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PRAKASH C UPADHYAY\data analyst project\"/>
    </mc:Choice>
  </mc:AlternateContent>
  <xr:revisionPtr revIDLastSave="0" documentId="8_{B068B240-3C63-45BD-957C-28F4FA942CD2}" xr6:coauthVersionLast="47" xr6:coauthVersionMax="47" xr10:uidLastSave="{00000000-0000-0000-0000-000000000000}"/>
  <bookViews>
    <workbookView xWindow="-108" yWindow="-108" windowWidth="23256" windowHeight="12456" xr2:uid="{00000000-000D-0000-FFFF-FFFF00000000}"/>
  </bookViews>
  <sheets>
    <sheet name="DASHBOARD" sheetId="25" r:id="rId1"/>
    <sheet name="SALES ANALYSIS" sheetId="20" r:id="rId2"/>
    <sheet name="Country Bar Chart" sheetId="22" r:id="rId3"/>
    <sheet name="TOP CUSTOMER BY SALES" sheetId="24" r:id="rId4"/>
    <sheet name="orders" sheetId="17" r:id="rId5"/>
    <sheet name="customers" sheetId="13" r:id="rId6"/>
    <sheet name="products" sheetId="2" r:id="rId7"/>
  </sheets>
  <definedNames>
    <definedName name="_xlnm._FilterDatabase" localSheetId="4" hidden="1">orders!$A$1:$O$1001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5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D2" i="17" l="1"/>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4"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0" i="17"/>
  <c r="D261" i="17"/>
  <c r="D262" i="17"/>
  <c r="D263" i="17"/>
  <c r="D264" i="17"/>
  <c r="D265" i="17"/>
  <c r="D266" i="17"/>
  <c r="D267" i="17"/>
  <c r="D268" i="17"/>
  <c r="D269" i="17"/>
  <c r="D270" i="17"/>
  <c r="D271" i="17"/>
  <c r="D272" i="17"/>
  <c r="D273" i="17"/>
  <c r="D274" i="17"/>
  <c r="D275" i="17"/>
  <c r="D276" i="17"/>
  <c r="D277" i="17"/>
  <c r="D278" i="17"/>
  <c r="D279" i="17"/>
  <c r="D280" i="17"/>
  <c r="D281" i="17"/>
  <c r="D282" i="17"/>
  <c r="D283" i="17"/>
  <c r="D284" i="17"/>
  <c r="D285" i="17"/>
  <c r="D286" i="17"/>
  <c r="D287" i="17"/>
  <c r="D288" i="17"/>
  <c r="D289" i="17"/>
  <c r="D290" i="17"/>
  <c r="D291" i="17"/>
  <c r="D292" i="17"/>
  <c r="D293" i="17"/>
  <c r="D294" i="17"/>
  <c r="D295" i="17"/>
  <c r="D296" i="17"/>
  <c r="D297" i="17"/>
  <c r="D298" i="17"/>
  <c r="D299" i="17"/>
  <c r="D300" i="17"/>
  <c r="D301" i="17"/>
  <c r="D302" i="17"/>
  <c r="D303" i="17"/>
  <c r="D304" i="17"/>
  <c r="D305" i="17"/>
  <c r="D306" i="17"/>
  <c r="D307" i="17"/>
  <c r="D308" i="17"/>
  <c r="D309" i="17"/>
  <c r="D310" i="17"/>
  <c r="D311" i="17"/>
  <c r="D312" i="17"/>
  <c r="D313" i="17"/>
  <c r="D314" i="17"/>
  <c r="D315" i="17"/>
  <c r="D316" i="17"/>
  <c r="D317" i="17"/>
  <c r="D318" i="17"/>
  <c r="D319" i="17"/>
  <c r="D320" i="17"/>
  <c r="D321" i="17"/>
  <c r="D322" i="17"/>
  <c r="D323" i="17"/>
  <c r="D324" i="17"/>
  <c r="D325" i="17"/>
  <c r="D326" i="17"/>
  <c r="D327" i="17"/>
  <c r="D328" i="17"/>
  <c r="D329" i="17"/>
  <c r="D330" i="17"/>
  <c r="D331" i="17"/>
  <c r="D332" i="17"/>
  <c r="D333" i="17"/>
  <c r="D334" i="17"/>
  <c r="D335" i="17"/>
  <c r="D336" i="17"/>
  <c r="D337" i="17"/>
  <c r="D338" i="17"/>
  <c r="D339" i="17"/>
  <c r="D340" i="17"/>
  <c r="D341" i="17"/>
  <c r="D342" i="17"/>
  <c r="D343" i="17"/>
  <c r="D344" i="17"/>
  <c r="D345" i="17"/>
  <c r="D346" i="17"/>
  <c r="D347" i="17"/>
  <c r="D348" i="17"/>
  <c r="D349" i="17"/>
  <c r="D350" i="17"/>
  <c r="D351" i="17"/>
  <c r="D352" i="17"/>
  <c r="D353" i="17"/>
  <c r="D354" i="17"/>
  <c r="D355" i="17"/>
  <c r="D356" i="17"/>
  <c r="D357" i="17"/>
  <c r="D358" i="17"/>
  <c r="D359" i="17"/>
  <c r="D360" i="17"/>
  <c r="D361" i="17"/>
  <c r="D362" i="17"/>
  <c r="D363" i="17"/>
  <c r="D364" i="17"/>
  <c r="D365" i="17"/>
  <c r="D366" i="17"/>
  <c r="D367" i="17"/>
  <c r="D368" i="17"/>
  <c r="D369" i="17"/>
  <c r="D370" i="17"/>
  <c r="D371" i="17"/>
  <c r="D372" i="17"/>
  <c r="D373" i="17"/>
  <c r="D374" i="17"/>
  <c r="D375" i="17"/>
  <c r="D376" i="17"/>
  <c r="D377" i="17"/>
  <c r="D378" i="17"/>
  <c r="D379" i="17"/>
  <c r="D380" i="17"/>
  <c r="D381" i="17"/>
  <c r="D382" i="17"/>
  <c r="D383" i="17"/>
  <c r="D384" i="17"/>
  <c r="D385" i="17"/>
  <c r="D386" i="17"/>
  <c r="D387" i="17"/>
  <c r="D388" i="17"/>
  <c r="D389" i="17"/>
  <c r="D390" i="17"/>
  <c r="D391" i="17"/>
  <c r="D392" i="17"/>
  <c r="D393" i="17"/>
  <c r="D394" i="17"/>
  <c r="D395" i="17"/>
  <c r="D396" i="17"/>
  <c r="D397" i="17"/>
  <c r="D398" i="17"/>
  <c r="D399" i="17"/>
  <c r="D400" i="17"/>
  <c r="D401" i="17"/>
  <c r="D402" i="17"/>
  <c r="D403" i="17"/>
  <c r="D404" i="17"/>
  <c r="D405" i="17"/>
  <c r="D406" i="17"/>
  <c r="D407" i="17"/>
  <c r="D408" i="17"/>
  <c r="D409" i="17"/>
  <c r="D410" i="17"/>
  <c r="D411" i="17"/>
  <c r="D412" i="17"/>
  <c r="D413" i="17"/>
  <c r="D414" i="17"/>
  <c r="D415" i="17"/>
  <c r="D416" i="17"/>
  <c r="D417" i="17"/>
  <c r="D418" i="17"/>
  <c r="D419" i="17"/>
  <c r="D420" i="17"/>
  <c r="D421" i="17"/>
  <c r="D422" i="17"/>
  <c r="D423" i="17"/>
  <c r="D424" i="17"/>
  <c r="D425" i="17"/>
  <c r="D426" i="17"/>
  <c r="D427" i="17"/>
  <c r="D428" i="17"/>
  <c r="D429" i="17"/>
  <c r="D430" i="17"/>
  <c r="D431" i="17"/>
  <c r="D432" i="17"/>
  <c r="D433" i="17"/>
  <c r="D434" i="17"/>
  <c r="D435" i="17"/>
  <c r="D436" i="17"/>
  <c r="D437" i="17"/>
  <c r="D438" i="17"/>
  <c r="D439" i="17"/>
  <c r="D440" i="17"/>
  <c r="D441" i="17"/>
  <c r="D442" i="17"/>
  <c r="D443" i="17"/>
  <c r="D444" i="17"/>
  <c r="D445" i="17"/>
  <c r="D446" i="17"/>
  <c r="D447" i="17"/>
  <c r="D448" i="17"/>
  <c r="D449" i="17"/>
  <c r="D450" i="17"/>
  <c r="D451" i="17"/>
  <c r="D452" i="17"/>
  <c r="D453" i="17"/>
  <c r="D454" i="17"/>
  <c r="D455" i="17"/>
  <c r="D456" i="17"/>
  <c r="D457" i="17"/>
  <c r="D458" i="17"/>
  <c r="D459" i="17"/>
  <c r="D460" i="17"/>
  <c r="D461" i="17"/>
  <c r="D462" i="17"/>
  <c r="D463" i="17"/>
  <c r="D464" i="17"/>
  <c r="D465" i="17"/>
  <c r="D466" i="17"/>
  <c r="D467" i="17"/>
  <c r="D468" i="17"/>
  <c r="D469" i="17"/>
  <c r="D470" i="17"/>
  <c r="D471" i="17"/>
  <c r="D472" i="17"/>
  <c r="D473" i="17"/>
  <c r="D474" i="17"/>
  <c r="D475" i="17"/>
  <c r="D476" i="17"/>
  <c r="D477" i="17"/>
  <c r="D478" i="17"/>
  <c r="D479" i="17"/>
  <c r="D480" i="17"/>
  <c r="D481" i="17"/>
  <c r="D482" i="17"/>
  <c r="D483" i="17"/>
  <c r="D484" i="17"/>
  <c r="D485" i="17"/>
  <c r="D486" i="17"/>
  <c r="D487" i="17"/>
  <c r="D488" i="17"/>
  <c r="D489" i="17"/>
  <c r="D490" i="17"/>
  <c r="D491" i="17"/>
  <c r="D492" i="17"/>
  <c r="D493" i="17"/>
  <c r="D494" i="17"/>
  <c r="D495" i="17"/>
  <c r="D496" i="17"/>
  <c r="D497" i="17"/>
  <c r="D498" i="17"/>
  <c r="D499" i="17"/>
  <c r="D500" i="17"/>
  <c r="D501" i="17"/>
  <c r="D502" i="17"/>
  <c r="D503" i="17"/>
  <c r="D504" i="17"/>
  <c r="D505" i="17"/>
  <c r="D506" i="17"/>
  <c r="D507" i="17"/>
  <c r="D508" i="17"/>
  <c r="D509" i="17"/>
  <c r="D510" i="17"/>
  <c r="D511" i="17"/>
  <c r="D512" i="17"/>
  <c r="D513" i="17"/>
  <c r="D514" i="17"/>
  <c r="D515" i="17"/>
  <c r="D516" i="17"/>
  <c r="D517" i="17"/>
  <c r="D518" i="17"/>
  <c r="D519" i="17"/>
  <c r="D520" i="17"/>
  <c r="D521" i="17"/>
  <c r="D522" i="17"/>
  <c r="D523" i="17"/>
  <c r="D524" i="17"/>
  <c r="D525" i="17"/>
  <c r="D526" i="17"/>
  <c r="D527" i="17"/>
  <c r="D528" i="17"/>
  <c r="D529" i="17"/>
  <c r="D530" i="17"/>
  <c r="D531" i="17"/>
  <c r="D532" i="17"/>
  <c r="D533" i="17"/>
  <c r="D534" i="17"/>
  <c r="D535" i="17"/>
  <c r="D536" i="17"/>
  <c r="D537" i="17"/>
  <c r="D538" i="17"/>
  <c r="D539" i="17"/>
  <c r="D540" i="17"/>
  <c r="D541" i="17"/>
  <c r="D542" i="17"/>
  <c r="D543" i="17"/>
  <c r="D544" i="17"/>
  <c r="D545" i="17"/>
  <c r="D546" i="17"/>
  <c r="D547" i="17"/>
  <c r="D548" i="17"/>
  <c r="D549" i="17"/>
  <c r="D550" i="17"/>
  <c r="D551" i="17"/>
  <c r="D552" i="17"/>
  <c r="D553" i="17"/>
  <c r="D554" i="17"/>
  <c r="D555" i="17"/>
  <c r="D556" i="17"/>
  <c r="D557" i="17"/>
  <c r="D558" i="17"/>
  <c r="D559" i="17"/>
  <c r="D560" i="17"/>
  <c r="D561" i="17"/>
  <c r="D562" i="17"/>
  <c r="D563" i="17"/>
  <c r="D564" i="17"/>
  <c r="D565" i="17"/>
  <c r="D566" i="17"/>
  <c r="D567" i="17"/>
  <c r="D568" i="17"/>
  <c r="D569" i="17"/>
  <c r="D570" i="17"/>
  <c r="D571" i="17"/>
  <c r="D572" i="17"/>
  <c r="D573" i="17"/>
  <c r="D574" i="17"/>
  <c r="D575" i="17"/>
  <c r="D576" i="17"/>
  <c r="D577" i="17"/>
  <c r="D578" i="17"/>
  <c r="D579" i="17"/>
  <c r="D580" i="17"/>
  <c r="D581" i="17"/>
  <c r="D582" i="17"/>
  <c r="D583" i="17"/>
  <c r="D584" i="17"/>
  <c r="D585" i="17"/>
  <c r="D586" i="17"/>
  <c r="D587" i="17"/>
  <c r="D588" i="17"/>
  <c r="D589" i="17"/>
  <c r="D590" i="17"/>
  <c r="D591" i="17"/>
  <c r="D592" i="17"/>
  <c r="D593" i="17"/>
  <c r="D594" i="17"/>
  <c r="D595" i="17"/>
  <c r="D596" i="17"/>
  <c r="D597" i="17"/>
  <c r="D598" i="17"/>
  <c r="D599" i="17"/>
  <c r="D600" i="17"/>
  <c r="D601" i="17"/>
  <c r="D602" i="17"/>
  <c r="D603" i="17"/>
  <c r="D604" i="17"/>
  <c r="D605" i="17"/>
  <c r="D606" i="17"/>
  <c r="D607" i="17"/>
  <c r="D608" i="17"/>
  <c r="D609" i="17"/>
  <c r="D610" i="17"/>
  <c r="D611" i="17"/>
  <c r="D612" i="17"/>
  <c r="D613" i="17"/>
  <c r="D614" i="17"/>
  <c r="D615" i="17"/>
  <c r="D616" i="17"/>
  <c r="D617" i="17"/>
  <c r="D618" i="17"/>
  <c r="D619" i="17"/>
  <c r="D620" i="17"/>
  <c r="D621" i="17"/>
  <c r="D622" i="17"/>
  <c r="D623" i="17"/>
  <c r="D624" i="17"/>
  <c r="D625" i="17"/>
  <c r="D626" i="17"/>
  <c r="D627" i="17"/>
  <c r="D628" i="17"/>
  <c r="D629" i="17"/>
  <c r="D630" i="17"/>
  <c r="D631" i="17"/>
  <c r="D632" i="17"/>
  <c r="D633" i="17"/>
  <c r="D634" i="17"/>
  <c r="D635" i="17"/>
  <c r="D636" i="17"/>
  <c r="D637" i="17"/>
  <c r="D638" i="17"/>
  <c r="D639" i="17"/>
  <c r="D640" i="17"/>
  <c r="D641" i="17"/>
  <c r="D642" i="17"/>
  <c r="D643" i="17"/>
  <c r="D644" i="17"/>
  <c r="D645" i="17"/>
  <c r="D646" i="17"/>
  <c r="D647" i="17"/>
  <c r="D648" i="17"/>
  <c r="D649" i="17"/>
  <c r="D650" i="17"/>
  <c r="D651" i="17"/>
  <c r="D652" i="17"/>
  <c r="D653" i="17"/>
  <c r="D654" i="17"/>
  <c r="D655" i="17"/>
  <c r="D656" i="17"/>
  <c r="D657" i="17"/>
  <c r="D658" i="17"/>
  <c r="D659" i="17"/>
  <c r="D660" i="17"/>
  <c r="D661" i="17"/>
  <c r="D662" i="17"/>
  <c r="D663" i="17"/>
  <c r="D664" i="17"/>
  <c r="D665" i="17"/>
  <c r="D666" i="17"/>
  <c r="D667" i="17"/>
  <c r="D668" i="17"/>
  <c r="D669" i="17"/>
  <c r="D670" i="17"/>
  <c r="D671" i="17"/>
  <c r="D672" i="17"/>
  <c r="D673" i="17"/>
  <c r="D674" i="17"/>
  <c r="D675" i="17"/>
  <c r="D676" i="17"/>
  <c r="D677" i="17"/>
  <c r="D678" i="17"/>
  <c r="D679" i="17"/>
  <c r="D680" i="17"/>
  <c r="D681" i="17"/>
  <c r="D682" i="17"/>
  <c r="D683" i="17"/>
  <c r="D684" i="17"/>
  <c r="D685" i="17"/>
  <c r="D686" i="17"/>
  <c r="D687" i="17"/>
  <c r="D688" i="17"/>
  <c r="D689" i="17"/>
  <c r="D690" i="17"/>
  <c r="D691" i="17"/>
  <c r="D692" i="17"/>
  <c r="D693" i="17"/>
  <c r="D694" i="17"/>
  <c r="D695" i="17"/>
  <c r="D696" i="17"/>
  <c r="D697" i="17"/>
  <c r="D698" i="17"/>
  <c r="D699" i="17"/>
  <c r="D700" i="17"/>
  <c r="D701" i="17"/>
  <c r="D702" i="17"/>
  <c r="D703" i="17"/>
  <c r="D704" i="17"/>
  <c r="D705" i="17"/>
  <c r="D706" i="17"/>
  <c r="D707" i="17"/>
  <c r="D708" i="17"/>
  <c r="D709" i="17"/>
  <c r="D710" i="17"/>
  <c r="D711" i="17"/>
  <c r="D712" i="17"/>
  <c r="D713" i="17"/>
  <c r="D714" i="17"/>
  <c r="D715" i="17"/>
  <c r="D716" i="17"/>
  <c r="D717" i="17"/>
  <c r="D718" i="17"/>
  <c r="D719" i="17"/>
  <c r="D720" i="17"/>
  <c r="D721" i="17"/>
  <c r="D722" i="17"/>
  <c r="D723" i="17"/>
  <c r="D724" i="17"/>
  <c r="D725" i="17"/>
  <c r="D726" i="17"/>
  <c r="D727" i="17"/>
  <c r="D728" i="17"/>
  <c r="D729" i="17"/>
  <c r="D730" i="17"/>
  <c r="D731" i="17"/>
  <c r="D732" i="17"/>
  <c r="D733" i="17"/>
  <c r="D734" i="17"/>
  <c r="D735" i="17"/>
  <c r="D736" i="17"/>
  <c r="D737" i="17"/>
  <c r="D738" i="17"/>
  <c r="D739" i="17"/>
  <c r="D740" i="17"/>
  <c r="D741" i="17"/>
  <c r="D742" i="17"/>
  <c r="D743" i="17"/>
  <c r="D744" i="17"/>
  <c r="D745" i="17"/>
  <c r="D746" i="17"/>
  <c r="D747" i="17"/>
  <c r="D748" i="17"/>
  <c r="D749" i="17"/>
  <c r="D750" i="17"/>
  <c r="D751" i="17"/>
  <c r="D752" i="17"/>
  <c r="D753" i="17"/>
  <c r="D754" i="17"/>
  <c r="D755" i="17"/>
  <c r="D756" i="17"/>
  <c r="D757" i="17"/>
  <c r="D758" i="17"/>
  <c r="D759" i="17"/>
  <c r="D760" i="17"/>
  <c r="D761" i="17"/>
  <c r="D762" i="17"/>
  <c r="D763" i="17"/>
  <c r="D764" i="17"/>
  <c r="D765" i="17"/>
  <c r="D766" i="17"/>
  <c r="D767" i="17"/>
  <c r="D768" i="17"/>
  <c r="D769" i="17"/>
  <c r="D770" i="17"/>
  <c r="D771" i="17"/>
  <c r="D772" i="17"/>
  <c r="D773" i="17"/>
  <c r="D774" i="17"/>
  <c r="D775" i="17"/>
  <c r="D776" i="17"/>
  <c r="D777" i="17"/>
  <c r="D778" i="17"/>
  <c r="D779" i="17"/>
  <c r="D780" i="17"/>
  <c r="D781" i="17"/>
  <c r="D782" i="17"/>
  <c r="D783" i="17"/>
  <c r="D784" i="17"/>
  <c r="D785" i="17"/>
  <c r="D786" i="17"/>
  <c r="D787" i="17"/>
  <c r="D788" i="17"/>
  <c r="D789" i="17"/>
  <c r="D790" i="17"/>
  <c r="D791" i="17"/>
  <c r="D792" i="17"/>
  <c r="D793" i="17"/>
  <c r="D794" i="17"/>
  <c r="D795" i="17"/>
  <c r="D796" i="17"/>
  <c r="D797" i="17"/>
  <c r="D798" i="17"/>
  <c r="D799" i="17"/>
  <c r="D800" i="17"/>
  <c r="D801" i="17"/>
  <c r="D802" i="17"/>
  <c r="D803" i="17"/>
  <c r="D804" i="17"/>
  <c r="D805" i="17"/>
  <c r="D806" i="17"/>
  <c r="D807" i="17"/>
  <c r="D808" i="17"/>
  <c r="D809" i="17"/>
  <c r="D810" i="17"/>
  <c r="D811" i="17"/>
  <c r="D812" i="17"/>
  <c r="D813" i="17"/>
  <c r="D814" i="17"/>
  <c r="D815" i="17"/>
  <c r="D816" i="17"/>
  <c r="D817" i="17"/>
  <c r="D818" i="17"/>
  <c r="D819" i="17"/>
  <c r="D820" i="17"/>
  <c r="D821" i="17"/>
  <c r="D822" i="17"/>
  <c r="D823" i="17"/>
  <c r="D824" i="17"/>
  <c r="D825" i="17"/>
  <c r="D826" i="17"/>
  <c r="D827" i="17"/>
  <c r="D828" i="17"/>
  <c r="D829" i="17"/>
  <c r="D830" i="17"/>
  <c r="D831" i="17"/>
  <c r="D832" i="17"/>
  <c r="D833" i="17"/>
  <c r="D834" i="17"/>
  <c r="D835" i="17"/>
  <c r="D836" i="17"/>
  <c r="D837" i="17"/>
  <c r="D838" i="17"/>
  <c r="D839" i="17"/>
  <c r="D840" i="17"/>
  <c r="D841" i="17"/>
  <c r="D842" i="17"/>
  <c r="D843" i="17"/>
  <c r="D844" i="17"/>
  <c r="D845" i="17"/>
  <c r="D846" i="17"/>
  <c r="D847" i="17"/>
  <c r="D848" i="17"/>
  <c r="D849" i="17"/>
  <c r="D850" i="17"/>
  <c r="D851" i="17"/>
  <c r="D852" i="17"/>
  <c r="D853" i="17"/>
  <c r="D854" i="17"/>
  <c r="D855" i="17"/>
  <c r="D856" i="17"/>
  <c r="D857" i="17"/>
  <c r="D858" i="17"/>
  <c r="D859" i="17"/>
  <c r="D860" i="17"/>
  <c r="D861" i="17"/>
  <c r="D862" i="17"/>
  <c r="D863" i="17"/>
  <c r="D864" i="17"/>
  <c r="D865" i="17"/>
  <c r="D866" i="17"/>
  <c r="D867" i="17"/>
  <c r="D868" i="17"/>
  <c r="D869" i="17"/>
  <c r="D870" i="17"/>
  <c r="D871" i="17"/>
  <c r="D872" i="17"/>
  <c r="D873" i="17"/>
  <c r="D874" i="17"/>
  <c r="D875" i="17"/>
  <c r="D876" i="17"/>
  <c r="D877" i="17"/>
  <c r="D878" i="17"/>
  <c r="D879" i="17"/>
  <c r="D880" i="17"/>
  <c r="D881" i="17"/>
  <c r="D882" i="17"/>
  <c r="D883" i="17"/>
  <c r="D884" i="17"/>
  <c r="D885" i="17"/>
  <c r="D886" i="17"/>
  <c r="D887" i="17"/>
  <c r="D888" i="17"/>
  <c r="D889" i="17"/>
  <c r="D890" i="17"/>
  <c r="D891" i="17"/>
  <c r="D892" i="17"/>
  <c r="D893" i="17"/>
  <c r="D894" i="17"/>
  <c r="D895" i="17"/>
  <c r="D896" i="17"/>
  <c r="D897" i="17"/>
  <c r="D898" i="17"/>
  <c r="D899" i="17"/>
  <c r="D900" i="17"/>
  <c r="D901" i="17"/>
  <c r="D902" i="17"/>
  <c r="D903" i="17"/>
  <c r="D904" i="17"/>
  <c r="D905" i="17"/>
  <c r="D906" i="17"/>
  <c r="D907" i="17"/>
  <c r="D908" i="17"/>
  <c r="D909" i="17"/>
  <c r="D910" i="17"/>
  <c r="D911" i="17"/>
  <c r="D912" i="17"/>
  <c r="D913" i="17"/>
  <c r="D914" i="17"/>
  <c r="D915" i="17"/>
  <c r="D916" i="17"/>
  <c r="D917" i="17"/>
  <c r="D918" i="17"/>
  <c r="D919" i="17"/>
  <c r="D920" i="17"/>
  <c r="D921" i="17"/>
  <c r="D922" i="17"/>
  <c r="D923" i="17"/>
  <c r="D924" i="17"/>
  <c r="D925" i="17"/>
  <c r="D926" i="17"/>
  <c r="D927" i="17"/>
  <c r="D928" i="17"/>
  <c r="D929" i="17"/>
  <c r="D930" i="17"/>
  <c r="D931" i="17"/>
  <c r="D932" i="17"/>
  <c r="D933" i="17"/>
  <c r="D934" i="17"/>
  <c r="D935" i="17"/>
  <c r="D936" i="17"/>
  <c r="D937" i="17"/>
  <c r="D938" i="17"/>
  <c r="D939" i="17"/>
  <c r="D940" i="17"/>
  <c r="D941" i="17"/>
  <c r="D942" i="17"/>
  <c r="D943" i="17"/>
  <c r="D944" i="17"/>
  <c r="D945" i="17"/>
  <c r="D946" i="17"/>
  <c r="D947" i="17"/>
  <c r="D948" i="17"/>
  <c r="D949" i="17"/>
  <c r="D950" i="17"/>
  <c r="D951" i="17"/>
  <c r="D952" i="17"/>
  <c r="D953" i="17"/>
  <c r="D954" i="17"/>
  <c r="D955" i="17"/>
  <c r="D956" i="17"/>
  <c r="D957" i="17"/>
  <c r="D958" i="17"/>
  <c r="D959" i="17"/>
  <c r="D960" i="17"/>
  <c r="D961" i="17"/>
  <c r="D962" i="17"/>
  <c r="D963" i="17"/>
  <c r="D964" i="17"/>
  <c r="D965" i="17"/>
  <c r="D966" i="17"/>
  <c r="D967" i="17"/>
  <c r="D968" i="17"/>
  <c r="D969" i="17"/>
  <c r="D970" i="17"/>
  <c r="D971" i="17"/>
  <c r="D972" i="17"/>
  <c r="D973" i="17"/>
  <c r="D974" i="17"/>
  <c r="D975" i="17"/>
  <c r="D976" i="17"/>
  <c r="D977" i="17"/>
  <c r="D978" i="17"/>
  <c r="D979" i="17"/>
  <c r="D980" i="17"/>
  <c r="D981" i="17"/>
  <c r="D982" i="17"/>
  <c r="D983" i="17"/>
  <c r="D984" i="17"/>
  <c r="D985" i="17"/>
  <c r="D986" i="17"/>
  <c r="D987" i="17"/>
  <c r="D988" i="17"/>
  <c r="D989" i="17"/>
  <c r="D990" i="17"/>
  <c r="D991" i="17"/>
  <c r="D992" i="17"/>
  <c r="D993" i="17"/>
  <c r="D994" i="17"/>
  <c r="D995" i="17"/>
  <c r="D996" i="17"/>
  <c r="D997" i="17"/>
  <c r="D998" i="17"/>
  <c r="D999" i="17"/>
  <c r="D1000" i="17"/>
  <c r="D1001" i="17"/>
  <c r="C175" i="17"/>
  <c r="C661" i="17"/>
  <c r="C676" i="17"/>
  <c r="C677" i="17"/>
  <c r="C698" i="17"/>
  <c r="C849" i="17"/>
  <c r="C941" i="17"/>
  <c r="C2" i="17"/>
  <c r="C176" i="17"/>
  <c r="C579" i="17"/>
  <c r="C479" i="17"/>
  <c r="C974" i="17"/>
  <c r="C368" i="17"/>
  <c r="C905" i="17"/>
  <c r="C957" i="17"/>
  <c r="C62" i="17"/>
  <c r="C210" i="17"/>
  <c r="C117" i="17"/>
  <c r="C503" i="17"/>
  <c r="C504" i="17"/>
  <c r="C505" i="17"/>
  <c r="C542" i="17"/>
  <c r="C865" i="17"/>
  <c r="C731" i="17"/>
  <c r="C474" i="17"/>
  <c r="C34" i="17"/>
  <c r="C200" i="17"/>
  <c r="C992" i="17"/>
  <c r="C35" i="17"/>
  <c r="C738" i="17"/>
  <c r="C739" i="17"/>
  <c r="C740" i="17"/>
  <c r="C679" i="17"/>
  <c r="C390" i="17"/>
  <c r="C651" i="17"/>
  <c r="C554" i="17"/>
  <c r="C87" i="17"/>
  <c r="C348" i="17"/>
  <c r="C803" i="17"/>
  <c r="C622" i="17"/>
  <c r="C976" i="17"/>
  <c r="C108" i="17"/>
  <c r="C753" i="17"/>
  <c r="C341" i="17"/>
  <c r="C859" i="17"/>
  <c r="C223" i="17"/>
  <c r="C130" i="17"/>
  <c r="C443" i="17"/>
  <c r="C999" i="17"/>
  <c r="C1000" i="17"/>
  <c r="C104" i="17"/>
  <c r="C181" i="17"/>
  <c r="C182" i="17"/>
  <c r="C590" i="17"/>
  <c r="C502" i="17"/>
  <c r="C277" i="17"/>
  <c r="C987" i="17"/>
  <c r="C876" i="17"/>
  <c r="C815" i="17"/>
  <c r="C569" i="17"/>
  <c r="C41" i="17"/>
  <c r="C26" i="17"/>
  <c r="C286" i="17"/>
  <c r="C330" i="17"/>
  <c r="C878" i="17"/>
  <c r="C914" i="17"/>
  <c r="C796" i="17"/>
  <c r="C208" i="17"/>
  <c r="C234" i="17"/>
  <c r="C131" i="17"/>
  <c r="C524" i="17"/>
  <c r="C477" i="17"/>
  <c r="C659" i="17"/>
  <c r="C681" i="17"/>
  <c r="C688" i="17"/>
  <c r="C275" i="17"/>
  <c r="C101" i="17"/>
  <c r="C336" i="17"/>
  <c r="C884" i="17"/>
  <c r="C81" i="17"/>
  <c r="C217" i="17"/>
  <c r="C186" i="17"/>
  <c r="C343" i="17"/>
  <c r="C228" i="17"/>
  <c r="C142" i="17"/>
  <c r="C143" i="17"/>
  <c r="C608" i="17"/>
  <c r="C605" i="17"/>
  <c r="C822" i="17"/>
  <c r="C365" i="17"/>
  <c r="C484" i="17"/>
  <c r="C415" i="17"/>
  <c r="C54" i="17"/>
  <c r="C394" i="17"/>
  <c r="C251" i="17"/>
  <c r="C507" i="17"/>
  <c r="C576" i="17"/>
  <c r="C680" i="17"/>
  <c r="C486" i="17"/>
  <c r="C611" i="17"/>
  <c r="C315" i="17"/>
  <c r="C766" i="17"/>
  <c r="C977" i="17"/>
  <c r="C167" i="17"/>
  <c r="C370" i="17"/>
  <c r="C358" i="17"/>
  <c r="C79" i="17"/>
  <c r="C417" i="17"/>
  <c r="C245" i="17"/>
  <c r="C968" i="17"/>
  <c r="C128" i="17"/>
  <c r="C759" i="17"/>
  <c r="C68" i="17"/>
  <c r="C582" i="17"/>
  <c r="C164" i="17"/>
  <c r="C426" i="17"/>
  <c r="C906" i="17"/>
  <c r="C213" i="17"/>
  <c r="C749" i="17"/>
  <c r="C750" i="17"/>
  <c r="C751" i="17"/>
  <c r="C587" i="17"/>
  <c r="C964" i="17"/>
  <c r="C88" i="17"/>
  <c r="C109" i="17"/>
  <c r="C406" i="17"/>
  <c r="C786" i="17"/>
  <c r="C714" i="17"/>
  <c r="C137" i="17"/>
  <c r="C877" i="17"/>
  <c r="C523" i="17"/>
  <c r="C419" i="17"/>
  <c r="C647" i="17"/>
  <c r="C986" i="17"/>
  <c r="C552" i="17"/>
  <c r="C690" i="17"/>
  <c r="C889" i="17"/>
  <c r="C558" i="17"/>
  <c r="C30" i="17"/>
  <c r="C935" i="17"/>
  <c r="C364" i="17"/>
  <c r="C920" i="17"/>
  <c r="C438" i="17"/>
  <c r="C583" i="17"/>
  <c r="C73" i="17"/>
  <c r="C402" i="17"/>
  <c r="C403" i="17"/>
  <c r="C829" i="17"/>
  <c r="C456" i="17"/>
  <c r="C425" i="17"/>
  <c r="C463" i="17"/>
  <c r="C787" i="17"/>
  <c r="C663" i="17"/>
  <c r="C754" i="17"/>
  <c r="C125" i="17"/>
  <c r="C218" i="17"/>
  <c r="C666" i="17"/>
  <c r="C177" i="17"/>
  <c r="C626" i="17"/>
  <c r="C266" i="17"/>
  <c r="C529" i="17"/>
  <c r="C793" i="17"/>
  <c r="C110" i="17"/>
  <c r="C515" i="17"/>
  <c r="C555" i="17"/>
  <c r="C588" i="17"/>
  <c r="C993" i="17"/>
  <c r="C17" i="17"/>
  <c r="C894" i="17"/>
  <c r="C755" i="17"/>
  <c r="C63" i="17"/>
  <c r="C823" i="17"/>
  <c r="C959" i="17"/>
  <c r="C247" i="17"/>
  <c r="C618" i="17"/>
  <c r="C320" i="17"/>
  <c r="C467" i="17"/>
  <c r="C201" i="17"/>
  <c r="C259" i="17"/>
  <c r="C327" i="17"/>
  <c r="C328" i="17"/>
  <c r="C606" i="17"/>
  <c r="C790" i="17"/>
  <c r="C683" i="17"/>
  <c r="C15" i="17"/>
  <c r="C158" i="17"/>
  <c r="C885" i="17"/>
  <c r="C940" i="17"/>
  <c r="C248" i="17"/>
  <c r="C270" i="17"/>
  <c r="C78" i="17"/>
  <c r="C335" i="17"/>
  <c r="C896" i="17"/>
  <c r="C686" i="17"/>
  <c r="C156" i="17"/>
  <c r="C642" i="17"/>
  <c r="C643" i="17"/>
  <c r="C644" i="17"/>
  <c r="C645" i="17"/>
  <c r="C646" i="17"/>
  <c r="C615" i="17"/>
  <c r="C764" i="17"/>
  <c r="C869" i="17"/>
  <c r="C409" i="17"/>
  <c r="C302" i="17"/>
  <c r="C536" i="17"/>
  <c r="C530" i="17"/>
  <c r="C908" i="17"/>
  <c r="C454" i="17"/>
  <c r="C220" i="17"/>
  <c r="C602" i="17"/>
  <c r="C337" i="17"/>
  <c r="C899" i="17"/>
  <c r="C222" i="17"/>
  <c r="C257" i="17"/>
  <c r="C747" i="17"/>
  <c r="C511" i="17"/>
  <c r="C627" i="17"/>
  <c r="C994" i="17"/>
  <c r="C995" i="17"/>
  <c r="C791" i="17"/>
  <c r="C446" i="17"/>
  <c r="C458" i="17"/>
  <c r="C263" i="17"/>
  <c r="C641" i="17"/>
  <c r="C307" i="17"/>
  <c r="C299" i="17"/>
  <c r="C669" i="17"/>
  <c r="C600" i="17"/>
  <c r="C774" i="17"/>
  <c r="C116" i="17"/>
  <c r="C388" i="17"/>
  <c r="C597" i="17"/>
  <c r="C864" i="17"/>
  <c r="C80" i="17"/>
  <c r="C294" i="17"/>
  <c r="C837" i="17"/>
  <c r="C509" i="17"/>
  <c r="C301" i="17"/>
  <c r="C381" i="17"/>
  <c r="C437" i="17"/>
  <c r="C334" i="17"/>
  <c r="C459" i="17"/>
  <c r="C942" i="17"/>
  <c r="C351" i="17"/>
  <c r="C819" i="17"/>
  <c r="C478" i="17"/>
  <c r="C400" i="17"/>
  <c r="C280" i="17"/>
  <c r="C297" i="17"/>
  <c r="C658" i="17"/>
  <c r="C996" i="17"/>
  <c r="C799" i="17"/>
  <c r="C760" i="17"/>
  <c r="C715" i="17"/>
  <c r="C271" i="17"/>
  <c r="C919" i="17"/>
  <c r="C792" i="17"/>
  <c r="C655" i="17"/>
  <c r="C496" i="17"/>
  <c r="C55" i="17"/>
  <c r="C165" i="17"/>
  <c r="C84" i="17"/>
  <c r="C929" i="17"/>
  <c r="C292" i="17"/>
  <c r="C603" i="17"/>
  <c r="C632" i="17"/>
  <c r="C231" i="17"/>
  <c r="C638" i="17"/>
  <c r="C139" i="17"/>
  <c r="C366" i="17"/>
  <c r="C710" i="17"/>
  <c r="C926" i="17"/>
  <c r="C373" i="17"/>
  <c r="C966" i="17"/>
  <c r="C380" i="17"/>
  <c r="C517" i="17"/>
  <c r="C171" i="17"/>
  <c r="C42" i="17"/>
  <c r="C556" i="17"/>
  <c r="C534" i="17"/>
  <c r="C40" i="17"/>
  <c r="C124" i="17"/>
  <c r="C360" i="17"/>
  <c r="C411" i="17"/>
  <c r="C209" i="17"/>
  <c r="C938" i="17"/>
  <c r="C598" i="17"/>
  <c r="C221" i="17"/>
  <c r="C775" i="17"/>
  <c r="C513" i="17"/>
  <c r="C809" i="17"/>
  <c r="C594" i="17"/>
  <c r="C909" i="17"/>
  <c r="C429" i="17"/>
  <c r="C102" i="17"/>
  <c r="C574" i="17"/>
  <c r="C293" i="17"/>
  <c r="C89" i="17"/>
  <c r="C900" i="17"/>
  <c r="C453" i="17"/>
  <c r="C216" i="17"/>
  <c r="C699" i="17"/>
  <c r="C256" i="17"/>
  <c r="C235" i="17"/>
  <c r="C313" i="17"/>
  <c r="C548" i="17"/>
  <c r="C970" i="17"/>
  <c r="C281" i="17"/>
  <c r="C853" i="17"/>
  <c r="C352" i="17"/>
  <c r="C628" i="17"/>
  <c r="C776" i="17"/>
  <c r="C711" i="17"/>
  <c r="C254" i="17"/>
  <c r="C127" i="17"/>
  <c r="C45" i="17"/>
  <c r="C838" i="17"/>
  <c r="C152" i="17"/>
  <c r="C153" i="17"/>
  <c r="C506" i="17"/>
  <c r="C516" i="17"/>
  <c r="C665" i="17"/>
  <c r="C145" i="17"/>
  <c r="C983" i="17"/>
  <c r="C430" i="17"/>
  <c r="C85" i="17"/>
  <c r="C111" i="17"/>
  <c r="C997" i="17"/>
  <c r="C227" i="17"/>
  <c r="C377" i="17"/>
  <c r="C161" i="17"/>
  <c r="C173" i="17"/>
  <c r="C198" i="17"/>
  <c r="C306" i="17"/>
  <c r="C709" i="17"/>
  <c r="C752" i="17"/>
  <c r="C382" i="17"/>
  <c r="C573" i="17"/>
  <c r="C49" i="17"/>
  <c r="C206" i="17"/>
  <c r="C207" i="17"/>
  <c r="C163" i="17"/>
  <c r="C810" i="17"/>
  <c r="C273" i="17"/>
  <c r="C648" i="17"/>
  <c r="C846" i="17"/>
  <c r="C240" i="17"/>
  <c r="C973" i="17"/>
  <c r="C100" i="17"/>
  <c r="C433" i="17"/>
  <c r="C372" i="17"/>
  <c r="C279" i="17"/>
  <c r="C296" i="17"/>
  <c r="C656" i="17"/>
  <c r="C882" i="17"/>
  <c r="C725" i="17"/>
  <c r="C103" i="17"/>
  <c r="C75" i="17"/>
  <c r="C431" i="17"/>
  <c r="C432" i="17"/>
  <c r="C931" i="17"/>
  <c r="C601" i="17"/>
  <c r="C90" i="17"/>
  <c r="C741" i="17"/>
  <c r="C295" i="17"/>
  <c r="C678" i="17"/>
  <c r="C933" i="17"/>
  <c r="C22" i="17"/>
  <c r="C23" i="17"/>
  <c r="C945" i="17"/>
  <c r="C457" i="17"/>
  <c r="C972" i="17"/>
  <c r="C471" i="17"/>
  <c r="C468" i="17"/>
  <c r="C451" i="17"/>
  <c r="C50" i="17"/>
  <c r="C670" i="17"/>
  <c r="C162" i="17"/>
  <c r="C567" i="17"/>
  <c r="C901" i="17"/>
  <c r="C267" i="17"/>
  <c r="C97" i="17"/>
  <c r="C291" i="17"/>
  <c r="C834" i="17"/>
  <c r="C439" i="17"/>
  <c r="C732" i="17"/>
  <c r="C476" i="17"/>
  <c r="C53" i="17"/>
  <c r="C563" i="17"/>
  <c r="C481" i="17"/>
  <c r="C718" i="17"/>
  <c r="C719" i="17"/>
  <c r="C440" i="17"/>
  <c r="C743" i="17"/>
  <c r="C487" i="17"/>
  <c r="C184" i="17"/>
  <c r="C154" i="17"/>
  <c r="C57" i="17"/>
  <c r="C636" i="17"/>
  <c r="C99" i="17"/>
  <c r="C25" i="17"/>
  <c r="C617" i="17"/>
  <c r="C367" i="17"/>
  <c r="C501" i="17"/>
  <c r="C703" i="17"/>
  <c r="C861" i="17"/>
  <c r="C910" i="17"/>
  <c r="C526" i="17"/>
  <c r="C717" i="17"/>
  <c r="C779" i="17"/>
  <c r="C693" i="17"/>
  <c r="C278" i="17"/>
  <c r="C238" i="17"/>
  <c r="C157" i="17"/>
  <c r="C322" i="17"/>
  <c r="C733" i="17"/>
  <c r="C489" i="17"/>
  <c r="C971" i="17"/>
  <c r="C283" i="17"/>
  <c r="C284" i="17"/>
  <c r="C287" i="17"/>
  <c r="C518" i="17"/>
  <c r="C707" i="17"/>
  <c r="C706" i="17"/>
  <c r="C69" i="17"/>
  <c r="C545" i="17"/>
  <c r="C211" i="17"/>
  <c r="C664" i="17"/>
  <c r="C780" i="17"/>
  <c r="C612" i="17"/>
  <c r="C244" i="17"/>
  <c r="C839" i="17"/>
  <c r="C243" i="17"/>
  <c r="C808" i="17"/>
  <c r="C883" i="17"/>
  <c r="C537" i="17"/>
  <c r="C16" i="17"/>
  <c r="C74" i="17"/>
  <c r="C551" i="17"/>
  <c r="C82" i="17"/>
  <c r="C673" i="17"/>
  <c r="C568" i="17"/>
  <c r="C704" i="17"/>
  <c r="C229" i="17"/>
  <c r="C252" i="17"/>
  <c r="C326" i="17"/>
  <c r="C954" i="17"/>
  <c r="C640" i="17"/>
  <c r="C531" i="17"/>
  <c r="C39" i="17"/>
  <c r="C804" i="17"/>
  <c r="C848" i="17"/>
  <c r="C705" i="17"/>
  <c r="C269" i="17"/>
  <c r="C398" i="17"/>
  <c r="C149" i="17"/>
  <c r="C946" i="17"/>
  <c r="C268" i="17"/>
  <c r="C105" i="17"/>
  <c r="C414" i="17"/>
  <c r="C470" i="17"/>
  <c r="C193" i="17"/>
  <c r="C378" i="17"/>
  <c r="C249" i="17"/>
  <c r="C508" i="17"/>
  <c r="C814" i="17"/>
  <c r="C401" i="17"/>
  <c r="C667" i="17"/>
  <c r="C907" i="17"/>
  <c r="C897" i="17"/>
  <c r="C289" i="17"/>
  <c r="C866" i="17"/>
  <c r="C395" i="17"/>
  <c r="C989" i="17"/>
  <c r="C592" i="17"/>
  <c r="C362" i="17"/>
  <c r="C112" i="17"/>
  <c r="C113" i="17"/>
  <c r="C114" i="17"/>
  <c r="C203" i="17"/>
  <c r="C565" i="17"/>
  <c r="C232" i="17"/>
  <c r="C757" i="17"/>
  <c r="C700" i="17"/>
  <c r="C420" i="17"/>
  <c r="C450" i="17"/>
  <c r="C353" i="17"/>
  <c r="C138" i="17"/>
  <c r="C219" i="17"/>
  <c r="C452" i="17"/>
  <c r="C874" i="17"/>
  <c r="C447" i="17"/>
  <c r="C480" i="17"/>
  <c r="C172" i="17"/>
  <c r="C713" i="17"/>
  <c r="C653" i="17"/>
  <c r="C499" i="17"/>
  <c r="C384" i="17"/>
  <c r="C404" i="17"/>
  <c r="C3" i="17"/>
  <c r="C4" i="17"/>
  <c r="C5" i="17"/>
  <c r="C6" i="17"/>
  <c r="C871" i="17"/>
  <c r="C519" i="17"/>
  <c r="C36" i="17"/>
  <c r="C535" i="17"/>
  <c r="C230" i="17"/>
  <c r="C241" i="17"/>
  <c r="C421" i="17"/>
  <c r="C52" i="17"/>
  <c r="C932" i="17"/>
  <c r="C831" i="17"/>
  <c r="C916" i="17"/>
  <c r="C963" i="17"/>
  <c r="C921" i="17"/>
  <c r="C522" i="17"/>
  <c r="C407" i="17"/>
  <c r="C721" i="17"/>
  <c r="C722" i="17"/>
  <c r="C115" i="17"/>
  <c r="C475" i="17"/>
  <c r="C572" i="17"/>
  <c r="C416" i="17"/>
  <c r="C953" i="17"/>
  <c r="C37" i="17"/>
  <c r="C338" i="17"/>
  <c r="C12" i="17"/>
  <c r="C912" i="17"/>
  <c r="C857" i="17"/>
  <c r="C633" i="17"/>
  <c r="C965" i="17"/>
  <c r="C840" i="17"/>
  <c r="C852" i="17"/>
  <c r="C64" i="17"/>
  <c r="C497" i="17"/>
  <c r="C761" i="17"/>
  <c r="C767" i="17"/>
  <c r="C95" i="17"/>
  <c r="C205" i="17"/>
  <c r="C639" i="17"/>
  <c r="C671" i="17"/>
  <c r="C290" i="17"/>
  <c r="C469" i="17"/>
  <c r="C473" i="17"/>
  <c r="C584" i="17"/>
  <c r="C674" i="17"/>
  <c r="C553" i="17"/>
  <c r="C512" i="17"/>
  <c r="C936" i="17"/>
  <c r="C214" i="17"/>
  <c r="C444" i="17"/>
  <c r="C195" i="17"/>
  <c r="C575" i="17"/>
  <c r="C800" i="17"/>
  <c r="C784" i="17"/>
  <c r="C547" i="17"/>
  <c r="C915" i="17"/>
  <c r="C689" i="17"/>
  <c r="C160" i="17"/>
  <c r="C148" i="17"/>
  <c r="C379" i="17"/>
  <c r="C303" i="17"/>
  <c r="C412" i="17"/>
  <c r="C734" i="17"/>
  <c r="C629" i="17"/>
  <c r="C805" i="17"/>
  <c r="C298" i="17"/>
  <c r="C339" i="17"/>
  <c r="C860" i="17"/>
  <c r="C33" i="17"/>
  <c r="C225" i="17"/>
  <c r="C939" i="17"/>
  <c r="C559" i="17"/>
  <c r="C610" i="17"/>
  <c r="C694" i="17"/>
  <c r="C960" i="17"/>
  <c r="C961" i="17"/>
  <c r="C363" i="17"/>
  <c r="C521" i="17"/>
  <c r="C672" i="17"/>
  <c r="C56" i="17"/>
  <c r="C578" i="17"/>
  <c r="C782" i="17"/>
  <c r="C285" i="17"/>
  <c r="C585" i="17"/>
  <c r="C423" i="17"/>
  <c r="C150" i="17"/>
  <c r="C349" i="17"/>
  <c r="C98" i="17"/>
  <c r="C712" i="17"/>
  <c r="C324" i="17"/>
  <c r="C32" i="17"/>
  <c r="C806" i="17"/>
  <c r="C801" i="17"/>
  <c r="C811" i="17"/>
  <c r="C9" i="17"/>
  <c r="C630" i="17"/>
  <c r="C769" i="17"/>
  <c r="C250" i="17"/>
  <c r="C106" i="17"/>
  <c r="C140" i="17"/>
  <c r="C492" i="17"/>
  <c r="C410" i="17"/>
  <c r="C485" i="17"/>
  <c r="C891" i="17"/>
  <c r="C870" i="17"/>
  <c r="C491" i="17"/>
  <c r="C199" i="17"/>
  <c r="C196" i="17"/>
  <c r="C317" i="17"/>
  <c r="C215" i="17"/>
  <c r="C347" i="17"/>
  <c r="C385" i="17"/>
  <c r="C591" i="17"/>
  <c r="C340" i="17"/>
  <c r="C745" i="17"/>
  <c r="C927" i="17"/>
  <c r="C540" i="17"/>
  <c r="C386" i="17"/>
  <c r="C48" i="17"/>
  <c r="C546" i="17"/>
  <c r="C389" i="17"/>
  <c r="C399" i="17"/>
  <c r="C46" i="17"/>
  <c r="C928" i="17"/>
  <c r="C922" i="17"/>
  <c r="C923" i="17"/>
  <c r="C924" i="17"/>
  <c r="C925" i="17"/>
  <c r="C424" i="17"/>
  <c r="C253" i="17"/>
  <c r="C344" i="17"/>
  <c r="C847" i="17"/>
  <c r="C20" i="17"/>
  <c r="C309" i="17"/>
  <c r="C159" i="17"/>
  <c r="C635" i="17"/>
  <c r="C824" i="17"/>
  <c r="C726" i="17"/>
  <c r="C300" i="17"/>
  <c r="C391" i="17"/>
  <c r="C937" i="17"/>
  <c r="C455" i="17"/>
  <c r="C812" i="17"/>
  <c r="C777" i="17"/>
  <c r="C305" i="17"/>
  <c r="C396" i="17"/>
  <c r="C28" i="17"/>
  <c r="C441" i="17"/>
  <c r="C316" i="17"/>
  <c r="C668" i="17"/>
  <c r="C14" i="17"/>
  <c r="C191" i="17"/>
  <c r="C762" i="17"/>
  <c r="C261" i="17"/>
  <c r="C881" i="17"/>
  <c r="C934" i="17"/>
  <c r="C442" i="17"/>
  <c r="C763" i="17"/>
  <c r="C662" i="17"/>
  <c r="C67" i="17"/>
  <c r="C826" i="17"/>
  <c r="C827" i="17"/>
  <c r="C375" i="17"/>
  <c r="C729" i="17"/>
  <c r="C888" i="17"/>
  <c r="C830" i="17"/>
  <c r="C107" i="17"/>
  <c r="C773" i="17"/>
  <c r="C333" i="17"/>
  <c r="C465" i="17"/>
  <c r="C820" i="17"/>
  <c r="C580" i="17"/>
  <c r="C541" i="17"/>
  <c r="C528" i="17"/>
  <c r="C599" i="17"/>
  <c r="C898" i="17"/>
  <c r="C687" i="17"/>
  <c r="C436" i="17"/>
  <c r="C255" i="17"/>
  <c r="C345" i="17"/>
  <c r="C38" i="17"/>
  <c r="C890" i="17"/>
  <c r="C634" i="17"/>
  <c r="C10" i="17"/>
  <c r="C86" i="17"/>
  <c r="C649" i="17"/>
  <c r="C979" i="17"/>
  <c r="C549" i="17"/>
  <c r="C185" i="17"/>
  <c r="C392" i="17"/>
  <c r="C332" i="17"/>
  <c r="C620" i="17"/>
  <c r="C166" i="17"/>
  <c r="C825" i="17"/>
  <c r="C260" i="17"/>
  <c r="C619" i="17"/>
  <c r="C194" i="17"/>
  <c r="C969" i="17"/>
  <c r="C141" i="17"/>
  <c r="C27" i="17"/>
  <c r="C952" i="17"/>
  <c r="C460" i="17"/>
  <c r="C654" i="17"/>
  <c r="C59" i="17"/>
  <c r="C242" i="17"/>
  <c r="C18" i="17"/>
  <c r="C904" i="17"/>
  <c r="C863" i="17"/>
  <c r="C132" i="17"/>
  <c r="C361" i="17"/>
  <c r="C657" i="17"/>
  <c r="C781" i="17"/>
  <c r="C872" i="17"/>
  <c r="C135" i="17"/>
  <c r="C652" i="17"/>
  <c r="C493" i="17"/>
  <c r="C539" i="17"/>
  <c r="C758" i="17"/>
  <c r="C875" i="17"/>
  <c r="C748" i="17"/>
  <c r="C435" i="17"/>
  <c r="C422" i="17"/>
  <c r="C842" i="17"/>
  <c r="C581" i="17"/>
  <c r="C495" i="17"/>
  <c r="C886" i="17"/>
  <c r="C13" i="17"/>
  <c r="C543" i="17"/>
  <c r="C624" i="17"/>
  <c r="C841" i="17"/>
  <c r="C168" i="17"/>
  <c r="C985" i="17"/>
  <c r="C29" i="17"/>
  <c r="C723" i="17"/>
  <c r="C246" i="17"/>
  <c r="C708" i="17"/>
  <c r="C895" i="17"/>
  <c r="C77" i="17"/>
  <c r="C482" i="17"/>
  <c r="C418" i="17"/>
  <c r="C58" i="17"/>
  <c r="C832" i="17"/>
  <c r="C197" i="17"/>
  <c r="C24" i="17"/>
  <c r="C434" i="17"/>
  <c r="C532" i="17"/>
  <c r="C596" i="17"/>
  <c r="C272" i="17"/>
  <c r="C134" i="17"/>
  <c r="C944" i="17"/>
  <c r="C967" i="17"/>
  <c r="C684" i="17"/>
  <c r="C951" i="17"/>
  <c r="C369" i="17"/>
  <c r="C151" i="17"/>
  <c r="C472" i="17"/>
  <c r="C520" i="17"/>
  <c r="C178" i="17"/>
  <c r="C76" i="17"/>
  <c r="C854" i="17"/>
  <c r="C236" i="17"/>
  <c r="C146" i="17"/>
  <c r="C147" i="17"/>
  <c r="C586" i="17"/>
  <c r="C836" i="17"/>
  <c r="C329" i="17"/>
  <c r="C448" i="17"/>
  <c r="C7" i="17"/>
  <c r="C744" i="17"/>
  <c r="C768" i="17"/>
  <c r="C984" i="17"/>
  <c r="C682" i="17"/>
  <c r="C817" i="17"/>
  <c r="C61" i="17"/>
  <c r="C310" i="17"/>
  <c r="C374" i="17"/>
  <c r="C304" i="17"/>
  <c r="C224" i="17"/>
  <c r="C318" i="17"/>
  <c r="C625" i="17"/>
  <c r="C788" i="17"/>
  <c r="C660" i="17"/>
  <c r="C308" i="17"/>
  <c r="C623" i="17"/>
  <c r="C991" i="17"/>
  <c r="C19" i="17"/>
  <c r="C873" i="17"/>
  <c r="C354" i="17"/>
  <c r="C65" i="17"/>
  <c r="C118" i="17"/>
  <c r="C376" i="17"/>
  <c r="C60" i="17"/>
  <c r="C813" i="17"/>
  <c r="C978" i="17"/>
  <c r="C350" i="17"/>
  <c r="C855" i="17"/>
  <c r="C560" i="17"/>
  <c r="C405" i="17"/>
  <c r="C323" i="17"/>
  <c r="C355" i="17"/>
  <c r="C609" i="17"/>
  <c r="C950" i="17"/>
  <c r="C561" i="17"/>
  <c r="C821" i="17"/>
  <c r="C288" i="17"/>
  <c r="C557" i="17"/>
  <c r="C427" i="17"/>
  <c r="C461" i="17"/>
  <c r="C462" i="17"/>
  <c r="C510" i="17"/>
  <c r="C83" i="17"/>
  <c r="C525" i="17"/>
  <c r="C51" i="17"/>
  <c r="C237" i="17"/>
  <c r="C988" i="17"/>
  <c r="C387" i="17"/>
  <c r="C31" i="17"/>
  <c r="C490" i="17"/>
  <c r="C96" i="17"/>
  <c r="C483" i="17"/>
  <c r="C226" i="17"/>
  <c r="C867" i="17"/>
  <c r="C604" i="17"/>
  <c r="C818" i="17"/>
  <c r="C783" i="17"/>
  <c r="C314" i="17"/>
  <c r="C701" i="17"/>
  <c r="C702" i="17"/>
  <c r="C593" i="17"/>
  <c r="C621" i="17"/>
  <c r="C488" i="17"/>
  <c r="C589" i="17"/>
  <c r="C765" i="17"/>
  <c r="C179" i="17"/>
  <c r="C981" i="17"/>
  <c r="C797" i="17"/>
  <c r="C845" i="17"/>
  <c r="C982" i="17"/>
  <c r="C778" i="17"/>
  <c r="C675" i="17"/>
  <c r="C756" i="17"/>
  <c r="C311" i="17"/>
  <c r="C975" i="17"/>
  <c r="C735" i="17"/>
  <c r="C8" i="17"/>
  <c r="C879" i="17"/>
  <c r="C880" i="17"/>
  <c r="C321" i="17"/>
  <c r="C807" i="17"/>
  <c r="C577" i="17"/>
  <c r="C794" i="17"/>
  <c r="C120" i="17"/>
  <c r="C413" i="17"/>
  <c r="C312" i="17"/>
  <c r="C123" i="17"/>
  <c r="C180" i="17"/>
  <c r="C947" i="17"/>
  <c r="C239" i="17"/>
  <c r="C188" i="17"/>
  <c r="C949" i="17"/>
  <c r="C212" i="17"/>
  <c r="C918" i="17"/>
  <c r="C533" i="17"/>
  <c r="C1001" i="17"/>
  <c r="C47" i="17"/>
  <c r="C274" i="17"/>
  <c r="C736" i="17"/>
  <c r="C170" i="17"/>
  <c r="C43" i="17"/>
  <c r="C189" i="17"/>
  <c r="C155" i="17"/>
  <c r="C570" i="17"/>
  <c r="C571" i="17"/>
  <c r="C695" i="17"/>
  <c r="C631" i="17"/>
  <c r="C119" i="17"/>
  <c r="C233" i="17"/>
  <c r="C607" i="17"/>
  <c r="C133" i="17"/>
  <c r="C359" i="17"/>
  <c r="C346" i="17"/>
  <c r="C144" i="17"/>
  <c r="C795" i="17"/>
  <c r="C383" i="17"/>
  <c r="C614" i="17"/>
  <c r="C121" i="17"/>
  <c r="C902" i="17"/>
  <c r="C746" i="17"/>
  <c r="C122" i="17"/>
  <c r="C903" i="17"/>
  <c r="C397" i="17"/>
  <c r="C798" i="17"/>
  <c r="C650" i="17"/>
  <c r="C342" i="17"/>
  <c r="C445" i="17"/>
  <c r="C802" i="17"/>
  <c r="C851" i="17"/>
  <c r="C544" i="17"/>
  <c r="C126" i="17"/>
  <c r="C325" i="17"/>
  <c r="C737" i="17"/>
  <c r="C71" i="17"/>
  <c r="C856" i="17"/>
  <c r="C727" i="17"/>
  <c r="C264" i="17"/>
  <c r="C887" i="17"/>
  <c r="C724" i="17"/>
  <c r="C789" i="17"/>
  <c r="C190" i="17"/>
  <c r="C691" i="17"/>
  <c r="C892" i="17"/>
  <c r="C356" i="17"/>
  <c r="C613" i="17"/>
  <c r="C843" i="17"/>
  <c r="C844" i="17"/>
  <c r="C514" i="17"/>
  <c r="C948" i="17"/>
  <c r="C785" i="17"/>
  <c r="C911" i="17"/>
  <c r="C202" i="17"/>
  <c r="C730" i="17"/>
  <c r="C990" i="17"/>
  <c r="C393" i="17"/>
  <c r="C11" i="17"/>
  <c r="C980" i="17"/>
  <c r="C500" i="17"/>
  <c r="C66" i="17"/>
  <c r="C868" i="17"/>
  <c r="C464" i="17"/>
  <c r="C833" i="17"/>
  <c r="C692" i="17"/>
  <c r="C494" i="17"/>
  <c r="C770" i="17"/>
  <c r="C771" i="17"/>
  <c r="C258" i="17"/>
  <c r="C550" i="17"/>
  <c r="C637" i="17"/>
  <c r="C917" i="17"/>
  <c r="C742" i="17"/>
  <c r="C958" i="17"/>
  <c r="C428" i="17"/>
  <c r="C44" i="17"/>
  <c r="C183" i="17"/>
  <c r="C616" i="17"/>
  <c r="C720" i="17"/>
  <c r="C728" i="17"/>
  <c r="C943" i="17"/>
  <c r="C449" i="17"/>
  <c r="C716" i="17"/>
  <c r="C850" i="17"/>
  <c r="C962" i="17"/>
  <c r="C91" i="17"/>
  <c r="C92" i="17"/>
  <c r="C93" i="17"/>
  <c r="C94" i="17"/>
  <c r="C862" i="17"/>
  <c r="C858" i="17"/>
  <c r="C498" i="17"/>
  <c r="C913" i="17"/>
  <c r="C527" i="17"/>
  <c r="C282" i="17"/>
  <c r="C187" i="17"/>
  <c r="C21" i="17"/>
  <c r="C564" i="17"/>
  <c r="C893" i="17"/>
  <c r="C136" i="17"/>
  <c r="C192" i="17"/>
  <c r="C169" i="17"/>
  <c r="C696" i="17"/>
  <c r="C772" i="17"/>
  <c r="C70" i="17"/>
  <c r="C816" i="17"/>
  <c r="C129" i="17"/>
  <c r="C408" i="17"/>
  <c r="C331" i="17"/>
  <c r="C276" i="17"/>
  <c r="C371" i="17"/>
  <c r="C685" i="17"/>
  <c r="C998" i="17"/>
  <c r="C262" i="17"/>
  <c r="C538" i="17"/>
  <c r="C835" i="17"/>
  <c r="C357" i="17"/>
  <c r="C566" i="17"/>
  <c r="C319" i="17"/>
  <c r="C72" i="17"/>
  <c r="C955" i="17"/>
  <c r="C956" i="17"/>
  <c r="C595" i="17"/>
  <c r="C828" i="17"/>
  <c r="C562" i="17"/>
  <c r="C265" i="17"/>
  <c r="C930" i="17"/>
  <c r="C204" i="17"/>
  <c r="C697" i="17"/>
  <c r="C466" i="17"/>
  <c r="C174" i="17"/>
  <c r="R2" i="17"/>
  <c r="R10" i="17"/>
  <c r="R18" i="17"/>
  <c r="R26" i="17"/>
  <c r="R34" i="17"/>
  <c r="R42" i="17"/>
  <c r="R50" i="17"/>
  <c r="R58" i="17"/>
  <c r="R66" i="17"/>
  <c r="R74" i="17"/>
  <c r="R82" i="17"/>
  <c r="R90" i="17"/>
  <c r="R98" i="17"/>
  <c r="R106" i="17"/>
  <c r="R114" i="17"/>
  <c r="R122" i="17"/>
  <c r="R130" i="17"/>
  <c r="R138" i="17"/>
  <c r="R146" i="17"/>
  <c r="R154" i="17"/>
  <c r="R162" i="17"/>
  <c r="R170" i="17"/>
  <c r="R178" i="17"/>
  <c r="R186" i="17"/>
  <c r="R194" i="17"/>
  <c r="R202" i="17"/>
  <c r="R210" i="17"/>
  <c r="R218" i="17"/>
  <c r="R226" i="17"/>
  <c r="R234" i="17"/>
  <c r="R242" i="17"/>
  <c r="R250" i="17"/>
  <c r="R258" i="17"/>
  <c r="R266" i="17"/>
  <c r="R274" i="17"/>
  <c r="R282" i="17"/>
  <c r="R290" i="17"/>
  <c r="R298" i="17"/>
  <c r="R306" i="17"/>
  <c r="R314" i="17"/>
  <c r="R322" i="17"/>
  <c r="R330" i="17"/>
  <c r="R338" i="17"/>
  <c r="R346" i="17"/>
  <c r="R354" i="17"/>
  <c r="R362" i="17"/>
  <c r="R370" i="17"/>
  <c r="R378" i="17"/>
  <c r="R386" i="17"/>
  <c r="R394" i="17"/>
  <c r="R402" i="17"/>
  <c r="R410" i="17"/>
  <c r="R418" i="17"/>
  <c r="R426" i="17"/>
  <c r="R434" i="17"/>
  <c r="R442" i="17"/>
  <c r="R450" i="17"/>
  <c r="R458" i="17"/>
  <c r="R466" i="17"/>
  <c r="R474" i="17"/>
  <c r="R482" i="17"/>
  <c r="R490" i="17"/>
  <c r="R498" i="17"/>
  <c r="R506" i="17"/>
  <c r="R514" i="17"/>
  <c r="R522" i="17"/>
  <c r="R530" i="17"/>
  <c r="R538" i="17"/>
  <c r="R546" i="17"/>
  <c r="R554" i="17"/>
  <c r="R562" i="17"/>
  <c r="R570" i="17"/>
  <c r="R578" i="17"/>
  <c r="R586" i="17"/>
  <c r="R594" i="17"/>
  <c r="R602" i="17"/>
  <c r="R610" i="17"/>
  <c r="R618" i="17"/>
  <c r="R626" i="17"/>
  <c r="R634" i="17"/>
  <c r="R642" i="17"/>
  <c r="R650" i="17"/>
  <c r="R658" i="17"/>
  <c r="R666" i="17"/>
  <c r="R674" i="17"/>
  <c r="R682" i="17"/>
  <c r="R690" i="17"/>
  <c r="R698" i="17"/>
  <c r="R706" i="17"/>
  <c r="R714" i="17"/>
  <c r="R722" i="17"/>
  <c r="R730" i="17"/>
  <c r="R738" i="17"/>
  <c r="R746" i="17"/>
  <c r="R754" i="17"/>
  <c r="R762" i="17"/>
  <c r="R770" i="17"/>
  <c r="R778" i="17"/>
  <c r="R786" i="17"/>
  <c r="R794" i="17"/>
  <c r="R802" i="17"/>
  <c r="R810" i="17"/>
  <c r="R818" i="17"/>
  <c r="R826" i="17"/>
  <c r="R834" i="17"/>
  <c r="R842" i="17"/>
  <c r="R850" i="17"/>
  <c r="R858" i="17"/>
  <c r="R866" i="17"/>
  <c r="R874" i="17"/>
  <c r="R882" i="17"/>
  <c r="R890" i="17"/>
  <c r="R898" i="17"/>
  <c r="R906" i="17"/>
  <c r="R914" i="17"/>
  <c r="R922" i="17"/>
  <c r="R930" i="17"/>
  <c r="R938" i="17"/>
  <c r="R946" i="17"/>
  <c r="R954" i="17"/>
  <c r="R962" i="17"/>
  <c r="R970" i="17"/>
  <c r="R978" i="17"/>
  <c r="R986" i="17"/>
  <c r="R994" i="17"/>
  <c r="R595" i="17"/>
  <c r="R675" i="17"/>
  <c r="R3" i="17"/>
  <c r="R11" i="17"/>
  <c r="R19" i="17"/>
  <c r="R27" i="17"/>
  <c r="R35" i="17"/>
  <c r="R43" i="17"/>
  <c r="R51" i="17"/>
  <c r="R59" i="17"/>
  <c r="R67" i="17"/>
  <c r="R75" i="17"/>
  <c r="R83" i="17"/>
  <c r="R91" i="17"/>
  <c r="R99" i="17"/>
  <c r="R107" i="17"/>
  <c r="R115" i="17"/>
  <c r="R123" i="17"/>
  <c r="R131" i="17"/>
  <c r="R139" i="17"/>
  <c r="R147" i="17"/>
  <c r="R155" i="17"/>
  <c r="R163" i="17"/>
  <c r="R171" i="17"/>
  <c r="R179" i="17"/>
  <c r="R187" i="17"/>
  <c r="R195" i="17"/>
  <c r="R203" i="17"/>
  <c r="R211" i="17"/>
  <c r="R219" i="17"/>
  <c r="R227" i="17"/>
  <c r="R235" i="17"/>
  <c r="R243" i="17"/>
  <c r="R251" i="17"/>
  <c r="R259" i="17"/>
  <c r="R267" i="17"/>
  <c r="R275" i="17"/>
  <c r="R283" i="17"/>
  <c r="R291" i="17"/>
  <c r="R299" i="17"/>
  <c r="R307" i="17"/>
  <c r="R315" i="17"/>
  <c r="R323" i="17"/>
  <c r="R331" i="17"/>
  <c r="R339" i="17"/>
  <c r="R347" i="17"/>
  <c r="R355" i="17"/>
  <c r="R363" i="17"/>
  <c r="R371" i="17"/>
  <c r="R379" i="17"/>
  <c r="R387" i="17"/>
  <c r="R395" i="17"/>
  <c r="R403" i="17"/>
  <c r="R411" i="17"/>
  <c r="R419" i="17"/>
  <c r="R427" i="17"/>
  <c r="R435" i="17"/>
  <c r="R443" i="17"/>
  <c r="R451" i="17"/>
  <c r="R459" i="17"/>
  <c r="R467" i="17"/>
  <c r="R475" i="17"/>
  <c r="R483" i="17"/>
  <c r="R491" i="17"/>
  <c r="R499" i="17"/>
  <c r="R507" i="17"/>
  <c r="R515" i="17"/>
  <c r="R523" i="17"/>
  <c r="R531" i="17"/>
  <c r="R539" i="17"/>
  <c r="R547" i="17"/>
  <c r="R555" i="17"/>
  <c r="R563" i="17"/>
  <c r="R571" i="17"/>
  <c r="R579" i="17"/>
  <c r="R587" i="17"/>
  <c r="R603" i="17"/>
  <c r="R611" i="17"/>
  <c r="R619" i="17"/>
  <c r="R627" i="17"/>
  <c r="R635" i="17"/>
  <c r="R643" i="17"/>
  <c r="R651" i="17"/>
  <c r="R659" i="17"/>
  <c r="R667" i="17"/>
  <c r="R683" i="17"/>
  <c r="R699" i="17"/>
  <c r="R707" i="17"/>
  <c r="R715" i="17"/>
  <c r="R723" i="17"/>
  <c r="R731" i="17"/>
  <c r="R739" i="17"/>
  <c r="R747" i="17"/>
  <c r="R755" i="17"/>
  <c r="R763" i="17"/>
  <c r="R771" i="17"/>
  <c r="R779" i="17"/>
  <c r="R787" i="17"/>
  <c r="R795" i="17"/>
  <c r="R803" i="17"/>
  <c r="R811" i="17"/>
  <c r="R819" i="17"/>
  <c r="R827" i="17"/>
  <c r="R835" i="17"/>
  <c r="R843" i="17"/>
  <c r="R851" i="17"/>
  <c r="R859" i="17"/>
  <c r="R867" i="17"/>
  <c r="R875" i="17"/>
  <c r="R883" i="17"/>
  <c r="R891" i="17"/>
  <c r="R899" i="17"/>
  <c r="R907" i="17"/>
  <c r="R915" i="17"/>
  <c r="R923" i="17"/>
  <c r="R931" i="17"/>
  <c r="R939" i="17"/>
  <c r="R947" i="17"/>
  <c r="R955" i="17"/>
  <c r="R963" i="17"/>
  <c r="R971" i="17"/>
  <c r="R979" i="17"/>
  <c r="R987" i="17"/>
  <c r="R995" i="17"/>
  <c r="R37" i="17"/>
  <c r="R53" i="17"/>
  <c r="R61" i="17"/>
  <c r="R69" i="17"/>
  <c r="R77" i="17"/>
  <c r="R4" i="17"/>
  <c r="R12" i="17"/>
  <c r="R20" i="17"/>
  <c r="R28" i="17"/>
  <c r="R36" i="17"/>
  <c r="R44" i="17"/>
  <c r="R52" i="17"/>
  <c r="R60" i="17"/>
  <c r="R68" i="17"/>
  <c r="R76" i="17"/>
  <c r="R84" i="17"/>
  <c r="R92" i="17"/>
  <c r="R100" i="17"/>
  <c r="R108" i="17"/>
  <c r="R116" i="17"/>
  <c r="R124" i="17"/>
  <c r="R132" i="17"/>
  <c r="R140" i="17"/>
  <c r="R148" i="17"/>
  <c r="R156" i="17"/>
  <c r="R164" i="17"/>
  <c r="R172" i="17"/>
  <c r="R180" i="17"/>
  <c r="R188" i="17"/>
  <c r="R196" i="17"/>
  <c r="R204" i="17"/>
  <c r="R212" i="17"/>
  <c r="R220" i="17"/>
  <c r="R228" i="17"/>
  <c r="R236" i="17"/>
  <c r="R244" i="17"/>
  <c r="R252" i="17"/>
  <c r="R260" i="17"/>
  <c r="R268" i="17"/>
  <c r="R276" i="17"/>
  <c r="R284" i="17"/>
  <c r="R292" i="17"/>
  <c r="R300" i="17"/>
  <c r="R308" i="17"/>
  <c r="R316" i="17"/>
  <c r="R324" i="17"/>
  <c r="R332" i="17"/>
  <c r="R340" i="17"/>
  <c r="R348" i="17"/>
  <c r="R356" i="17"/>
  <c r="R364" i="17"/>
  <c r="R372" i="17"/>
  <c r="R380" i="17"/>
  <c r="R388" i="17"/>
  <c r="R396" i="17"/>
  <c r="R404" i="17"/>
  <c r="R412" i="17"/>
  <c r="R420" i="17"/>
  <c r="R428" i="17"/>
  <c r="R436" i="17"/>
  <c r="R444" i="17"/>
  <c r="R452" i="17"/>
  <c r="R460" i="17"/>
  <c r="R468" i="17"/>
  <c r="R476" i="17"/>
  <c r="R484" i="17"/>
  <c r="R492" i="17"/>
  <c r="R500" i="17"/>
  <c r="R508" i="17"/>
  <c r="R516" i="17"/>
  <c r="R524" i="17"/>
  <c r="R532" i="17"/>
  <c r="R540" i="17"/>
  <c r="R548" i="17"/>
  <c r="R556" i="17"/>
  <c r="R564" i="17"/>
  <c r="R572" i="17"/>
  <c r="R580" i="17"/>
  <c r="R588" i="17"/>
  <c r="R596" i="17"/>
  <c r="R604" i="17"/>
  <c r="R612" i="17"/>
  <c r="R620" i="17"/>
  <c r="R628" i="17"/>
  <c r="R636" i="17"/>
  <c r="R644" i="17"/>
  <c r="R652" i="17"/>
  <c r="R660" i="17"/>
  <c r="R668" i="17"/>
  <c r="R676" i="17"/>
  <c r="R684" i="17"/>
  <c r="R692" i="17"/>
  <c r="R700" i="17"/>
  <c r="R708" i="17"/>
  <c r="R716" i="17"/>
  <c r="R724" i="17"/>
  <c r="R732" i="17"/>
  <c r="R740" i="17"/>
  <c r="R748" i="17"/>
  <c r="R756" i="17"/>
  <c r="R764" i="17"/>
  <c r="R772" i="17"/>
  <c r="R780" i="17"/>
  <c r="R788" i="17"/>
  <c r="R796" i="17"/>
  <c r="R804" i="17"/>
  <c r="R812" i="17"/>
  <c r="R820" i="17"/>
  <c r="R828" i="17"/>
  <c r="R836" i="17"/>
  <c r="R844" i="17"/>
  <c r="R852" i="17"/>
  <c r="R860" i="17"/>
  <c r="R868" i="17"/>
  <c r="R876" i="17"/>
  <c r="R884" i="17"/>
  <c r="R892" i="17"/>
  <c r="R900" i="17"/>
  <c r="R908" i="17"/>
  <c r="R916" i="17"/>
  <c r="R924" i="17"/>
  <c r="R932" i="17"/>
  <c r="R940" i="17"/>
  <c r="R948" i="17"/>
  <c r="R956" i="17"/>
  <c r="R964" i="17"/>
  <c r="R972" i="17"/>
  <c r="R980" i="17"/>
  <c r="R988" i="17"/>
  <c r="R996" i="17"/>
  <c r="R13" i="17"/>
  <c r="R21" i="17"/>
  <c r="R5" i="17"/>
  <c r="R157" i="17"/>
  <c r="R165" i="17"/>
  <c r="R173" i="17"/>
  <c r="R181" i="17"/>
  <c r="R189" i="17"/>
  <c r="R197" i="17"/>
  <c r="R205" i="17"/>
  <c r="R213" i="17"/>
  <c r="R221" i="17"/>
  <c r="R229" i="17"/>
  <c r="R237" i="17"/>
  <c r="R245" i="17"/>
  <c r="R253" i="17"/>
  <c r="R261" i="17"/>
  <c r="R269" i="17"/>
  <c r="R277" i="17"/>
  <c r="R285" i="17"/>
  <c r="R293" i="17"/>
  <c r="R301" i="17"/>
  <c r="R309" i="17"/>
  <c r="R317" i="17"/>
  <c r="R325" i="17"/>
  <c r="R333" i="17"/>
  <c r="R341" i="17"/>
  <c r="R349" i="17"/>
  <c r="R357" i="17"/>
  <c r="R365" i="17"/>
  <c r="R373" i="17"/>
  <c r="R381" i="17"/>
  <c r="R389" i="17"/>
  <c r="R397" i="17"/>
  <c r="R405" i="17"/>
  <c r="R413" i="17"/>
  <c r="R421" i="17"/>
  <c r="R429" i="17"/>
  <c r="R437" i="17"/>
  <c r="R445" i="17"/>
  <c r="R453" i="17"/>
  <c r="R461" i="17"/>
  <c r="R469" i="17"/>
  <c r="R477" i="17"/>
  <c r="R485" i="17"/>
  <c r="R493" i="17"/>
  <c r="R501" i="17"/>
  <c r="R509" i="17"/>
  <c r="R517" i="17"/>
  <c r="R525" i="17"/>
  <c r="R533" i="17"/>
  <c r="R541" i="17"/>
  <c r="R549" i="17"/>
  <c r="R557" i="17"/>
  <c r="R565" i="17"/>
  <c r="R573" i="17"/>
  <c r="R581" i="17"/>
  <c r="R589" i="17"/>
  <c r="R597" i="17"/>
  <c r="R605" i="17"/>
  <c r="R613" i="17"/>
  <c r="R621" i="17"/>
  <c r="R629" i="17"/>
  <c r="R637" i="17"/>
  <c r="R645" i="17"/>
  <c r="R653" i="17"/>
  <c r="R661" i="17"/>
  <c r="R669" i="17"/>
  <c r="R677" i="17"/>
  <c r="R685" i="17"/>
  <c r="R693" i="17"/>
  <c r="R701" i="17"/>
  <c r="R709" i="17"/>
  <c r="R717" i="17"/>
  <c r="R725" i="17"/>
  <c r="R733" i="17"/>
  <c r="R741" i="17"/>
  <c r="R749" i="17"/>
  <c r="R757" i="17"/>
  <c r="R765" i="17"/>
  <c r="R773" i="17"/>
  <c r="R781" i="17"/>
  <c r="R789" i="17"/>
  <c r="R797" i="17"/>
  <c r="R805" i="17"/>
  <c r="R813" i="17"/>
  <c r="R821" i="17"/>
  <c r="R829" i="17"/>
  <c r="R837" i="17"/>
  <c r="R845" i="17"/>
  <c r="R853" i="17"/>
  <c r="R861" i="17"/>
  <c r="R869" i="17"/>
  <c r="R877" i="17"/>
  <c r="R885" i="17"/>
  <c r="R893" i="17"/>
  <c r="R901" i="17"/>
  <c r="R909" i="17"/>
  <c r="R917" i="17"/>
  <c r="R925" i="17"/>
  <c r="R933" i="17"/>
  <c r="R941" i="17"/>
  <c r="R949" i="17"/>
  <c r="R957" i="17"/>
  <c r="R965" i="17"/>
  <c r="R973" i="17"/>
  <c r="R981" i="17"/>
  <c r="R989" i="17"/>
  <c r="R997" i="17"/>
  <c r="R950" i="17"/>
  <c r="R6" i="17"/>
  <c r="R14" i="17"/>
  <c r="R22" i="17"/>
  <c r="R30" i="17"/>
  <c r="R38" i="17"/>
  <c r="R46" i="17"/>
  <c r="R54" i="17"/>
  <c r="R62" i="17"/>
  <c r="R70" i="17"/>
  <c r="R78" i="17"/>
  <c r="R86" i="17"/>
  <c r="R94" i="17"/>
  <c r="R102" i="17"/>
  <c r="R110" i="17"/>
  <c r="R118" i="17"/>
  <c r="R126" i="17"/>
  <c r="R134" i="17"/>
  <c r="R142" i="17"/>
  <c r="R150" i="17"/>
  <c r="R158" i="17"/>
  <c r="R166" i="17"/>
  <c r="R174" i="17"/>
  <c r="R182" i="17"/>
  <c r="R190" i="17"/>
  <c r="R198" i="17"/>
  <c r="R206" i="17"/>
  <c r="R214" i="17"/>
  <c r="R222" i="17"/>
  <c r="R230" i="17"/>
  <c r="R238" i="17"/>
  <c r="R246" i="17"/>
  <c r="R254" i="17"/>
  <c r="R262" i="17"/>
  <c r="R270" i="17"/>
  <c r="R278" i="17"/>
  <c r="R286" i="17"/>
  <c r="R294" i="17"/>
  <c r="R302" i="17"/>
  <c r="R310" i="17"/>
  <c r="R318" i="17"/>
  <c r="R326" i="17"/>
  <c r="R334" i="17"/>
  <c r="R342" i="17"/>
  <c r="R350" i="17"/>
  <c r="R358" i="17"/>
  <c r="R366" i="17"/>
  <c r="R374" i="17"/>
  <c r="R382" i="17"/>
  <c r="R390" i="17"/>
  <c r="R398" i="17"/>
  <c r="R406" i="17"/>
  <c r="R414" i="17"/>
  <c r="R422" i="17"/>
  <c r="R430" i="17"/>
  <c r="R438" i="17"/>
  <c r="R446" i="17"/>
  <c r="R454" i="17"/>
  <c r="R462" i="17"/>
  <c r="R470" i="17"/>
  <c r="R478" i="17"/>
  <c r="R486" i="17"/>
  <c r="R494" i="17"/>
  <c r="R502" i="17"/>
  <c r="R510" i="17"/>
  <c r="R518" i="17"/>
  <c r="R526" i="17"/>
  <c r="R534" i="17"/>
  <c r="R542" i="17"/>
  <c r="R550" i="17"/>
  <c r="R558" i="17"/>
  <c r="R566" i="17"/>
  <c r="R574" i="17"/>
  <c r="R582" i="17"/>
  <c r="R590" i="17"/>
  <c r="R598" i="17"/>
  <c r="R606" i="17"/>
  <c r="R614" i="17"/>
  <c r="R622" i="17"/>
  <c r="R630" i="17"/>
  <c r="R638" i="17"/>
  <c r="R646" i="17"/>
  <c r="R654" i="17"/>
  <c r="R662" i="17"/>
  <c r="R670" i="17"/>
  <c r="R678" i="17"/>
  <c r="R686" i="17"/>
  <c r="R694" i="17"/>
  <c r="R702" i="17"/>
  <c r="R710" i="17"/>
  <c r="R718" i="17"/>
  <c r="R726" i="17"/>
  <c r="R734" i="17"/>
  <c r="R742" i="17"/>
  <c r="R750" i="17"/>
  <c r="R758" i="17"/>
  <c r="R766" i="17"/>
  <c r="R774" i="17"/>
  <c r="R782" i="17"/>
  <c r="R790" i="17"/>
  <c r="R798" i="17"/>
  <c r="R806" i="17"/>
  <c r="R814" i="17"/>
  <c r="R822" i="17"/>
  <c r="R830" i="17"/>
  <c r="R838" i="17"/>
  <c r="R846" i="17"/>
  <c r="R854" i="17"/>
  <c r="R862" i="17"/>
  <c r="R870" i="17"/>
  <c r="R878" i="17"/>
  <c r="R886" i="17"/>
  <c r="R894" i="17"/>
  <c r="R902" i="17"/>
  <c r="R910" i="17"/>
  <c r="R918" i="17"/>
  <c r="R926" i="17"/>
  <c r="R934" i="17"/>
  <c r="R942" i="17"/>
  <c r="R958" i="17"/>
  <c r="R966" i="17"/>
  <c r="R974" i="17"/>
  <c r="R982" i="17"/>
  <c r="R990" i="17"/>
  <c r="R998" i="17"/>
  <c r="R7" i="17"/>
  <c r="R15" i="17"/>
  <c r="R23" i="17"/>
  <c r="R31" i="17"/>
  <c r="R39" i="17"/>
  <c r="R47" i="17"/>
  <c r="R55" i="17"/>
  <c r="R63" i="17"/>
  <c r="R71" i="17"/>
  <c r="R79" i="17"/>
  <c r="R87" i="17"/>
  <c r="R95" i="17"/>
  <c r="R103" i="17"/>
  <c r="R111" i="17"/>
  <c r="R119" i="17"/>
  <c r="R127" i="17"/>
  <c r="R135" i="17"/>
  <c r="R143" i="17"/>
  <c r="R151" i="17"/>
  <c r="R159" i="17"/>
  <c r="R167" i="17"/>
  <c r="R175" i="17"/>
  <c r="R183" i="17"/>
  <c r="R191" i="17"/>
  <c r="R199" i="17"/>
  <c r="R207" i="17"/>
  <c r="R215" i="17"/>
  <c r="R223" i="17"/>
  <c r="R231" i="17"/>
  <c r="R239" i="17"/>
  <c r="R247" i="17"/>
  <c r="R255" i="17"/>
  <c r="R263" i="17"/>
  <c r="R271" i="17"/>
  <c r="R279" i="17"/>
  <c r="R287" i="17"/>
  <c r="R295" i="17"/>
  <c r="R303" i="17"/>
  <c r="R311" i="17"/>
  <c r="R319" i="17"/>
  <c r="R327" i="17"/>
  <c r="R335" i="17"/>
  <c r="R343" i="17"/>
  <c r="R351" i="17"/>
  <c r="R359" i="17"/>
  <c r="R367" i="17"/>
  <c r="R375" i="17"/>
  <c r="R383" i="17"/>
  <c r="R391" i="17"/>
  <c r="R399" i="17"/>
  <c r="R407" i="17"/>
  <c r="R415" i="17"/>
  <c r="R423" i="17"/>
  <c r="R431" i="17"/>
  <c r="R439" i="17"/>
  <c r="R447" i="17"/>
  <c r="R455" i="17"/>
  <c r="R463" i="17"/>
  <c r="R471" i="17"/>
  <c r="R479" i="17"/>
  <c r="R487" i="17"/>
  <c r="R495" i="17"/>
  <c r="R503" i="17"/>
  <c r="R511" i="17"/>
  <c r="R519" i="17"/>
  <c r="R527" i="17"/>
  <c r="R535" i="17"/>
  <c r="R543" i="17"/>
  <c r="R551" i="17"/>
  <c r="R559" i="17"/>
  <c r="R567" i="17"/>
  <c r="R575" i="17"/>
  <c r="R583" i="17"/>
  <c r="R591" i="17"/>
  <c r="R599" i="17"/>
  <c r="R607" i="17"/>
  <c r="R615" i="17"/>
  <c r="R623" i="17"/>
  <c r="R631" i="17"/>
  <c r="R639" i="17"/>
  <c r="R647" i="17"/>
  <c r="R655" i="17"/>
  <c r="R663" i="17"/>
  <c r="R671" i="17"/>
  <c r="R679" i="17"/>
  <c r="R687" i="17"/>
  <c r="R695" i="17"/>
  <c r="R703" i="17"/>
  <c r="R711" i="17"/>
  <c r="R719" i="17"/>
  <c r="R727" i="17"/>
  <c r="R735" i="17"/>
  <c r="R743" i="17"/>
  <c r="R751" i="17"/>
  <c r="R759" i="17"/>
  <c r="R767" i="17"/>
  <c r="R775" i="17"/>
  <c r="R783" i="17"/>
  <c r="R791" i="17"/>
  <c r="R799" i="17"/>
  <c r="R807" i="17"/>
  <c r="R815" i="17"/>
  <c r="R823" i="17"/>
  <c r="R831" i="17"/>
  <c r="R839" i="17"/>
  <c r="R847" i="17"/>
  <c r="R855" i="17"/>
  <c r="R863" i="17"/>
  <c r="R871" i="17"/>
  <c r="R879" i="17"/>
  <c r="R887" i="17"/>
  <c r="R895" i="17"/>
  <c r="R903" i="17"/>
  <c r="R911" i="17"/>
  <c r="R919" i="17"/>
  <c r="R927" i="17"/>
  <c r="R935" i="17"/>
  <c r="R943" i="17"/>
  <c r="R951" i="17"/>
  <c r="R959" i="17"/>
  <c r="R967" i="17"/>
  <c r="R975" i="17"/>
  <c r="R983" i="17"/>
  <c r="R991" i="17"/>
  <c r="R999" i="17"/>
  <c r="R101" i="17"/>
  <c r="R141" i="17"/>
  <c r="R8" i="17"/>
  <c r="R16" i="17"/>
  <c r="R24" i="17"/>
  <c r="R32" i="17"/>
  <c r="R40" i="17"/>
  <c r="R48" i="17"/>
  <c r="R56" i="17"/>
  <c r="R64" i="17"/>
  <c r="R72" i="17"/>
  <c r="R80" i="17"/>
  <c r="R88" i="17"/>
  <c r="R96" i="17"/>
  <c r="R104" i="17"/>
  <c r="R112" i="17"/>
  <c r="R120" i="17"/>
  <c r="R128" i="17"/>
  <c r="R136" i="17"/>
  <c r="R144" i="17"/>
  <c r="R152" i="17"/>
  <c r="R160" i="17"/>
  <c r="R168" i="17"/>
  <c r="R176" i="17"/>
  <c r="R184" i="17"/>
  <c r="R192" i="17"/>
  <c r="R200" i="17"/>
  <c r="R208" i="17"/>
  <c r="R216" i="17"/>
  <c r="R224" i="17"/>
  <c r="R232" i="17"/>
  <c r="R240" i="17"/>
  <c r="R248" i="17"/>
  <c r="R256" i="17"/>
  <c r="R264" i="17"/>
  <c r="R272" i="17"/>
  <c r="R280" i="17"/>
  <c r="R288" i="17"/>
  <c r="R296" i="17"/>
  <c r="R304" i="17"/>
  <c r="R312" i="17"/>
  <c r="R320" i="17"/>
  <c r="R328" i="17"/>
  <c r="R336" i="17"/>
  <c r="R344" i="17"/>
  <c r="R352" i="17"/>
  <c r="R360" i="17"/>
  <c r="R368" i="17"/>
  <c r="R376" i="17"/>
  <c r="R384" i="17"/>
  <c r="R392" i="17"/>
  <c r="R400" i="17"/>
  <c r="R408" i="17"/>
  <c r="R416" i="17"/>
  <c r="R424" i="17"/>
  <c r="R432" i="17"/>
  <c r="R440" i="17"/>
  <c r="R448" i="17"/>
  <c r="R456" i="17"/>
  <c r="R464" i="17"/>
  <c r="R472" i="17"/>
  <c r="R480" i="17"/>
  <c r="R488" i="17"/>
  <c r="R496" i="17"/>
  <c r="R504" i="17"/>
  <c r="R512" i="17"/>
  <c r="R520" i="17"/>
  <c r="R528" i="17"/>
  <c r="R536" i="17"/>
  <c r="R544" i="17"/>
  <c r="R552" i="17"/>
  <c r="R560" i="17"/>
  <c r="R568" i="17"/>
  <c r="R576" i="17"/>
  <c r="R584" i="17"/>
  <c r="R592" i="17"/>
  <c r="R600" i="17"/>
  <c r="R608" i="17"/>
  <c r="R616" i="17"/>
  <c r="R624" i="17"/>
  <c r="R632" i="17"/>
  <c r="R640" i="17"/>
  <c r="R648" i="17"/>
  <c r="R656" i="17"/>
  <c r="R664" i="17"/>
  <c r="R672" i="17"/>
  <c r="R680" i="17"/>
  <c r="R688" i="17"/>
  <c r="R696" i="17"/>
  <c r="R704" i="17"/>
  <c r="R712" i="17"/>
  <c r="R720" i="17"/>
  <c r="R728" i="17"/>
  <c r="R736" i="17"/>
  <c r="R744" i="17"/>
  <c r="R752" i="17"/>
  <c r="R760" i="17"/>
  <c r="R768" i="17"/>
  <c r="R776" i="17"/>
  <c r="R784" i="17"/>
  <c r="R792" i="17"/>
  <c r="R800" i="17"/>
  <c r="R808" i="17"/>
  <c r="R816" i="17"/>
  <c r="R824" i="17"/>
  <c r="R832" i="17"/>
  <c r="R840" i="17"/>
  <c r="R848" i="17"/>
  <c r="R856" i="17"/>
  <c r="R864" i="17"/>
  <c r="R872" i="17"/>
  <c r="R880" i="17"/>
  <c r="R888" i="17"/>
  <c r="R896" i="17"/>
  <c r="R904" i="17"/>
  <c r="R912" i="17"/>
  <c r="R920" i="17"/>
  <c r="R928" i="17"/>
  <c r="R936" i="17"/>
  <c r="R944" i="17"/>
  <c r="R952" i="17"/>
  <c r="R960" i="17"/>
  <c r="R968" i="17"/>
  <c r="R976" i="17"/>
  <c r="R984" i="17"/>
  <c r="R992" i="17"/>
  <c r="R1000" i="17"/>
  <c r="R657" i="17"/>
  <c r="R737" i="17"/>
  <c r="R9" i="17"/>
  <c r="R17" i="17"/>
  <c r="R25" i="17"/>
  <c r="R33" i="17"/>
  <c r="R41" i="17"/>
  <c r="R49" i="17"/>
  <c r="R57" i="17"/>
  <c r="R65" i="17"/>
  <c r="R73" i="17"/>
  <c r="R81" i="17"/>
  <c r="R89" i="17"/>
  <c r="R97" i="17"/>
  <c r="R105" i="17"/>
  <c r="R113" i="17"/>
  <c r="R121" i="17"/>
  <c r="R129" i="17"/>
  <c r="R137" i="17"/>
  <c r="R145" i="17"/>
  <c r="R153" i="17"/>
  <c r="R161" i="17"/>
  <c r="R169" i="17"/>
  <c r="R177" i="17"/>
  <c r="R185" i="17"/>
  <c r="R193" i="17"/>
  <c r="R201" i="17"/>
  <c r="R209" i="17"/>
  <c r="R217" i="17"/>
  <c r="R225" i="17"/>
  <c r="R233" i="17"/>
  <c r="R241" i="17"/>
  <c r="R249" i="17"/>
  <c r="R257" i="17"/>
  <c r="R265" i="17"/>
  <c r="R273" i="17"/>
  <c r="R281" i="17"/>
  <c r="R289" i="17"/>
  <c r="R297" i="17"/>
  <c r="R305" i="17"/>
  <c r="R313" i="17"/>
  <c r="R321" i="17"/>
  <c r="R329" i="17"/>
  <c r="R337" i="17"/>
  <c r="R345" i="17"/>
  <c r="R353" i="17"/>
  <c r="R361" i="17"/>
  <c r="R369" i="17"/>
  <c r="R377" i="17"/>
  <c r="R385" i="17"/>
  <c r="R393" i="17"/>
  <c r="R401" i="17"/>
  <c r="R409" i="17"/>
  <c r="R417" i="17"/>
  <c r="R425" i="17"/>
  <c r="R433" i="17"/>
  <c r="R441" i="17"/>
  <c r="R449" i="17"/>
  <c r="R457" i="17"/>
  <c r="R465" i="17"/>
  <c r="R473" i="17"/>
  <c r="R481" i="17"/>
  <c r="R489" i="17"/>
  <c r="R497" i="17"/>
  <c r="R505" i="17"/>
  <c r="R513" i="17"/>
  <c r="R521" i="17"/>
  <c r="R529" i="17"/>
  <c r="R537" i="17"/>
  <c r="R545" i="17"/>
  <c r="R553" i="17"/>
  <c r="R561" i="17"/>
  <c r="R569" i="17"/>
  <c r="R577" i="17"/>
  <c r="R585" i="17"/>
  <c r="R593" i="17"/>
  <c r="R601" i="17"/>
  <c r="R609" i="17"/>
  <c r="R617" i="17"/>
  <c r="R625" i="17"/>
  <c r="R633" i="17"/>
  <c r="R641" i="17"/>
  <c r="R649" i="17"/>
  <c r="R665" i="17"/>
  <c r="R673" i="17"/>
  <c r="R681" i="17"/>
  <c r="R689" i="17"/>
  <c r="R697" i="17"/>
  <c r="R705" i="17"/>
  <c r="R713" i="17"/>
  <c r="R721" i="17"/>
  <c r="R729" i="17"/>
  <c r="R745" i="17"/>
  <c r="R761" i="17"/>
  <c r="R769" i="17"/>
  <c r="R777" i="17"/>
  <c r="R785" i="17"/>
  <c r="R793" i="17"/>
  <c r="R801" i="17"/>
  <c r="R809" i="17"/>
  <c r="R817" i="17"/>
  <c r="R825" i="17"/>
  <c r="R833" i="17"/>
  <c r="R841" i="17"/>
  <c r="R849" i="17"/>
  <c r="R857" i="17"/>
  <c r="R865" i="17"/>
  <c r="R873" i="17"/>
  <c r="R881" i="17"/>
  <c r="R889" i="17"/>
  <c r="R897" i="17"/>
  <c r="R905" i="17"/>
  <c r="R913" i="17"/>
  <c r="R921" i="17"/>
  <c r="R929" i="17"/>
  <c r="R937" i="17"/>
  <c r="R945" i="17"/>
  <c r="R953" i="17"/>
  <c r="R961" i="17"/>
  <c r="R969" i="17"/>
  <c r="R977" i="17"/>
  <c r="R985" i="17"/>
  <c r="R993" i="17"/>
  <c r="R1001" i="17"/>
  <c r="R45" i="17"/>
  <c r="R93" i="17"/>
  <c r="R109" i="17"/>
  <c r="R117" i="17"/>
  <c r="R125" i="17"/>
  <c r="R29" i="17"/>
  <c r="R85" i="17"/>
  <c r="R133" i="17"/>
  <c r="R149" i="17"/>
  <c r="R691" i="17"/>
  <c r="R753" i="17"/>
  <c r="M3" i="17"/>
  <c r="M11" i="17"/>
  <c r="M19" i="17"/>
  <c r="M27" i="17"/>
  <c r="M35" i="17"/>
  <c r="M43" i="17"/>
  <c r="M51" i="17"/>
  <c r="M59" i="17"/>
  <c r="M67" i="17"/>
  <c r="M75" i="17"/>
  <c r="M83" i="17"/>
  <c r="M91" i="17"/>
  <c r="M99" i="17"/>
  <c r="M107" i="17"/>
  <c r="M115" i="17"/>
  <c r="M123" i="17"/>
  <c r="M131" i="17"/>
  <c r="M139" i="17"/>
  <c r="M147" i="17"/>
  <c r="M155" i="17"/>
  <c r="M163" i="17"/>
  <c r="M171" i="17"/>
  <c r="M179" i="17"/>
  <c r="M187" i="17"/>
  <c r="M195" i="17"/>
  <c r="M203" i="17"/>
  <c r="M211" i="17"/>
  <c r="M219" i="17"/>
  <c r="M227" i="17"/>
  <c r="M235" i="17"/>
  <c r="M243" i="17"/>
  <c r="M251" i="17"/>
  <c r="M259" i="17"/>
  <c r="M267" i="17"/>
  <c r="M275" i="17"/>
  <c r="M283" i="17"/>
  <c r="M291" i="17"/>
  <c r="M299" i="17"/>
  <c r="M307" i="17"/>
  <c r="M315" i="17"/>
  <c r="M323" i="17"/>
  <c r="M331" i="17"/>
  <c r="M339" i="17"/>
  <c r="M347" i="17"/>
  <c r="M355" i="17"/>
  <c r="M363" i="17"/>
  <c r="M371" i="17"/>
  <c r="M379" i="17"/>
  <c r="M387" i="17"/>
  <c r="M395" i="17"/>
  <c r="M403" i="17"/>
  <c r="M411" i="17"/>
  <c r="M419" i="17"/>
  <c r="M427" i="17"/>
  <c r="M435" i="17"/>
  <c r="M443" i="17"/>
  <c r="M451" i="17"/>
  <c r="M459" i="17"/>
  <c r="M467" i="17"/>
  <c r="M475" i="17"/>
  <c r="M483" i="17"/>
  <c r="M491" i="17"/>
  <c r="M499" i="17"/>
  <c r="M507" i="17"/>
  <c r="M515" i="17"/>
  <c r="M523" i="17"/>
  <c r="M531" i="17"/>
  <c r="M539" i="17"/>
  <c r="M547" i="17"/>
  <c r="M555" i="17"/>
  <c r="M563" i="17"/>
  <c r="M571" i="17"/>
  <c r="M579" i="17"/>
  <c r="M587" i="17"/>
  <c r="M595" i="17"/>
  <c r="M603" i="17"/>
  <c r="M611" i="17"/>
  <c r="M619" i="17"/>
  <c r="M627" i="17"/>
  <c r="M635" i="17"/>
  <c r="M643" i="17"/>
  <c r="M651" i="17"/>
  <c r="M659" i="17"/>
  <c r="M667" i="17"/>
  <c r="M675" i="17"/>
  <c r="M683" i="17"/>
  <c r="M691" i="17"/>
  <c r="M699" i="17"/>
  <c r="M707" i="17"/>
  <c r="M715" i="17"/>
  <c r="M723" i="17"/>
  <c r="M731" i="17"/>
  <c r="M739" i="17"/>
  <c r="M747" i="17"/>
  <c r="M755" i="17"/>
  <c r="M763" i="17"/>
  <c r="M771" i="17"/>
  <c r="M779" i="17"/>
  <c r="M787" i="17"/>
  <c r="M795" i="17"/>
  <c r="M803" i="17"/>
  <c r="M811" i="17"/>
  <c r="M819" i="17"/>
  <c r="M827" i="17"/>
  <c r="M835" i="17"/>
  <c r="M843" i="17"/>
  <c r="M851" i="17"/>
  <c r="M859" i="17"/>
  <c r="M867" i="17"/>
  <c r="M875" i="17"/>
  <c r="M883" i="17"/>
  <c r="M891" i="17"/>
  <c r="M899" i="17"/>
  <c r="M907" i="17"/>
  <c r="M915" i="17"/>
  <c r="M923" i="17"/>
  <c r="M931" i="17"/>
  <c r="M939" i="17"/>
  <c r="M947" i="17"/>
  <c r="M955" i="17"/>
  <c r="M963" i="17"/>
  <c r="M971" i="17"/>
  <c r="M979" i="17"/>
  <c r="M987" i="17"/>
  <c r="M995" i="17"/>
  <c r="M508" i="17"/>
  <c r="M652" i="17"/>
  <c r="M4" i="17"/>
  <c r="M12" i="17"/>
  <c r="M20" i="17"/>
  <c r="M28" i="17"/>
  <c r="M36" i="17"/>
  <c r="M44" i="17"/>
  <c r="M52" i="17"/>
  <c r="M60" i="17"/>
  <c r="M68" i="17"/>
  <c r="M76" i="17"/>
  <c r="M84" i="17"/>
  <c r="M92" i="17"/>
  <c r="M100" i="17"/>
  <c r="M108" i="17"/>
  <c r="M116" i="17"/>
  <c r="M124" i="17"/>
  <c r="M132" i="17"/>
  <c r="M140" i="17"/>
  <c r="M148" i="17"/>
  <c r="M156" i="17"/>
  <c r="M164" i="17"/>
  <c r="M172" i="17"/>
  <c r="M180" i="17"/>
  <c r="M188" i="17"/>
  <c r="M196" i="17"/>
  <c r="M204" i="17"/>
  <c r="M212" i="17"/>
  <c r="M220" i="17"/>
  <c r="M228" i="17"/>
  <c r="M236" i="17"/>
  <c r="M244" i="17"/>
  <c r="M252" i="17"/>
  <c r="M260" i="17"/>
  <c r="M268" i="17"/>
  <c r="M276" i="17"/>
  <c r="M284" i="17"/>
  <c r="M292" i="17"/>
  <c r="M300" i="17"/>
  <c r="M308" i="17"/>
  <c r="M316" i="17"/>
  <c r="M324" i="17"/>
  <c r="M332" i="17"/>
  <c r="M340" i="17"/>
  <c r="M348" i="17"/>
  <c r="M356" i="17"/>
  <c r="M364" i="17"/>
  <c r="M372" i="17"/>
  <c r="M380" i="17"/>
  <c r="M388" i="17"/>
  <c r="M396" i="17"/>
  <c r="M404" i="17"/>
  <c r="M412" i="17"/>
  <c r="M420" i="17"/>
  <c r="M428" i="17"/>
  <c r="M436" i="17"/>
  <c r="M444" i="17"/>
  <c r="M452" i="17"/>
  <c r="M460" i="17"/>
  <c r="M468" i="17"/>
  <c r="M476" i="17"/>
  <c r="M484" i="17"/>
  <c r="M492" i="17"/>
  <c r="M500" i="17"/>
  <c r="M516" i="17"/>
  <c r="M524" i="17"/>
  <c r="M532" i="17"/>
  <c r="M540" i="17"/>
  <c r="M548" i="17"/>
  <c r="M556" i="17"/>
  <c r="M564" i="17"/>
  <c r="M572" i="17"/>
  <c r="M580" i="17"/>
  <c r="M588" i="17"/>
  <c r="M596" i="17"/>
  <c r="M604" i="17"/>
  <c r="M612" i="17"/>
  <c r="M620" i="17"/>
  <c r="M628" i="17"/>
  <c r="M636" i="17"/>
  <c r="M644" i="17"/>
  <c r="M660" i="17"/>
  <c r="M676" i="17"/>
  <c r="M684" i="17"/>
  <c r="M692" i="17"/>
  <c r="M700" i="17"/>
  <c r="M708" i="17"/>
  <c r="M716" i="17"/>
  <c r="M724" i="17"/>
  <c r="M732" i="17"/>
  <c r="M740" i="17"/>
  <c r="M748" i="17"/>
  <c r="M756" i="17"/>
  <c r="M764" i="17"/>
  <c r="M772" i="17"/>
  <c r="M780" i="17"/>
  <c r="M788" i="17"/>
  <c r="M796" i="17"/>
  <c r="M804" i="17"/>
  <c r="M812" i="17"/>
  <c r="M820" i="17"/>
  <c r="M828" i="17"/>
  <c r="M836" i="17"/>
  <c r="M844" i="17"/>
  <c r="M852" i="17"/>
  <c r="M860" i="17"/>
  <c r="M868" i="17"/>
  <c r="M876" i="17"/>
  <c r="M884" i="17"/>
  <c r="M892" i="17"/>
  <c r="M900" i="17"/>
  <c r="M908" i="17"/>
  <c r="M916" i="17"/>
  <c r="M924" i="17"/>
  <c r="M932" i="17"/>
  <c r="M940" i="17"/>
  <c r="M948" i="17"/>
  <c r="M956" i="17"/>
  <c r="M964" i="17"/>
  <c r="M972" i="17"/>
  <c r="M980" i="17"/>
  <c r="M988" i="17"/>
  <c r="M996" i="17"/>
  <c r="M22" i="17"/>
  <c r="M46" i="17"/>
  <c r="M54" i="17"/>
  <c r="M62" i="17"/>
  <c r="M70" i="17"/>
  <c r="M5" i="17"/>
  <c r="M13" i="17"/>
  <c r="M21" i="17"/>
  <c r="M29" i="17"/>
  <c r="M37" i="17"/>
  <c r="M45" i="17"/>
  <c r="M53" i="17"/>
  <c r="M61" i="17"/>
  <c r="M69" i="17"/>
  <c r="M77" i="17"/>
  <c r="M85" i="17"/>
  <c r="M93" i="17"/>
  <c r="M101" i="17"/>
  <c r="M109" i="17"/>
  <c r="M117" i="17"/>
  <c r="M125" i="17"/>
  <c r="M133" i="17"/>
  <c r="M141" i="17"/>
  <c r="M149" i="17"/>
  <c r="M157" i="17"/>
  <c r="M165" i="17"/>
  <c r="M173" i="17"/>
  <c r="M181" i="17"/>
  <c r="M189" i="17"/>
  <c r="M197" i="17"/>
  <c r="M205" i="17"/>
  <c r="M213" i="17"/>
  <c r="M221" i="17"/>
  <c r="M229" i="17"/>
  <c r="M237" i="17"/>
  <c r="M245" i="17"/>
  <c r="M253" i="17"/>
  <c r="M261" i="17"/>
  <c r="M269" i="17"/>
  <c r="M277" i="17"/>
  <c r="M285" i="17"/>
  <c r="M293" i="17"/>
  <c r="M301" i="17"/>
  <c r="M309" i="17"/>
  <c r="M317" i="17"/>
  <c r="M325" i="17"/>
  <c r="M333" i="17"/>
  <c r="M341" i="17"/>
  <c r="M349" i="17"/>
  <c r="M357" i="17"/>
  <c r="M365" i="17"/>
  <c r="M373" i="17"/>
  <c r="M381" i="17"/>
  <c r="M389" i="17"/>
  <c r="M397" i="17"/>
  <c r="M405" i="17"/>
  <c r="M413" i="17"/>
  <c r="M421" i="17"/>
  <c r="M429" i="17"/>
  <c r="M437" i="17"/>
  <c r="M445" i="17"/>
  <c r="M453" i="17"/>
  <c r="M461" i="17"/>
  <c r="M469" i="17"/>
  <c r="M477" i="17"/>
  <c r="M485" i="17"/>
  <c r="M493" i="17"/>
  <c r="M501" i="17"/>
  <c r="M509" i="17"/>
  <c r="M517" i="17"/>
  <c r="M525" i="17"/>
  <c r="M533" i="17"/>
  <c r="M541" i="17"/>
  <c r="M549" i="17"/>
  <c r="M557" i="17"/>
  <c r="M565" i="17"/>
  <c r="M573" i="17"/>
  <c r="M581" i="17"/>
  <c r="M589" i="17"/>
  <c r="M597" i="17"/>
  <c r="M605" i="17"/>
  <c r="M613" i="17"/>
  <c r="M621" i="17"/>
  <c r="M629" i="17"/>
  <c r="M637" i="17"/>
  <c r="M645" i="17"/>
  <c r="M653" i="17"/>
  <c r="M661" i="17"/>
  <c r="M669" i="17"/>
  <c r="M677" i="17"/>
  <c r="M685" i="17"/>
  <c r="M693" i="17"/>
  <c r="M701" i="17"/>
  <c r="M709" i="17"/>
  <c r="M717" i="17"/>
  <c r="M725" i="17"/>
  <c r="M733" i="17"/>
  <c r="M741" i="17"/>
  <c r="M749" i="17"/>
  <c r="M757" i="17"/>
  <c r="M765" i="17"/>
  <c r="M773" i="17"/>
  <c r="M781" i="17"/>
  <c r="M789" i="17"/>
  <c r="M797" i="17"/>
  <c r="M805" i="17"/>
  <c r="M813" i="17"/>
  <c r="M821" i="17"/>
  <c r="M829" i="17"/>
  <c r="M837" i="17"/>
  <c r="M845" i="17"/>
  <c r="M853" i="17"/>
  <c r="M861" i="17"/>
  <c r="M869" i="17"/>
  <c r="M877" i="17"/>
  <c r="M885" i="17"/>
  <c r="M893" i="17"/>
  <c r="M901" i="17"/>
  <c r="M909" i="17"/>
  <c r="M917" i="17"/>
  <c r="M925" i="17"/>
  <c r="M933" i="17"/>
  <c r="M941" i="17"/>
  <c r="M949" i="17"/>
  <c r="M957" i="17"/>
  <c r="M965" i="17"/>
  <c r="M973" i="17"/>
  <c r="M981" i="17"/>
  <c r="M989" i="17"/>
  <c r="M997" i="17"/>
  <c r="M14" i="17"/>
  <c r="M30" i="17"/>
  <c r="M6" i="17"/>
  <c r="M86" i="17"/>
  <c r="M94" i="17"/>
  <c r="M102" i="17"/>
  <c r="M110" i="17"/>
  <c r="M118" i="17"/>
  <c r="M126" i="17"/>
  <c r="M134" i="17"/>
  <c r="M142" i="17"/>
  <c r="M150" i="17"/>
  <c r="M158" i="17"/>
  <c r="M166" i="17"/>
  <c r="M174" i="17"/>
  <c r="M182" i="17"/>
  <c r="M190" i="17"/>
  <c r="M198" i="17"/>
  <c r="M206" i="17"/>
  <c r="M214" i="17"/>
  <c r="M222" i="17"/>
  <c r="M230" i="17"/>
  <c r="M238" i="17"/>
  <c r="M246" i="17"/>
  <c r="M254" i="17"/>
  <c r="M262" i="17"/>
  <c r="M270" i="17"/>
  <c r="M278" i="17"/>
  <c r="M286" i="17"/>
  <c r="M294" i="17"/>
  <c r="M302" i="17"/>
  <c r="M310" i="17"/>
  <c r="M318" i="17"/>
  <c r="M326" i="17"/>
  <c r="M334" i="17"/>
  <c r="M342" i="17"/>
  <c r="M350" i="17"/>
  <c r="M358" i="17"/>
  <c r="M366" i="17"/>
  <c r="M374" i="17"/>
  <c r="M382" i="17"/>
  <c r="M390" i="17"/>
  <c r="M398" i="17"/>
  <c r="M406" i="17"/>
  <c r="M414" i="17"/>
  <c r="M422" i="17"/>
  <c r="M430" i="17"/>
  <c r="M438" i="17"/>
  <c r="M446" i="17"/>
  <c r="M454" i="17"/>
  <c r="M462" i="17"/>
  <c r="M470" i="17"/>
  <c r="M478" i="17"/>
  <c r="M486" i="17"/>
  <c r="M494" i="17"/>
  <c r="M502" i="17"/>
  <c r="M510" i="17"/>
  <c r="M518" i="17"/>
  <c r="M526" i="17"/>
  <c r="M534" i="17"/>
  <c r="M542" i="17"/>
  <c r="M550" i="17"/>
  <c r="M558" i="17"/>
  <c r="M566" i="17"/>
  <c r="M574" i="17"/>
  <c r="M582" i="17"/>
  <c r="M590" i="17"/>
  <c r="M598" i="17"/>
  <c r="M606" i="17"/>
  <c r="M614" i="17"/>
  <c r="M622" i="17"/>
  <c r="M630" i="17"/>
  <c r="M638" i="17"/>
  <c r="M646" i="17"/>
  <c r="M654" i="17"/>
  <c r="M662" i="17"/>
  <c r="M670" i="17"/>
  <c r="M678" i="17"/>
  <c r="M686" i="17"/>
  <c r="M694" i="17"/>
  <c r="M702" i="17"/>
  <c r="M710" i="17"/>
  <c r="M718" i="17"/>
  <c r="M726" i="17"/>
  <c r="M734" i="17"/>
  <c r="M742" i="17"/>
  <c r="M750" i="17"/>
  <c r="M758" i="17"/>
  <c r="M766" i="17"/>
  <c r="M774" i="17"/>
  <c r="M782" i="17"/>
  <c r="M790" i="17"/>
  <c r="M798" i="17"/>
  <c r="M806" i="17"/>
  <c r="M814" i="17"/>
  <c r="M822" i="17"/>
  <c r="M830" i="17"/>
  <c r="M838" i="17"/>
  <c r="M846" i="17"/>
  <c r="M854" i="17"/>
  <c r="M862" i="17"/>
  <c r="M870" i="17"/>
  <c r="M878" i="17"/>
  <c r="M886" i="17"/>
  <c r="M894" i="17"/>
  <c r="M902" i="17"/>
  <c r="M910" i="17"/>
  <c r="M918" i="17"/>
  <c r="M926" i="17"/>
  <c r="M934" i="17"/>
  <c r="M942" i="17"/>
  <c r="M950" i="17"/>
  <c r="M958" i="17"/>
  <c r="M966" i="17"/>
  <c r="M974" i="17"/>
  <c r="M982" i="17"/>
  <c r="M990" i="17"/>
  <c r="M998" i="17"/>
  <c r="M527" i="17"/>
  <c r="M831" i="17"/>
  <c r="M863" i="17"/>
  <c r="M879" i="17"/>
  <c r="M895" i="17"/>
  <c r="M911" i="17"/>
  <c r="M927" i="17"/>
  <c r="M935" i="17"/>
  <c r="M991" i="17"/>
  <c r="M16" i="17"/>
  <c r="M80" i="17"/>
  <c r="M7" i="17"/>
  <c r="M15" i="17"/>
  <c r="M23" i="17"/>
  <c r="M31" i="17"/>
  <c r="M39" i="17"/>
  <c r="M47" i="17"/>
  <c r="M55" i="17"/>
  <c r="M63" i="17"/>
  <c r="M71" i="17"/>
  <c r="M79" i="17"/>
  <c r="M87" i="17"/>
  <c r="M95" i="17"/>
  <c r="M103" i="17"/>
  <c r="M111" i="17"/>
  <c r="M119" i="17"/>
  <c r="M127" i="17"/>
  <c r="M135" i="17"/>
  <c r="M143" i="17"/>
  <c r="M151" i="17"/>
  <c r="M159" i="17"/>
  <c r="M167" i="17"/>
  <c r="M175" i="17"/>
  <c r="M183" i="17"/>
  <c r="M191" i="17"/>
  <c r="M199" i="17"/>
  <c r="M207" i="17"/>
  <c r="M215" i="17"/>
  <c r="M223" i="17"/>
  <c r="M231" i="17"/>
  <c r="M239" i="17"/>
  <c r="M247" i="17"/>
  <c r="M255" i="17"/>
  <c r="M263" i="17"/>
  <c r="M271" i="17"/>
  <c r="M279" i="17"/>
  <c r="M287" i="17"/>
  <c r="M295" i="17"/>
  <c r="M303" i="17"/>
  <c r="M311" i="17"/>
  <c r="M319" i="17"/>
  <c r="M327" i="17"/>
  <c r="M335" i="17"/>
  <c r="M343" i="17"/>
  <c r="M351" i="17"/>
  <c r="M359" i="17"/>
  <c r="M367" i="17"/>
  <c r="M375" i="17"/>
  <c r="M383" i="17"/>
  <c r="M391" i="17"/>
  <c r="M399" i="17"/>
  <c r="M407" i="17"/>
  <c r="M415" i="17"/>
  <c r="M423" i="17"/>
  <c r="M431" i="17"/>
  <c r="M439" i="17"/>
  <c r="M447" i="17"/>
  <c r="M455" i="17"/>
  <c r="M463" i="17"/>
  <c r="M471" i="17"/>
  <c r="M479" i="17"/>
  <c r="M487" i="17"/>
  <c r="M495" i="17"/>
  <c r="M503" i="17"/>
  <c r="M511" i="17"/>
  <c r="M519" i="17"/>
  <c r="M535" i="17"/>
  <c r="M543" i="17"/>
  <c r="M551" i="17"/>
  <c r="M559" i="17"/>
  <c r="M567" i="17"/>
  <c r="M575" i="17"/>
  <c r="M583" i="17"/>
  <c r="M591" i="17"/>
  <c r="M599" i="17"/>
  <c r="M607" i="17"/>
  <c r="M615" i="17"/>
  <c r="M623" i="17"/>
  <c r="M631" i="17"/>
  <c r="M639" i="17"/>
  <c r="M647" i="17"/>
  <c r="M655" i="17"/>
  <c r="M663" i="17"/>
  <c r="M671" i="17"/>
  <c r="M679" i="17"/>
  <c r="M687" i="17"/>
  <c r="M695" i="17"/>
  <c r="M703" i="17"/>
  <c r="M711" i="17"/>
  <c r="M719" i="17"/>
  <c r="M727" i="17"/>
  <c r="M735" i="17"/>
  <c r="M743" i="17"/>
  <c r="M751" i="17"/>
  <c r="M759" i="17"/>
  <c r="M767" i="17"/>
  <c r="M775" i="17"/>
  <c r="M783" i="17"/>
  <c r="M791" i="17"/>
  <c r="M799" i="17"/>
  <c r="M807" i="17"/>
  <c r="M815" i="17"/>
  <c r="M823" i="17"/>
  <c r="M839" i="17"/>
  <c r="M847" i="17"/>
  <c r="M855" i="17"/>
  <c r="M871" i="17"/>
  <c r="M887" i="17"/>
  <c r="M903" i="17"/>
  <c r="M919" i="17"/>
  <c r="M943" i="17"/>
  <c r="M951" i="17"/>
  <c r="M959" i="17"/>
  <c r="M967" i="17"/>
  <c r="M975" i="17"/>
  <c r="M983" i="17"/>
  <c r="M999" i="17"/>
  <c r="M24" i="17"/>
  <c r="M32" i="17"/>
  <c r="M40" i="17"/>
  <c r="M48" i="17"/>
  <c r="M56" i="17"/>
  <c r="M64" i="17"/>
  <c r="M72" i="17"/>
  <c r="M88" i="17"/>
  <c r="M104" i="17"/>
  <c r="M112" i="17"/>
  <c r="M120" i="17"/>
  <c r="M8" i="17"/>
  <c r="M136" i="17"/>
  <c r="M144" i="17"/>
  <c r="M152" i="17"/>
  <c r="M160" i="17"/>
  <c r="M168" i="17"/>
  <c r="M176" i="17"/>
  <c r="M184" i="17"/>
  <c r="M192" i="17"/>
  <c r="M200" i="17"/>
  <c r="M208" i="17"/>
  <c r="M216" i="17"/>
  <c r="M224" i="17"/>
  <c r="M232" i="17"/>
  <c r="M240" i="17"/>
  <c r="M248" i="17"/>
  <c r="M256" i="17"/>
  <c r="M264" i="17"/>
  <c r="M272" i="17"/>
  <c r="M280" i="17"/>
  <c r="M288" i="17"/>
  <c r="M296" i="17"/>
  <c r="M304" i="17"/>
  <c r="M312" i="17"/>
  <c r="M320" i="17"/>
  <c r="M328" i="17"/>
  <c r="M336" i="17"/>
  <c r="M344" i="17"/>
  <c r="M352" i="17"/>
  <c r="M360" i="17"/>
  <c r="M368" i="17"/>
  <c r="M376" i="17"/>
  <c r="M384" i="17"/>
  <c r="M392" i="17"/>
  <c r="M400" i="17"/>
  <c r="M408" i="17"/>
  <c r="M416" i="17"/>
  <c r="M424" i="17"/>
  <c r="M432" i="17"/>
  <c r="M440" i="17"/>
  <c r="M448" i="17"/>
  <c r="M456" i="17"/>
  <c r="M464" i="17"/>
  <c r="M472" i="17"/>
  <c r="M480" i="17"/>
  <c r="M488" i="17"/>
  <c r="M496" i="17"/>
  <c r="M504" i="17"/>
  <c r="M512" i="17"/>
  <c r="M520" i="17"/>
  <c r="M528" i="17"/>
  <c r="M536" i="17"/>
  <c r="M544" i="17"/>
  <c r="M552" i="17"/>
  <c r="M560" i="17"/>
  <c r="M568" i="17"/>
  <c r="M576" i="17"/>
  <c r="M584" i="17"/>
  <c r="M592" i="17"/>
  <c r="M600" i="17"/>
  <c r="M608" i="17"/>
  <c r="M616" i="17"/>
  <c r="M624" i="17"/>
  <c r="M632" i="17"/>
  <c r="M640" i="17"/>
  <c r="M648" i="17"/>
  <c r="M656" i="17"/>
  <c r="M664" i="17"/>
  <c r="M672" i="17"/>
  <c r="M680" i="17"/>
  <c r="M688" i="17"/>
  <c r="M696" i="17"/>
  <c r="M704" i="17"/>
  <c r="M712" i="17"/>
  <c r="M720" i="17"/>
  <c r="M728" i="17"/>
  <c r="M736" i="17"/>
  <c r="M744" i="17"/>
  <c r="M752" i="17"/>
  <c r="M760" i="17"/>
  <c r="M768" i="17"/>
  <c r="M776" i="17"/>
  <c r="M784" i="17"/>
  <c r="M792" i="17"/>
  <c r="M800" i="17"/>
  <c r="M808" i="17"/>
  <c r="M816" i="17"/>
  <c r="M824" i="17"/>
  <c r="M832" i="17"/>
  <c r="M840" i="17"/>
  <c r="M848" i="17"/>
  <c r="M856" i="17"/>
  <c r="M864" i="17"/>
  <c r="M872" i="17"/>
  <c r="M880" i="17"/>
  <c r="M888" i="17"/>
  <c r="M896" i="17"/>
  <c r="M904" i="17"/>
  <c r="M912" i="17"/>
  <c r="M920" i="17"/>
  <c r="M928" i="17"/>
  <c r="M936" i="17"/>
  <c r="M944" i="17"/>
  <c r="M952" i="17"/>
  <c r="M960" i="17"/>
  <c r="M968" i="17"/>
  <c r="M976" i="17"/>
  <c r="M984" i="17"/>
  <c r="M992" i="17"/>
  <c r="M1000" i="17"/>
  <c r="M9" i="17"/>
  <c r="M17" i="17"/>
  <c r="M25" i="17"/>
  <c r="M33" i="17"/>
  <c r="M41" i="17"/>
  <c r="M49" i="17"/>
  <c r="M57" i="17"/>
  <c r="M65" i="17"/>
  <c r="M73" i="17"/>
  <c r="M81" i="17"/>
  <c r="M89" i="17"/>
  <c r="M97" i="17"/>
  <c r="M105" i="17"/>
  <c r="M113" i="17"/>
  <c r="M121" i="17"/>
  <c r="M129" i="17"/>
  <c r="M137" i="17"/>
  <c r="M145" i="17"/>
  <c r="M153" i="17"/>
  <c r="M161" i="17"/>
  <c r="M169" i="17"/>
  <c r="M177" i="17"/>
  <c r="M185" i="17"/>
  <c r="M193" i="17"/>
  <c r="M201" i="17"/>
  <c r="M209" i="17"/>
  <c r="M217" i="17"/>
  <c r="M225" i="17"/>
  <c r="M233" i="17"/>
  <c r="M241" i="17"/>
  <c r="M249" i="17"/>
  <c r="M257" i="17"/>
  <c r="M265" i="17"/>
  <c r="M273" i="17"/>
  <c r="M281" i="17"/>
  <c r="M289" i="17"/>
  <c r="M297" i="17"/>
  <c r="M305" i="17"/>
  <c r="M313" i="17"/>
  <c r="M321" i="17"/>
  <c r="M329" i="17"/>
  <c r="M337" i="17"/>
  <c r="M345" i="17"/>
  <c r="M353" i="17"/>
  <c r="M361" i="17"/>
  <c r="M369" i="17"/>
  <c r="M377" i="17"/>
  <c r="M385" i="17"/>
  <c r="M393" i="17"/>
  <c r="M401" i="17"/>
  <c r="M409" i="17"/>
  <c r="M417" i="17"/>
  <c r="M425" i="17"/>
  <c r="M433" i="17"/>
  <c r="M441" i="17"/>
  <c r="M449" i="17"/>
  <c r="M457" i="17"/>
  <c r="M465" i="17"/>
  <c r="M473" i="17"/>
  <c r="M481" i="17"/>
  <c r="M489" i="17"/>
  <c r="M497" i="17"/>
  <c r="M505" i="17"/>
  <c r="M513" i="17"/>
  <c r="M521" i="17"/>
  <c r="M529" i="17"/>
  <c r="M537" i="17"/>
  <c r="M545" i="17"/>
  <c r="M553" i="17"/>
  <c r="M561" i="17"/>
  <c r="M569" i="17"/>
  <c r="M577" i="17"/>
  <c r="M585" i="17"/>
  <c r="M593" i="17"/>
  <c r="M601" i="17"/>
  <c r="M609" i="17"/>
  <c r="M617" i="17"/>
  <c r="M625" i="17"/>
  <c r="M633" i="17"/>
  <c r="M641" i="17"/>
  <c r="M649" i="17"/>
  <c r="M657" i="17"/>
  <c r="M665" i="17"/>
  <c r="M673" i="17"/>
  <c r="M681" i="17"/>
  <c r="M689" i="17"/>
  <c r="M697" i="17"/>
  <c r="M705" i="17"/>
  <c r="M713" i="17"/>
  <c r="M721" i="17"/>
  <c r="M729" i="17"/>
  <c r="M737" i="17"/>
  <c r="M745" i="17"/>
  <c r="M753" i="17"/>
  <c r="M761" i="17"/>
  <c r="M769" i="17"/>
  <c r="M777" i="17"/>
  <c r="M785" i="17"/>
  <c r="M793" i="17"/>
  <c r="M801" i="17"/>
  <c r="M809" i="17"/>
  <c r="M817" i="17"/>
  <c r="M825" i="17"/>
  <c r="M833" i="17"/>
  <c r="M841" i="17"/>
  <c r="M849" i="17"/>
  <c r="M857" i="17"/>
  <c r="M865" i="17"/>
  <c r="M873" i="17"/>
  <c r="M881" i="17"/>
  <c r="M889" i="17"/>
  <c r="M897" i="17"/>
  <c r="M905" i="17"/>
  <c r="M913" i="17"/>
  <c r="M921" i="17"/>
  <c r="M929" i="17"/>
  <c r="M937" i="17"/>
  <c r="M945" i="17"/>
  <c r="M953" i="17"/>
  <c r="M961" i="17"/>
  <c r="M969" i="17"/>
  <c r="M977" i="17"/>
  <c r="M985" i="17"/>
  <c r="M993" i="17"/>
  <c r="M1001" i="17"/>
  <c r="M10" i="17"/>
  <c r="M18" i="17"/>
  <c r="M42" i="17"/>
  <c r="M50" i="17"/>
  <c r="M58" i="17"/>
  <c r="M66" i="17"/>
  <c r="M74" i="17"/>
  <c r="M82" i="17"/>
  <c r="M90" i="17"/>
  <c r="M98" i="17"/>
  <c r="M26" i="17"/>
  <c r="M128" i="17"/>
  <c r="M186" i="17"/>
  <c r="M250" i="17"/>
  <c r="M314" i="17"/>
  <c r="M378" i="17"/>
  <c r="M442" i="17"/>
  <c r="M506" i="17"/>
  <c r="M570" i="17"/>
  <c r="M634" i="17"/>
  <c r="M690" i="17"/>
  <c r="M754" i="17"/>
  <c r="M818" i="17"/>
  <c r="M882" i="17"/>
  <c r="M946" i="17"/>
  <c r="M290" i="17"/>
  <c r="M234" i="17"/>
  <c r="M306" i="17"/>
  <c r="M34" i="17"/>
  <c r="M130" i="17"/>
  <c r="M194" i="17"/>
  <c r="M258" i="17"/>
  <c r="M322" i="17"/>
  <c r="M386" i="17"/>
  <c r="M450" i="17"/>
  <c r="M514" i="17"/>
  <c r="M578" i="17"/>
  <c r="M642" i="17"/>
  <c r="M698" i="17"/>
  <c r="M762" i="17"/>
  <c r="M826" i="17"/>
  <c r="M890" i="17"/>
  <c r="M954" i="17"/>
  <c r="M226" i="17"/>
  <c r="M298" i="17"/>
  <c r="M674" i="17"/>
  <c r="M802" i="17"/>
  <c r="M930" i="17"/>
  <c r="M242" i="17"/>
  <c r="M498" i="17"/>
  <c r="M682" i="17"/>
  <c r="M874" i="17"/>
  <c r="M38" i="17"/>
  <c r="M138" i="17"/>
  <c r="M202" i="17"/>
  <c r="M266" i="17"/>
  <c r="M330" i="17"/>
  <c r="M394" i="17"/>
  <c r="M458" i="17"/>
  <c r="M522" i="17"/>
  <c r="M586" i="17"/>
  <c r="M650" i="17"/>
  <c r="M706" i="17"/>
  <c r="M770" i="17"/>
  <c r="M834" i="17"/>
  <c r="M898" i="17"/>
  <c r="M962" i="17"/>
  <c r="M154" i="17"/>
  <c r="M218" i="17"/>
  <c r="M346" i="17"/>
  <c r="M474" i="17"/>
  <c r="M602" i="17"/>
  <c r="M722" i="17"/>
  <c r="M850" i="17"/>
  <c r="M978" i="17"/>
  <c r="M162" i="17"/>
  <c r="M418" i="17"/>
  <c r="M546" i="17"/>
  <c r="M668" i="17"/>
  <c r="M794" i="17"/>
  <c r="M922" i="17"/>
  <c r="M114" i="17"/>
  <c r="M362" i="17"/>
  <c r="M426" i="17"/>
  <c r="M490" i="17"/>
  <c r="M554" i="17"/>
  <c r="M618" i="17"/>
  <c r="M738" i="17"/>
  <c r="M866" i="17"/>
  <c r="M994" i="17"/>
  <c r="M178" i="17"/>
  <c r="M434" i="17"/>
  <c r="M626" i="17"/>
  <c r="M810" i="17"/>
  <c r="M938" i="17"/>
  <c r="M78" i="17"/>
  <c r="M146" i="17"/>
  <c r="M210" i="17"/>
  <c r="M274" i="17"/>
  <c r="M338" i="17"/>
  <c r="M402" i="17"/>
  <c r="M466" i="17"/>
  <c r="M530" i="17"/>
  <c r="M594" i="17"/>
  <c r="M658" i="17"/>
  <c r="M714" i="17"/>
  <c r="M778" i="17"/>
  <c r="M842" i="17"/>
  <c r="M906" i="17"/>
  <c r="M970" i="17"/>
  <c r="M96" i="17"/>
  <c r="M282" i="17"/>
  <c r="M410" i="17"/>
  <c r="M538" i="17"/>
  <c r="M666" i="17"/>
  <c r="M786" i="17"/>
  <c r="M914" i="17"/>
  <c r="M106" i="17"/>
  <c r="M354" i="17"/>
  <c r="M482" i="17"/>
  <c r="M610" i="17"/>
  <c r="M730" i="17"/>
  <c r="M858" i="17"/>
  <c r="M986" i="17"/>
  <c r="M170" i="17"/>
  <c r="M122" i="17"/>
  <c r="M370" i="17"/>
  <c r="M562" i="17"/>
  <c r="M746" i="17"/>
  <c r="M2" i="17"/>
  <c r="N175" i="17"/>
  <c r="N176" i="17"/>
  <c r="N210" i="17"/>
  <c r="N474" i="17"/>
  <c r="N679" i="17"/>
  <c r="N976" i="17"/>
  <c r="N999" i="17"/>
  <c r="N987" i="17"/>
  <c r="N878" i="17"/>
  <c r="N659" i="17"/>
  <c r="N217" i="17"/>
  <c r="N822" i="17"/>
  <c r="N576" i="17"/>
  <c r="N370" i="17"/>
  <c r="N68" i="17"/>
  <c r="N751" i="17"/>
  <c r="N137" i="17"/>
  <c r="N889" i="17"/>
  <c r="N73" i="17"/>
  <c r="N663" i="17"/>
  <c r="N529" i="17"/>
  <c r="N894" i="17"/>
  <c r="N467" i="17"/>
  <c r="N15" i="17"/>
  <c r="N896" i="17"/>
  <c r="N615" i="17"/>
  <c r="N454" i="17"/>
  <c r="N511" i="17"/>
  <c r="N641" i="17"/>
  <c r="N597" i="17"/>
  <c r="N437" i="17"/>
  <c r="N280" i="17"/>
  <c r="N919" i="17"/>
  <c r="N292" i="17"/>
  <c r="N926" i="17"/>
  <c r="N534" i="17"/>
  <c r="N221" i="17"/>
  <c r="N574" i="17"/>
  <c r="N235" i="17"/>
  <c r="N776" i="17"/>
  <c r="N506" i="17"/>
  <c r="N997" i="17"/>
  <c r="N752" i="17"/>
  <c r="N273" i="17"/>
  <c r="N279" i="17"/>
  <c r="N432" i="17"/>
  <c r="N22" i="17"/>
  <c r="N50" i="17"/>
  <c r="N834" i="17"/>
  <c r="N99" i="17"/>
  <c r="N526" i="17"/>
  <c r="N733" i="17"/>
  <c r="N706" i="17"/>
  <c r="N839" i="17"/>
  <c r="N640" i="17"/>
  <c r="N149" i="17"/>
  <c r="N661" i="17"/>
  <c r="N579" i="17"/>
  <c r="N117" i="17"/>
  <c r="N34" i="17"/>
  <c r="N390" i="17"/>
  <c r="N108" i="17"/>
  <c r="N1000" i="17"/>
  <c r="N876" i="17"/>
  <c r="N914" i="17"/>
  <c r="N681" i="17"/>
  <c r="N186" i="17"/>
  <c r="N365" i="17"/>
  <c r="N680" i="17"/>
  <c r="N358" i="17"/>
  <c r="N582" i="17"/>
  <c r="N587" i="17"/>
  <c r="N877" i="17"/>
  <c r="N558" i="17"/>
  <c r="N402" i="17"/>
  <c r="N754" i="17"/>
  <c r="N793" i="17"/>
  <c r="N755" i="17"/>
  <c r="N201" i="17"/>
  <c r="N158" i="17"/>
  <c r="N686" i="17"/>
  <c r="N764" i="17"/>
  <c r="N220" i="17"/>
  <c r="N627" i="17"/>
  <c r="N307" i="17"/>
  <c r="N864" i="17"/>
  <c r="N334" i="17"/>
  <c r="N297" i="17"/>
  <c r="N792" i="17"/>
  <c r="N603" i="17"/>
  <c r="N373" i="17"/>
  <c r="N40" i="17"/>
  <c r="N775" i="17"/>
  <c r="N293" i="17"/>
  <c r="N313" i="17"/>
  <c r="N711" i="17"/>
  <c r="N516" i="17"/>
  <c r="N227" i="17"/>
  <c r="N382" i="17"/>
  <c r="N648" i="17"/>
  <c r="N296" i="17"/>
  <c r="N931" i="17"/>
  <c r="N23" i="17"/>
  <c r="N670" i="17"/>
  <c r="N439" i="17"/>
  <c r="N440" i="17"/>
  <c r="N25" i="17"/>
  <c r="N717" i="17"/>
  <c r="N489" i="17"/>
  <c r="N69" i="17"/>
  <c r="N243" i="17"/>
  <c r="N673" i="17"/>
  <c r="N531" i="17"/>
  <c r="N946" i="17"/>
  <c r="N508" i="17"/>
  <c r="N395" i="17"/>
  <c r="N565" i="17"/>
  <c r="N219" i="17"/>
  <c r="N499" i="17"/>
  <c r="N519" i="17"/>
  <c r="N831" i="17"/>
  <c r="N115" i="17"/>
  <c r="N912" i="17"/>
  <c r="N761" i="17"/>
  <c r="N473" i="17"/>
  <c r="N195" i="17"/>
  <c r="N148" i="17"/>
  <c r="N339" i="17"/>
  <c r="N960" i="17"/>
  <c r="N285" i="17"/>
  <c r="N32" i="17"/>
  <c r="N106" i="17"/>
  <c r="N199" i="17"/>
  <c r="N745" i="17"/>
  <c r="N46" i="17"/>
  <c r="N344" i="17"/>
  <c r="N300" i="17"/>
  <c r="N28" i="17"/>
  <c r="N881" i="17"/>
  <c r="N375" i="17"/>
  <c r="N820" i="17"/>
  <c r="N255" i="17"/>
  <c r="N979" i="17"/>
  <c r="N260" i="17"/>
  <c r="N654" i="17"/>
  <c r="N657" i="17"/>
  <c r="N875" i="17"/>
  <c r="N13" i="17"/>
  <c r="N246" i="17"/>
  <c r="N197" i="17"/>
  <c r="N967" i="17"/>
  <c r="N76" i="17"/>
  <c r="N448" i="17"/>
  <c r="N310" i="17"/>
  <c r="N308" i="17"/>
  <c r="N376" i="17"/>
  <c r="N323" i="17"/>
  <c r="N427" i="17"/>
  <c r="N988" i="17"/>
  <c r="N604" i="17"/>
  <c r="N488" i="17"/>
  <c r="N778" i="17"/>
  <c r="N880" i="17"/>
  <c r="N123" i="17"/>
  <c r="N533" i="17"/>
  <c r="N155" i="17"/>
  <c r="N133" i="17"/>
  <c r="N902" i="17"/>
  <c r="N445" i="17"/>
  <c r="N856" i="17"/>
  <c r="N676" i="17"/>
  <c r="N479" i="17"/>
  <c r="N503" i="17"/>
  <c r="N200" i="17"/>
  <c r="N651" i="17"/>
  <c r="N753" i="17"/>
  <c r="N104" i="17"/>
  <c r="N815" i="17"/>
  <c r="N796" i="17"/>
  <c r="N688" i="17"/>
  <c r="N343" i="17"/>
  <c r="N484" i="17"/>
  <c r="N486" i="17"/>
  <c r="N79" i="17"/>
  <c r="N164" i="17"/>
  <c r="N964" i="17"/>
  <c r="N523" i="17"/>
  <c r="N30" i="17"/>
  <c r="N403" i="17"/>
  <c r="N125" i="17"/>
  <c r="N110" i="17"/>
  <c r="N63" i="17"/>
  <c r="N259" i="17"/>
  <c r="N885" i="17"/>
  <c r="N156" i="17"/>
  <c r="N869" i="17"/>
  <c r="N602" i="17"/>
  <c r="N994" i="17"/>
  <c r="N299" i="17"/>
  <c r="N80" i="17"/>
  <c r="N459" i="17"/>
  <c r="N658" i="17"/>
  <c r="N655" i="17"/>
  <c r="N632" i="17"/>
  <c r="N966" i="17"/>
  <c r="N124" i="17"/>
  <c r="N513" i="17"/>
  <c r="N89" i="17"/>
  <c r="N548" i="17"/>
  <c r="N254" i="17"/>
  <c r="N665" i="17"/>
  <c r="N377" i="17"/>
  <c r="N573" i="17"/>
  <c r="N846" i="17"/>
  <c r="N656" i="17"/>
  <c r="N601" i="17"/>
  <c r="N945" i="17"/>
  <c r="N162" i="17"/>
  <c r="N732" i="17"/>
  <c r="N743" i="17"/>
  <c r="N617" i="17"/>
  <c r="N779" i="17"/>
  <c r="N971" i="17"/>
  <c r="N545" i="17"/>
  <c r="N808" i="17"/>
  <c r="N568" i="17"/>
  <c r="N39" i="17"/>
  <c r="N268" i="17"/>
  <c r="N814" i="17"/>
  <c r="N989" i="17"/>
  <c r="N232" i="17"/>
  <c r="N452" i="17"/>
  <c r="N384" i="17"/>
  <c r="N36" i="17"/>
  <c r="N916" i="17"/>
  <c r="N475" i="17"/>
  <c r="N857" i="17"/>
  <c r="N767" i="17"/>
  <c r="N584" i="17"/>
  <c r="N575" i="17"/>
  <c r="N379" i="17"/>
  <c r="N860" i="17"/>
  <c r="N961" i="17"/>
  <c r="N585" i="17"/>
  <c r="N806" i="17"/>
  <c r="N140" i="17"/>
  <c r="N196" i="17"/>
  <c r="N927" i="17"/>
  <c r="N928" i="17"/>
  <c r="N847" i="17"/>
  <c r="N391" i="17"/>
  <c r="N441" i="17"/>
  <c r="N934" i="17"/>
  <c r="N729" i="17"/>
  <c r="N580" i="17"/>
  <c r="N345" i="17"/>
  <c r="N549" i="17"/>
  <c r="N619" i="17"/>
  <c r="N59" i="17"/>
  <c r="N781" i="17"/>
  <c r="N748" i="17"/>
  <c r="N543" i="17"/>
  <c r="N708" i="17"/>
  <c r="N24" i="17"/>
  <c r="N684" i="17"/>
  <c r="N854" i="17"/>
  <c r="N7" i="17"/>
  <c r="N374" i="17"/>
  <c r="N623" i="17"/>
  <c r="N60" i="17"/>
  <c r="N355" i="17"/>
  <c r="N461" i="17"/>
  <c r="N387" i="17"/>
  <c r="N818" i="17"/>
  <c r="N589" i="17"/>
  <c r="N675" i="17"/>
  <c r="N321" i="17"/>
  <c r="N180" i="17"/>
  <c r="N1001" i="17"/>
  <c r="N570" i="17"/>
  <c r="N359" i="17"/>
  <c r="N746" i="17"/>
  <c r="N802" i="17"/>
  <c r="N727" i="17"/>
  <c r="N356" i="17"/>
  <c r="N202" i="17"/>
  <c r="N868" i="17"/>
  <c r="N550" i="17"/>
  <c r="N616" i="17"/>
  <c r="N91" i="17"/>
  <c r="N527" i="17"/>
  <c r="N169" i="17"/>
  <c r="N276" i="17"/>
  <c r="N566" i="17"/>
  <c r="N265" i="17"/>
  <c r="N487" i="17"/>
  <c r="N704" i="17"/>
  <c r="N677" i="17"/>
  <c r="N974" i="17"/>
  <c r="N504" i="17"/>
  <c r="N992" i="17"/>
  <c r="N554" i="17"/>
  <c r="N341" i="17"/>
  <c r="N181" i="17"/>
  <c r="N569" i="17"/>
  <c r="N208" i="17"/>
  <c r="N275" i="17"/>
  <c r="N228" i="17"/>
  <c r="N415" i="17"/>
  <c r="N611" i="17"/>
  <c r="N417" i="17"/>
  <c r="N426" i="17"/>
  <c r="N88" i="17"/>
  <c r="N419" i="17"/>
  <c r="N935" i="17"/>
  <c r="N829" i="17"/>
  <c r="N218" i="17"/>
  <c r="N515" i="17"/>
  <c r="N823" i="17"/>
  <c r="N327" i="17"/>
  <c r="N940" i="17"/>
  <c r="N642" i="17"/>
  <c r="N409" i="17"/>
  <c r="N337" i="17"/>
  <c r="N995" i="17"/>
  <c r="N669" i="17"/>
  <c r="N294" i="17"/>
  <c r="N942" i="17"/>
  <c r="N996" i="17"/>
  <c r="N496" i="17"/>
  <c r="N231" i="17"/>
  <c r="N380" i="17"/>
  <c r="N360" i="17"/>
  <c r="N809" i="17"/>
  <c r="N900" i="17"/>
  <c r="N970" i="17"/>
  <c r="N127" i="17"/>
  <c r="N145" i="17"/>
  <c r="N161" i="17"/>
  <c r="N49" i="17"/>
  <c r="N240" i="17"/>
  <c r="N882" i="17"/>
  <c r="N90" i="17"/>
  <c r="N457" i="17"/>
  <c r="N567" i="17"/>
  <c r="N476" i="17"/>
  <c r="N367" i="17"/>
  <c r="N693" i="17"/>
  <c r="N283" i="17"/>
  <c r="N211" i="17"/>
  <c r="N883" i="17"/>
  <c r="N804" i="17"/>
  <c r="N105" i="17"/>
  <c r="N698" i="17"/>
  <c r="N368" i="17"/>
  <c r="N505" i="17"/>
  <c r="N35" i="17"/>
  <c r="N87" i="17"/>
  <c r="N859" i="17"/>
  <c r="N182" i="17"/>
  <c r="N41" i="17"/>
  <c r="N234" i="17"/>
  <c r="N101" i="17"/>
  <c r="N142" i="17"/>
  <c r="N54" i="17"/>
  <c r="N315" i="17"/>
  <c r="N245" i="17"/>
  <c r="N906" i="17"/>
  <c r="N109" i="17"/>
  <c r="N647" i="17"/>
  <c r="N364" i="17"/>
  <c r="N456" i="17"/>
  <c r="N666" i="17"/>
  <c r="N555" i="17"/>
  <c r="N959" i="17"/>
  <c r="N328" i="17"/>
  <c r="N248" i="17"/>
  <c r="N643" i="17"/>
  <c r="N302" i="17"/>
  <c r="N899" i="17"/>
  <c r="N791" i="17"/>
  <c r="N600" i="17"/>
  <c r="N837" i="17"/>
  <c r="N351" i="17"/>
  <c r="N799" i="17"/>
  <c r="N55" i="17"/>
  <c r="N638" i="17"/>
  <c r="N517" i="17"/>
  <c r="N411" i="17"/>
  <c r="N594" i="17"/>
  <c r="N453" i="17"/>
  <c r="N281" i="17"/>
  <c r="N45" i="17"/>
  <c r="N983" i="17"/>
  <c r="N173" i="17"/>
  <c r="N206" i="17"/>
  <c r="N973" i="17"/>
  <c r="N725" i="17"/>
  <c r="N741" i="17"/>
  <c r="N972" i="17"/>
  <c r="N901" i="17"/>
  <c r="N53" i="17"/>
  <c r="N184" i="17"/>
  <c r="N501" i="17"/>
  <c r="N278" i="17"/>
  <c r="N284" i="17"/>
  <c r="N664" i="17"/>
  <c r="N537" i="17"/>
  <c r="N229" i="17"/>
  <c r="N848" i="17"/>
  <c r="N414" i="17"/>
  <c r="N667" i="17"/>
  <c r="N362" i="17"/>
  <c r="N700" i="17"/>
  <c r="N447" i="17"/>
  <c r="N3" i="17"/>
  <c r="N230" i="17"/>
  <c r="N921" i="17"/>
  <c r="N416" i="17"/>
  <c r="N965" i="17"/>
  <c r="N205" i="17"/>
  <c r="N553" i="17"/>
  <c r="N784" i="17"/>
  <c r="N412" i="17"/>
  <c r="N225" i="17"/>
  <c r="N521" i="17"/>
  <c r="N150" i="17"/>
  <c r="N811" i="17"/>
  <c r="N849" i="17"/>
  <c r="N905" i="17"/>
  <c r="N542" i="17"/>
  <c r="N738" i="17"/>
  <c r="N348" i="17"/>
  <c r="N223" i="17"/>
  <c r="N590" i="17"/>
  <c r="N26" i="17"/>
  <c r="N131" i="17"/>
  <c r="N336" i="17"/>
  <c r="N143" i="17"/>
  <c r="N394" i="17"/>
  <c r="N766" i="17"/>
  <c r="N968" i="17"/>
  <c r="N213" i="17"/>
  <c r="N406" i="17"/>
  <c r="N986" i="17"/>
  <c r="N920" i="17"/>
  <c r="N425" i="17"/>
  <c r="N177" i="17"/>
  <c r="N588" i="17"/>
  <c r="N247" i="17"/>
  <c r="N606" i="17"/>
  <c r="N270" i="17"/>
  <c r="N644" i="17"/>
  <c r="N536" i="17"/>
  <c r="N222" i="17"/>
  <c r="N446" i="17"/>
  <c r="N774" i="17"/>
  <c r="N509" i="17"/>
  <c r="N819" i="17"/>
  <c r="N760" i="17"/>
  <c r="N165" i="17"/>
  <c r="N139" i="17"/>
  <c r="N171" i="17"/>
  <c r="N209" i="17"/>
  <c r="N909" i="17"/>
  <c r="N216" i="17"/>
  <c r="N853" i="17"/>
  <c r="N838" i="17"/>
  <c r="N430" i="17"/>
  <c r="N198" i="17"/>
  <c r="N207" i="17"/>
  <c r="N100" i="17"/>
  <c r="N103" i="17"/>
  <c r="N295" i="17"/>
  <c r="N471" i="17"/>
  <c r="N267" i="17"/>
  <c r="N563" i="17"/>
  <c r="N154" i="17"/>
  <c r="N703" i="17"/>
  <c r="N238" i="17"/>
  <c r="N287" i="17"/>
  <c r="N780" i="17"/>
  <c r="N16" i="17"/>
  <c r="N252" i="17"/>
  <c r="N705" i="17"/>
  <c r="N470" i="17"/>
  <c r="N907" i="17"/>
  <c r="N112" i="17"/>
  <c r="N420" i="17"/>
  <c r="N480" i="17"/>
  <c r="N4" i="17"/>
  <c r="N241" i="17"/>
  <c r="N522" i="17"/>
  <c r="N953" i="17"/>
  <c r="N840" i="17"/>
  <c r="N639" i="17"/>
  <c r="N512" i="17"/>
  <c r="N547" i="17"/>
  <c r="N734" i="17"/>
  <c r="N939" i="17"/>
  <c r="N672" i="17"/>
  <c r="N2" i="17"/>
  <c r="N62" i="17"/>
  <c r="N731" i="17"/>
  <c r="N740" i="17"/>
  <c r="N622" i="17"/>
  <c r="N443" i="17"/>
  <c r="N277" i="17"/>
  <c r="N330" i="17"/>
  <c r="N477" i="17"/>
  <c r="N81" i="17"/>
  <c r="N605" i="17"/>
  <c r="N507" i="17"/>
  <c r="N167" i="17"/>
  <c r="N759" i="17"/>
  <c r="N750" i="17"/>
  <c r="N714" i="17"/>
  <c r="N690" i="17"/>
  <c r="N583" i="17"/>
  <c r="N787" i="17"/>
  <c r="N266" i="17"/>
  <c r="N17" i="17"/>
  <c r="N320" i="17"/>
  <c r="N683" i="17"/>
  <c r="N335" i="17"/>
  <c r="N646" i="17"/>
  <c r="N908" i="17"/>
  <c r="N747" i="17"/>
  <c r="N263" i="17"/>
  <c r="N388" i="17"/>
  <c r="N381" i="17"/>
  <c r="N400" i="17"/>
  <c r="N271" i="17"/>
  <c r="N929" i="17"/>
  <c r="N710" i="17"/>
  <c r="N556" i="17"/>
  <c r="N598" i="17"/>
  <c r="N102" i="17"/>
  <c r="N256" i="17"/>
  <c r="N628" i="17"/>
  <c r="N153" i="17"/>
  <c r="N111" i="17"/>
  <c r="N709" i="17"/>
  <c r="N810" i="17"/>
  <c r="N372" i="17"/>
  <c r="N431" i="17"/>
  <c r="N933" i="17"/>
  <c r="N451" i="17"/>
  <c r="N291" i="17"/>
  <c r="N718" i="17"/>
  <c r="N636" i="17"/>
  <c r="N910" i="17"/>
  <c r="N322" i="17"/>
  <c r="N707" i="17"/>
  <c r="N244" i="17"/>
  <c r="N551" i="17"/>
  <c r="N954" i="17"/>
  <c r="N398" i="17"/>
  <c r="N378" i="17"/>
  <c r="N289" i="17"/>
  <c r="N114" i="17"/>
  <c r="N353" i="17"/>
  <c r="N713" i="17"/>
  <c r="N6" i="17"/>
  <c r="N52" i="17"/>
  <c r="N721" i="17"/>
  <c r="N338" i="17"/>
  <c r="N64" i="17"/>
  <c r="N290" i="17"/>
  <c r="N214" i="17"/>
  <c r="N689" i="17"/>
  <c r="N805" i="17"/>
  <c r="N610" i="17"/>
  <c r="N578" i="17"/>
  <c r="N712" i="17"/>
  <c r="N769" i="17"/>
  <c r="N870" i="17"/>
  <c r="N591" i="17"/>
  <c r="N389" i="17"/>
  <c r="N424" i="17"/>
  <c r="N824" i="17"/>
  <c r="N305" i="17"/>
  <c r="N762" i="17"/>
  <c r="N826" i="17"/>
  <c r="N333" i="17"/>
  <c r="N687" i="17"/>
  <c r="N86" i="17"/>
  <c r="N166" i="17"/>
  <c r="N952" i="17"/>
  <c r="N132" i="17"/>
  <c r="N539" i="17"/>
  <c r="N495" i="17"/>
  <c r="N29" i="17"/>
  <c r="N58" i="17"/>
  <c r="N134" i="17"/>
  <c r="N520" i="17"/>
  <c r="N836" i="17"/>
  <c r="N817" i="17"/>
  <c r="N788" i="17"/>
  <c r="N65" i="17"/>
  <c r="N560" i="17"/>
  <c r="N288" i="17"/>
  <c r="N51" i="17"/>
  <c r="N226" i="17"/>
  <c r="N593" i="17"/>
  <c r="N845" i="17"/>
  <c r="N8" i="17"/>
  <c r="N413" i="17"/>
  <c r="N212" i="17"/>
  <c r="N43" i="17"/>
  <c r="N233" i="17"/>
  <c r="N614" i="17"/>
  <c r="N650" i="17"/>
  <c r="N737" i="17"/>
  <c r="N190" i="17"/>
  <c r="N948" i="17"/>
  <c r="N980" i="17"/>
  <c r="N770" i="17"/>
  <c r="N428" i="17"/>
  <c r="N716" i="17"/>
  <c r="N858" i="17"/>
  <c r="N893" i="17"/>
  <c r="N129" i="17"/>
  <c r="N538" i="17"/>
  <c r="N595" i="17"/>
  <c r="N719" i="17"/>
  <c r="N82" i="17"/>
  <c r="N249" i="17"/>
  <c r="N436" i="17"/>
  <c r="N978" i="17"/>
  <c r="N96" i="17"/>
  <c r="N735" i="17"/>
  <c r="N189" i="17"/>
  <c r="N851" i="17"/>
  <c r="N911" i="17"/>
  <c r="N958" i="17"/>
  <c r="N187" i="17"/>
  <c r="N357" i="17"/>
  <c r="N98" i="17"/>
  <c r="N455" i="17"/>
  <c r="N620" i="17"/>
  <c r="N168" i="17"/>
  <c r="N768" i="17"/>
  <c r="N462" i="17"/>
  <c r="N879" i="17"/>
  <c r="N383" i="17"/>
  <c r="N730" i="17"/>
  <c r="N92" i="17"/>
  <c r="N319" i="17"/>
  <c r="N66" i="17"/>
  <c r="N957" i="17"/>
  <c r="N884" i="17"/>
  <c r="N438" i="17"/>
  <c r="N530" i="17"/>
  <c r="N366" i="17"/>
  <c r="N306" i="17"/>
  <c r="N57" i="17"/>
  <c r="N193" i="17"/>
  <c r="N450" i="17"/>
  <c r="N535" i="17"/>
  <c r="N12" i="17"/>
  <c r="N936" i="17"/>
  <c r="N33" i="17"/>
  <c r="N540" i="17"/>
  <c r="N925" i="17"/>
  <c r="N107" i="17"/>
  <c r="N18" i="17"/>
  <c r="N434" i="17"/>
  <c r="N660" i="17"/>
  <c r="N483" i="17"/>
  <c r="N188" i="17"/>
  <c r="N544" i="17"/>
  <c r="N692" i="17"/>
  <c r="N21" i="17"/>
  <c r="N697" i="17"/>
  <c r="N449" i="17"/>
  <c r="N865" i="17"/>
  <c r="N608" i="17"/>
  <c r="N463" i="17"/>
  <c r="N257" i="17"/>
  <c r="N42" i="17"/>
  <c r="N163" i="17"/>
  <c r="N861" i="17"/>
  <c r="N401" i="17"/>
  <c r="N138" i="17"/>
  <c r="N421" i="17"/>
  <c r="N633" i="17"/>
  <c r="N444" i="17"/>
  <c r="N559" i="17"/>
  <c r="N324" i="17"/>
  <c r="N891" i="17"/>
  <c r="N386" i="17"/>
  <c r="N253" i="17"/>
  <c r="N812" i="17"/>
  <c r="N442" i="17"/>
  <c r="N773" i="17"/>
  <c r="N890" i="17"/>
  <c r="N825" i="17"/>
  <c r="N904" i="17"/>
  <c r="N435" i="17"/>
  <c r="N985" i="17"/>
  <c r="N532" i="17"/>
  <c r="N178" i="17"/>
  <c r="N984" i="17"/>
  <c r="N991" i="17"/>
  <c r="N855" i="17"/>
  <c r="N510" i="17"/>
  <c r="N867" i="17"/>
  <c r="N981" i="17"/>
  <c r="N807" i="17"/>
  <c r="N949" i="17"/>
  <c r="N695" i="17"/>
  <c r="N121" i="17"/>
  <c r="N126" i="17"/>
  <c r="N892" i="17"/>
  <c r="N990" i="17"/>
  <c r="N494" i="17"/>
  <c r="N183" i="17"/>
  <c r="N93" i="17"/>
  <c r="N564" i="17"/>
  <c r="N331" i="17"/>
  <c r="N72" i="17"/>
  <c r="N466" i="17"/>
  <c r="N977" i="17"/>
  <c r="N75" i="17"/>
  <c r="N866" i="17"/>
  <c r="N963" i="17"/>
  <c r="N915" i="17"/>
  <c r="N9" i="17"/>
  <c r="N546" i="17"/>
  <c r="N396" i="17"/>
  <c r="N541" i="17"/>
  <c r="N969" i="17"/>
  <c r="N895" i="17"/>
  <c r="N146" i="17"/>
  <c r="N873" i="17"/>
  <c r="N525" i="17"/>
  <c r="N982" i="17"/>
  <c r="N47" i="17"/>
  <c r="N903" i="17"/>
  <c r="N843" i="17"/>
  <c r="N728" i="17"/>
  <c r="N192" i="17"/>
  <c r="N956" i="17"/>
  <c r="N618" i="17"/>
  <c r="N678" i="17"/>
  <c r="N95" i="17"/>
  <c r="N630" i="17"/>
  <c r="N159" i="17"/>
  <c r="N649" i="17"/>
  <c r="N77" i="17"/>
  <c r="N354" i="17"/>
  <c r="N756" i="17"/>
  <c r="N397" i="17"/>
  <c r="N637" i="17"/>
  <c r="N998" i="17"/>
  <c r="N790" i="17"/>
  <c r="N74" i="17"/>
  <c r="N671" i="17"/>
  <c r="N347" i="17"/>
  <c r="N827" i="17"/>
  <c r="N135" i="17"/>
  <c r="N224" i="17"/>
  <c r="N702" i="17"/>
  <c r="N346" i="17"/>
  <c r="N913" i="17"/>
  <c r="N739" i="17"/>
  <c r="N251" i="17"/>
  <c r="N626" i="17"/>
  <c r="N458" i="17"/>
  <c r="N938" i="17"/>
  <c r="N433" i="17"/>
  <c r="N157" i="17"/>
  <c r="N897" i="17"/>
  <c r="N874" i="17"/>
  <c r="N932" i="17"/>
  <c r="N852" i="17"/>
  <c r="N800" i="17"/>
  <c r="N694" i="17"/>
  <c r="N801" i="17"/>
  <c r="N491" i="17"/>
  <c r="N48" i="17"/>
  <c r="N20" i="17"/>
  <c r="N777" i="17"/>
  <c r="N763" i="17"/>
  <c r="N465" i="17"/>
  <c r="N634" i="17"/>
  <c r="N194" i="17"/>
  <c r="N863" i="17"/>
  <c r="N422" i="17"/>
  <c r="N723" i="17"/>
  <c r="N596" i="17"/>
  <c r="N236" i="17"/>
  <c r="N682" i="17"/>
  <c r="N19" i="17"/>
  <c r="N405" i="17"/>
  <c r="N83" i="17"/>
  <c r="N783" i="17"/>
  <c r="N797" i="17"/>
  <c r="N577" i="17"/>
  <c r="N918" i="17"/>
  <c r="N631" i="17"/>
  <c r="N122" i="17"/>
  <c r="N325" i="17"/>
  <c r="N613" i="17"/>
  <c r="N393" i="17"/>
  <c r="N771" i="17"/>
  <c r="N720" i="17"/>
  <c r="N94" i="17"/>
  <c r="N136" i="17"/>
  <c r="N371" i="17"/>
  <c r="N955" i="17"/>
  <c r="N803" i="17"/>
  <c r="N993" i="17"/>
  <c r="N116" i="17"/>
  <c r="N429" i="17"/>
  <c r="N518" i="17"/>
  <c r="N172" i="17"/>
  <c r="N497" i="17"/>
  <c r="N363" i="17"/>
  <c r="N317" i="17"/>
  <c r="N309" i="17"/>
  <c r="N662" i="17"/>
  <c r="N10" i="17"/>
  <c r="N361" i="17"/>
  <c r="N842" i="17"/>
  <c r="N272" i="17"/>
  <c r="N61" i="17"/>
  <c r="N609" i="17"/>
  <c r="N314" i="17"/>
  <c r="N794" i="17"/>
  <c r="N119" i="17"/>
  <c r="N71" i="17"/>
  <c r="N11" i="17"/>
  <c r="N862" i="17"/>
  <c r="N685" i="17"/>
  <c r="N128" i="17"/>
  <c r="N301" i="17"/>
  <c r="N612" i="17"/>
  <c r="N407" i="17"/>
  <c r="N56" i="17"/>
  <c r="N399" i="17"/>
  <c r="N528" i="17"/>
  <c r="N581" i="17"/>
  <c r="N304" i="17"/>
  <c r="N701" i="17"/>
  <c r="N274" i="17"/>
  <c r="N264" i="17"/>
  <c r="N943" i="17"/>
  <c r="N828" i="17"/>
  <c r="N478" i="17"/>
  <c r="N352" i="17"/>
  <c r="N404" i="17"/>
  <c r="N782" i="17"/>
  <c r="N635" i="17"/>
  <c r="N185" i="17"/>
  <c r="N482" i="17"/>
  <c r="N118" i="17"/>
  <c r="N311" i="17"/>
  <c r="N798" i="17"/>
  <c r="N772" i="17"/>
  <c r="N258" i="17"/>
  <c r="N653" i="17"/>
  <c r="N215" i="17"/>
  <c r="N67" i="17"/>
  <c r="N872" i="17"/>
  <c r="N147" i="17"/>
  <c r="N237" i="17"/>
  <c r="N607" i="17"/>
  <c r="N500" i="17"/>
  <c r="N498" i="17"/>
  <c r="N502" i="17"/>
  <c r="N468" i="17"/>
  <c r="N722" i="17"/>
  <c r="N250" i="17"/>
  <c r="N668" i="17"/>
  <c r="N27" i="17"/>
  <c r="N951" i="17"/>
  <c r="N561" i="17"/>
  <c r="N312" i="17"/>
  <c r="N887" i="17"/>
  <c r="N262" i="17"/>
  <c r="N130" i="17"/>
  <c r="N699" i="17"/>
  <c r="N592" i="17"/>
  <c r="N160" i="17"/>
  <c r="N316" i="17"/>
  <c r="N141" i="17"/>
  <c r="N944" i="17"/>
  <c r="N950" i="17"/>
  <c r="N120" i="17"/>
  <c r="N844" i="17"/>
  <c r="N696" i="17"/>
  <c r="N749" i="17"/>
  <c r="N113" i="17"/>
  <c r="N303" i="17"/>
  <c r="N922" i="17"/>
  <c r="N599" i="17"/>
  <c r="N886" i="17"/>
  <c r="N586" i="17"/>
  <c r="N31" i="17"/>
  <c r="N736" i="17"/>
  <c r="N917" i="17"/>
  <c r="N286" i="17"/>
  <c r="N786" i="17"/>
  <c r="N78" i="17"/>
  <c r="N715" i="17"/>
  <c r="N152" i="17"/>
  <c r="N97" i="17"/>
  <c r="N326" i="17"/>
  <c r="N203" i="17"/>
  <c r="N5" i="17"/>
  <c r="N572" i="17"/>
  <c r="N469" i="17"/>
  <c r="N629" i="17"/>
  <c r="N423" i="17"/>
  <c r="N492" i="17"/>
  <c r="N385" i="17"/>
  <c r="N923" i="17"/>
  <c r="N726" i="17"/>
  <c r="N14" i="17"/>
  <c r="N888" i="17"/>
  <c r="N898" i="17"/>
  <c r="N392" i="17"/>
  <c r="N460" i="17"/>
  <c r="N652" i="17"/>
  <c r="N624" i="17"/>
  <c r="N418" i="17"/>
  <c r="N369" i="17"/>
  <c r="N329" i="17"/>
  <c r="N318" i="17"/>
  <c r="N813" i="17"/>
  <c r="N821" i="17"/>
  <c r="N490" i="17"/>
  <c r="N621" i="17"/>
  <c r="N975" i="17"/>
  <c r="N947" i="17"/>
  <c r="N170" i="17"/>
  <c r="N144" i="17"/>
  <c r="N342" i="17"/>
  <c r="N724" i="17"/>
  <c r="N785" i="17"/>
  <c r="N464" i="17"/>
  <c r="N742" i="17"/>
  <c r="N850" i="17"/>
  <c r="N282" i="17"/>
  <c r="N70" i="17"/>
  <c r="N835" i="17"/>
  <c r="N930" i="17"/>
  <c r="N941" i="17"/>
  <c r="N524" i="17"/>
  <c r="N552" i="17"/>
  <c r="N645" i="17"/>
  <c r="N84" i="17"/>
  <c r="N85" i="17"/>
  <c r="N481" i="17"/>
  <c r="N269" i="17"/>
  <c r="N757" i="17"/>
  <c r="N871" i="17"/>
  <c r="N37" i="17"/>
  <c r="N674" i="17"/>
  <c r="N298" i="17"/>
  <c r="N349" i="17"/>
  <c r="N410" i="17"/>
  <c r="N340" i="17"/>
  <c r="N924" i="17"/>
  <c r="N937" i="17"/>
  <c r="N191" i="17"/>
  <c r="N830" i="17"/>
  <c r="N332" i="17"/>
  <c r="N242" i="17"/>
  <c r="N493" i="17"/>
  <c r="N841" i="17"/>
  <c r="N832" i="17"/>
  <c r="N151" i="17"/>
  <c r="N744" i="17"/>
  <c r="N625" i="17"/>
  <c r="N557" i="17"/>
  <c r="N765" i="17"/>
  <c r="N239" i="17"/>
  <c r="N795" i="17"/>
  <c r="N789" i="17"/>
  <c r="N833" i="17"/>
  <c r="N962" i="17"/>
  <c r="N816" i="17"/>
  <c r="N204" i="17"/>
  <c r="N485" i="17"/>
  <c r="N261" i="17"/>
  <c r="N38" i="17"/>
  <c r="N758" i="17"/>
  <c r="N472" i="17"/>
  <c r="N350" i="17"/>
  <c r="N179" i="17"/>
  <c r="N571" i="17"/>
  <c r="N691" i="17"/>
  <c r="N44" i="17"/>
  <c r="N408" i="17"/>
  <c r="N514" i="17"/>
  <c r="N562" i="17"/>
  <c r="L175" i="17"/>
  <c r="L176" i="17"/>
  <c r="L210" i="17"/>
  <c r="L474" i="17"/>
  <c r="L679" i="17"/>
  <c r="L976" i="17"/>
  <c r="L999" i="17"/>
  <c r="L987" i="17"/>
  <c r="L878" i="17"/>
  <c r="L659" i="17"/>
  <c r="L217" i="17"/>
  <c r="L822" i="17"/>
  <c r="L576" i="17"/>
  <c r="L370" i="17"/>
  <c r="L68" i="17"/>
  <c r="L751" i="17"/>
  <c r="L137" i="17"/>
  <c r="L889" i="17"/>
  <c r="L73" i="17"/>
  <c r="L663" i="17"/>
  <c r="L529" i="17"/>
  <c r="L894" i="17"/>
  <c r="L467" i="17"/>
  <c r="L15" i="17"/>
  <c r="L896" i="17"/>
  <c r="L615" i="17"/>
  <c r="L454" i="17"/>
  <c r="L511" i="17"/>
  <c r="L641" i="17"/>
  <c r="L597" i="17"/>
  <c r="L437" i="17"/>
  <c r="L280" i="17"/>
  <c r="L919" i="17"/>
  <c r="L292" i="17"/>
  <c r="L926" i="17"/>
  <c r="L534" i="17"/>
  <c r="L221" i="17"/>
  <c r="L574" i="17"/>
  <c r="L235" i="17"/>
  <c r="L776" i="17"/>
  <c r="L506" i="17"/>
  <c r="L997" i="17"/>
  <c r="L752" i="17"/>
  <c r="L273" i="17"/>
  <c r="L279" i="17"/>
  <c r="L432" i="17"/>
  <c r="L22" i="17"/>
  <c r="L50" i="17"/>
  <c r="L834" i="17"/>
  <c r="L719" i="17"/>
  <c r="L99" i="17"/>
  <c r="L526" i="17"/>
  <c r="L733" i="17"/>
  <c r="L706" i="17"/>
  <c r="L839" i="17"/>
  <c r="L82" i="17"/>
  <c r="L640" i="17"/>
  <c r="L149" i="17"/>
  <c r="L249" i="17"/>
  <c r="L866" i="17"/>
  <c r="L203" i="17"/>
  <c r="L138" i="17"/>
  <c r="L653" i="17"/>
  <c r="L871" i="17"/>
  <c r="L932" i="17"/>
  <c r="L722" i="17"/>
  <c r="L12" i="17"/>
  <c r="L497" i="17"/>
  <c r="L469" i="17"/>
  <c r="L444" i="17"/>
  <c r="L160" i="17"/>
  <c r="L298" i="17"/>
  <c r="L694" i="17"/>
  <c r="L782" i="17"/>
  <c r="L324" i="17"/>
  <c r="L250" i="17"/>
  <c r="L491" i="17"/>
  <c r="L340" i="17"/>
  <c r="L399" i="17"/>
  <c r="L253" i="17"/>
  <c r="L726" i="17"/>
  <c r="L396" i="17"/>
  <c r="L261" i="17"/>
  <c r="L827" i="17"/>
  <c r="L465" i="17"/>
  <c r="L436" i="17"/>
  <c r="L649" i="17"/>
  <c r="L825" i="17"/>
  <c r="L661" i="17"/>
  <c r="L579" i="17"/>
  <c r="L117" i="17"/>
  <c r="L34" i="17"/>
  <c r="L390" i="17"/>
  <c r="L108" i="17"/>
  <c r="L1000" i="17"/>
  <c r="L876" i="17"/>
  <c r="L914" i="17"/>
  <c r="L681" i="17"/>
  <c r="L186" i="17"/>
  <c r="L365" i="17"/>
  <c r="L680" i="17"/>
  <c r="L358" i="17"/>
  <c r="L582" i="17"/>
  <c r="L587" i="17"/>
  <c r="L877" i="17"/>
  <c r="L558" i="17"/>
  <c r="L402" i="17"/>
  <c r="L754" i="17"/>
  <c r="L793" i="17"/>
  <c r="L755" i="17"/>
  <c r="L201" i="17"/>
  <c r="L158" i="17"/>
  <c r="L686" i="17"/>
  <c r="L764" i="17"/>
  <c r="L220" i="17"/>
  <c r="L627" i="17"/>
  <c r="L307" i="17"/>
  <c r="L864" i="17"/>
  <c r="L334" i="17"/>
  <c r="L297" i="17"/>
  <c r="L792" i="17"/>
  <c r="L603" i="17"/>
  <c r="L373" i="17"/>
  <c r="L40" i="17"/>
  <c r="L775" i="17"/>
  <c r="L293" i="17"/>
  <c r="L313" i="17"/>
  <c r="L711" i="17"/>
  <c r="L516" i="17"/>
  <c r="L227" i="17"/>
  <c r="L382" i="17"/>
  <c r="L648" i="17"/>
  <c r="L296" i="17"/>
  <c r="L931" i="17"/>
  <c r="L23" i="17"/>
  <c r="L670" i="17"/>
  <c r="L439" i="17"/>
  <c r="L440" i="17"/>
  <c r="L25" i="17"/>
  <c r="L717" i="17"/>
  <c r="L489" i="17"/>
  <c r="L69" i="17"/>
  <c r="L243" i="17"/>
  <c r="L673" i="17"/>
  <c r="L531" i="17"/>
  <c r="L946" i="17"/>
  <c r="L508" i="17"/>
  <c r="L395" i="17"/>
  <c r="L565" i="17"/>
  <c r="L219" i="17"/>
  <c r="L499" i="17"/>
  <c r="L519" i="17"/>
  <c r="L831" i="17"/>
  <c r="L115" i="17"/>
  <c r="L912" i="17"/>
  <c r="L761" i="17"/>
  <c r="L473" i="17"/>
  <c r="L195" i="17"/>
  <c r="L148" i="17"/>
  <c r="L339" i="17"/>
  <c r="L960" i="17"/>
  <c r="L285" i="17"/>
  <c r="L32" i="17"/>
  <c r="L106" i="17"/>
  <c r="L199" i="17"/>
  <c r="L745" i="17"/>
  <c r="L46" i="17"/>
  <c r="L344" i="17"/>
  <c r="L300" i="17"/>
  <c r="L28" i="17"/>
  <c r="L881" i="17"/>
  <c r="L375" i="17"/>
  <c r="L820" i="17"/>
  <c r="L255" i="17"/>
  <c r="L979" i="17"/>
  <c r="L260" i="17"/>
  <c r="L654" i="17"/>
  <c r="L657" i="17"/>
  <c r="L875" i="17"/>
  <c r="L13" i="17"/>
  <c r="L246" i="17"/>
  <c r="L197" i="17"/>
  <c r="L967" i="17"/>
  <c r="L76" i="17"/>
  <c r="L448" i="17"/>
  <c r="L310" i="17"/>
  <c r="L308" i="17"/>
  <c r="L376" i="17"/>
  <c r="L323" i="17"/>
  <c r="L427" i="17"/>
  <c r="L988" i="17"/>
  <c r="L604" i="17"/>
  <c r="L488" i="17"/>
  <c r="L778" i="17"/>
  <c r="L880" i="17"/>
  <c r="L123" i="17"/>
  <c r="L533" i="17"/>
  <c r="L155" i="17"/>
  <c r="L133" i="17"/>
  <c r="L902" i="17"/>
  <c r="L445" i="17"/>
  <c r="L856" i="17"/>
  <c r="L892" i="17"/>
  <c r="L911" i="17"/>
  <c r="L66" i="17"/>
  <c r="L676" i="17"/>
  <c r="L479" i="17"/>
  <c r="L503" i="17"/>
  <c r="L200" i="17"/>
  <c r="L651" i="17"/>
  <c r="L753" i="17"/>
  <c r="L104" i="17"/>
  <c r="L815" i="17"/>
  <c r="L796" i="17"/>
  <c r="L688" i="17"/>
  <c r="L343" i="17"/>
  <c r="L484" i="17"/>
  <c r="L486" i="17"/>
  <c r="L79" i="17"/>
  <c r="L164" i="17"/>
  <c r="L964" i="17"/>
  <c r="L523" i="17"/>
  <c r="L30" i="17"/>
  <c r="L403" i="17"/>
  <c r="L125" i="17"/>
  <c r="L110" i="17"/>
  <c r="L63" i="17"/>
  <c r="L259" i="17"/>
  <c r="L885" i="17"/>
  <c r="L156" i="17"/>
  <c r="L869" i="17"/>
  <c r="L602" i="17"/>
  <c r="L994" i="17"/>
  <c r="L299" i="17"/>
  <c r="L80" i="17"/>
  <c r="L459" i="17"/>
  <c r="L658" i="17"/>
  <c r="L655" i="17"/>
  <c r="L632" i="17"/>
  <c r="L966" i="17"/>
  <c r="L124" i="17"/>
  <c r="L513" i="17"/>
  <c r="L89" i="17"/>
  <c r="L548" i="17"/>
  <c r="L254" i="17"/>
  <c r="L665" i="17"/>
  <c r="L377" i="17"/>
  <c r="L573" i="17"/>
  <c r="L846" i="17"/>
  <c r="L656" i="17"/>
  <c r="L601" i="17"/>
  <c r="L945" i="17"/>
  <c r="L162" i="17"/>
  <c r="L732" i="17"/>
  <c r="L743" i="17"/>
  <c r="L617" i="17"/>
  <c r="L779" i="17"/>
  <c r="L971" i="17"/>
  <c r="L545" i="17"/>
  <c r="L808" i="17"/>
  <c r="L568" i="17"/>
  <c r="L39" i="17"/>
  <c r="L268" i="17"/>
  <c r="L814" i="17"/>
  <c r="L989" i="17"/>
  <c r="L232" i="17"/>
  <c r="L452" i="17"/>
  <c r="L384" i="17"/>
  <c r="L36" i="17"/>
  <c r="L916" i="17"/>
  <c r="L475" i="17"/>
  <c r="L857" i="17"/>
  <c r="L767" i="17"/>
  <c r="L584" i="17"/>
  <c r="L575" i="17"/>
  <c r="L379" i="17"/>
  <c r="L860" i="17"/>
  <c r="L961" i="17"/>
  <c r="L585" i="17"/>
  <c r="L806" i="17"/>
  <c r="L140" i="17"/>
  <c r="L196" i="17"/>
  <c r="L927" i="17"/>
  <c r="L928" i="17"/>
  <c r="L847" i="17"/>
  <c r="L391" i="17"/>
  <c r="L441" i="17"/>
  <c r="L934" i="17"/>
  <c r="L729" i="17"/>
  <c r="L580" i="17"/>
  <c r="L345" i="17"/>
  <c r="L549" i="17"/>
  <c r="L619" i="17"/>
  <c r="L59" i="17"/>
  <c r="L781" i="17"/>
  <c r="L748" i="17"/>
  <c r="L543" i="17"/>
  <c r="L708" i="17"/>
  <c r="L24" i="17"/>
  <c r="L684" i="17"/>
  <c r="L854" i="17"/>
  <c r="L7" i="17"/>
  <c r="L374" i="17"/>
  <c r="L623" i="17"/>
  <c r="L60" i="17"/>
  <c r="L355" i="17"/>
  <c r="L461" i="17"/>
  <c r="L387" i="17"/>
  <c r="L818" i="17"/>
  <c r="L589" i="17"/>
  <c r="L675" i="17"/>
  <c r="L321" i="17"/>
  <c r="L180" i="17"/>
  <c r="L1001" i="17"/>
  <c r="L570" i="17"/>
  <c r="L359" i="17"/>
  <c r="L746" i="17"/>
  <c r="L802" i="17"/>
  <c r="L727" i="17"/>
  <c r="L356" i="17"/>
  <c r="L202" i="17"/>
  <c r="L868" i="17"/>
  <c r="L550" i="17"/>
  <c r="L616" i="17"/>
  <c r="L91" i="17"/>
  <c r="L527" i="17"/>
  <c r="L169" i="17"/>
  <c r="L276" i="17"/>
  <c r="L566" i="17"/>
  <c r="L265" i="17"/>
  <c r="L947" i="17"/>
  <c r="L571" i="17"/>
  <c r="L677" i="17"/>
  <c r="L974" i="17"/>
  <c r="L504" i="17"/>
  <c r="L992" i="17"/>
  <c r="L554" i="17"/>
  <c r="L341" i="17"/>
  <c r="L181" i="17"/>
  <c r="L569" i="17"/>
  <c r="L208" i="17"/>
  <c r="L275" i="17"/>
  <c r="L228" i="17"/>
  <c r="L415" i="17"/>
  <c r="L611" i="17"/>
  <c r="L417" i="17"/>
  <c r="L426" i="17"/>
  <c r="L88" i="17"/>
  <c r="L419" i="17"/>
  <c r="L935" i="17"/>
  <c r="L829" i="17"/>
  <c r="L218" i="17"/>
  <c r="L515" i="17"/>
  <c r="L823" i="17"/>
  <c r="L327" i="17"/>
  <c r="L940" i="17"/>
  <c r="L642" i="17"/>
  <c r="L409" i="17"/>
  <c r="L337" i="17"/>
  <c r="L995" i="17"/>
  <c r="L669" i="17"/>
  <c r="L294" i="17"/>
  <c r="L942" i="17"/>
  <c r="L996" i="17"/>
  <c r="L496" i="17"/>
  <c r="L231" i="17"/>
  <c r="L380" i="17"/>
  <c r="L360" i="17"/>
  <c r="L809" i="17"/>
  <c r="L900" i="17"/>
  <c r="L970" i="17"/>
  <c r="L127" i="17"/>
  <c r="L145" i="17"/>
  <c r="L161" i="17"/>
  <c r="L49" i="17"/>
  <c r="L240" i="17"/>
  <c r="L882" i="17"/>
  <c r="L90" i="17"/>
  <c r="L457" i="17"/>
  <c r="L567" i="17"/>
  <c r="L476" i="17"/>
  <c r="L487" i="17"/>
  <c r="L367" i="17"/>
  <c r="L693" i="17"/>
  <c r="L283" i="17"/>
  <c r="L211" i="17"/>
  <c r="L883" i="17"/>
  <c r="L704" i="17"/>
  <c r="L804" i="17"/>
  <c r="L105" i="17"/>
  <c r="L401" i="17"/>
  <c r="L592" i="17"/>
  <c r="L757" i="17"/>
  <c r="L874" i="17"/>
  <c r="L404" i="17"/>
  <c r="L535" i="17"/>
  <c r="L963" i="17"/>
  <c r="L572" i="17"/>
  <c r="L633" i="17"/>
  <c r="L95" i="17"/>
  <c r="L674" i="17"/>
  <c r="L800" i="17"/>
  <c r="L303" i="17"/>
  <c r="L33" i="17"/>
  <c r="L363" i="17"/>
  <c r="L423" i="17"/>
  <c r="L801" i="17"/>
  <c r="L492" i="17"/>
  <c r="L317" i="17"/>
  <c r="L540" i="17"/>
  <c r="L922" i="17"/>
  <c r="L20" i="17"/>
  <c r="L937" i="17"/>
  <c r="L316" i="17"/>
  <c r="L442" i="17"/>
  <c r="L888" i="17"/>
  <c r="L541" i="17"/>
  <c r="L38" i="17"/>
  <c r="L185" i="17"/>
  <c r="L194" i="17"/>
  <c r="L242" i="17"/>
  <c r="L872" i="17"/>
  <c r="L435" i="17"/>
  <c r="L624" i="17"/>
  <c r="L895" i="17"/>
  <c r="L434" i="17"/>
  <c r="L951" i="17"/>
  <c r="L236" i="17"/>
  <c r="L744" i="17"/>
  <c r="L304" i="17"/>
  <c r="L991" i="17"/>
  <c r="L813" i="17"/>
  <c r="L609" i="17"/>
  <c r="L462" i="17"/>
  <c r="L31" i="17"/>
  <c r="L783" i="17"/>
  <c r="L765" i="17"/>
  <c r="L756" i="17"/>
  <c r="L807" i="17"/>
  <c r="L47" i="17"/>
  <c r="L346" i="17"/>
  <c r="L698" i="17"/>
  <c r="L368" i="17"/>
  <c r="L505" i="17"/>
  <c r="L35" i="17"/>
  <c r="L87" i="17"/>
  <c r="L859" i="17"/>
  <c r="L182" i="17"/>
  <c r="L41" i="17"/>
  <c r="L234" i="17"/>
  <c r="L101" i="17"/>
  <c r="L142" i="17"/>
  <c r="L54" i="17"/>
  <c r="L315" i="17"/>
  <c r="L245" i="17"/>
  <c r="L906" i="17"/>
  <c r="L109" i="17"/>
  <c r="L647" i="17"/>
  <c r="L364" i="17"/>
  <c r="L456" i="17"/>
  <c r="L666" i="17"/>
  <c r="L555" i="17"/>
  <c r="L959" i="17"/>
  <c r="L328" i="17"/>
  <c r="L248" i="17"/>
  <c r="L643" i="17"/>
  <c r="L302" i="17"/>
  <c r="L899" i="17"/>
  <c r="L791" i="17"/>
  <c r="L600" i="17"/>
  <c r="L837" i="17"/>
  <c r="L351" i="17"/>
  <c r="L799" i="17"/>
  <c r="L55" i="17"/>
  <c r="L638" i="17"/>
  <c r="L517" i="17"/>
  <c r="L411" i="17"/>
  <c r="L594" i="17"/>
  <c r="L453" i="17"/>
  <c r="L281" i="17"/>
  <c r="L45" i="17"/>
  <c r="L983" i="17"/>
  <c r="L173" i="17"/>
  <c r="L206" i="17"/>
  <c r="L973" i="17"/>
  <c r="L725" i="17"/>
  <c r="L741" i="17"/>
  <c r="L972" i="17"/>
  <c r="L901" i="17"/>
  <c r="L53" i="17"/>
  <c r="L184" i="17"/>
  <c r="L501" i="17"/>
  <c r="L278" i="17"/>
  <c r="L284" i="17"/>
  <c r="L664" i="17"/>
  <c r="L537" i="17"/>
  <c r="L229" i="17"/>
  <c r="L848" i="17"/>
  <c r="L414" i="17"/>
  <c r="L667" i="17"/>
  <c r="L362" i="17"/>
  <c r="L700" i="17"/>
  <c r="L447" i="17"/>
  <c r="L3" i="17"/>
  <c r="L230" i="17"/>
  <c r="L921" i="17"/>
  <c r="L416" i="17"/>
  <c r="L965" i="17"/>
  <c r="L205" i="17"/>
  <c r="L553" i="17"/>
  <c r="L784" i="17"/>
  <c r="L412" i="17"/>
  <c r="L225" i="17"/>
  <c r="L521" i="17"/>
  <c r="L150" i="17"/>
  <c r="L811" i="17"/>
  <c r="L410" i="17"/>
  <c r="L215" i="17"/>
  <c r="L386" i="17"/>
  <c r="L923" i="17"/>
  <c r="L309" i="17"/>
  <c r="L455" i="17"/>
  <c r="L849" i="17"/>
  <c r="L731" i="17"/>
  <c r="L130" i="17"/>
  <c r="L131" i="17"/>
  <c r="L605" i="17"/>
  <c r="L128" i="17"/>
  <c r="L986" i="17"/>
  <c r="L787" i="17"/>
  <c r="L618" i="17"/>
  <c r="L644" i="17"/>
  <c r="L747" i="17"/>
  <c r="L301" i="17"/>
  <c r="L165" i="17"/>
  <c r="L556" i="17"/>
  <c r="L699" i="17"/>
  <c r="L430" i="17"/>
  <c r="L810" i="17"/>
  <c r="L678" i="17"/>
  <c r="L563" i="17"/>
  <c r="L910" i="17"/>
  <c r="L612" i="17"/>
  <c r="L705" i="17"/>
  <c r="L289" i="17"/>
  <c r="L172" i="17"/>
  <c r="L522" i="17"/>
  <c r="L64" i="17"/>
  <c r="L915" i="17"/>
  <c r="L672" i="17"/>
  <c r="L769" i="17"/>
  <c r="L546" i="17"/>
  <c r="L812" i="17"/>
  <c r="L662" i="17"/>
  <c r="L599" i="17"/>
  <c r="L332" i="17"/>
  <c r="L18" i="17"/>
  <c r="L539" i="17"/>
  <c r="L168" i="17"/>
  <c r="L832" i="17"/>
  <c r="L472" i="17"/>
  <c r="L768" i="17"/>
  <c r="L788" i="17"/>
  <c r="L350" i="17"/>
  <c r="L557" i="17"/>
  <c r="L483" i="17"/>
  <c r="L179" i="17"/>
  <c r="L8" i="17"/>
  <c r="L188" i="17"/>
  <c r="L189" i="17"/>
  <c r="L383" i="17"/>
  <c r="L342" i="17"/>
  <c r="L887" i="17"/>
  <c r="L514" i="17"/>
  <c r="L500" i="17"/>
  <c r="L637" i="17"/>
  <c r="L728" i="17"/>
  <c r="L94" i="17"/>
  <c r="L564" i="17"/>
  <c r="L129" i="17"/>
  <c r="L835" i="17"/>
  <c r="L562" i="17"/>
  <c r="L851" i="17"/>
  <c r="L948" i="17"/>
  <c r="L917" i="17"/>
  <c r="L943" i="17"/>
  <c r="L408" i="17"/>
  <c r="L357" i="17"/>
  <c r="L477" i="17"/>
  <c r="L819" i="17"/>
  <c r="L853" i="17"/>
  <c r="L111" i="17"/>
  <c r="L471" i="17"/>
  <c r="L16" i="17"/>
  <c r="L4" i="17"/>
  <c r="L734" i="17"/>
  <c r="L924" i="17"/>
  <c r="L687" i="17"/>
  <c r="L422" i="17"/>
  <c r="L682" i="17"/>
  <c r="L560" i="17"/>
  <c r="L797" i="17"/>
  <c r="L121" i="17"/>
  <c r="L785" i="17"/>
  <c r="L449" i="17"/>
  <c r="L331" i="17"/>
  <c r="L518" i="17"/>
  <c r="L936" i="17"/>
  <c r="L10" i="17"/>
  <c r="L482" i="17"/>
  <c r="L702" i="17"/>
  <c r="L397" i="17"/>
  <c r="L44" i="17"/>
  <c r="L956" i="17"/>
  <c r="L143" i="17"/>
  <c r="L388" i="17"/>
  <c r="L152" i="17"/>
  <c r="L703" i="17"/>
  <c r="L840" i="17"/>
  <c r="L762" i="17"/>
  <c r="L418" i="17"/>
  <c r="L490" i="17"/>
  <c r="L798" i="17"/>
  <c r="L183" i="17"/>
  <c r="L865" i="17"/>
  <c r="L463" i="17"/>
  <c r="L42" i="17"/>
  <c r="L861" i="17"/>
  <c r="L52" i="17"/>
  <c r="L48" i="17"/>
  <c r="L392" i="17"/>
  <c r="L625" i="17"/>
  <c r="L735" i="17"/>
  <c r="L650" i="17"/>
  <c r="L93" i="17"/>
  <c r="L941" i="17"/>
  <c r="L738" i="17"/>
  <c r="L443" i="17"/>
  <c r="L524" i="17"/>
  <c r="L394" i="17"/>
  <c r="L759" i="17"/>
  <c r="L552" i="17"/>
  <c r="L177" i="17"/>
  <c r="L320" i="17"/>
  <c r="L645" i="17"/>
  <c r="L446" i="17"/>
  <c r="L381" i="17"/>
  <c r="L84" i="17"/>
  <c r="L209" i="17"/>
  <c r="L256" i="17"/>
  <c r="L85" i="17"/>
  <c r="L100" i="17"/>
  <c r="L933" i="17"/>
  <c r="L481" i="17"/>
  <c r="L238" i="17"/>
  <c r="L244" i="17"/>
  <c r="L269" i="17"/>
  <c r="L112" i="17"/>
  <c r="L713" i="17"/>
  <c r="L407" i="17"/>
  <c r="L639" i="17"/>
  <c r="L689" i="17"/>
  <c r="L56" i="17"/>
  <c r="L485" i="17"/>
  <c r="L389" i="17"/>
  <c r="L777" i="17"/>
  <c r="L67" i="17"/>
  <c r="L898" i="17"/>
  <c r="L620" i="17"/>
  <c r="L904" i="17"/>
  <c r="L758" i="17"/>
  <c r="L985" i="17"/>
  <c r="L532" i="17"/>
  <c r="L520" i="17"/>
  <c r="L984" i="17"/>
  <c r="L660" i="17"/>
  <c r="L855" i="17"/>
  <c r="L510" i="17"/>
  <c r="L226" i="17"/>
  <c r="L981" i="17"/>
  <c r="L879" i="17"/>
  <c r="L949" i="17"/>
  <c r="L695" i="17"/>
  <c r="L614" i="17"/>
  <c r="L724" i="17"/>
  <c r="L464" i="17"/>
  <c r="L862" i="17"/>
  <c r="L893" i="17"/>
  <c r="L930" i="17"/>
  <c r="L251" i="17"/>
  <c r="L458" i="17"/>
  <c r="L938" i="17"/>
  <c r="L433" i="17"/>
  <c r="L718" i="17"/>
  <c r="L157" i="17"/>
  <c r="L113" i="17"/>
  <c r="L671" i="17"/>
  <c r="L891" i="17"/>
  <c r="L826" i="17"/>
  <c r="L863" i="17"/>
  <c r="L178" i="17"/>
  <c r="L83" i="17"/>
  <c r="L577" i="17"/>
  <c r="L631" i="17"/>
  <c r="L789" i="17"/>
  <c r="L742" i="17"/>
  <c r="L136" i="17"/>
  <c r="L636" i="17"/>
  <c r="L939" i="17"/>
  <c r="L773" i="17"/>
  <c r="L944" i="17"/>
  <c r="L561" i="17"/>
  <c r="L607" i="17"/>
  <c r="L770" i="17"/>
  <c r="L998" i="17"/>
  <c r="L167" i="17"/>
  <c r="L78" i="17"/>
  <c r="L102" i="17"/>
  <c r="L707" i="17"/>
  <c r="L214" i="17"/>
  <c r="L333" i="17"/>
  <c r="L886" i="17"/>
  <c r="L821" i="17"/>
  <c r="L144" i="17"/>
  <c r="L92" i="17"/>
  <c r="L595" i="17"/>
  <c r="L968" i="17"/>
  <c r="L247" i="17"/>
  <c r="L271" i="17"/>
  <c r="L295" i="17"/>
  <c r="L480" i="17"/>
  <c r="L630" i="17"/>
  <c r="L493" i="17"/>
  <c r="L978" i="17"/>
  <c r="L621" i="17"/>
  <c r="L264" i="17"/>
  <c r="L816" i="17"/>
  <c r="L2" i="17"/>
  <c r="L739" i="17"/>
  <c r="L590" i="17"/>
  <c r="L213" i="17"/>
  <c r="L690" i="17"/>
  <c r="L626" i="17"/>
  <c r="L606" i="17"/>
  <c r="L646" i="17"/>
  <c r="L929" i="17"/>
  <c r="L398" i="17"/>
  <c r="L721" i="17"/>
  <c r="L578" i="17"/>
  <c r="L305" i="17"/>
  <c r="L166" i="17"/>
  <c r="L29" i="17"/>
  <c r="L596" i="17"/>
  <c r="L19" i="17"/>
  <c r="L867" i="17"/>
  <c r="L212" i="17"/>
  <c r="L544" i="17"/>
  <c r="L833" i="17"/>
  <c r="L858" i="17"/>
  <c r="L319" i="17"/>
  <c r="L204" i="17"/>
  <c r="L450" i="17"/>
  <c r="L191" i="17"/>
  <c r="L495" i="17"/>
  <c r="L224" i="17"/>
  <c r="L311" i="17"/>
  <c r="L737" i="17"/>
  <c r="L962" i="17"/>
  <c r="L622" i="17"/>
  <c r="L425" i="17"/>
  <c r="L715" i="17"/>
  <c r="L97" i="17"/>
  <c r="L907" i="17"/>
  <c r="L559" i="17"/>
  <c r="L635" i="17"/>
  <c r="L652" i="17"/>
  <c r="L836" i="17"/>
  <c r="L593" i="17"/>
  <c r="L170" i="17"/>
  <c r="L11" i="17"/>
  <c r="L187" i="17"/>
  <c r="L330" i="17"/>
  <c r="L509" i="17"/>
  <c r="L163" i="17"/>
  <c r="L954" i="17"/>
  <c r="L852" i="17"/>
  <c r="L824" i="17"/>
  <c r="L841" i="17"/>
  <c r="L151" i="17"/>
  <c r="L96" i="17"/>
  <c r="L795" i="17"/>
  <c r="L258" i="17"/>
  <c r="L21" i="17"/>
  <c r="L828" i="17"/>
  <c r="L905" i="17"/>
  <c r="L740" i="17"/>
  <c r="L502" i="17"/>
  <c r="L336" i="17"/>
  <c r="L507" i="17"/>
  <c r="L749" i="17"/>
  <c r="L920" i="17"/>
  <c r="L266" i="17"/>
  <c r="L790" i="17"/>
  <c r="L536" i="17"/>
  <c r="L263" i="17"/>
  <c r="L478" i="17"/>
  <c r="L139" i="17"/>
  <c r="L598" i="17"/>
  <c r="L352" i="17"/>
  <c r="L198" i="17"/>
  <c r="L372" i="17"/>
  <c r="L468" i="17"/>
  <c r="L154" i="17"/>
  <c r="L322" i="17"/>
  <c r="L74" i="17"/>
  <c r="L470" i="17"/>
  <c r="L114" i="17"/>
  <c r="L5" i="17"/>
  <c r="L953" i="17"/>
  <c r="L290" i="17"/>
  <c r="L629" i="17"/>
  <c r="L349" i="17"/>
  <c r="L870" i="17"/>
  <c r="L925" i="17"/>
  <c r="L668" i="17"/>
  <c r="L830" i="17"/>
  <c r="L890" i="17"/>
  <c r="L969" i="17"/>
  <c r="L132" i="17"/>
  <c r="L842" i="17"/>
  <c r="L723" i="17"/>
  <c r="L272" i="17"/>
  <c r="L146" i="17"/>
  <c r="L817" i="17"/>
  <c r="L873" i="17"/>
  <c r="L405" i="17"/>
  <c r="L525" i="17"/>
  <c r="L314" i="17"/>
  <c r="L845" i="17"/>
  <c r="L794" i="17"/>
  <c r="L918" i="17"/>
  <c r="L119" i="17"/>
  <c r="L122" i="17"/>
  <c r="L126" i="17"/>
  <c r="L190" i="17"/>
  <c r="L730" i="17"/>
  <c r="L692" i="17"/>
  <c r="L958" i="17"/>
  <c r="L716" i="17"/>
  <c r="L498" i="17"/>
  <c r="L192" i="17"/>
  <c r="L371" i="17"/>
  <c r="L72" i="17"/>
  <c r="L697" i="17"/>
  <c r="L982" i="17"/>
  <c r="L903" i="17"/>
  <c r="L691" i="17"/>
  <c r="L494" i="17"/>
  <c r="L913" i="17"/>
  <c r="L685" i="17"/>
  <c r="L466" i="17"/>
  <c r="L803" i="17"/>
  <c r="L406" i="17"/>
  <c r="L270" i="17"/>
  <c r="L116" i="17"/>
  <c r="L429" i="17"/>
  <c r="L709" i="17"/>
  <c r="L252" i="17"/>
  <c r="L241" i="17"/>
  <c r="L385" i="17"/>
  <c r="L27" i="17"/>
  <c r="L65" i="17"/>
  <c r="L413" i="17"/>
  <c r="L393" i="17"/>
  <c r="L772" i="17"/>
  <c r="L286" i="17"/>
  <c r="L222" i="17"/>
  <c r="L207" i="17"/>
  <c r="L353" i="17"/>
  <c r="L591" i="17"/>
  <c r="L952" i="17"/>
  <c r="L318" i="17"/>
  <c r="L312" i="17"/>
  <c r="L843" i="17"/>
  <c r="L70" i="17"/>
  <c r="L608" i="17"/>
  <c r="L335" i="17"/>
  <c r="L153" i="17"/>
  <c r="L780" i="17"/>
  <c r="L610" i="17"/>
  <c r="L528" i="17"/>
  <c r="L329" i="17"/>
  <c r="L239" i="17"/>
  <c r="L980" i="17"/>
  <c r="L538" i="17"/>
  <c r="L957" i="17"/>
  <c r="L348" i="17"/>
  <c r="L277" i="17"/>
  <c r="L884" i="17"/>
  <c r="L766" i="17"/>
  <c r="L750" i="17"/>
  <c r="L438" i="17"/>
  <c r="L588" i="17"/>
  <c r="L683" i="17"/>
  <c r="L530" i="17"/>
  <c r="L774" i="17"/>
  <c r="L400" i="17"/>
  <c r="L366" i="17"/>
  <c r="L909" i="17"/>
  <c r="L628" i="17"/>
  <c r="L306" i="17"/>
  <c r="L103" i="17"/>
  <c r="L451" i="17"/>
  <c r="L57" i="17"/>
  <c r="L287" i="17"/>
  <c r="L551" i="17"/>
  <c r="L193" i="17"/>
  <c r="L420" i="17"/>
  <c r="L6" i="17"/>
  <c r="L37" i="17"/>
  <c r="L512" i="17"/>
  <c r="L805" i="17"/>
  <c r="L98" i="17"/>
  <c r="L347" i="17"/>
  <c r="L424" i="17"/>
  <c r="L14" i="17"/>
  <c r="L107" i="17"/>
  <c r="L634" i="17"/>
  <c r="L141" i="17"/>
  <c r="L361" i="17"/>
  <c r="L581" i="17"/>
  <c r="L77" i="17"/>
  <c r="L134" i="17"/>
  <c r="L147" i="17"/>
  <c r="L61" i="17"/>
  <c r="L354" i="17"/>
  <c r="L950" i="17"/>
  <c r="L51" i="17"/>
  <c r="L701" i="17"/>
  <c r="L120" i="17"/>
  <c r="L274" i="17"/>
  <c r="L233" i="17"/>
  <c r="L325" i="17"/>
  <c r="L990" i="17"/>
  <c r="L428" i="17"/>
  <c r="L850" i="17"/>
  <c r="L696" i="17"/>
  <c r="L955" i="17"/>
  <c r="L62" i="17"/>
  <c r="L26" i="17"/>
  <c r="L81" i="17"/>
  <c r="L977" i="17"/>
  <c r="L583" i="17"/>
  <c r="L993" i="17"/>
  <c r="L908" i="17"/>
  <c r="L760" i="17"/>
  <c r="L710" i="17"/>
  <c r="L838" i="17"/>
  <c r="L75" i="17"/>
  <c r="L267" i="17"/>
  <c r="L378" i="17"/>
  <c r="L338" i="17"/>
  <c r="L712" i="17"/>
  <c r="L159" i="17"/>
  <c r="L135" i="17"/>
  <c r="L586" i="17"/>
  <c r="L237" i="17"/>
  <c r="L736" i="17"/>
  <c r="L613" i="17"/>
  <c r="L282" i="17"/>
  <c r="L542" i="17"/>
  <c r="L786" i="17"/>
  <c r="L17" i="17"/>
  <c r="L171" i="17"/>
  <c r="L431" i="17"/>
  <c r="L326" i="17"/>
  <c r="L421" i="17"/>
  <c r="L9" i="17"/>
  <c r="L86" i="17"/>
  <c r="L369" i="17"/>
  <c r="L118" i="17"/>
  <c r="L975" i="17"/>
  <c r="L71" i="17"/>
  <c r="L771" i="17"/>
  <c r="L262" i="17"/>
  <c r="L223" i="17"/>
  <c r="L714" i="17"/>
  <c r="L257" i="17"/>
  <c r="L216" i="17"/>
  <c r="L291" i="17"/>
  <c r="L897" i="17"/>
  <c r="L547" i="17"/>
  <c r="L763" i="17"/>
  <c r="L460" i="17"/>
  <c r="L58" i="17"/>
  <c r="L288" i="17"/>
  <c r="L43" i="17"/>
  <c r="L844" i="17"/>
  <c r="L720" i="17"/>
  <c r="K175" i="17"/>
  <c r="K176" i="17"/>
  <c r="K210" i="17"/>
  <c r="K474" i="17"/>
  <c r="K679" i="17"/>
  <c r="K976" i="17"/>
  <c r="K999" i="17"/>
  <c r="K987" i="17"/>
  <c r="K878" i="17"/>
  <c r="K659" i="17"/>
  <c r="K217" i="17"/>
  <c r="K822" i="17"/>
  <c r="K576" i="17"/>
  <c r="K370" i="17"/>
  <c r="K68" i="17"/>
  <c r="K751" i="17"/>
  <c r="K137" i="17"/>
  <c r="K889" i="17"/>
  <c r="K73" i="17"/>
  <c r="K663" i="17"/>
  <c r="K529" i="17"/>
  <c r="K894" i="17"/>
  <c r="K467" i="17"/>
  <c r="K15" i="17"/>
  <c r="K896" i="17"/>
  <c r="K615" i="17"/>
  <c r="K454" i="17"/>
  <c r="K511" i="17"/>
  <c r="K641" i="17"/>
  <c r="K597" i="17"/>
  <c r="K437" i="17"/>
  <c r="K280" i="17"/>
  <c r="K919" i="17"/>
  <c r="K292" i="17"/>
  <c r="K926" i="17"/>
  <c r="K534" i="17"/>
  <c r="K221" i="17"/>
  <c r="K574" i="17"/>
  <c r="K235" i="17"/>
  <c r="K776" i="17"/>
  <c r="K506" i="17"/>
  <c r="K997" i="17"/>
  <c r="K752" i="17"/>
  <c r="K273" i="17"/>
  <c r="K279" i="17"/>
  <c r="K432" i="17"/>
  <c r="K22" i="17"/>
  <c r="K50" i="17"/>
  <c r="K834" i="17"/>
  <c r="K719" i="17"/>
  <c r="K99" i="17"/>
  <c r="K526" i="17"/>
  <c r="K733" i="17"/>
  <c r="K706" i="17"/>
  <c r="K839" i="17"/>
  <c r="K82" i="17"/>
  <c r="K640" i="17"/>
  <c r="K149" i="17"/>
  <c r="K249" i="17"/>
  <c r="K866" i="17"/>
  <c r="K203" i="17"/>
  <c r="K138" i="17"/>
  <c r="K653" i="17"/>
  <c r="K871" i="17"/>
  <c r="K932" i="17"/>
  <c r="K722" i="17"/>
  <c r="K12" i="17"/>
  <c r="K497" i="17"/>
  <c r="K469" i="17"/>
  <c r="K444" i="17"/>
  <c r="K160" i="17"/>
  <c r="K298" i="17"/>
  <c r="K694" i="17"/>
  <c r="K782" i="17"/>
  <c r="K661" i="17"/>
  <c r="K579" i="17"/>
  <c r="K117" i="17"/>
  <c r="K34" i="17"/>
  <c r="K390" i="17"/>
  <c r="K108" i="17"/>
  <c r="K1000" i="17"/>
  <c r="K876" i="17"/>
  <c r="K914" i="17"/>
  <c r="K681" i="17"/>
  <c r="K186" i="17"/>
  <c r="K365" i="17"/>
  <c r="K680" i="17"/>
  <c r="K358" i="17"/>
  <c r="K582" i="17"/>
  <c r="K587" i="17"/>
  <c r="K877" i="17"/>
  <c r="K558" i="17"/>
  <c r="K402" i="17"/>
  <c r="K754" i="17"/>
  <c r="K793" i="17"/>
  <c r="K755" i="17"/>
  <c r="K201" i="17"/>
  <c r="K158" i="17"/>
  <c r="K686" i="17"/>
  <c r="K764" i="17"/>
  <c r="K220" i="17"/>
  <c r="K627" i="17"/>
  <c r="K307" i="17"/>
  <c r="K864" i="17"/>
  <c r="K334" i="17"/>
  <c r="K297" i="17"/>
  <c r="K792" i="17"/>
  <c r="K603" i="17"/>
  <c r="K373" i="17"/>
  <c r="K40" i="17"/>
  <c r="K775" i="17"/>
  <c r="K293" i="17"/>
  <c r="K313" i="17"/>
  <c r="K711" i="17"/>
  <c r="K516" i="17"/>
  <c r="K227" i="17"/>
  <c r="K382" i="17"/>
  <c r="K648" i="17"/>
  <c r="K296" i="17"/>
  <c r="K931" i="17"/>
  <c r="K23" i="17"/>
  <c r="K670" i="17"/>
  <c r="K439" i="17"/>
  <c r="K440" i="17"/>
  <c r="K25" i="17"/>
  <c r="K717" i="17"/>
  <c r="K489" i="17"/>
  <c r="K69" i="17"/>
  <c r="K243" i="17"/>
  <c r="K673" i="17"/>
  <c r="K531" i="17"/>
  <c r="K946" i="17"/>
  <c r="K508" i="17"/>
  <c r="K395" i="17"/>
  <c r="K565" i="17"/>
  <c r="K219" i="17"/>
  <c r="K499" i="17"/>
  <c r="K519" i="17"/>
  <c r="K831" i="17"/>
  <c r="K115" i="17"/>
  <c r="K912" i="17"/>
  <c r="K761" i="17"/>
  <c r="K473" i="17"/>
  <c r="K195" i="17"/>
  <c r="K148" i="17"/>
  <c r="K339" i="17"/>
  <c r="K960" i="17"/>
  <c r="K285" i="17"/>
  <c r="K32" i="17"/>
  <c r="K106" i="17"/>
  <c r="K199" i="17"/>
  <c r="K745" i="17"/>
  <c r="K46" i="17"/>
  <c r="K344" i="17"/>
  <c r="K300" i="17"/>
  <c r="K28" i="17"/>
  <c r="K881" i="17"/>
  <c r="K375" i="17"/>
  <c r="K820" i="17"/>
  <c r="K255" i="17"/>
  <c r="K979" i="17"/>
  <c r="K260" i="17"/>
  <c r="K654" i="17"/>
  <c r="K657" i="17"/>
  <c r="K875" i="17"/>
  <c r="K13" i="17"/>
  <c r="K246" i="17"/>
  <c r="K197" i="17"/>
  <c r="K967" i="17"/>
  <c r="K76" i="17"/>
  <c r="K448" i="17"/>
  <c r="K310" i="17"/>
  <c r="K308" i="17"/>
  <c r="K376" i="17"/>
  <c r="K323" i="17"/>
  <c r="K427" i="17"/>
  <c r="K988" i="17"/>
  <c r="K604" i="17"/>
  <c r="K488" i="17"/>
  <c r="K778" i="17"/>
  <c r="K880" i="17"/>
  <c r="K123" i="17"/>
  <c r="K533" i="17"/>
  <c r="K155" i="17"/>
  <c r="K133" i="17"/>
  <c r="K902" i="17"/>
  <c r="K445" i="17"/>
  <c r="K856" i="17"/>
  <c r="K892" i="17"/>
  <c r="K911" i="17"/>
  <c r="K66" i="17"/>
  <c r="K258" i="17"/>
  <c r="K183" i="17"/>
  <c r="K962" i="17"/>
  <c r="K913" i="17"/>
  <c r="K192" i="17"/>
  <c r="K331" i="17"/>
  <c r="K357" i="17"/>
  <c r="K562" i="17"/>
  <c r="K391" i="17"/>
  <c r="K729" i="17"/>
  <c r="K676" i="17"/>
  <c r="K479" i="17"/>
  <c r="K503" i="17"/>
  <c r="K200" i="17"/>
  <c r="K651" i="17"/>
  <c r="K753" i="17"/>
  <c r="K104" i="17"/>
  <c r="K815" i="17"/>
  <c r="K796" i="17"/>
  <c r="K688" i="17"/>
  <c r="K343" i="17"/>
  <c r="K484" i="17"/>
  <c r="K486" i="17"/>
  <c r="K79" i="17"/>
  <c r="K164" i="17"/>
  <c r="K964" i="17"/>
  <c r="K523" i="17"/>
  <c r="K30" i="17"/>
  <c r="K403" i="17"/>
  <c r="K125" i="17"/>
  <c r="K110" i="17"/>
  <c r="K63" i="17"/>
  <c r="K259" i="17"/>
  <c r="K885" i="17"/>
  <c r="K156" i="17"/>
  <c r="K869" i="17"/>
  <c r="K602" i="17"/>
  <c r="K994" i="17"/>
  <c r="K299" i="17"/>
  <c r="K80" i="17"/>
  <c r="K459" i="17"/>
  <c r="K658" i="17"/>
  <c r="K655" i="17"/>
  <c r="K632" i="17"/>
  <c r="K966" i="17"/>
  <c r="K124" i="17"/>
  <c r="K513" i="17"/>
  <c r="K89" i="17"/>
  <c r="K548" i="17"/>
  <c r="K254" i="17"/>
  <c r="K665" i="17"/>
  <c r="K377" i="17"/>
  <c r="K573" i="17"/>
  <c r="K846" i="17"/>
  <c r="K656" i="17"/>
  <c r="K601" i="17"/>
  <c r="K945" i="17"/>
  <c r="K162" i="17"/>
  <c r="K732" i="17"/>
  <c r="K743" i="17"/>
  <c r="K617" i="17"/>
  <c r="K779" i="17"/>
  <c r="K971" i="17"/>
  <c r="K545" i="17"/>
  <c r="K808" i="17"/>
  <c r="K568" i="17"/>
  <c r="K39" i="17"/>
  <c r="K268" i="17"/>
  <c r="K814" i="17"/>
  <c r="K989" i="17"/>
  <c r="K232" i="17"/>
  <c r="K452" i="17"/>
  <c r="K384" i="17"/>
  <c r="K36" i="17"/>
  <c r="K916" i="17"/>
  <c r="K475" i="17"/>
  <c r="K857" i="17"/>
  <c r="K767" i="17"/>
  <c r="K584" i="17"/>
  <c r="K575" i="17"/>
  <c r="K379" i="17"/>
  <c r="K860" i="17"/>
  <c r="K961" i="17"/>
  <c r="K585" i="17"/>
  <c r="K806" i="17"/>
  <c r="K140" i="17"/>
  <c r="K196" i="17"/>
  <c r="K927" i="17"/>
  <c r="K928" i="17"/>
  <c r="K847" i="17"/>
  <c r="K441" i="17"/>
  <c r="K934" i="17"/>
  <c r="K580" i="17"/>
  <c r="K677" i="17"/>
  <c r="K974" i="17"/>
  <c r="K504" i="17"/>
  <c r="K992" i="17"/>
  <c r="K554" i="17"/>
  <c r="K341" i="17"/>
  <c r="K181" i="17"/>
  <c r="K569" i="17"/>
  <c r="K208" i="17"/>
  <c r="K275" i="17"/>
  <c r="K228" i="17"/>
  <c r="K415" i="17"/>
  <c r="K611" i="17"/>
  <c r="K417" i="17"/>
  <c r="K426" i="17"/>
  <c r="K88" i="17"/>
  <c r="K419" i="17"/>
  <c r="K935" i="17"/>
  <c r="K829" i="17"/>
  <c r="K218" i="17"/>
  <c r="K515" i="17"/>
  <c r="K823" i="17"/>
  <c r="K327" i="17"/>
  <c r="K940" i="17"/>
  <c r="K642" i="17"/>
  <c r="K409" i="17"/>
  <c r="K337" i="17"/>
  <c r="K995" i="17"/>
  <c r="K669" i="17"/>
  <c r="K294" i="17"/>
  <c r="K942" i="17"/>
  <c r="K996" i="17"/>
  <c r="K496" i="17"/>
  <c r="K231" i="17"/>
  <c r="K380" i="17"/>
  <c r="K360" i="17"/>
  <c r="K809" i="17"/>
  <c r="K900" i="17"/>
  <c r="K970" i="17"/>
  <c r="K127" i="17"/>
  <c r="K145" i="17"/>
  <c r="K161" i="17"/>
  <c r="K49" i="17"/>
  <c r="K240" i="17"/>
  <c r="K882" i="17"/>
  <c r="K90" i="17"/>
  <c r="K457" i="17"/>
  <c r="K567" i="17"/>
  <c r="K476" i="17"/>
  <c r="K487" i="17"/>
  <c r="K367" i="17"/>
  <c r="K693" i="17"/>
  <c r="K283" i="17"/>
  <c r="K211" i="17"/>
  <c r="K883" i="17"/>
  <c r="K704" i="17"/>
  <c r="K804" i="17"/>
  <c r="K105" i="17"/>
  <c r="K401" i="17"/>
  <c r="K592" i="17"/>
  <c r="K757" i="17"/>
  <c r="K874" i="17"/>
  <c r="K404" i="17"/>
  <c r="K535" i="17"/>
  <c r="K963" i="17"/>
  <c r="K572" i="17"/>
  <c r="K633" i="17"/>
  <c r="K95" i="17"/>
  <c r="K674" i="17"/>
  <c r="K800" i="17"/>
  <c r="K303" i="17"/>
  <c r="K33" i="17"/>
  <c r="K363" i="17"/>
  <c r="K698" i="17"/>
  <c r="K849" i="17"/>
  <c r="K905" i="17"/>
  <c r="K542" i="17"/>
  <c r="K738" i="17"/>
  <c r="K348" i="17"/>
  <c r="K223" i="17"/>
  <c r="K590" i="17"/>
  <c r="K26" i="17"/>
  <c r="K131" i="17"/>
  <c r="K336" i="17"/>
  <c r="K143" i="17"/>
  <c r="K394" i="17"/>
  <c r="K766" i="17"/>
  <c r="K968" i="17"/>
  <c r="K213" i="17"/>
  <c r="K406" i="17"/>
  <c r="K986" i="17"/>
  <c r="K920" i="17"/>
  <c r="K425" i="17"/>
  <c r="K177" i="17"/>
  <c r="K588" i="17"/>
  <c r="K247" i="17"/>
  <c r="K606" i="17"/>
  <c r="K270" i="17"/>
  <c r="K644" i="17"/>
  <c r="K536" i="17"/>
  <c r="K222" i="17"/>
  <c r="K446" i="17"/>
  <c r="K774" i="17"/>
  <c r="K509" i="17"/>
  <c r="K819" i="17"/>
  <c r="K760" i="17"/>
  <c r="K165" i="17"/>
  <c r="K139" i="17"/>
  <c r="K171" i="17"/>
  <c r="K209" i="17"/>
  <c r="K909" i="17"/>
  <c r="K216" i="17"/>
  <c r="K853" i="17"/>
  <c r="K838" i="17"/>
  <c r="K430" i="17"/>
  <c r="K198" i="17"/>
  <c r="K207" i="17"/>
  <c r="K100" i="17"/>
  <c r="K103" i="17"/>
  <c r="K295" i="17"/>
  <c r="K471" i="17"/>
  <c r="K267" i="17"/>
  <c r="K563" i="17"/>
  <c r="K154" i="17"/>
  <c r="K703" i="17"/>
  <c r="K238" i="17"/>
  <c r="K287" i="17"/>
  <c r="K780" i="17"/>
  <c r="K16" i="17"/>
  <c r="K252" i="17"/>
  <c r="K705" i="17"/>
  <c r="K470" i="17"/>
  <c r="K907" i="17"/>
  <c r="K112" i="17"/>
  <c r="K420" i="17"/>
  <c r="K480" i="17"/>
  <c r="K4" i="17"/>
  <c r="K241" i="17"/>
  <c r="K522" i="17"/>
  <c r="K953" i="17"/>
  <c r="K840" i="17"/>
  <c r="K639" i="17"/>
  <c r="K512" i="17"/>
  <c r="K547" i="17"/>
  <c r="K734" i="17"/>
  <c r="K939" i="17"/>
  <c r="K672" i="17"/>
  <c r="K349" i="17"/>
  <c r="K9" i="17"/>
  <c r="K485" i="17"/>
  <c r="K347" i="17"/>
  <c r="K48" i="17"/>
  <c r="K924" i="17"/>
  <c r="K159" i="17"/>
  <c r="K812" i="17"/>
  <c r="K14" i="17"/>
  <c r="K662" i="17"/>
  <c r="K107" i="17"/>
  <c r="K599" i="17"/>
  <c r="K634" i="17"/>
  <c r="K332" i="17"/>
  <c r="K141" i="17"/>
  <c r="K904" i="17"/>
  <c r="K652" i="17"/>
  <c r="K842" i="17"/>
  <c r="K168" i="17"/>
  <c r="K482" i="17"/>
  <c r="K596" i="17"/>
  <c r="K151" i="17"/>
  <c r="K147" i="17"/>
  <c r="K984" i="17"/>
  <c r="K318" i="17"/>
  <c r="K873" i="17"/>
  <c r="K350" i="17"/>
  <c r="K561" i="17"/>
  <c r="K83" i="17"/>
  <c r="K96" i="17"/>
  <c r="K701" i="17"/>
  <c r="K981" i="17"/>
  <c r="K975" i="17"/>
  <c r="K794" i="17"/>
  <c r="K188" i="17"/>
  <c r="K736" i="17"/>
  <c r="K631" i="17"/>
  <c r="K795" i="17"/>
  <c r="K397" i="17"/>
  <c r="K126" i="17"/>
  <c r="K724" i="17"/>
  <c r="K844" i="17"/>
  <c r="K393" i="17"/>
  <c r="K692" i="17"/>
  <c r="K742" i="17"/>
  <c r="K943" i="17"/>
  <c r="K94" i="17"/>
  <c r="K21" i="17"/>
  <c r="K70" i="17"/>
  <c r="K998" i="17"/>
  <c r="K955" i="17"/>
  <c r="K697" i="17"/>
  <c r="K2" i="17"/>
  <c r="K62" i="17"/>
  <c r="K731" i="17"/>
  <c r="K740" i="17"/>
  <c r="K622" i="17"/>
  <c r="K443" i="17"/>
  <c r="K277" i="17"/>
  <c r="K330" i="17"/>
  <c r="K477" i="17"/>
  <c r="K81" i="17"/>
  <c r="K605" i="17"/>
  <c r="K507" i="17"/>
  <c r="K167" i="17"/>
  <c r="K759" i="17"/>
  <c r="K750" i="17"/>
  <c r="K714" i="17"/>
  <c r="K690" i="17"/>
  <c r="K583" i="17"/>
  <c r="K787" i="17"/>
  <c r="K266" i="17"/>
  <c r="K17" i="17"/>
  <c r="K320" i="17"/>
  <c r="K683" i="17"/>
  <c r="K335" i="17"/>
  <c r="K646" i="17"/>
  <c r="K908" i="17"/>
  <c r="K747" i="17"/>
  <c r="K263" i="17"/>
  <c r="K388" i="17"/>
  <c r="K381" i="17"/>
  <c r="K400" i="17"/>
  <c r="K271" i="17"/>
  <c r="K929" i="17"/>
  <c r="K710" i="17"/>
  <c r="K556" i="17"/>
  <c r="K598" i="17"/>
  <c r="K102" i="17"/>
  <c r="K256" i="17"/>
  <c r="K628" i="17"/>
  <c r="K153" i="17"/>
  <c r="K111" i="17"/>
  <c r="K709" i="17"/>
  <c r="K810" i="17"/>
  <c r="K372" i="17"/>
  <c r="K431" i="17"/>
  <c r="K933" i="17"/>
  <c r="K451" i="17"/>
  <c r="K291" i="17"/>
  <c r="K718" i="17"/>
  <c r="K636" i="17"/>
  <c r="K910" i="17"/>
  <c r="K322" i="17"/>
  <c r="K707" i="17"/>
  <c r="K244" i="17"/>
  <c r="K551" i="17"/>
  <c r="K954" i="17"/>
  <c r="K398" i="17"/>
  <c r="K378" i="17"/>
  <c r="K289" i="17"/>
  <c r="K114" i="17"/>
  <c r="K353" i="17"/>
  <c r="K713" i="17"/>
  <c r="K6" i="17"/>
  <c r="K52" i="17"/>
  <c r="K721" i="17"/>
  <c r="K338" i="17"/>
  <c r="K64" i="17"/>
  <c r="K290" i="17"/>
  <c r="K214" i="17"/>
  <c r="K689" i="17"/>
  <c r="K805" i="17"/>
  <c r="K610" i="17"/>
  <c r="K578" i="17"/>
  <c r="K712" i="17"/>
  <c r="K769" i="17"/>
  <c r="K870" i="17"/>
  <c r="K591" i="17"/>
  <c r="K389" i="17"/>
  <c r="K424" i="17"/>
  <c r="K824" i="17"/>
  <c r="K305" i="17"/>
  <c r="K762" i="17"/>
  <c r="K826" i="17"/>
  <c r="K333" i="17"/>
  <c r="K524" i="17"/>
  <c r="K75" i="17"/>
  <c r="K407" i="17"/>
  <c r="K253" i="17"/>
  <c r="K687" i="17"/>
  <c r="K748" i="17"/>
  <c r="K146" i="17"/>
  <c r="K978" i="17"/>
  <c r="K314" i="17"/>
  <c r="K239" i="17"/>
  <c r="K903" i="17"/>
  <c r="K990" i="17"/>
  <c r="K93" i="17"/>
  <c r="K72" i="17"/>
  <c r="K101" i="17"/>
  <c r="K959" i="17"/>
  <c r="K453" i="17"/>
  <c r="K184" i="17"/>
  <c r="K447" i="17"/>
  <c r="K423" i="17"/>
  <c r="K20" i="17"/>
  <c r="K436" i="17"/>
  <c r="K361" i="17"/>
  <c r="K832" i="17"/>
  <c r="K855" i="17"/>
  <c r="K702" i="17"/>
  <c r="K957" i="17"/>
  <c r="K130" i="17"/>
  <c r="K884" i="17"/>
  <c r="K128" i="17"/>
  <c r="K438" i="17"/>
  <c r="K618" i="17"/>
  <c r="K530" i="17"/>
  <c r="K301" i="17"/>
  <c r="K366" i="17"/>
  <c r="K699" i="17"/>
  <c r="K306" i="17"/>
  <c r="K678" i="17"/>
  <c r="K57" i="17"/>
  <c r="K612" i="17"/>
  <c r="K193" i="17"/>
  <c r="K172" i="17"/>
  <c r="K37" i="17"/>
  <c r="K915" i="17"/>
  <c r="K150" i="17"/>
  <c r="K410" i="17"/>
  <c r="K386" i="17"/>
  <c r="K309" i="17"/>
  <c r="K668" i="17"/>
  <c r="K830" i="17"/>
  <c r="K345" i="17"/>
  <c r="K392" i="17"/>
  <c r="K952" i="17"/>
  <c r="K781" i="17"/>
  <c r="K422" i="17"/>
  <c r="K29" i="17"/>
  <c r="K24" i="17"/>
  <c r="K369" i="17"/>
  <c r="K836" i="17"/>
  <c r="K374" i="17"/>
  <c r="K19" i="17"/>
  <c r="K560" i="17"/>
  <c r="K461" i="17"/>
  <c r="K490" i="17"/>
  <c r="K593" i="17"/>
  <c r="K675" i="17"/>
  <c r="K577" i="17"/>
  <c r="K212" i="17"/>
  <c r="K570" i="17"/>
  <c r="K144" i="17"/>
  <c r="K650" i="17"/>
  <c r="K727" i="17"/>
  <c r="K843" i="17"/>
  <c r="K980" i="17"/>
  <c r="K550" i="17"/>
  <c r="K728" i="17"/>
  <c r="K858" i="17"/>
  <c r="K169" i="17"/>
  <c r="K685" i="17"/>
  <c r="K595" i="17"/>
  <c r="K505" i="17"/>
  <c r="K182" i="17"/>
  <c r="K142" i="17"/>
  <c r="K906" i="17"/>
  <c r="K456" i="17"/>
  <c r="K328" i="17"/>
  <c r="K899" i="17"/>
  <c r="K351" i="17"/>
  <c r="K517" i="17"/>
  <c r="K281" i="17"/>
  <c r="K206" i="17"/>
  <c r="K972" i="17"/>
  <c r="K501" i="17"/>
  <c r="K537" i="17"/>
  <c r="K667" i="17"/>
  <c r="K3" i="17"/>
  <c r="K965" i="17"/>
  <c r="K412" i="17"/>
  <c r="K98" i="17"/>
  <c r="K891" i="17"/>
  <c r="K546" i="17"/>
  <c r="K635" i="17"/>
  <c r="K191" i="17"/>
  <c r="K773" i="17"/>
  <c r="K38" i="17"/>
  <c r="K620" i="17"/>
  <c r="K460" i="17"/>
  <c r="K872" i="17"/>
  <c r="K581" i="17"/>
  <c r="K723" i="17"/>
  <c r="K434" i="17"/>
  <c r="K472" i="17"/>
  <c r="K329" i="17"/>
  <c r="K304" i="17"/>
  <c r="K354" i="17"/>
  <c r="K405" i="17"/>
  <c r="K462" i="17"/>
  <c r="K483" i="17"/>
  <c r="K621" i="17"/>
  <c r="K756" i="17"/>
  <c r="K120" i="17"/>
  <c r="K918" i="17"/>
  <c r="K571" i="17"/>
  <c r="K383" i="17"/>
  <c r="K342" i="17"/>
  <c r="K264" i="17"/>
  <c r="K514" i="17"/>
  <c r="K500" i="17"/>
  <c r="K637" i="17"/>
  <c r="K449" i="17"/>
  <c r="K498" i="17"/>
  <c r="K696" i="17"/>
  <c r="K262" i="17"/>
  <c r="K828" i="17"/>
  <c r="K74" i="17"/>
  <c r="K852" i="17"/>
  <c r="K324" i="17"/>
  <c r="K399" i="17"/>
  <c r="K261" i="17"/>
  <c r="K890" i="17"/>
  <c r="K59" i="17"/>
  <c r="K495" i="17"/>
  <c r="K708" i="17"/>
  <c r="K520" i="17"/>
  <c r="K224" i="17"/>
  <c r="K355" i="17"/>
  <c r="K226" i="17"/>
  <c r="K311" i="17"/>
  <c r="K1001" i="17"/>
  <c r="K614" i="17"/>
  <c r="K887" i="17"/>
  <c r="K868" i="17"/>
  <c r="K917" i="17"/>
  <c r="K865" i="17"/>
  <c r="K502" i="17"/>
  <c r="K608" i="17"/>
  <c r="K749" i="17"/>
  <c r="K463" i="17"/>
  <c r="K790" i="17"/>
  <c r="K257" i="17"/>
  <c r="K478" i="17"/>
  <c r="K42" i="17"/>
  <c r="K352" i="17"/>
  <c r="K163" i="17"/>
  <c r="K468" i="17"/>
  <c r="K861" i="17"/>
  <c r="K897" i="17"/>
  <c r="K5" i="17"/>
  <c r="K629" i="17"/>
  <c r="K491" i="17"/>
  <c r="K726" i="17"/>
  <c r="K465" i="17"/>
  <c r="K166" i="17"/>
  <c r="K135" i="17"/>
  <c r="K532" i="17"/>
  <c r="K7" i="17"/>
  <c r="K65" i="17"/>
  <c r="K510" i="17"/>
  <c r="K589" i="17"/>
  <c r="K413" i="17"/>
  <c r="K695" i="17"/>
  <c r="K802" i="17"/>
  <c r="K948" i="17"/>
  <c r="K716" i="17"/>
  <c r="K35" i="17"/>
  <c r="K41" i="17"/>
  <c r="K54" i="17"/>
  <c r="K109" i="17"/>
  <c r="K666" i="17"/>
  <c r="K248" i="17"/>
  <c r="K791" i="17"/>
  <c r="K799" i="17"/>
  <c r="K411" i="17"/>
  <c r="K45" i="17"/>
  <c r="K973" i="17"/>
  <c r="K901" i="17"/>
  <c r="K278" i="17"/>
  <c r="K229" i="17"/>
  <c r="K362" i="17"/>
  <c r="K230" i="17"/>
  <c r="K205" i="17"/>
  <c r="K225" i="17"/>
  <c r="K801" i="17"/>
  <c r="K317" i="17"/>
  <c r="K922" i="17"/>
  <c r="K937" i="17"/>
  <c r="K442" i="17"/>
  <c r="K541" i="17"/>
  <c r="K10" i="17"/>
  <c r="K825" i="17"/>
  <c r="K242" i="17"/>
  <c r="K493" i="17"/>
  <c r="K886" i="17"/>
  <c r="K895" i="17"/>
  <c r="K272" i="17"/>
  <c r="K178" i="17"/>
  <c r="K744" i="17"/>
  <c r="K625" i="17"/>
  <c r="K118" i="17"/>
  <c r="K609" i="17"/>
  <c r="K525" i="17"/>
  <c r="K867" i="17"/>
  <c r="K765" i="17"/>
  <c r="K735" i="17"/>
  <c r="K312" i="17"/>
  <c r="K47" i="17"/>
  <c r="K119" i="17"/>
  <c r="K121" i="17"/>
  <c r="K851" i="17"/>
  <c r="K789" i="17"/>
  <c r="K785" i="17"/>
  <c r="K464" i="17"/>
  <c r="K958" i="17"/>
  <c r="K850" i="17"/>
  <c r="K282" i="17"/>
  <c r="K816" i="17"/>
  <c r="K835" i="17"/>
  <c r="K930" i="17"/>
  <c r="K234" i="17"/>
  <c r="K643" i="17"/>
  <c r="K55" i="17"/>
  <c r="K983" i="17"/>
  <c r="K53" i="17"/>
  <c r="K848" i="17"/>
  <c r="K921" i="17"/>
  <c r="K521" i="17"/>
  <c r="K385" i="17"/>
  <c r="K777" i="17"/>
  <c r="K898" i="17"/>
  <c r="K194" i="17"/>
  <c r="K758" i="17"/>
  <c r="K944" i="17"/>
  <c r="K682" i="17"/>
  <c r="K813" i="17"/>
  <c r="K237" i="17"/>
  <c r="K797" i="17"/>
  <c r="K947" i="17"/>
  <c r="K607" i="17"/>
  <c r="K325" i="17"/>
  <c r="K730" i="17"/>
  <c r="K44" i="17"/>
  <c r="K564" i="17"/>
  <c r="K319" i="17"/>
  <c r="K941" i="17"/>
  <c r="K993" i="17"/>
  <c r="K116" i="17"/>
  <c r="K429" i="17"/>
  <c r="K481" i="17"/>
  <c r="K269" i="17"/>
  <c r="K936" i="17"/>
  <c r="K250" i="17"/>
  <c r="K396" i="17"/>
  <c r="K549" i="17"/>
  <c r="K132" i="17"/>
  <c r="K58" i="17"/>
  <c r="K623" i="17"/>
  <c r="K387" i="17"/>
  <c r="K321" i="17"/>
  <c r="K359" i="17"/>
  <c r="K356" i="17"/>
  <c r="K616" i="17"/>
  <c r="K276" i="17"/>
  <c r="K859" i="17"/>
  <c r="K364" i="17"/>
  <c r="K837" i="17"/>
  <c r="K173" i="17"/>
  <c r="K664" i="17"/>
  <c r="K416" i="17"/>
  <c r="K492" i="17"/>
  <c r="K316" i="17"/>
  <c r="K185" i="17"/>
  <c r="K435" i="17"/>
  <c r="K951" i="17"/>
  <c r="K991" i="17"/>
  <c r="K31" i="17"/>
  <c r="K949" i="17"/>
  <c r="K739" i="17"/>
  <c r="K286" i="17"/>
  <c r="K251" i="17"/>
  <c r="K786" i="17"/>
  <c r="K626" i="17"/>
  <c r="K78" i="17"/>
  <c r="K458" i="17"/>
  <c r="K715" i="17"/>
  <c r="K938" i="17"/>
  <c r="K152" i="17"/>
  <c r="K433" i="17"/>
  <c r="K97" i="17"/>
  <c r="K157" i="17"/>
  <c r="K326" i="17"/>
  <c r="K113" i="17"/>
  <c r="K421" i="17"/>
  <c r="K671" i="17"/>
  <c r="K559" i="17"/>
  <c r="K811" i="17"/>
  <c r="K215" i="17"/>
  <c r="K923" i="17"/>
  <c r="K455" i="17"/>
  <c r="K763" i="17"/>
  <c r="K528" i="17"/>
  <c r="K86" i="17"/>
  <c r="K619" i="17"/>
  <c r="K18" i="17"/>
  <c r="K539" i="17"/>
  <c r="K543" i="17"/>
  <c r="K77" i="17"/>
  <c r="K134" i="17"/>
  <c r="K854" i="17"/>
  <c r="K768" i="17"/>
  <c r="K788" i="17"/>
  <c r="K60" i="17"/>
  <c r="K950" i="17"/>
  <c r="K51" i="17"/>
  <c r="K818" i="17"/>
  <c r="K179" i="17"/>
  <c r="K8" i="17"/>
  <c r="K180" i="17"/>
  <c r="K274" i="17"/>
  <c r="K233" i="17"/>
  <c r="K746" i="17"/>
  <c r="K544" i="17"/>
  <c r="K190" i="17"/>
  <c r="K202" i="17"/>
  <c r="K833" i="17"/>
  <c r="K428" i="17"/>
  <c r="K91" i="17"/>
  <c r="K187" i="17"/>
  <c r="K129" i="17"/>
  <c r="K566" i="17"/>
  <c r="K204" i="17"/>
  <c r="K87" i="17"/>
  <c r="K315" i="17"/>
  <c r="K647" i="17"/>
  <c r="K555" i="17"/>
  <c r="K600" i="17"/>
  <c r="K594" i="17"/>
  <c r="K725" i="17"/>
  <c r="K284" i="17"/>
  <c r="K700" i="17"/>
  <c r="K553" i="17"/>
  <c r="K630" i="17"/>
  <c r="K925" i="17"/>
  <c r="K67" i="17"/>
  <c r="K649" i="17"/>
  <c r="K863" i="17"/>
  <c r="K624" i="17"/>
  <c r="K418" i="17"/>
  <c r="K236" i="17"/>
  <c r="K660" i="17"/>
  <c r="K821" i="17"/>
  <c r="K783" i="17"/>
  <c r="K879" i="17"/>
  <c r="K170" i="17"/>
  <c r="K122" i="17"/>
  <c r="K691" i="17"/>
  <c r="K494" i="17"/>
  <c r="K92" i="17"/>
  <c r="K408" i="17"/>
  <c r="K466" i="17"/>
  <c r="K803" i="17"/>
  <c r="K977" i="17"/>
  <c r="K552" i="17"/>
  <c r="K645" i="17"/>
  <c r="K84" i="17"/>
  <c r="K85" i="17"/>
  <c r="K518" i="17"/>
  <c r="K450" i="17"/>
  <c r="K56" i="17"/>
  <c r="K340" i="17"/>
  <c r="K827" i="17"/>
  <c r="K969" i="17"/>
  <c r="K841" i="17"/>
  <c r="K684" i="17"/>
  <c r="K817" i="17"/>
  <c r="K288" i="17"/>
  <c r="K845" i="17"/>
  <c r="K43" i="17"/>
  <c r="K737" i="17"/>
  <c r="K770" i="17"/>
  <c r="K893" i="17"/>
  <c r="K368" i="17"/>
  <c r="K245" i="17"/>
  <c r="K302" i="17"/>
  <c r="K638" i="17"/>
  <c r="K741" i="17"/>
  <c r="K414" i="17"/>
  <c r="K784" i="17"/>
  <c r="K540" i="17"/>
  <c r="K888" i="17"/>
  <c r="K27" i="17"/>
  <c r="K985" i="17"/>
  <c r="K586" i="17"/>
  <c r="K61" i="17"/>
  <c r="K557" i="17"/>
  <c r="K807" i="17"/>
  <c r="K798" i="17"/>
  <c r="K136" i="17"/>
  <c r="K71" i="17"/>
  <c r="K772" i="17"/>
  <c r="K613" i="17"/>
  <c r="K371" i="17"/>
  <c r="K11" i="17"/>
  <c r="K538" i="17"/>
  <c r="K771" i="17"/>
  <c r="K956" i="17"/>
  <c r="K982" i="17"/>
  <c r="K720" i="17"/>
  <c r="K265" i="17"/>
  <c r="K189" i="17"/>
  <c r="K862" i="17"/>
  <c r="K346" i="17"/>
  <c r="K527" i="17"/>
  <c r="J175" i="17"/>
  <c r="J176" i="17"/>
  <c r="J210" i="17"/>
  <c r="J474" i="17"/>
  <c r="J679" i="17"/>
  <c r="J976" i="17"/>
  <c r="J999" i="17"/>
  <c r="J987" i="17"/>
  <c r="J878" i="17"/>
  <c r="J659" i="17"/>
  <c r="J217" i="17"/>
  <c r="J822" i="17"/>
  <c r="J576" i="17"/>
  <c r="J370" i="17"/>
  <c r="J68" i="17"/>
  <c r="J751" i="17"/>
  <c r="J137" i="17"/>
  <c r="J889" i="17"/>
  <c r="J73" i="17"/>
  <c r="J663" i="17"/>
  <c r="J529" i="17"/>
  <c r="J894" i="17"/>
  <c r="J467" i="17"/>
  <c r="J15" i="17"/>
  <c r="J896" i="17"/>
  <c r="J615" i="17"/>
  <c r="J454" i="17"/>
  <c r="J511" i="17"/>
  <c r="J641" i="17"/>
  <c r="J597" i="17"/>
  <c r="J437" i="17"/>
  <c r="J280" i="17"/>
  <c r="J919" i="17"/>
  <c r="J292" i="17"/>
  <c r="J926" i="17"/>
  <c r="J534" i="17"/>
  <c r="J221" i="17"/>
  <c r="J574" i="17"/>
  <c r="J235" i="17"/>
  <c r="J776" i="17"/>
  <c r="J506" i="17"/>
  <c r="J997" i="17"/>
  <c r="J752" i="17"/>
  <c r="J273" i="17"/>
  <c r="J279" i="17"/>
  <c r="J432" i="17"/>
  <c r="J22" i="17"/>
  <c r="J50" i="17"/>
  <c r="J834" i="17"/>
  <c r="J719" i="17"/>
  <c r="J99" i="17"/>
  <c r="J526" i="17"/>
  <c r="J733" i="17"/>
  <c r="J706" i="17"/>
  <c r="J839" i="17"/>
  <c r="J82" i="17"/>
  <c r="J640" i="17"/>
  <c r="J149" i="17"/>
  <c r="J249" i="17"/>
  <c r="J866" i="17"/>
  <c r="J203" i="17"/>
  <c r="J138" i="17"/>
  <c r="J653" i="17"/>
  <c r="J871" i="17"/>
  <c r="J932" i="17"/>
  <c r="J722" i="17"/>
  <c r="J12" i="17"/>
  <c r="J497" i="17"/>
  <c r="J469" i="17"/>
  <c r="J444" i="17"/>
  <c r="J160" i="17"/>
  <c r="J298" i="17"/>
  <c r="J694" i="17"/>
  <c r="J782" i="17"/>
  <c r="J324" i="17"/>
  <c r="J250" i="17"/>
  <c r="J491" i="17"/>
  <c r="J340" i="17"/>
  <c r="J399" i="17"/>
  <c r="J253" i="17"/>
  <c r="J726" i="17"/>
  <c r="J396" i="17"/>
  <c r="J261" i="17"/>
  <c r="J827" i="17"/>
  <c r="J465" i="17"/>
  <c r="J436" i="17"/>
  <c r="J649" i="17"/>
  <c r="J825" i="17"/>
  <c r="J460" i="17"/>
  <c r="J361" i="17"/>
  <c r="J758" i="17"/>
  <c r="J886" i="17"/>
  <c r="J723" i="17"/>
  <c r="J661" i="17"/>
  <c r="J579" i="17"/>
  <c r="J117" i="17"/>
  <c r="J34" i="17"/>
  <c r="J390" i="17"/>
  <c r="J108" i="17"/>
  <c r="J1000" i="17"/>
  <c r="J876" i="17"/>
  <c r="J914" i="17"/>
  <c r="J681" i="17"/>
  <c r="J186" i="17"/>
  <c r="J365" i="17"/>
  <c r="J680" i="17"/>
  <c r="J358" i="17"/>
  <c r="J582" i="17"/>
  <c r="J587" i="17"/>
  <c r="J877" i="17"/>
  <c r="J558" i="17"/>
  <c r="J402" i="17"/>
  <c r="J754" i="17"/>
  <c r="J793" i="17"/>
  <c r="J755" i="17"/>
  <c r="J201" i="17"/>
  <c r="J158" i="17"/>
  <c r="J686" i="17"/>
  <c r="J764" i="17"/>
  <c r="J220" i="17"/>
  <c r="J627" i="17"/>
  <c r="J307" i="17"/>
  <c r="J864" i="17"/>
  <c r="J334" i="17"/>
  <c r="J297" i="17"/>
  <c r="J792" i="17"/>
  <c r="J603" i="17"/>
  <c r="J373" i="17"/>
  <c r="J40" i="17"/>
  <c r="J775" i="17"/>
  <c r="J293" i="17"/>
  <c r="J313" i="17"/>
  <c r="J711" i="17"/>
  <c r="J516" i="17"/>
  <c r="J227" i="17"/>
  <c r="J382" i="17"/>
  <c r="J648" i="17"/>
  <c r="J296" i="17"/>
  <c r="J931" i="17"/>
  <c r="J23" i="17"/>
  <c r="J670" i="17"/>
  <c r="J439" i="17"/>
  <c r="J440" i="17"/>
  <c r="J25" i="17"/>
  <c r="J717" i="17"/>
  <c r="J489" i="17"/>
  <c r="J69" i="17"/>
  <c r="J243" i="17"/>
  <c r="J673" i="17"/>
  <c r="J531" i="17"/>
  <c r="J946" i="17"/>
  <c r="J508" i="17"/>
  <c r="J395" i="17"/>
  <c r="J565" i="17"/>
  <c r="J219" i="17"/>
  <c r="J499" i="17"/>
  <c r="J519" i="17"/>
  <c r="J831" i="17"/>
  <c r="J115" i="17"/>
  <c r="J912" i="17"/>
  <c r="J761" i="17"/>
  <c r="J473" i="17"/>
  <c r="J195" i="17"/>
  <c r="J148" i="17"/>
  <c r="J339" i="17"/>
  <c r="J960" i="17"/>
  <c r="J285" i="17"/>
  <c r="J32" i="17"/>
  <c r="J106" i="17"/>
  <c r="J199" i="17"/>
  <c r="J745" i="17"/>
  <c r="J46" i="17"/>
  <c r="J344" i="17"/>
  <c r="J300" i="17"/>
  <c r="J28" i="17"/>
  <c r="J881" i="17"/>
  <c r="J375" i="17"/>
  <c r="J820" i="17"/>
  <c r="J255" i="17"/>
  <c r="J979" i="17"/>
  <c r="J260" i="17"/>
  <c r="J654" i="17"/>
  <c r="J657" i="17"/>
  <c r="J875" i="17"/>
  <c r="J13" i="17"/>
  <c r="J246" i="17"/>
  <c r="J197" i="17"/>
  <c r="J967" i="17"/>
  <c r="J76" i="17"/>
  <c r="J448" i="17"/>
  <c r="J310" i="17"/>
  <c r="J308" i="17"/>
  <c r="J376" i="17"/>
  <c r="J323" i="17"/>
  <c r="J427" i="17"/>
  <c r="J988" i="17"/>
  <c r="J604" i="17"/>
  <c r="J488" i="17"/>
  <c r="J778" i="17"/>
  <c r="J880" i="17"/>
  <c r="J123" i="17"/>
  <c r="J533" i="17"/>
  <c r="J155" i="17"/>
  <c r="J133" i="17"/>
  <c r="J902" i="17"/>
  <c r="J445" i="17"/>
  <c r="J856" i="17"/>
  <c r="J892" i="17"/>
  <c r="J911" i="17"/>
  <c r="J66" i="17"/>
  <c r="J258" i="17"/>
  <c r="J183" i="17"/>
  <c r="J962" i="17"/>
  <c r="J913" i="17"/>
  <c r="J192" i="17"/>
  <c r="J331" i="17"/>
  <c r="J357" i="17"/>
  <c r="J562" i="17"/>
  <c r="J746" i="17"/>
  <c r="J356" i="17"/>
  <c r="J676" i="17"/>
  <c r="J479" i="17"/>
  <c r="J503" i="17"/>
  <c r="J200" i="17"/>
  <c r="J651" i="17"/>
  <c r="J753" i="17"/>
  <c r="J104" i="17"/>
  <c r="J815" i="17"/>
  <c r="J796" i="17"/>
  <c r="J688" i="17"/>
  <c r="J343" i="17"/>
  <c r="J484" i="17"/>
  <c r="J486" i="17"/>
  <c r="J79" i="17"/>
  <c r="J164" i="17"/>
  <c r="J964" i="17"/>
  <c r="J523" i="17"/>
  <c r="J30" i="17"/>
  <c r="J403" i="17"/>
  <c r="J125" i="17"/>
  <c r="J110" i="17"/>
  <c r="J63" i="17"/>
  <c r="J259" i="17"/>
  <c r="J885" i="17"/>
  <c r="J156" i="17"/>
  <c r="J869" i="17"/>
  <c r="J602" i="17"/>
  <c r="J994" i="17"/>
  <c r="J299" i="17"/>
  <c r="J80" i="17"/>
  <c r="J459" i="17"/>
  <c r="J658" i="17"/>
  <c r="J655" i="17"/>
  <c r="J632" i="17"/>
  <c r="J966" i="17"/>
  <c r="J124" i="17"/>
  <c r="J513" i="17"/>
  <c r="J89" i="17"/>
  <c r="J548" i="17"/>
  <c r="J254" i="17"/>
  <c r="J665" i="17"/>
  <c r="J377" i="17"/>
  <c r="J573" i="17"/>
  <c r="J846" i="17"/>
  <c r="J656" i="17"/>
  <c r="J601" i="17"/>
  <c r="J945" i="17"/>
  <c r="J162" i="17"/>
  <c r="J732" i="17"/>
  <c r="J743" i="17"/>
  <c r="J617" i="17"/>
  <c r="J779" i="17"/>
  <c r="J971" i="17"/>
  <c r="J545" i="17"/>
  <c r="J808" i="17"/>
  <c r="J568" i="17"/>
  <c r="J39" i="17"/>
  <c r="J268" i="17"/>
  <c r="J814" i="17"/>
  <c r="J989" i="17"/>
  <c r="J232" i="17"/>
  <c r="J452" i="17"/>
  <c r="J384" i="17"/>
  <c r="J36" i="17"/>
  <c r="J916" i="17"/>
  <c r="J475" i="17"/>
  <c r="J857" i="17"/>
  <c r="J767" i="17"/>
  <c r="J584" i="17"/>
  <c r="J575" i="17"/>
  <c r="J379" i="17"/>
  <c r="J860" i="17"/>
  <c r="J961" i="17"/>
  <c r="J585" i="17"/>
  <c r="J806" i="17"/>
  <c r="J140" i="17"/>
  <c r="J196" i="17"/>
  <c r="J927" i="17"/>
  <c r="J928" i="17"/>
  <c r="J847" i="17"/>
  <c r="J391" i="17"/>
  <c r="J441" i="17"/>
  <c r="J934" i="17"/>
  <c r="J729" i="17"/>
  <c r="J580" i="17"/>
  <c r="J345" i="17"/>
  <c r="J549" i="17"/>
  <c r="J619" i="17"/>
  <c r="J59" i="17"/>
  <c r="J781" i="17"/>
  <c r="J748" i="17"/>
  <c r="J543" i="17"/>
  <c r="J708" i="17"/>
  <c r="J24" i="17"/>
  <c r="J684" i="17"/>
  <c r="J854" i="17"/>
  <c r="J7" i="17"/>
  <c r="J374" i="17"/>
  <c r="J623" i="17"/>
  <c r="J60" i="17"/>
  <c r="J355" i="17"/>
  <c r="J461" i="17"/>
  <c r="J387" i="17"/>
  <c r="J818" i="17"/>
  <c r="J589" i="17"/>
  <c r="J675" i="17"/>
  <c r="J321" i="17"/>
  <c r="J180" i="17"/>
  <c r="J1001" i="17"/>
  <c r="J570" i="17"/>
  <c r="J359" i="17"/>
  <c r="J802" i="17"/>
  <c r="J727" i="17"/>
  <c r="J677" i="17"/>
  <c r="J974" i="17"/>
  <c r="J504" i="17"/>
  <c r="J992" i="17"/>
  <c r="J554" i="17"/>
  <c r="J341" i="17"/>
  <c r="J181" i="17"/>
  <c r="J569" i="17"/>
  <c r="J208" i="17"/>
  <c r="J275" i="17"/>
  <c r="J228" i="17"/>
  <c r="J415" i="17"/>
  <c r="J611" i="17"/>
  <c r="J417" i="17"/>
  <c r="J426" i="17"/>
  <c r="J88" i="17"/>
  <c r="J419" i="17"/>
  <c r="J935" i="17"/>
  <c r="J829" i="17"/>
  <c r="J218" i="17"/>
  <c r="J515" i="17"/>
  <c r="J823" i="17"/>
  <c r="J327" i="17"/>
  <c r="J940" i="17"/>
  <c r="J642" i="17"/>
  <c r="J409" i="17"/>
  <c r="J337" i="17"/>
  <c r="J995" i="17"/>
  <c r="J669" i="17"/>
  <c r="J294" i="17"/>
  <c r="J942" i="17"/>
  <c r="J996" i="17"/>
  <c r="J496" i="17"/>
  <c r="J231" i="17"/>
  <c r="J380" i="17"/>
  <c r="J360" i="17"/>
  <c r="J809" i="17"/>
  <c r="J900" i="17"/>
  <c r="J970" i="17"/>
  <c r="J127" i="17"/>
  <c r="J145" i="17"/>
  <c r="J161" i="17"/>
  <c r="J49" i="17"/>
  <c r="J240" i="17"/>
  <c r="J882" i="17"/>
  <c r="J90" i="17"/>
  <c r="J457" i="17"/>
  <c r="J567" i="17"/>
  <c r="J476" i="17"/>
  <c r="J487" i="17"/>
  <c r="J367" i="17"/>
  <c r="J693" i="17"/>
  <c r="J283" i="17"/>
  <c r="J211" i="17"/>
  <c r="J883" i="17"/>
  <c r="J704" i="17"/>
  <c r="J804" i="17"/>
  <c r="J105" i="17"/>
  <c r="J401" i="17"/>
  <c r="J592" i="17"/>
  <c r="J757" i="17"/>
  <c r="J874" i="17"/>
  <c r="J404" i="17"/>
  <c r="J535" i="17"/>
  <c r="J963" i="17"/>
  <c r="J572" i="17"/>
  <c r="J633" i="17"/>
  <c r="J95" i="17"/>
  <c r="J674" i="17"/>
  <c r="J800" i="17"/>
  <c r="J303" i="17"/>
  <c r="J33" i="17"/>
  <c r="J363" i="17"/>
  <c r="J423" i="17"/>
  <c r="J801" i="17"/>
  <c r="J492" i="17"/>
  <c r="J317" i="17"/>
  <c r="J540" i="17"/>
  <c r="J922" i="17"/>
  <c r="J20" i="17"/>
  <c r="J937" i="17"/>
  <c r="J316" i="17"/>
  <c r="J442" i="17"/>
  <c r="J888" i="17"/>
  <c r="J541" i="17"/>
  <c r="J38" i="17"/>
  <c r="J185" i="17"/>
  <c r="J194" i="17"/>
  <c r="J242" i="17"/>
  <c r="J872" i="17"/>
  <c r="J435" i="17"/>
  <c r="J624" i="17"/>
  <c r="J895" i="17"/>
  <c r="J434" i="17"/>
  <c r="J951" i="17"/>
  <c r="J236" i="17"/>
  <c r="J744" i="17"/>
  <c r="J304" i="17"/>
  <c r="J991" i="17"/>
  <c r="J813" i="17"/>
  <c r="J609" i="17"/>
  <c r="J462" i="17"/>
  <c r="J31" i="17"/>
  <c r="J783" i="17"/>
  <c r="J765" i="17"/>
  <c r="J756" i="17"/>
  <c r="J807" i="17"/>
  <c r="J947" i="17"/>
  <c r="J47" i="17"/>
  <c r="J571" i="17"/>
  <c r="J346" i="17"/>
  <c r="J122" i="17"/>
  <c r="J851" i="17"/>
  <c r="J264" i="17"/>
  <c r="J613" i="17"/>
  <c r="J730" i="17"/>
  <c r="J464" i="17"/>
  <c r="J637" i="17"/>
  <c r="J720" i="17"/>
  <c r="J92" i="17"/>
  <c r="J698" i="17"/>
  <c r="J368" i="17"/>
  <c r="J505" i="17"/>
  <c r="J35" i="17"/>
  <c r="J87" i="17"/>
  <c r="J859" i="17"/>
  <c r="J182" i="17"/>
  <c r="J41" i="17"/>
  <c r="J234" i="17"/>
  <c r="J101" i="17"/>
  <c r="J142" i="17"/>
  <c r="J54" i="17"/>
  <c r="J315" i="17"/>
  <c r="J245" i="17"/>
  <c r="J906" i="17"/>
  <c r="J109" i="17"/>
  <c r="J647" i="17"/>
  <c r="J364" i="17"/>
  <c r="J456" i="17"/>
  <c r="J666" i="17"/>
  <c r="J555" i="17"/>
  <c r="J959" i="17"/>
  <c r="J328" i="17"/>
  <c r="J248" i="17"/>
  <c r="J643" i="17"/>
  <c r="J302" i="17"/>
  <c r="J899" i="17"/>
  <c r="J791" i="17"/>
  <c r="J600" i="17"/>
  <c r="J837" i="17"/>
  <c r="J351" i="17"/>
  <c r="J799" i="17"/>
  <c r="J55" i="17"/>
  <c r="J638" i="17"/>
  <c r="J517" i="17"/>
  <c r="J411" i="17"/>
  <c r="J594" i="17"/>
  <c r="J453" i="17"/>
  <c r="J281" i="17"/>
  <c r="J45" i="17"/>
  <c r="J983" i="17"/>
  <c r="J173" i="17"/>
  <c r="J206" i="17"/>
  <c r="J973" i="17"/>
  <c r="J725" i="17"/>
  <c r="J741" i="17"/>
  <c r="J972" i="17"/>
  <c r="J901" i="17"/>
  <c r="J53" i="17"/>
  <c r="J184" i="17"/>
  <c r="J501" i="17"/>
  <c r="J278" i="17"/>
  <c r="J284" i="17"/>
  <c r="J664" i="17"/>
  <c r="J537" i="17"/>
  <c r="J229" i="17"/>
  <c r="J848" i="17"/>
  <c r="J414" i="17"/>
  <c r="J667" i="17"/>
  <c r="J362" i="17"/>
  <c r="J700" i="17"/>
  <c r="J447" i="17"/>
  <c r="J3" i="17"/>
  <c r="J230" i="17"/>
  <c r="J921" i="17"/>
  <c r="J416" i="17"/>
  <c r="J965" i="17"/>
  <c r="J205" i="17"/>
  <c r="J553" i="17"/>
  <c r="J784" i="17"/>
  <c r="J412" i="17"/>
  <c r="J225" i="17"/>
  <c r="J521" i="17"/>
  <c r="J150" i="17"/>
  <c r="J811" i="17"/>
  <c r="J410" i="17"/>
  <c r="J215" i="17"/>
  <c r="J386" i="17"/>
  <c r="J923" i="17"/>
  <c r="J309" i="17"/>
  <c r="J455" i="17"/>
  <c r="J668" i="17"/>
  <c r="J763" i="17"/>
  <c r="J830" i="17"/>
  <c r="J528" i="17"/>
  <c r="J890" i="17"/>
  <c r="J392" i="17"/>
  <c r="J969" i="17"/>
  <c r="J18" i="17"/>
  <c r="J135" i="17"/>
  <c r="J422" i="17"/>
  <c r="J841" i="17"/>
  <c r="J77" i="17"/>
  <c r="J532" i="17"/>
  <c r="J369" i="17"/>
  <c r="J146" i="17"/>
  <c r="J768" i="17"/>
  <c r="J224" i="17"/>
  <c r="J19" i="17"/>
  <c r="J978" i="17"/>
  <c r="J950" i="17"/>
  <c r="J510" i="17"/>
  <c r="J490" i="17"/>
  <c r="J314" i="17"/>
  <c r="J179" i="17"/>
  <c r="J311" i="17"/>
  <c r="J577" i="17"/>
  <c r="J239" i="17"/>
  <c r="J274" i="17"/>
  <c r="J695" i="17"/>
  <c r="J144" i="17"/>
  <c r="J903" i="17"/>
  <c r="J544" i="17"/>
  <c r="J887" i="17"/>
  <c r="J843" i="17"/>
  <c r="J990" i="17"/>
  <c r="J833" i="17"/>
  <c r="J917" i="17"/>
  <c r="J728" i="17"/>
  <c r="J93" i="17"/>
  <c r="J849" i="17"/>
  <c r="J905" i="17"/>
  <c r="J542" i="17"/>
  <c r="J738" i="17"/>
  <c r="J348" i="17"/>
  <c r="J223" i="17"/>
  <c r="J590" i="17"/>
  <c r="J26" i="17"/>
  <c r="J131" i="17"/>
  <c r="J336" i="17"/>
  <c r="J143" i="17"/>
  <c r="J394" i="17"/>
  <c r="J766" i="17"/>
  <c r="J968" i="17"/>
  <c r="J213" i="17"/>
  <c r="J406" i="17"/>
  <c r="J986" i="17"/>
  <c r="J920" i="17"/>
  <c r="J425" i="17"/>
  <c r="J177" i="17"/>
  <c r="J588" i="17"/>
  <c r="J247" i="17"/>
  <c r="J606" i="17"/>
  <c r="J270" i="17"/>
  <c r="J644" i="17"/>
  <c r="J536" i="17"/>
  <c r="J222" i="17"/>
  <c r="J446" i="17"/>
  <c r="J774" i="17"/>
  <c r="J509" i="17"/>
  <c r="J819" i="17"/>
  <c r="J760" i="17"/>
  <c r="J165" i="17"/>
  <c r="J139" i="17"/>
  <c r="J171" i="17"/>
  <c r="J209" i="17"/>
  <c r="J909" i="17"/>
  <c r="J216" i="17"/>
  <c r="J853" i="17"/>
  <c r="J838" i="17"/>
  <c r="J430" i="17"/>
  <c r="J198" i="17"/>
  <c r="J207" i="17"/>
  <c r="J100" i="17"/>
  <c r="J103" i="17"/>
  <c r="J295" i="17"/>
  <c r="J471" i="17"/>
  <c r="J267" i="17"/>
  <c r="J563" i="17"/>
  <c r="J154" i="17"/>
  <c r="J703" i="17"/>
  <c r="J238" i="17"/>
  <c r="J287" i="17"/>
  <c r="J780" i="17"/>
  <c r="J16" i="17"/>
  <c r="J252" i="17"/>
  <c r="J705" i="17"/>
  <c r="J470" i="17"/>
  <c r="J907" i="17"/>
  <c r="J112" i="17"/>
  <c r="J420" i="17"/>
  <c r="J480" i="17"/>
  <c r="J4" i="17"/>
  <c r="J241" i="17"/>
  <c r="J522" i="17"/>
  <c r="J953" i="17"/>
  <c r="J840" i="17"/>
  <c r="J639" i="17"/>
  <c r="J512" i="17"/>
  <c r="J547" i="17"/>
  <c r="J734" i="17"/>
  <c r="J939" i="17"/>
  <c r="J672" i="17"/>
  <c r="J349" i="17"/>
  <c r="J9" i="17"/>
  <c r="J485" i="17"/>
  <c r="J347" i="17"/>
  <c r="J48" i="17"/>
  <c r="J924" i="17"/>
  <c r="J159" i="17"/>
  <c r="J812" i="17"/>
  <c r="J14" i="17"/>
  <c r="J662" i="17"/>
  <c r="J107" i="17"/>
  <c r="J599" i="17"/>
  <c r="J634" i="17"/>
  <c r="J332" i="17"/>
  <c r="J141" i="17"/>
  <c r="J904" i="17"/>
  <c r="J652" i="17"/>
  <c r="J842" i="17"/>
  <c r="J168" i="17"/>
  <c r="J482" i="17"/>
  <c r="J596" i="17"/>
  <c r="J151" i="17"/>
  <c r="J147" i="17"/>
  <c r="J984" i="17"/>
  <c r="J318" i="17"/>
  <c r="J873" i="17"/>
  <c r="J350" i="17"/>
  <c r="J561" i="17"/>
  <c r="J83" i="17"/>
  <c r="J96" i="17"/>
  <c r="J701" i="17"/>
  <c r="J981" i="17"/>
  <c r="J975" i="17"/>
  <c r="J794" i="17"/>
  <c r="J188" i="17"/>
  <c r="J736" i="17"/>
  <c r="J631" i="17"/>
  <c r="J795" i="17"/>
  <c r="J397" i="17"/>
  <c r="J126" i="17"/>
  <c r="J724" i="17"/>
  <c r="J844" i="17"/>
  <c r="J393" i="17"/>
  <c r="J692" i="17"/>
  <c r="J742" i="17"/>
  <c r="J943" i="17"/>
  <c r="J94" i="17"/>
  <c r="J2" i="17"/>
  <c r="J62" i="17"/>
  <c r="J731" i="17"/>
  <c r="J740" i="17"/>
  <c r="J622" i="17"/>
  <c r="J443" i="17"/>
  <c r="J277" i="17"/>
  <c r="J330" i="17"/>
  <c r="J477" i="17"/>
  <c r="J81" i="17"/>
  <c r="J605" i="17"/>
  <c r="J507" i="17"/>
  <c r="J167" i="17"/>
  <c r="J759" i="17"/>
  <c r="J750" i="17"/>
  <c r="J714" i="17"/>
  <c r="J690" i="17"/>
  <c r="J583" i="17"/>
  <c r="J787" i="17"/>
  <c r="J266" i="17"/>
  <c r="J17" i="17"/>
  <c r="J320" i="17"/>
  <c r="J683" i="17"/>
  <c r="J335" i="17"/>
  <c r="J646" i="17"/>
  <c r="J908" i="17"/>
  <c r="J747" i="17"/>
  <c r="J263" i="17"/>
  <c r="J388" i="17"/>
  <c r="J381" i="17"/>
  <c r="J400" i="17"/>
  <c r="J271" i="17"/>
  <c r="J929" i="17"/>
  <c r="J710" i="17"/>
  <c r="J556" i="17"/>
  <c r="J598" i="17"/>
  <c r="J102" i="17"/>
  <c r="J256" i="17"/>
  <c r="J628" i="17"/>
  <c r="J153" i="17"/>
  <c r="J111" i="17"/>
  <c r="J709" i="17"/>
  <c r="J810" i="17"/>
  <c r="J372" i="17"/>
  <c r="J431" i="17"/>
  <c r="J933" i="17"/>
  <c r="J451" i="17"/>
  <c r="J291" i="17"/>
  <c r="J718" i="17"/>
  <c r="J636" i="17"/>
  <c r="J910" i="17"/>
  <c r="J322" i="17"/>
  <c r="J707" i="17"/>
  <c r="J244" i="17"/>
  <c r="J551" i="17"/>
  <c r="J954" i="17"/>
  <c r="J398" i="17"/>
  <c r="J378" i="17"/>
  <c r="J289" i="17"/>
  <c r="J114" i="17"/>
  <c r="J353" i="17"/>
  <c r="J713" i="17"/>
  <c r="J6" i="17"/>
  <c r="J52" i="17"/>
  <c r="J721" i="17"/>
  <c r="J338" i="17"/>
  <c r="J64" i="17"/>
  <c r="J290" i="17"/>
  <c r="J214" i="17"/>
  <c r="J689" i="17"/>
  <c r="J805" i="17"/>
  <c r="J610" i="17"/>
  <c r="J578" i="17"/>
  <c r="J712" i="17"/>
  <c r="J769" i="17"/>
  <c r="J870" i="17"/>
  <c r="J591" i="17"/>
  <c r="J389" i="17"/>
  <c r="J424" i="17"/>
  <c r="J824" i="17"/>
  <c r="J305" i="17"/>
  <c r="J762" i="17"/>
  <c r="J826" i="17"/>
  <c r="J333" i="17"/>
  <c r="J687" i="17"/>
  <c r="J86" i="17"/>
  <c r="J166" i="17"/>
  <c r="J952" i="17"/>
  <c r="J132" i="17"/>
  <c r="J539" i="17"/>
  <c r="J495" i="17"/>
  <c r="J29" i="17"/>
  <c r="J58" i="17"/>
  <c r="J134" i="17"/>
  <c r="J520" i="17"/>
  <c r="J836" i="17"/>
  <c r="J817" i="17"/>
  <c r="J788" i="17"/>
  <c r="J65" i="17"/>
  <c r="J560" i="17"/>
  <c r="J288" i="17"/>
  <c r="J51" i="17"/>
  <c r="J226" i="17"/>
  <c r="J593" i="17"/>
  <c r="J845" i="17"/>
  <c r="J8" i="17"/>
  <c r="J413" i="17"/>
  <c r="J212" i="17"/>
  <c r="J43" i="17"/>
  <c r="J233" i="17"/>
  <c r="J614" i="17"/>
  <c r="J650" i="17"/>
  <c r="J737" i="17"/>
  <c r="J190" i="17"/>
  <c r="J948" i="17"/>
  <c r="J980" i="17"/>
  <c r="J770" i="17"/>
  <c r="J428" i="17"/>
  <c r="J716" i="17"/>
  <c r="J858" i="17"/>
  <c r="J366" i="17"/>
  <c r="J493" i="17"/>
  <c r="J867" i="17"/>
  <c r="J785" i="17"/>
  <c r="J958" i="17"/>
  <c r="J696" i="17"/>
  <c r="J955" i="17"/>
  <c r="J91" i="17"/>
  <c r="J930" i="17"/>
  <c r="J312" i="17"/>
  <c r="J865" i="17"/>
  <c r="J608" i="17"/>
  <c r="J463" i="17"/>
  <c r="J257" i="17"/>
  <c r="J42" i="17"/>
  <c r="J163" i="17"/>
  <c r="J861" i="17"/>
  <c r="J897" i="17"/>
  <c r="J852" i="17"/>
  <c r="J630" i="17"/>
  <c r="J67" i="17"/>
  <c r="J581" i="17"/>
  <c r="J586" i="17"/>
  <c r="J855" i="17"/>
  <c r="J702" i="17"/>
  <c r="J949" i="17"/>
  <c r="J798" i="17"/>
  <c r="J202" i="17"/>
  <c r="J44" i="17"/>
  <c r="J282" i="17"/>
  <c r="J772" i="17"/>
  <c r="J998" i="17"/>
  <c r="J956" i="17"/>
  <c r="J70" i="17"/>
  <c r="J595" i="17"/>
  <c r="J977" i="17"/>
  <c r="J75" i="17"/>
  <c r="J450" i="17"/>
  <c r="J385" i="17"/>
  <c r="J418" i="17"/>
  <c r="J821" i="17"/>
  <c r="J170" i="17"/>
  <c r="J449" i="17"/>
  <c r="J618" i="17"/>
  <c r="J678" i="17"/>
  <c r="J172" i="17"/>
  <c r="J546" i="17"/>
  <c r="J61" i="17"/>
  <c r="J982" i="17"/>
  <c r="J71" i="17"/>
  <c r="J850" i="17"/>
  <c r="J129" i="17"/>
  <c r="J265" i="17"/>
  <c r="J790" i="17"/>
  <c r="J468" i="17"/>
  <c r="J629" i="17"/>
  <c r="J272" i="17"/>
  <c r="J735" i="17"/>
  <c r="J494" i="17"/>
  <c r="J739" i="17"/>
  <c r="J251" i="17"/>
  <c r="J626" i="17"/>
  <c r="J458" i="17"/>
  <c r="J938" i="17"/>
  <c r="J433" i="17"/>
  <c r="J157" i="17"/>
  <c r="J113" i="17"/>
  <c r="J671" i="17"/>
  <c r="J891" i="17"/>
  <c r="J773" i="17"/>
  <c r="J985" i="17"/>
  <c r="J329" i="17"/>
  <c r="J405" i="17"/>
  <c r="J621" i="17"/>
  <c r="J918" i="17"/>
  <c r="J342" i="17"/>
  <c r="J11" i="17"/>
  <c r="J616" i="17"/>
  <c r="J187" i="17"/>
  <c r="J262" i="17"/>
  <c r="J803" i="17"/>
  <c r="J993" i="17"/>
  <c r="J116" i="17"/>
  <c r="J429" i="17"/>
  <c r="J518" i="17"/>
  <c r="J936" i="17"/>
  <c r="J898" i="17"/>
  <c r="J682" i="17"/>
  <c r="J797" i="17"/>
  <c r="J325" i="17"/>
  <c r="J500" i="17"/>
  <c r="J21" i="17"/>
  <c r="J816" i="17"/>
  <c r="J538" i="17"/>
  <c r="J828" i="17"/>
  <c r="J130" i="17"/>
  <c r="J128" i="17"/>
  <c r="J301" i="17"/>
  <c r="J699" i="17"/>
  <c r="J612" i="17"/>
  <c r="J915" i="17"/>
  <c r="J10" i="17"/>
  <c r="J557" i="17"/>
  <c r="J189" i="17"/>
  <c r="J868" i="17"/>
  <c r="J564" i="17"/>
  <c r="J835" i="17"/>
  <c r="J502" i="17"/>
  <c r="J478" i="17"/>
  <c r="J74" i="17"/>
  <c r="J625" i="17"/>
  <c r="J119" i="17"/>
  <c r="J893" i="17"/>
  <c r="J832" i="17"/>
  <c r="J749" i="17"/>
  <c r="J352" i="17"/>
  <c r="J5" i="17"/>
  <c r="J620" i="17"/>
  <c r="J525" i="17"/>
  <c r="J789" i="17"/>
  <c r="J566" i="17"/>
  <c r="J925" i="17"/>
  <c r="J286" i="17"/>
  <c r="J786" i="17"/>
  <c r="J78" i="17"/>
  <c r="J715" i="17"/>
  <c r="J152" i="17"/>
  <c r="J97" i="17"/>
  <c r="J326" i="17"/>
  <c r="J421" i="17"/>
  <c r="J559" i="17"/>
  <c r="J635" i="17"/>
  <c r="J27" i="17"/>
  <c r="J944" i="17"/>
  <c r="J660" i="17"/>
  <c r="J237" i="17"/>
  <c r="J879" i="17"/>
  <c r="J607" i="17"/>
  <c r="J691" i="17"/>
  <c r="J771" i="17"/>
  <c r="J862" i="17"/>
  <c r="J136" i="17"/>
  <c r="J276" i="17"/>
  <c r="J319" i="17"/>
  <c r="J204" i="17"/>
  <c r="J941" i="17"/>
  <c r="J524" i="17"/>
  <c r="J552" i="17"/>
  <c r="J645" i="17"/>
  <c r="J84" i="17"/>
  <c r="J85" i="17"/>
  <c r="J481" i="17"/>
  <c r="J269" i="17"/>
  <c r="J407" i="17"/>
  <c r="J56" i="17"/>
  <c r="J777" i="17"/>
  <c r="J863" i="17"/>
  <c r="J472" i="17"/>
  <c r="J354" i="17"/>
  <c r="J483" i="17"/>
  <c r="J120" i="17"/>
  <c r="J383" i="17"/>
  <c r="J514" i="17"/>
  <c r="J550" i="17"/>
  <c r="J498" i="17"/>
  <c r="J169" i="17"/>
  <c r="J371" i="17"/>
  <c r="J72" i="17"/>
  <c r="J697" i="17"/>
  <c r="J957" i="17"/>
  <c r="J884" i="17"/>
  <c r="J438" i="17"/>
  <c r="J530" i="17"/>
  <c r="J306" i="17"/>
  <c r="J57" i="17"/>
  <c r="J193" i="17"/>
  <c r="J37" i="17"/>
  <c r="J98" i="17"/>
  <c r="J191" i="17"/>
  <c r="J178" i="17"/>
  <c r="J118" i="17"/>
  <c r="J121" i="17"/>
  <c r="J527" i="17"/>
  <c r="J685" i="17"/>
  <c r="J466" i="17"/>
  <c r="J408" i="17"/>
  <c r="I175" i="17"/>
  <c r="I176" i="17"/>
  <c r="I210" i="17"/>
  <c r="I474" i="17"/>
  <c r="I679" i="17"/>
  <c r="I976" i="17"/>
  <c r="I999" i="17"/>
  <c r="I987" i="17"/>
  <c r="I878" i="17"/>
  <c r="I659" i="17"/>
  <c r="I217" i="17"/>
  <c r="I822" i="17"/>
  <c r="I576" i="17"/>
  <c r="I370" i="17"/>
  <c r="I68" i="17"/>
  <c r="I751" i="17"/>
  <c r="I137" i="17"/>
  <c r="I889" i="17"/>
  <c r="I73" i="17"/>
  <c r="I663" i="17"/>
  <c r="I529" i="17"/>
  <c r="I894" i="17"/>
  <c r="I467" i="17"/>
  <c r="I15" i="17"/>
  <c r="I896" i="17"/>
  <c r="I615" i="17"/>
  <c r="I454" i="17"/>
  <c r="I511" i="17"/>
  <c r="I641" i="17"/>
  <c r="I597" i="17"/>
  <c r="I437" i="17"/>
  <c r="I280" i="17"/>
  <c r="I919" i="17"/>
  <c r="I292" i="17"/>
  <c r="I926" i="17"/>
  <c r="I534" i="17"/>
  <c r="I221" i="17"/>
  <c r="I574" i="17"/>
  <c r="I235" i="17"/>
  <c r="I776" i="17"/>
  <c r="I506" i="17"/>
  <c r="I997" i="17"/>
  <c r="I752" i="17"/>
  <c r="I273" i="17"/>
  <c r="I279" i="17"/>
  <c r="I432" i="17"/>
  <c r="I22" i="17"/>
  <c r="I50" i="17"/>
  <c r="I834" i="17"/>
  <c r="I719" i="17"/>
  <c r="I99" i="17"/>
  <c r="I526" i="17"/>
  <c r="I733" i="17"/>
  <c r="I706" i="17"/>
  <c r="I839" i="17"/>
  <c r="I82" i="17"/>
  <c r="I640" i="17"/>
  <c r="I149" i="17"/>
  <c r="I249" i="17"/>
  <c r="I866" i="17"/>
  <c r="I203" i="17"/>
  <c r="I138" i="17"/>
  <c r="I653" i="17"/>
  <c r="I871" i="17"/>
  <c r="I932" i="17"/>
  <c r="I722" i="17"/>
  <c r="I12" i="17"/>
  <c r="I497" i="17"/>
  <c r="I469" i="17"/>
  <c r="I444" i="17"/>
  <c r="I160" i="17"/>
  <c r="I298" i="17"/>
  <c r="I694" i="17"/>
  <c r="I782" i="17"/>
  <c r="I324" i="17"/>
  <c r="I250" i="17"/>
  <c r="I491" i="17"/>
  <c r="I340" i="17"/>
  <c r="I399" i="17"/>
  <c r="I253" i="17"/>
  <c r="I726" i="17"/>
  <c r="I396" i="17"/>
  <c r="I261" i="17"/>
  <c r="I827" i="17"/>
  <c r="I465" i="17"/>
  <c r="I436" i="17"/>
  <c r="I649" i="17"/>
  <c r="I825" i="17"/>
  <c r="I460" i="17"/>
  <c r="I361" i="17"/>
  <c r="I758" i="17"/>
  <c r="I886" i="17"/>
  <c r="I723" i="17"/>
  <c r="I832" i="17"/>
  <c r="I944" i="17"/>
  <c r="I178" i="17"/>
  <c r="I329" i="17"/>
  <c r="I61" i="17"/>
  <c r="I660" i="17"/>
  <c r="I118" i="17"/>
  <c r="I405" i="17"/>
  <c r="I557" i="17"/>
  <c r="I237" i="17"/>
  <c r="I867" i="17"/>
  <c r="I621" i="17"/>
  <c r="I982" i="17"/>
  <c r="I879" i="17"/>
  <c r="I312" i="17"/>
  <c r="I918" i="17"/>
  <c r="I189" i="17"/>
  <c r="I607" i="17"/>
  <c r="I121" i="17"/>
  <c r="I342" i="17"/>
  <c r="I71" i="17"/>
  <c r="I691" i="17"/>
  <c r="I785" i="17"/>
  <c r="I500" i="17"/>
  <c r="I771" i="17"/>
  <c r="I44" i="17"/>
  <c r="I850" i="17"/>
  <c r="I498" i="17"/>
  <c r="I136" i="17"/>
  <c r="I408" i="17"/>
  <c r="I835" i="17"/>
  <c r="I828" i="17"/>
  <c r="I62" i="17"/>
  <c r="I167" i="17"/>
  <c r="I661" i="17"/>
  <c r="I579" i="17"/>
  <c r="I117" i="17"/>
  <c r="I34" i="17"/>
  <c r="I390" i="17"/>
  <c r="I108" i="17"/>
  <c r="I1000" i="17"/>
  <c r="I876" i="17"/>
  <c r="I914" i="17"/>
  <c r="I681" i="17"/>
  <c r="I186" i="17"/>
  <c r="I365" i="17"/>
  <c r="I680" i="17"/>
  <c r="I358" i="17"/>
  <c r="I582" i="17"/>
  <c r="I587" i="17"/>
  <c r="I877" i="17"/>
  <c r="I558" i="17"/>
  <c r="I402" i="17"/>
  <c r="I754" i="17"/>
  <c r="I793" i="17"/>
  <c r="I755" i="17"/>
  <c r="I201" i="17"/>
  <c r="I158" i="17"/>
  <c r="I686" i="17"/>
  <c r="I764" i="17"/>
  <c r="I220" i="17"/>
  <c r="I627" i="17"/>
  <c r="I307" i="17"/>
  <c r="I864" i="17"/>
  <c r="I334" i="17"/>
  <c r="I297" i="17"/>
  <c r="I792" i="17"/>
  <c r="I603" i="17"/>
  <c r="I373" i="17"/>
  <c r="I40" i="17"/>
  <c r="I775" i="17"/>
  <c r="I293" i="17"/>
  <c r="I313" i="17"/>
  <c r="I711" i="17"/>
  <c r="I516" i="17"/>
  <c r="I227" i="17"/>
  <c r="I382" i="17"/>
  <c r="I648" i="17"/>
  <c r="I296" i="17"/>
  <c r="I931" i="17"/>
  <c r="I23" i="17"/>
  <c r="I670" i="17"/>
  <c r="I439" i="17"/>
  <c r="I440" i="17"/>
  <c r="I25" i="17"/>
  <c r="I717" i="17"/>
  <c r="I489" i="17"/>
  <c r="I69" i="17"/>
  <c r="I243" i="17"/>
  <c r="I673" i="17"/>
  <c r="I531" i="17"/>
  <c r="I946" i="17"/>
  <c r="I508" i="17"/>
  <c r="I395" i="17"/>
  <c r="I565" i="17"/>
  <c r="I219" i="17"/>
  <c r="I499" i="17"/>
  <c r="I519" i="17"/>
  <c r="I831" i="17"/>
  <c r="I115" i="17"/>
  <c r="I912" i="17"/>
  <c r="I761" i="17"/>
  <c r="I473" i="17"/>
  <c r="I195" i="17"/>
  <c r="I148" i="17"/>
  <c r="I339" i="17"/>
  <c r="I960" i="17"/>
  <c r="I285" i="17"/>
  <c r="I32" i="17"/>
  <c r="I106" i="17"/>
  <c r="I199" i="17"/>
  <c r="I745" i="17"/>
  <c r="I46" i="17"/>
  <c r="I344" i="17"/>
  <c r="I300" i="17"/>
  <c r="I28" i="17"/>
  <c r="I881" i="17"/>
  <c r="I375" i="17"/>
  <c r="I820" i="17"/>
  <c r="I255" i="17"/>
  <c r="I979" i="17"/>
  <c r="I260" i="17"/>
  <c r="I654" i="17"/>
  <c r="I657" i="17"/>
  <c r="I875" i="17"/>
  <c r="I13" i="17"/>
  <c r="I246" i="17"/>
  <c r="I197" i="17"/>
  <c r="I967" i="17"/>
  <c r="I76" i="17"/>
  <c r="I448" i="17"/>
  <c r="I310" i="17"/>
  <c r="I308" i="17"/>
  <c r="I376" i="17"/>
  <c r="I323" i="17"/>
  <c r="I427" i="17"/>
  <c r="I988" i="17"/>
  <c r="I604" i="17"/>
  <c r="I488" i="17"/>
  <c r="I778" i="17"/>
  <c r="I880" i="17"/>
  <c r="I123" i="17"/>
  <c r="I533" i="17"/>
  <c r="I155" i="17"/>
  <c r="I133" i="17"/>
  <c r="I902" i="17"/>
  <c r="I445" i="17"/>
  <c r="I856" i="17"/>
  <c r="I892" i="17"/>
  <c r="I911" i="17"/>
  <c r="I66" i="17"/>
  <c r="I258" i="17"/>
  <c r="I183" i="17"/>
  <c r="I962" i="17"/>
  <c r="I913" i="17"/>
  <c r="I192" i="17"/>
  <c r="I331" i="17"/>
  <c r="I357" i="17"/>
  <c r="I562" i="17"/>
  <c r="I622" i="17"/>
  <c r="I477" i="17"/>
  <c r="I676" i="17"/>
  <c r="I479" i="17"/>
  <c r="I503" i="17"/>
  <c r="I200" i="17"/>
  <c r="I651" i="17"/>
  <c r="I753" i="17"/>
  <c r="I104" i="17"/>
  <c r="I815" i="17"/>
  <c r="I796" i="17"/>
  <c r="I688" i="17"/>
  <c r="I343" i="17"/>
  <c r="I484" i="17"/>
  <c r="I486" i="17"/>
  <c r="I79" i="17"/>
  <c r="I164" i="17"/>
  <c r="I964" i="17"/>
  <c r="I523" i="17"/>
  <c r="I30" i="17"/>
  <c r="I403" i="17"/>
  <c r="I125" i="17"/>
  <c r="I110" i="17"/>
  <c r="I63" i="17"/>
  <c r="I259" i="17"/>
  <c r="I885" i="17"/>
  <c r="I156" i="17"/>
  <c r="I869" i="17"/>
  <c r="I602" i="17"/>
  <c r="I994" i="17"/>
  <c r="I299" i="17"/>
  <c r="I80" i="17"/>
  <c r="I459" i="17"/>
  <c r="I658" i="17"/>
  <c r="I655" i="17"/>
  <c r="I632" i="17"/>
  <c r="I966" i="17"/>
  <c r="I124" i="17"/>
  <c r="I513" i="17"/>
  <c r="I89" i="17"/>
  <c r="I548" i="17"/>
  <c r="I254" i="17"/>
  <c r="I665" i="17"/>
  <c r="I377" i="17"/>
  <c r="I573" i="17"/>
  <c r="I846" i="17"/>
  <c r="I656" i="17"/>
  <c r="I601" i="17"/>
  <c r="I945" i="17"/>
  <c r="I162" i="17"/>
  <c r="I732" i="17"/>
  <c r="I743" i="17"/>
  <c r="I617" i="17"/>
  <c r="I779" i="17"/>
  <c r="I971" i="17"/>
  <c r="I545" i="17"/>
  <c r="I808" i="17"/>
  <c r="I568" i="17"/>
  <c r="I39" i="17"/>
  <c r="I268" i="17"/>
  <c r="I814" i="17"/>
  <c r="I989" i="17"/>
  <c r="I232" i="17"/>
  <c r="I452" i="17"/>
  <c r="I384" i="17"/>
  <c r="I36" i="17"/>
  <c r="I916" i="17"/>
  <c r="I475" i="17"/>
  <c r="I857" i="17"/>
  <c r="I767" i="17"/>
  <c r="I584" i="17"/>
  <c r="I575" i="17"/>
  <c r="I379" i="17"/>
  <c r="I860" i="17"/>
  <c r="I961" i="17"/>
  <c r="I585" i="17"/>
  <c r="I806" i="17"/>
  <c r="I140" i="17"/>
  <c r="I196" i="17"/>
  <c r="I927" i="17"/>
  <c r="I928" i="17"/>
  <c r="I847" i="17"/>
  <c r="I391" i="17"/>
  <c r="I441" i="17"/>
  <c r="I934" i="17"/>
  <c r="I729" i="17"/>
  <c r="I580" i="17"/>
  <c r="I345" i="17"/>
  <c r="I549" i="17"/>
  <c r="I619" i="17"/>
  <c r="I59" i="17"/>
  <c r="I781" i="17"/>
  <c r="I748" i="17"/>
  <c r="I543" i="17"/>
  <c r="I708" i="17"/>
  <c r="I24" i="17"/>
  <c r="I684" i="17"/>
  <c r="I854" i="17"/>
  <c r="I7" i="17"/>
  <c r="I374" i="17"/>
  <c r="I623" i="17"/>
  <c r="I60" i="17"/>
  <c r="I355" i="17"/>
  <c r="I461" i="17"/>
  <c r="I387" i="17"/>
  <c r="I818" i="17"/>
  <c r="I589" i="17"/>
  <c r="I675" i="17"/>
  <c r="I321" i="17"/>
  <c r="I180" i="17"/>
  <c r="I1001" i="17"/>
  <c r="I570" i="17"/>
  <c r="I359" i="17"/>
  <c r="I746" i="17"/>
  <c r="I802" i="17"/>
  <c r="I727" i="17"/>
  <c r="I356" i="17"/>
  <c r="I202" i="17"/>
  <c r="I868" i="17"/>
  <c r="I550" i="17"/>
  <c r="I616" i="17"/>
  <c r="I91" i="17"/>
  <c r="I527" i="17"/>
  <c r="I169" i="17"/>
  <c r="I276" i="17"/>
  <c r="I566" i="17"/>
  <c r="I265" i="17"/>
  <c r="I740" i="17"/>
  <c r="I81" i="17"/>
  <c r="I677" i="17"/>
  <c r="I974" i="17"/>
  <c r="I504" i="17"/>
  <c r="I992" i="17"/>
  <c r="I554" i="17"/>
  <c r="I341" i="17"/>
  <c r="I181" i="17"/>
  <c r="I569" i="17"/>
  <c r="I208" i="17"/>
  <c r="I275" i="17"/>
  <c r="I228" i="17"/>
  <c r="I415" i="17"/>
  <c r="I611" i="17"/>
  <c r="I417" i="17"/>
  <c r="I426" i="17"/>
  <c r="I88" i="17"/>
  <c r="I419" i="17"/>
  <c r="I935" i="17"/>
  <c r="I829" i="17"/>
  <c r="I218" i="17"/>
  <c r="I515" i="17"/>
  <c r="I823" i="17"/>
  <c r="I327" i="17"/>
  <c r="I940" i="17"/>
  <c r="I642" i="17"/>
  <c r="I409" i="17"/>
  <c r="I337" i="17"/>
  <c r="I995" i="17"/>
  <c r="I669" i="17"/>
  <c r="I294" i="17"/>
  <c r="I942" i="17"/>
  <c r="I996" i="17"/>
  <c r="I496" i="17"/>
  <c r="I231" i="17"/>
  <c r="I380" i="17"/>
  <c r="I360" i="17"/>
  <c r="I809" i="17"/>
  <c r="I900" i="17"/>
  <c r="I970" i="17"/>
  <c r="I127" i="17"/>
  <c r="I145" i="17"/>
  <c r="I161" i="17"/>
  <c r="I49" i="17"/>
  <c r="I240" i="17"/>
  <c r="I882" i="17"/>
  <c r="I90" i="17"/>
  <c r="I457" i="17"/>
  <c r="I567" i="17"/>
  <c r="I476" i="17"/>
  <c r="I487" i="17"/>
  <c r="I367" i="17"/>
  <c r="I693" i="17"/>
  <c r="I283" i="17"/>
  <c r="I211" i="17"/>
  <c r="I883" i="17"/>
  <c r="I704" i="17"/>
  <c r="I804" i="17"/>
  <c r="I105" i="17"/>
  <c r="I401" i="17"/>
  <c r="I592" i="17"/>
  <c r="I757" i="17"/>
  <c r="I874" i="17"/>
  <c r="I404" i="17"/>
  <c r="I535" i="17"/>
  <c r="I963" i="17"/>
  <c r="I572" i="17"/>
  <c r="I633" i="17"/>
  <c r="I95" i="17"/>
  <c r="I674" i="17"/>
  <c r="I800" i="17"/>
  <c r="I303" i="17"/>
  <c r="I33" i="17"/>
  <c r="I363" i="17"/>
  <c r="I423" i="17"/>
  <c r="I801" i="17"/>
  <c r="I492" i="17"/>
  <c r="I317" i="17"/>
  <c r="I540" i="17"/>
  <c r="I922" i="17"/>
  <c r="I20" i="17"/>
  <c r="I937" i="17"/>
  <c r="I316" i="17"/>
  <c r="I442" i="17"/>
  <c r="I888" i="17"/>
  <c r="I541" i="17"/>
  <c r="I38" i="17"/>
  <c r="I185" i="17"/>
  <c r="I194" i="17"/>
  <c r="I242" i="17"/>
  <c r="I872" i="17"/>
  <c r="I435" i="17"/>
  <c r="I624" i="17"/>
  <c r="I895" i="17"/>
  <c r="I434" i="17"/>
  <c r="I951" i="17"/>
  <c r="I236" i="17"/>
  <c r="I744" i="17"/>
  <c r="I304" i="17"/>
  <c r="I991" i="17"/>
  <c r="I813" i="17"/>
  <c r="I609" i="17"/>
  <c r="I462" i="17"/>
  <c r="I31" i="17"/>
  <c r="I783" i="17"/>
  <c r="I765" i="17"/>
  <c r="I756" i="17"/>
  <c r="I807" i="17"/>
  <c r="I947" i="17"/>
  <c r="I47" i="17"/>
  <c r="I571" i="17"/>
  <c r="I346" i="17"/>
  <c r="I122" i="17"/>
  <c r="I851" i="17"/>
  <c r="I264" i="17"/>
  <c r="I613" i="17"/>
  <c r="I730" i="17"/>
  <c r="I464" i="17"/>
  <c r="I637" i="17"/>
  <c r="I720" i="17"/>
  <c r="I92" i="17"/>
  <c r="I282" i="17"/>
  <c r="I696" i="17"/>
  <c r="I371" i="17"/>
  <c r="I319" i="17"/>
  <c r="I930" i="17"/>
  <c r="I277" i="17"/>
  <c r="I759" i="17"/>
  <c r="I698" i="17"/>
  <c r="I368" i="17"/>
  <c r="I505" i="17"/>
  <c r="I35" i="17"/>
  <c r="I87" i="17"/>
  <c r="I859" i="17"/>
  <c r="I182" i="17"/>
  <c r="I41" i="17"/>
  <c r="I234" i="17"/>
  <c r="I101" i="17"/>
  <c r="I142" i="17"/>
  <c r="I54" i="17"/>
  <c r="I315" i="17"/>
  <c r="I245" i="17"/>
  <c r="I906" i="17"/>
  <c r="I109" i="17"/>
  <c r="I647" i="17"/>
  <c r="I364" i="17"/>
  <c r="I456" i="17"/>
  <c r="I666" i="17"/>
  <c r="I555" i="17"/>
  <c r="I959" i="17"/>
  <c r="I328" i="17"/>
  <c r="I248" i="17"/>
  <c r="I643" i="17"/>
  <c r="I302" i="17"/>
  <c r="I899" i="17"/>
  <c r="I791" i="17"/>
  <c r="I600" i="17"/>
  <c r="I837" i="17"/>
  <c r="I351" i="17"/>
  <c r="I799" i="17"/>
  <c r="I55" i="17"/>
  <c r="I638" i="17"/>
  <c r="I517" i="17"/>
  <c r="I411" i="17"/>
  <c r="I594" i="17"/>
  <c r="I453" i="17"/>
  <c r="I281" i="17"/>
  <c r="I45" i="17"/>
  <c r="I983" i="17"/>
  <c r="I173" i="17"/>
  <c r="I206" i="17"/>
  <c r="I973" i="17"/>
  <c r="I725" i="17"/>
  <c r="I741" i="17"/>
  <c r="I972" i="17"/>
  <c r="I901" i="17"/>
  <c r="I53" i="17"/>
  <c r="I184" i="17"/>
  <c r="I501" i="17"/>
  <c r="I278" i="17"/>
  <c r="I284" i="17"/>
  <c r="I664" i="17"/>
  <c r="I537" i="17"/>
  <c r="I229" i="17"/>
  <c r="I848" i="17"/>
  <c r="I414" i="17"/>
  <c r="I667" i="17"/>
  <c r="I362" i="17"/>
  <c r="I700" i="17"/>
  <c r="I447" i="17"/>
  <c r="I3" i="17"/>
  <c r="I230" i="17"/>
  <c r="I921" i="17"/>
  <c r="I416" i="17"/>
  <c r="I965" i="17"/>
  <c r="I205" i="17"/>
  <c r="I553" i="17"/>
  <c r="I784" i="17"/>
  <c r="I412" i="17"/>
  <c r="I225" i="17"/>
  <c r="I521" i="17"/>
  <c r="I150" i="17"/>
  <c r="I811" i="17"/>
  <c r="I410" i="17"/>
  <c r="I215" i="17"/>
  <c r="I386" i="17"/>
  <c r="I923" i="17"/>
  <c r="I309" i="17"/>
  <c r="I455" i="17"/>
  <c r="I668" i="17"/>
  <c r="I763" i="17"/>
  <c r="I830" i="17"/>
  <c r="I528" i="17"/>
  <c r="I890" i="17"/>
  <c r="I392" i="17"/>
  <c r="I969" i="17"/>
  <c r="I18" i="17"/>
  <c r="I135" i="17"/>
  <c r="I422" i="17"/>
  <c r="I841" i="17"/>
  <c r="I77" i="17"/>
  <c r="I532" i="17"/>
  <c r="I369" i="17"/>
  <c r="I146" i="17"/>
  <c r="I768" i="17"/>
  <c r="I224" i="17"/>
  <c r="I19" i="17"/>
  <c r="I978" i="17"/>
  <c r="I950" i="17"/>
  <c r="I510" i="17"/>
  <c r="I490" i="17"/>
  <c r="I314" i="17"/>
  <c r="I179" i="17"/>
  <c r="I311" i="17"/>
  <c r="I577" i="17"/>
  <c r="I239" i="17"/>
  <c r="I274" i="17"/>
  <c r="I695" i="17"/>
  <c r="I144" i="17"/>
  <c r="I903" i="17"/>
  <c r="I544" i="17"/>
  <c r="I887" i="17"/>
  <c r="I843" i="17"/>
  <c r="I990" i="17"/>
  <c r="I833" i="17"/>
  <c r="I917" i="17"/>
  <c r="I728" i="17"/>
  <c r="I93" i="17"/>
  <c r="I187" i="17"/>
  <c r="I772" i="17"/>
  <c r="I685" i="17"/>
  <c r="I72" i="17"/>
  <c r="I204" i="17"/>
  <c r="I731" i="17"/>
  <c r="I330" i="17"/>
  <c r="I849" i="17"/>
  <c r="I905" i="17"/>
  <c r="I542" i="17"/>
  <c r="I738" i="17"/>
  <c r="I348" i="17"/>
  <c r="I223" i="17"/>
  <c r="I590" i="17"/>
  <c r="I26" i="17"/>
  <c r="I131" i="17"/>
  <c r="I336" i="17"/>
  <c r="I143" i="17"/>
  <c r="I394" i="17"/>
  <c r="I766" i="17"/>
  <c r="I968" i="17"/>
  <c r="I213" i="17"/>
  <c r="I406" i="17"/>
  <c r="I986" i="17"/>
  <c r="I920" i="17"/>
  <c r="I425" i="17"/>
  <c r="I177" i="17"/>
  <c r="I588" i="17"/>
  <c r="I247" i="17"/>
  <c r="I606" i="17"/>
  <c r="I270" i="17"/>
  <c r="I644" i="17"/>
  <c r="I536" i="17"/>
  <c r="I222" i="17"/>
  <c r="I446" i="17"/>
  <c r="I774" i="17"/>
  <c r="I509" i="17"/>
  <c r="I819" i="17"/>
  <c r="I760" i="17"/>
  <c r="I165" i="17"/>
  <c r="I139" i="17"/>
  <c r="I171" i="17"/>
  <c r="I209" i="17"/>
  <c r="I909" i="17"/>
  <c r="I216" i="17"/>
  <c r="I853" i="17"/>
  <c r="I838" i="17"/>
  <c r="I430" i="17"/>
  <c r="I198" i="17"/>
  <c r="I207" i="17"/>
  <c r="I100" i="17"/>
  <c r="I103" i="17"/>
  <c r="I295" i="17"/>
  <c r="I471" i="17"/>
  <c r="I267" i="17"/>
  <c r="I563" i="17"/>
  <c r="I154" i="17"/>
  <c r="I703" i="17"/>
  <c r="I238" i="17"/>
  <c r="I287" i="17"/>
  <c r="I780" i="17"/>
  <c r="I16" i="17"/>
  <c r="I252" i="17"/>
  <c r="I705" i="17"/>
  <c r="I470" i="17"/>
  <c r="I907" i="17"/>
  <c r="I112" i="17"/>
  <c r="I420" i="17"/>
  <c r="I480" i="17"/>
  <c r="I4" i="17"/>
  <c r="I241" i="17"/>
  <c r="I522" i="17"/>
  <c r="I953" i="17"/>
  <c r="I840" i="17"/>
  <c r="I639" i="17"/>
  <c r="I512" i="17"/>
  <c r="I547" i="17"/>
  <c r="I734" i="17"/>
  <c r="I939" i="17"/>
  <c r="I672" i="17"/>
  <c r="I349" i="17"/>
  <c r="I9" i="17"/>
  <c r="I485" i="17"/>
  <c r="I347" i="17"/>
  <c r="I48" i="17"/>
  <c r="I924" i="17"/>
  <c r="I159" i="17"/>
  <c r="I812" i="17"/>
  <c r="I14" i="17"/>
  <c r="I662" i="17"/>
  <c r="I107" i="17"/>
  <c r="I599" i="17"/>
  <c r="I634" i="17"/>
  <c r="I332" i="17"/>
  <c r="I141" i="17"/>
  <c r="I904" i="17"/>
  <c r="I652" i="17"/>
  <c r="I842" i="17"/>
  <c r="I168" i="17"/>
  <c r="I482" i="17"/>
  <c r="I596" i="17"/>
  <c r="I151" i="17"/>
  <c r="I147" i="17"/>
  <c r="I984" i="17"/>
  <c r="I318" i="17"/>
  <c r="I873" i="17"/>
  <c r="I350" i="17"/>
  <c r="I561" i="17"/>
  <c r="I83" i="17"/>
  <c r="I96" i="17"/>
  <c r="I701" i="17"/>
  <c r="I981" i="17"/>
  <c r="I975" i="17"/>
  <c r="I794" i="17"/>
  <c r="I188" i="17"/>
  <c r="I736" i="17"/>
  <c r="I631" i="17"/>
  <c r="I795" i="17"/>
  <c r="I397" i="17"/>
  <c r="I126" i="17"/>
  <c r="I724" i="17"/>
  <c r="I844" i="17"/>
  <c r="I393" i="17"/>
  <c r="I692" i="17"/>
  <c r="I742" i="17"/>
  <c r="I943" i="17"/>
  <c r="I94" i="17"/>
  <c r="I21" i="17"/>
  <c r="I70" i="17"/>
  <c r="I998" i="17"/>
  <c r="I955" i="17"/>
  <c r="I697" i="17"/>
  <c r="I2" i="17"/>
  <c r="I605" i="17"/>
  <c r="I941" i="17"/>
  <c r="I957" i="17"/>
  <c r="I865" i="17"/>
  <c r="I739" i="17"/>
  <c r="I803" i="17"/>
  <c r="I130" i="17"/>
  <c r="I502" i="17"/>
  <c r="I286" i="17"/>
  <c r="I524" i="17"/>
  <c r="I884" i="17"/>
  <c r="I608" i="17"/>
  <c r="I251" i="17"/>
  <c r="I977" i="17"/>
  <c r="I128" i="17"/>
  <c r="I749" i="17"/>
  <c r="I786" i="17"/>
  <c r="I552" i="17"/>
  <c r="I438" i="17"/>
  <c r="I463" i="17"/>
  <c r="I626" i="17"/>
  <c r="I993" i="17"/>
  <c r="I618" i="17"/>
  <c r="I790" i="17"/>
  <c r="I78" i="17"/>
  <c r="I645" i="17"/>
  <c r="I530" i="17"/>
  <c r="I257" i="17"/>
  <c r="I458" i="17"/>
  <c r="I116" i="17"/>
  <c r="I301" i="17"/>
  <c r="I478" i="17"/>
  <c r="I715" i="17"/>
  <c r="I84" i="17"/>
  <c r="I366" i="17"/>
  <c r="I42" i="17"/>
  <c r="I938" i="17"/>
  <c r="I429" i="17"/>
  <c r="I699" i="17"/>
  <c r="I352" i="17"/>
  <c r="I152" i="17"/>
  <c r="I85" i="17"/>
  <c r="I306" i="17"/>
  <c r="I163" i="17"/>
  <c r="I433" i="17"/>
  <c r="I75" i="17"/>
  <c r="I678" i="17"/>
  <c r="I468" i="17"/>
  <c r="I97" i="17"/>
  <c r="I481" i="17"/>
  <c r="I57" i="17"/>
  <c r="I861" i="17"/>
  <c r="I157" i="17"/>
  <c r="I518" i="17"/>
  <c r="I612" i="17"/>
  <c r="I74" i="17"/>
  <c r="I326" i="17"/>
  <c r="I269" i="17"/>
  <c r="I193" i="17"/>
  <c r="I897" i="17"/>
  <c r="I113" i="17"/>
  <c r="I450" i="17"/>
  <c r="I172" i="17"/>
  <c r="I5" i="17"/>
  <c r="I421" i="17"/>
  <c r="I407" i="17"/>
  <c r="I37" i="17"/>
  <c r="I852" i="17"/>
  <c r="I671" i="17"/>
  <c r="I936" i="17"/>
  <c r="I915" i="17"/>
  <c r="I629" i="17"/>
  <c r="I559" i="17"/>
  <c r="I56" i="17"/>
  <c r="I98" i="17"/>
  <c r="I630" i="17"/>
  <c r="I891" i="17"/>
  <c r="I385" i="17"/>
  <c r="I546" i="17"/>
  <c r="I925" i="17"/>
  <c r="I635" i="17"/>
  <c r="I777" i="17"/>
  <c r="I191" i="17"/>
  <c r="I67" i="17"/>
  <c r="I773" i="17"/>
  <c r="I898" i="17"/>
  <c r="I10" i="17"/>
  <c r="I620" i="17"/>
  <c r="I27" i="17"/>
  <c r="I863" i="17"/>
  <c r="I493" i="17"/>
  <c r="I581" i="17"/>
  <c r="I985" i="17"/>
  <c r="I418" i="17"/>
  <c r="I272" i="17"/>
  <c r="I472" i="17"/>
  <c r="I586" i="17"/>
  <c r="I682" i="17"/>
  <c r="I625" i="17"/>
  <c r="I354" i="17"/>
  <c r="I855" i="17"/>
  <c r="I821" i="17"/>
  <c r="I525" i="17"/>
  <c r="I483" i="17"/>
  <c r="I702" i="17"/>
  <c r="I797" i="17"/>
  <c r="I735" i="17"/>
  <c r="I120" i="17"/>
  <c r="I949" i="17"/>
  <c r="I170" i="17"/>
  <c r="I119" i="17"/>
  <c r="I383" i="17"/>
  <c r="I798" i="17"/>
  <c r="I325" i="17"/>
  <c r="I789" i="17"/>
  <c r="I514" i="17"/>
  <c r="I11" i="17"/>
  <c r="I494" i="17"/>
  <c r="I958" i="17"/>
  <c r="I449" i="17"/>
  <c r="I862" i="17"/>
  <c r="I564" i="17"/>
  <c r="I816" i="17"/>
  <c r="I262" i="17"/>
  <c r="I956" i="17"/>
  <c r="I466" i="17"/>
  <c r="I443" i="17"/>
  <c r="I507" i="17"/>
  <c r="I690" i="17"/>
  <c r="I646" i="17"/>
  <c r="I929" i="17"/>
  <c r="I111" i="17"/>
  <c r="I718" i="17"/>
  <c r="I398" i="17"/>
  <c r="I721" i="17"/>
  <c r="I578" i="17"/>
  <c r="I305" i="17"/>
  <c r="I132" i="17"/>
  <c r="I817" i="17"/>
  <c r="I845" i="17"/>
  <c r="I737" i="17"/>
  <c r="I893" i="17"/>
  <c r="I583" i="17"/>
  <c r="I908" i="17"/>
  <c r="I710" i="17"/>
  <c r="I709" i="17"/>
  <c r="I636" i="17"/>
  <c r="I378" i="17"/>
  <c r="I338" i="17"/>
  <c r="I712" i="17"/>
  <c r="I762" i="17"/>
  <c r="I539" i="17"/>
  <c r="I788" i="17"/>
  <c r="I8" i="17"/>
  <c r="I190" i="17"/>
  <c r="I129" i="17"/>
  <c r="I290" i="17"/>
  <c r="I333" i="17"/>
  <c r="I560" i="17"/>
  <c r="I980" i="17"/>
  <c r="I451" i="17"/>
  <c r="I805" i="17"/>
  <c r="I520" i="17"/>
  <c r="I614" i="17"/>
  <c r="I335" i="17"/>
  <c r="I291" i="17"/>
  <c r="I610" i="17"/>
  <c r="I836" i="17"/>
  <c r="I858" i="17"/>
  <c r="I787" i="17"/>
  <c r="I747" i="17"/>
  <c r="I556" i="17"/>
  <c r="I810" i="17"/>
  <c r="I910" i="17"/>
  <c r="I289" i="17"/>
  <c r="I64" i="17"/>
  <c r="I769" i="17"/>
  <c r="I826" i="17"/>
  <c r="I495" i="17"/>
  <c r="I65" i="17"/>
  <c r="I413" i="17"/>
  <c r="I948" i="17"/>
  <c r="I538" i="17"/>
  <c r="I266" i="17"/>
  <c r="I263" i="17"/>
  <c r="I598" i="17"/>
  <c r="I372" i="17"/>
  <c r="I322" i="17"/>
  <c r="I114" i="17"/>
  <c r="I870" i="17"/>
  <c r="I29" i="17"/>
  <c r="I212" i="17"/>
  <c r="I595" i="17"/>
  <c r="I6" i="17"/>
  <c r="I166" i="17"/>
  <c r="I716" i="17"/>
  <c r="I271" i="17"/>
  <c r="I52" i="17"/>
  <c r="I952" i="17"/>
  <c r="I650" i="17"/>
  <c r="I17" i="17"/>
  <c r="I388" i="17"/>
  <c r="I102" i="17"/>
  <c r="I431" i="17"/>
  <c r="I707" i="17"/>
  <c r="I353" i="17"/>
  <c r="I214" i="17"/>
  <c r="I591" i="17"/>
  <c r="I687" i="17"/>
  <c r="I58" i="17"/>
  <c r="I288" i="17"/>
  <c r="I43" i="17"/>
  <c r="I770" i="17"/>
  <c r="I320" i="17"/>
  <c r="I381" i="17"/>
  <c r="I256" i="17"/>
  <c r="I933" i="17"/>
  <c r="I244" i="17"/>
  <c r="I713" i="17"/>
  <c r="I689" i="17"/>
  <c r="I389" i="17"/>
  <c r="I86" i="17"/>
  <c r="I134" i="17"/>
  <c r="I51" i="17"/>
  <c r="I233" i="17"/>
  <c r="I428" i="17"/>
  <c r="I750" i="17"/>
  <c r="I683" i="17"/>
  <c r="I400" i="17"/>
  <c r="I628" i="17"/>
  <c r="I551" i="17"/>
  <c r="I424" i="17"/>
  <c r="I226" i="17"/>
  <c r="I714" i="17"/>
  <c r="I153" i="17"/>
  <c r="I954" i="17"/>
  <c r="I824" i="17"/>
  <c r="I593" i="17"/>
  <c r="H175" i="17"/>
  <c r="H176" i="17"/>
  <c r="H210" i="17"/>
  <c r="H474" i="17"/>
  <c r="H679" i="17"/>
  <c r="H976" i="17"/>
  <c r="H999" i="17"/>
  <c r="H987" i="17"/>
  <c r="H878" i="17"/>
  <c r="H659" i="17"/>
  <c r="H217" i="17"/>
  <c r="H822" i="17"/>
  <c r="H576" i="17"/>
  <c r="H370" i="17"/>
  <c r="H68" i="17"/>
  <c r="H751" i="17"/>
  <c r="H137" i="17"/>
  <c r="H889" i="17"/>
  <c r="H73" i="17"/>
  <c r="H663" i="17"/>
  <c r="H529" i="17"/>
  <c r="H894" i="17"/>
  <c r="H467" i="17"/>
  <c r="H15" i="17"/>
  <c r="H896" i="17"/>
  <c r="H615" i="17"/>
  <c r="H454" i="17"/>
  <c r="H511" i="17"/>
  <c r="H641" i="17"/>
  <c r="H597" i="17"/>
  <c r="H437" i="17"/>
  <c r="H280" i="17"/>
  <c r="H919" i="17"/>
  <c r="H292" i="17"/>
  <c r="H926" i="17"/>
  <c r="H534" i="17"/>
  <c r="H221" i="17"/>
  <c r="H574" i="17"/>
  <c r="H235" i="17"/>
  <c r="H776" i="17"/>
  <c r="H506" i="17"/>
  <c r="H997" i="17"/>
  <c r="H752" i="17"/>
  <c r="H273" i="17"/>
  <c r="H279" i="17"/>
  <c r="H432" i="17"/>
  <c r="H22" i="17"/>
  <c r="H50" i="17"/>
  <c r="H834" i="17"/>
  <c r="H719" i="17"/>
  <c r="H99" i="17"/>
  <c r="H526" i="17"/>
  <c r="H733" i="17"/>
  <c r="H706" i="17"/>
  <c r="H839" i="17"/>
  <c r="H82" i="17"/>
  <c r="H640" i="17"/>
  <c r="H149" i="17"/>
  <c r="H249" i="17"/>
  <c r="H866" i="17"/>
  <c r="H203" i="17"/>
  <c r="H138" i="17"/>
  <c r="H653" i="17"/>
  <c r="H871" i="17"/>
  <c r="H932" i="17"/>
  <c r="H722" i="17"/>
  <c r="H12" i="17"/>
  <c r="H497" i="17"/>
  <c r="H469" i="17"/>
  <c r="H444" i="17"/>
  <c r="H160" i="17"/>
  <c r="H298" i="17"/>
  <c r="H694" i="17"/>
  <c r="H782" i="17"/>
  <c r="H324" i="17"/>
  <c r="H250" i="17"/>
  <c r="H491" i="17"/>
  <c r="H340" i="17"/>
  <c r="H399" i="17"/>
  <c r="H253" i="17"/>
  <c r="H726" i="17"/>
  <c r="H396" i="17"/>
  <c r="H261" i="17"/>
  <c r="H827" i="17"/>
  <c r="H465" i="17"/>
  <c r="H436" i="17"/>
  <c r="H649" i="17"/>
  <c r="H825" i="17"/>
  <c r="H460" i="17"/>
  <c r="H361" i="17"/>
  <c r="H758" i="17"/>
  <c r="H886" i="17"/>
  <c r="H723" i="17"/>
  <c r="H832" i="17"/>
  <c r="H944" i="17"/>
  <c r="H178" i="17"/>
  <c r="H329" i="17"/>
  <c r="H61" i="17"/>
  <c r="H660" i="17"/>
  <c r="H118" i="17"/>
  <c r="H405" i="17"/>
  <c r="H557" i="17"/>
  <c r="H237" i="17"/>
  <c r="H867" i="17"/>
  <c r="H621" i="17"/>
  <c r="H982" i="17"/>
  <c r="H879" i="17"/>
  <c r="H312" i="17"/>
  <c r="H918" i="17"/>
  <c r="H189" i="17"/>
  <c r="H607" i="17"/>
  <c r="H121" i="17"/>
  <c r="H342" i="17"/>
  <c r="H71" i="17"/>
  <c r="H691" i="17"/>
  <c r="H785" i="17"/>
  <c r="H500" i="17"/>
  <c r="H771" i="17"/>
  <c r="H44" i="17"/>
  <c r="H850" i="17"/>
  <c r="H498" i="17"/>
  <c r="H136" i="17"/>
  <c r="H408" i="17"/>
  <c r="H835" i="17"/>
  <c r="H828" i="17"/>
  <c r="H505" i="17"/>
  <c r="H859" i="17"/>
  <c r="H661" i="17"/>
  <c r="H579" i="17"/>
  <c r="H117" i="17"/>
  <c r="H34" i="17"/>
  <c r="H390" i="17"/>
  <c r="H108" i="17"/>
  <c r="H1000" i="17"/>
  <c r="H876" i="17"/>
  <c r="H914" i="17"/>
  <c r="H681" i="17"/>
  <c r="H186" i="17"/>
  <c r="H365" i="17"/>
  <c r="H680" i="17"/>
  <c r="H358" i="17"/>
  <c r="H582" i="17"/>
  <c r="H587" i="17"/>
  <c r="H877" i="17"/>
  <c r="H558" i="17"/>
  <c r="H402" i="17"/>
  <c r="H754" i="17"/>
  <c r="H793" i="17"/>
  <c r="H755" i="17"/>
  <c r="H201" i="17"/>
  <c r="H158" i="17"/>
  <c r="H686" i="17"/>
  <c r="H764" i="17"/>
  <c r="H220" i="17"/>
  <c r="H627" i="17"/>
  <c r="H307" i="17"/>
  <c r="H864" i="17"/>
  <c r="H334" i="17"/>
  <c r="H297" i="17"/>
  <c r="H792" i="17"/>
  <c r="H603" i="17"/>
  <c r="H373" i="17"/>
  <c r="H40" i="17"/>
  <c r="H775" i="17"/>
  <c r="H293" i="17"/>
  <c r="H313" i="17"/>
  <c r="H711" i="17"/>
  <c r="H516" i="17"/>
  <c r="H227" i="17"/>
  <c r="H382" i="17"/>
  <c r="H648" i="17"/>
  <c r="H296" i="17"/>
  <c r="H931" i="17"/>
  <c r="H23" i="17"/>
  <c r="H670" i="17"/>
  <c r="H439" i="17"/>
  <c r="H440" i="17"/>
  <c r="H25" i="17"/>
  <c r="H717" i="17"/>
  <c r="H489" i="17"/>
  <c r="H69" i="17"/>
  <c r="H243" i="17"/>
  <c r="H673" i="17"/>
  <c r="H531" i="17"/>
  <c r="H946" i="17"/>
  <c r="H508" i="17"/>
  <c r="H395" i="17"/>
  <c r="H565" i="17"/>
  <c r="H219" i="17"/>
  <c r="H499" i="17"/>
  <c r="H519" i="17"/>
  <c r="H831" i="17"/>
  <c r="H115" i="17"/>
  <c r="H912" i="17"/>
  <c r="H761" i="17"/>
  <c r="H473" i="17"/>
  <c r="H195" i="17"/>
  <c r="H148" i="17"/>
  <c r="H339" i="17"/>
  <c r="H960" i="17"/>
  <c r="H285" i="17"/>
  <c r="H32" i="17"/>
  <c r="H106" i="17"/>
  <c r="H199" i="17"/>
  <c r="H745" i="17"/>
  <c r="H46" i="17"/>
  <c r="H344" i="17"/>
  <c r="H300" i="17"/>
  <c r="H28" i="17"/>
  <c r="H881" i="17"/>
  <c r="H375" i="17"/>
  <c r="H820" i="17"/>
  <c r="H255" i="17"/>
  <c r="H979" i="17"/>
  <c r="H260" i="17"/>
  <c r="H654" i="17"/>
  <c r="H657" i="17"/>
  <c r="H875" i="17"/>
  <c r="H13" i="17"/>
  <c r="H246" i="17"/>
  <c r="H197" i="17"/>
  <c r="H967" i="17"/>
  <c r="H76" i="17"/>
  <c r="H448" i="17"/>
  <c r="H310" i="17"/>
  <c r="H308" i="17"/>
  <c r="H376" i="17"/>
  <c r="H323" i="17"/>
  <c r="H427" i="17"/>
  <c r="H988" i="17"/>
  <c r="H604" i="17"/>
  <c r="H488" i="17"/>
  <c r="H778" i="17"/>
  <c r="H880" i="17"/>
  <c r="H123" i="17"/>
  <c r="H533" i="17"/>
  <c r="H155" i="17"/>
  <c r="H133" i="17"/>
  <c r="H902" i="17"/>
  <c r="H445" i="17"/>
  <c r="H856" i="17"/>
  <c r="H892" i="17"/>
  <c r="H911" i="17"/>
  <c r="H66" i="17"/>
  <c r="H258" i="17"/>
  <c r="H183" i="17"/>
  <c r="H962" i="17"/>
  <c r="H913" i="17"/>
  <c r="H192" i="17"/>
  <c r="H331" i="17"/>
  <c r="H357" i="17"/>
  <c r="H562" i="17"/>
  <c r="H371" i="17"/>
  <c r="H930" i="17"/>
  <c r="H676" i="17"/>
  <c r="H479" i="17"/>
  <c r="H503" i="17"/>
  <c r="H200" i="17"/>
  <c r="H651" i="17"/>
  <c r="H753" i="17"/>
  <c r="H104" i="17"/>
  <c r="H815" i="17"/>
  <c r="H796" i="17"/>
  <c r="H688" i="17"/>
  <c r="H343" i="17"/>
  <c r="H484" i="17"/>
  <c r="H486" i="17"/>
  <c r="H79" i="17"/>
  <c r="H164" i="17"/>
  <c r="H964" i="17"/>
  <c r="H523" i="17"/>
  <c r="H30" i="17"/>
  <c r="H403" i="17"/>
  <c r="H125" i="17"/>
  <c r="H110" i="17"/>
  <c r="H63" i="17"/>
  <c r="H259" i="17"/>
  <c r="H885" i="17"/>
  <c r="H156" i="17"/>
  <c r="H869" i="17"/>
  <c r="H602" i="17"/>
  <c r="H994" i="17"/>
  <c r="H299" i="17"/>
  <c r="H80" i="17"/>
  <c r="H459" i="17"/>
  <c r="H658" i="17"/>
  <c r="H655" i="17"/>
  <c r="H632" i="17"/>
  <c r="H966" i="17"/>
  <c r="H124" i="17"/>
  <c r="H513" i="17"/>
  <c r="H89" i="17"/>
  <c r="H548" i="17"/>
  <c r="H254" i="17"/>
  <c r="H665" i="17"/>
  <c r="H377" i="17"/>
  <c r="H573" i="17"/>
  <c r="H846" i="17"/>
  <c r="H656" i="17"/>
  <c r="H601" i="17"/>
  <c r="H945" i="17"/>
  <c r="H162" i="17"/>
  <c r="H732" i="17"/>
  <c r="H743" i="17"/>
  <c r="H617" i="17"/>
  <c r="H779" i="17"/>
  <c r="H971" i="17"/>
  <c r="H545" i="17"/>
  <c r="H808" i="17"/>
  <c r="H568" i="17"/>
  <c r="H39" i="17"/>
  <c r="H268" i="17"/>
  <c r="H814" i="17"/>
  <c r="H989" i="17"/>
  <c r="H232" i="17"/>
  <c r="H452" i="17"/>
  <c r="H384" i="17"/>
  <c r="H36" i="17"/>
  <c r="H916" i="17"/>
  <c r="H475" i="17"/>
  <c r="H857" i="17"/>
  <c r="H767" i="17"/>
  <c r="H584" i="17"/>
  <c r="H575" i="17"/>
  <c r="H379" i="17"/>
  <c r="H860" i="17"/>
  <c r="H961" i="17"/>
  <c r="H585" i="17"/>
  <c r="H806" i="17"/>
  <c r="H140" i="17"/>
  <c r="H196" i="17"/>
  <c r="H927" i="17"/>
  <c r="H928" i="17"/>
  <c r="H847" i="17"/>
  <c r="H391" i="17"/>
  <c r="H441" i="17"/>
  <c r="H934" i="17"/>
  <c r="H729" i="17"/>
  <c r="H580" i="17"/>
  <c r="H345" i="17"/>
  <c r="H549" i="17"/>
  <c r="H619" i="17"/>
  <c r="H59" i="17"/>
  <c r="H781" i="17"/>
  <c r="H748" i="17"/>
  <c r="H543" i="17"/>
  <c r="H708" i="17"/>
  <c r="H24" i="17"/>
  <c r="H684" i="17"/>
  <c r="H854" i="17"/>
  <c r="H7" i="17"/>
  <c r="H374" i="17"/>
  <c r="H623" i="17"/>
  <c r="H60" i="17"/>
  <c r="H355" i="17"/>
  <c r="H461" i="17"/>
  <c r="H387" i="17"/>
  <c r="H818" i="17"/>
  <c r="H589" i="17"/>
  <c r="H675" i="17"/>
  <c r="H321" i="17"/>
  <c r="H180" i="17"/>
  <c r="H1001" i="17"/>
  <c r="H570" i="17"/>
  <c r="H359" i="17"/>
  <c r="H746" i="17"/>
  <c r="H802" i="17"/>
  <c r="H727" i="17"/>
  <c r="H356" i="17"/>
  <c r="H202" i="17"/>
  <c r="H868" i="17"/>
  <c r="H550" i="17"/>
  <c r="H616" i="17"/>
  <c r="H91" i="17"/>
  <c r="H527" i="17"/>
  <c r="H169" i="17"/>
  <c r="H276" i="17"/>
  <c r="H566" i="17"/>
  <c r="H265" i="17"/>
  <c r="H47" i="17"/>
  <c r="H122" i="17"/>
  <c r="H677" i="17"/>
  <c r="H974" i="17"/>
  <c r="H504" i="17"/>
  <c r="H992" i="17"/>
  <c r="H554" i="17"/>
  <c r="H341" i="17"/>
  <c r="H181" i="17"/>
  <c r="H569" i="17"/>
  <c r="H208" i="17"/>
  <c r="H275" i="17"/>
  <c r="H228" i="17"/>
  <c r="H415" i="17"/>
  <c r="H611" i="17"/>
  <c r="H417" i="17"/>
  <c r="H426" i="17"/>
  <c r="H88" i="17"/>
  <c r="H419" i="17"/>
  <c r="H935" i="17"/>
  <c r="H829" i="17"/>
  <c r="H218" i="17"/>
  <c r="H515" i="17"/>
  <c r="H823" i="17"/>
  <c r="H327" i="17"/>
  <c r="H940" i="17"/>
  <c r="H642" i="17"/>
  <c r="H409" i="17"/>
  <c r="H337" i="17"/>
  <c r="H995" i="17"/>
  <c r="H669" i="17"/>
  <c r="H294" i="17"/>
  <c r="H942" i="17"/>
  <c r="H996" i="17"/>
  <c r="H496" i="17"/>
  <c r="H231" i="17"/>
  <c r="H380" i="17"/>
  <c r="H360" i="17"/>
  <c r="H809" i="17"/>
  <c r="H900" i="17"/>
  <c r="H970" i="17"/>
  <c r="H127" i="17"/>
  <c r="H145" i="17"/>
  <c r="H161" i="17"/>
  <c r="H49" i="17"/>
  <c r="H240" i="17"/>
  <c r="H882" i="17"/>
  <c r="H90" i="17"/>
  <c r="H457" i="17"/>
  <c r="H567" i="17"/>
  <c r="H476" i="17"/>
  <c r="H487" i="17"/>
  <c r="H367" i="17"/>
  <c r="H693" i="17"/>
  <c r="H283" i="17"/>
  <c r="H211" i="17"/>
  <c r="H883" i="17"/>
  <c r="H704" i="17"/>
  <c r="H804" i="17"/>
  <c r="H105" i="17"/>
  <c r="H401" i="17"/>
  <c r="H592" i="17"/>
  <c r="H757" i="17"/>
  <c r="H874" i="17"/>
  <c r="H404" i="17"/>
  <c r="H535" i="17"/>
  <c r="H963" i="17"/>
  <c r="H572" i="17"/>
  <c r="H633" i="17"/>
  <c r="H95" i="17"/>
  <c r="H674" i="17"/>
  <c r="H800" i="17"/>
  <c r="H303" i="17"/>
  <c r="H33" i="17"/>
  <c r="H363" i="17"/>
  <c r="H423" i="17"/>
  <c r="H801" i="17"/>
  <c r="H492" i="17"/>
  <c r="H317" i="17"/>
  <c r="H540" i="17"/>
  <c r="H922" i="17"/>
  <c r="H20" i="17"/>
  <c r="H937" i="17"/>
  <c r="H316" i="17"/>
  <c r="H442" i="17"/>
  <c r="H888" i="17"/>
  <c r="H541" i="17"/>
  <c r="H38" i="17"/>
  <c r="H185" i="17"/>
  <c r="H194" i="17"/>
  <c r="H242" i="17"/>
  <c r="H872" i="17"/>
  <c r="H435" i="17"/>
  <c r="H624" i="17"/>
  <c r="H895" i="17"/>
  <c r="H434" i="17"/>
  <c r="H951" i="17"/>
  <c r="H236" i="17"/>
  <c r="H744" i="17"/>
  <c r="H304" i="17"/>
  <c r="H991" i="17"/>
  <c r="H813" i="17"/>
  <c r="H609" i="17"/>
  <c r="H462" i="17"/>
  <c r="H31" i="17"/>
  <c r="H783" i="17"/>
  <c r="H765" i="17"/>
  <c r="H756" i="17"/>
  <c r="H807" i="17"/>
  <c r="H947" i="17"/>
  <c r="H571" i="17"/>
  <c r="H346" i="17"/>
  <c r="H851" i="17"/>
  <c r="H613" i="17"/>
  <c r="H730" i="17"/>
  <c r="H464" i="17"/>
  <c r="H637" i="17"/>
  <c r="H720" i="17"/>
  <c r="H92" i="17"/>
  <c r="H282" i="17"/>
  <c r="H696" i="17"/>
  <c r="H319" i="17"/>
  <c r="H698" i="17"/>
  <c r="H35" i="17"/>
  <c r="H87" i="17"/>
  <c r="H182" i="17"/>
  <c r="H234" i="17"/>
  <c r="H101" i="17"/>
  <c r="H142" i="17"/>
  <c r="H315" i="17"/>
  <c r="H245" i="17"/>
  <c r="H906" i="17"/>
  <c r="H109" i="17"/>
  <c r="H647" i="17"/>
  <c r="H364" i="17"/>
  <c r="H456" i="17"/>
  <c r="H666" i="17"/>
  <c r="H555" i="17"/>
  <c r="H959" i="17"/>
  <c r="H328" i="17"/>
  <c r="H248" i="17"/>
  <c r="H643" i="17"/>
  <c r="H302" i="17"/>
  <c r="H899" i="17"/>
  <c r="H791" i="17"/>
  <c r="H600" i="17"/>
  <c r="H837" i="17"/>
  <c r="H351" i="17"/>
  <c r="H799" i="17"/>
  <c r="H55" i="17"/>
  <c r="H638" i="17"/>
  <c r="H517" i="17"/>
  <c r="H411" i="17"/>
  <c r="H594" i="17"/>
  <c r="H453" i="17"/>
  <c r="H281" i="17"/>
  <c r="H45" i="17"/>
  <c r="H983" i="17"/>
  <c r="H173" i="17"/>
  <c r="H206" i="17"/>
  <c r="H973" i="17"/>
  <c r="H725" i="17"/>
  <c r="H741" i="17"/>
  <c r="H972" i="17"/>
  <c r="H901" i="17"/>
  <c r="H53" i="17"/>
  <c r="H184" i="17"/>
  <c r="H501" i="17"/>
  <c r="H278" i="17"/>
  <c r="H284" i="17"/>
  <c r="H664" i="17"/>
  <c r="H537" i="17"/>
  <c r="H229" i="17"/>
  <c r="H848" i="17"/>
  <c r="H414" i="17"/>
  <c r="H667" i="17"/>
  <c r="H362" i="17"/>
  <c r="H700" i="17"/>
  <c r="H447" i="17"/>
  <c r="H3" i="17"/>
  <c r="H230" i="17"/>
  <c r="H921" i="17"/>
  <c r="H416" i="17"/>
  <c r="H965" i="17"/>
  <c r="H205" i="17"/>
  <c r="H553" i="17"/>
  <c r="H784" i="17"/>
  <c r="H412" i="17"/>
  <c r="H225" i="17"/>
  <c r="H521" i="17"/>
  <c r="H150" i="17"/>
  <c r="H811" i="17"/>
  <c r="H410" i="17"/>
  <c r="H215" i="17"/>
  <c r="H386" i="17"/>
  <c r="H923" i="17"/>
  <c r="H309" i="17"/>
  <c r="H455" i="17"/>
  <c r="H668" i="17"/>
  <c r="H763" i="17"/>
  <c r="H830" i="17"/>
  <c r="H528" i="17"/>
  <c r="H890" i="17"/>
  <c r="H392" i="17"/>
  <c r="H969" i="17"/>
  <c r="H18" i="17"/>
  <c r="H135" i="17"/>
  <c r="H422" i="17"/>
  <c r="H841" i="17"/>
  <c r="H77" i="17"/>
  <c r="H532" i="17"/>
  <c r="H369" i="17"/>
  <c r="H146" i="17"/>
  <c r="H768" i="17"/>
  <c r="H224" i="17"/>
  <c r="H19" i="17"/>
  <c r="H978" i="17"/>
  <c r="H950" i="17"/>
  <c r="H510" i="17"/>
  <c r="H490" i="17"/>
  <c r="H314" i="17"/>
  <c r="H179" i="17"/>
  <c r="H311" i="17"/>
  <c r="H577" i="17"/>
  <c r="H239" i="17"/>
  <c r="H274" i="17"/>
  <c r="H695" i="17"/>
  <c r="H144" i="17"/>
  <c r="H903" i="17"/>
  <c r="H544" i="17"/>
  <c r="H887" i="17"/>
  <c r="H843" i="17"/>
  <c r="H990" i="17"/>
  <c r="H833" i="17"/>
  <c r="H917" i="17"/>
  <c r="H728" i="17"/>
  <c r="H93" i="17"/>
  <c r="H187" i="17"/>
  <c r="H772" i="17"/>
  <c r="H685" i="17"/>
  <c r="H72" i="17"/>
  <c r="H204" i="17"/>
  <c r="H330" i="17"/>
  <c r="H477" i="17"/>
  <c r="H81" i="17"/>
  <c r="H605" i="17"/>
  <c r="H507" i="17"/>
  <c r="H167" i="17"/>
  <c r="H759" i="17"/>
  <c r="H750" i="17"/>
  <c r="H714" i="17"/>
  <c r="H690" i="17"/>
  <c r="H583" i="17"/>
  <c r="H787" i="17"/>
  <c r="H266" i="17"/>
  <c r="H17" i="17"/>
  <c r="H849" i="17"/>
  <c r="H905" i="17"/>
  <c r="H542" i="17"/>
  <c r="H738" i="17"/>
  <c r="H348" i="17"/>
  <c r="H223" i="17"/>
  <c r="H590" i="17"/>
  <c r="H26" i="17"/>
  <c r="H131" i="17"/>
  <c r="H336" i="17"/>
  <c r="H143" i="17"/>
  <c r="H394" i="17"/>
  <c r="H766" i="17"/>
  <c r="H968" i="17"/>
  <c r="H213" i="17"/>
  <c r="H406" i="17"/>
  <c r="H986" i="17"/>
  <c r="H920" i="17"/>
  <c r="H425" i="17"/>
  <c r="H177" i="17"/>
  <c r="H588" i="17"/>
  <c r="H247" i="17"/>
  <c r="H606" i="17"/>
  <c r="H270" i="17"/>
  <c r="H644" i="17"/>
  <c r="H536" i="17"/>
  <c r="H222" i="17"/>
  <c r="H446" i="17"/>
  <c r="H774" i="17"/>
  <c r="H509" i="17"/>
  <c r="H819" i="17"/>
  <c r="H760" i="17"/>
  <c r="H165" i="17"/>
  <c r="H139" i="17"/>
  <c r="H171" i="17"/>
  <c r="H209" i="17"/>
  <c r="H909" i="17"/>
  <c r="H216" i="17"/>
  <c r="H853" i="17"/>
  <c r="H838" i="17"/>
  <c r="H430" i="17"/>
  <c r="H198" i="17"/>
  <c r="H207" i="17"/>
  <c r="H100" i="17"/>
  <c r="H103" i="17"/>
  <c r="H295" i="17"/>
  <c r="H471" i="17"/>
  <c r="H267" i="17"/>
  <c r="H563" i="17"/>
  <c r="H154" i="17"/>
  <c r="H703" i="17"/>
  <c r="H238" i="17"/>
  <c r="H287" i="17"/>
  <c r="H780" i="17"/>
  <c r="H16" i="17"/>
  <c r="H252" i="17"/>
  <c r="H705" i="17"/>
  <c r="H470" i="17"/>
  <c r="H907" i="17"/>
  <c r="H112" i="17"/>
  <c r="H420" i="17"/>
  <c r="H480" i="17"/>
  <c r="H4" i="17"/>
  <c r="H241" i="17"/>
  <c r="H522" i="17"/>
  <c r="H953" i="17"/>
  <c r="H840" i="17"/>
  <c r="H639" i="17"/>
  <c r="H512" i="17"/>
  <c r="H547" i="17"/>
  <c r="H734" i="17"/>
  <c r="H939" i="17"/>
  <c r="H672" i="17"/>
  <c r="H349" i="17"/>
  <c r="H9" i="17"/>
  <c r="H485" i="17"/>
  <c r="H347" i="17"/>
  <c r="H48" i="17"/>
  <c r="H924" i="17"/>
  <c r="H159" i="17"/>
  <c r="H812" i="17"/>
  <c r="H14" i="17"/>
  <c r="H662" i="17"/>
  <c r="H107" i="17"/>
  <c r="H599" i="17"/>
  <c r="H634" i="17"/>
  <c r="H332" i="17"/>
  <c r="H141" i="17"/>
  <c r="H904" i="17"/>
  <c r="H652" i="17"/>
  <c r="H842" i="17"/>
  <c r="H168" i="17"/>
  <c r="H482" i="17"/>
  <c r="H596" i="17"/>
  <c r="H151" i="17"/>
  <c r="H147" i="17"/>
  <c r="H984" i="17"/>
  <c r="H318" i="17"/>
  <c r="H873" i="17"/>
  <c r="H350" i="17"/>
  <c r="H561" i="17"/>
  <c r="H83" i="17"/>
  <c r="H96" i="17"/>
  <c r="H701" i="17"/>
  <c r="H981" i="17"/>
  <c r="H975" i="17"/>
  <c r="H794" i="17"/>
  <c r="H188" i="17"/>
  <c r="H736" i="17"/>
  <c r="H631" i="17"/>
  <c r="H795" i="17"/>
  <c r="H397" i="17"/>
  <c r="H126" i="17"/>
  <c r="H724" i="17"/>
  <c r="H844" i="17"/>
  <c r="H393" i="17"/>
  <c r="H692" i="17"/>
  <c r="H742" i="17"/>
  <c r="H943" i="17"/>
  <c r="H94" i="17"/>
  <c r="H21" i="17"/>
  <c r="H70" i="17"/>
  <c r="H998" i="17"/>
  <c r="H955" i="17"/>
  <c r="H697" i="17"/>
  <c r="H789" i="17"/>
  <c r="H11" i="17"/>
  <c r="H941" i="17"/>
  <c r="H957" i="17"/>
  <c r="H865" i="17"/>
  <c r="H739" i="17"/>
  <c r="H803" i="17"/>
  <c r="H130" i="17"/>
  <c r="H502" i="17"/>
  <c r="H286" i="17"/>
  <c r="H524" i="17"/>
  <c r="H884" i="17"/>
  <c r="H608" i="17"/>
  <c r="H251" i="17"/>
  <c r="H977" i="17"/>
  <c r="H128" i="17"/>
  <c r="H749" i="17"/>
  <c r="H786" i="17"/>
  <c r="H552" i="17"/>
  <c r="H438" i="17"/>
  <c r="H463" i="17"/>
  <c r="H626" i="17"/>
  <c r="H993" i="17"/>
  <c r="H618" i="17"/>
  <c r="H790" i="17"/>
  <c r="H78" i="17"/>
  <c r="H645" i="17"/>
  <c r="H530" i="17"/>
  <c r="H257" i="17"/>
  <c r="H458" i="17"/>
  <c r="H116" i="17"/>
  <c r="H301" i="17"/>
  <c r="H478" i="17"/>
  <c r="H715" i="17"/>
  <c r="H84" i="17"/>
  <c r="H366" i="17"/>
  <c r="H42" i="17"/>
  <c r="H938" i="17"/>
  <c r="H429" i="17"/>
  <c r="H699" i="17"/>
  <c r="H352" i="17"/>
  <c r="H152" i="17"/>
  <c r="H85" i="17"/>
  <c r="H306" i="17"/>
  <c r="H163" i="17"/>
  <c r="H433" i="17"/>
  <c r="H75" i="17"/>
  <c r="H678" i="17"/>
  <c r="H468" i="17"/>
  <c r="H97" i="17"/>
  <c r="H481" i="17"/>
  <c r="H57" i="17"/>
  <c r="H861" i="17"/>
  <c r="H157" i="17"/>
  <c r="H518" i="17"/>
  <c r="H612" i="17"/>
  <c r="H74" i="17"/>
  <c r="H326" i="17"/>
  <c r="H269" i="17"/>
  <c r="H193" i="17"/>
  <c r="H897" i="17"/>
  <c r="H113" i="17"/>
  <c r="H450" i="17"/>
  <c r="H172" i="17"/>
  <c r="H5" i="17"/>
  <c r="H421" i="17"/>
  <c r="H407" i="17"/>
  <c r="H37" i="17"/>
  <c r="H852" i="17"/>
  <c r="H671" i="17"/>
  <c r="H936" i="17"/>
  <c r="H915" i="17"/>
  <c r="H629" i="17"/>
  <c r="H559" i="17"/>
  <c r="H56" i="17"/>
  <c r="H98" i="17"/>
  <c r="H630" i="17"/>
  <c r="H891" i="17"/>
  <c r="H385" i="17"/>
  <c r="H546" i="17"/>
  <c r="H925" i="17"/>
  <c r="H635" i="17"/>
  <c r="H777" i="17"/>
  <c r="H191" i="17"/>
  <c r="H67" i="17"/>
  <c r="H773" i="17"/>
  <c r="H898" i="17"/>
  <c r="H10" i="17"/>
  <c r="H620" i="17"/>
  <c r="H27" i="17"/>
  <c r="H863" i="17"/>
  <c r="H493" i="17"/>
  <c r="H581" i="17"/>
  <c r="H985" i="17"/>
  <c r="H418" i="17"/>
  <c r="H272" i="17"/>
  <c r="H472" i="17"/>
  <c r="H586" i="17"/>
  <c r="H682" i="17"/>
  <c r="H625" i="17"/>
  <c r="H354" i="17"/>
  <c r="H855" i="17"/>
  <c r="H821" i="17"/>
  <c r="H525" i="17"/>
  <c r="H483" i="17"/>
  <c r="H702" i="17"/>
  <c r="H797" i="17"/>
  <c r="H735" i="17"/>
  <c r="H120" i="17"/>
  <c r="H949" i="17"/>
  <c r="H170" i="17"/>
  <c r="H119" i="17"/>
  <c r="H383" i="17"/>
  <c r="H798" i="17"/>
  <c r="H325" i="17"/>
  <c r="H514" i="17"/>
  <c r="H494" i="17"/>
  <c r="H958" i="17"/>
  <c r="H862" i="17"/>
  <c r="H564" i="17"/>
  <c r="H816" i="17"/>
  <c r="H262" i="17"/>
  <c r="H956" i="17"/>
  <c r="H466" i="17"/>
  <c r="H62" i="17"/>
  <c r="H731" i="17"/>
  <c r="H740" i="17"/>
  <c r="H622" i="17"/>
  <c r="H443" i="17"/>
  <c r="H2" i="17"/>
  <c r="H320" i="17"/>
  <c r="H335" i="17"/>
  <c r="H646" i="17"/>
  <c r="H908" i="17"/>
  <c r="H747" i="17"/>
  <c r="H263" i="17"/>
  <c r="H388" i="17"/>
  <c r="H381" i="17"/>
  <c r="H400" i="17"/>
  <c r="H271" i="17"/>
  <c r="H929" i="17"/>
  <c r="H710" i="17"/>
  <c r="H556" i="17"/>
  <c r="H598" i="17"/>
  <c r="H102" i="17"/>
  <c r="H256" i="17"/>
  <c r="H628" i="17"/>
  <c r="H153" i="17"/>
  <c r="H111" i="17"/>
  <c r="H709" i="17"/>
  <c r="H810" i="17"/>
  <c r="H372" i="17"/>
  <c r="H431" i="17"/>
  <c r="H933" i="17"/>
  <c r="H451" i="17"/>
  <c r="H291" i="17"/>
  <c r="H718" i="17"/>
  <c r="H636" i="17"/>
  <c r="H910" i="17"/>
  <c r="H322" i="17"/>
  <c r="H707" i="17"/>
  <c r="H244" i="17"/>
  <c r="H551" i="17"/>
  <c r="H954" i="17"/>
  <c r="H398" i="17"/>
  <c r="H378" i="17"/>
  <c r="H289" i="17"/>
  <c r="H114" i="17"/>
  <c r="H353" i="17"/>
  <c r="H713" i="17"/>
  <c r="H6" i="17"/>
  <c r="H52" i="17"/>
  <c r="H721" i="17"/>
  <c r="H338" i="17"/>
  <c r="H64" i="17"/>
  <c r="H290" i="17"/>
  <c r="H214" i="17"/>
  <c r="H689" i="17"/>
  <c r="H805" i="17"/>
  <c r="H610" i="17"/>
  <c r="H578" i="17"/>
  <c r="H712" i="17"/>
  <c r="H769" i="17"/>
  <c r="H870" i="17"/>
  <c r="H591" i="17"/>
  <c r="H389" i="17"/>
  <c r="H424" i="17"/>
  <c r="H824" i="17"/>
  <c r="H305" i="17"/>
  <c r="H762" i="17"/>
  <c r="H826" i="17"/>
  <c r="H333" i="17"/>
  <c r="H687" i="17"/>
  <c r="H86" i="17"/>
  <c r="H166" i="17"/>
  <c r="H952" i="17"/>
  <c r="H132" i="17"/>
  <c r="H539" i="17"/>
  <c r="H495" i="17"/>
  <c r="H29" i="17"/>
  <c r="H58" i="17"/>
  <c r="H134" i="17"/>
  <c r="H520" i="17"/>
  <c r="H836" i="17"/>
  <c r="H817" i="17"/>
  <c r="H788" i="17"/>
  <c r="H65" i="17"/>
  <c r="H560" i="17"/>
  <c r="H288" i="17"/>
  <c r="H51" i="17"/>
  <c r="H226" i="17"/>
  <c r="H593" i="17"/>
  <c r="H845" i="17"/>
  <c r="H8" i="17"/>
  <c r="H413" i="17"/>
  <c r="H212" i="17"/>
  <c r="H43" i="17"/>
  <c r="H233" i="17"/>
  <c r="H614" i="17"/>
  <c r="H650" i="17"/>
  <c r="H737" i="17"/>
  <c r="H190" i="17"/>
  <c r="H948" i="17"/>
  <c r="H980" i="17"/>
  <c r="H770" i="17"/>
  <c r="H428" i="17"/>
  <c r="H716" i="17"/>
  <c r="H858" i="17"/>
  <c r="H893" i="17"/>
  <c r="H129" i="17"/>
  <c r="H538" i="17"/>
  <c r="H595" i="17"/>
  <c r="H277" i="17"/>
  <c r="H449" i="17"/>
  <c r="H41" i="17"/>
  <c r="H54" i="17"/>
  <c r="H683" i="17"/>
  <c r="H368" i="17"/>
  <c r="H264" i="17"/>
  <c r="N174" i="17"/>
  <c r="L174" i="17"/>
  <c r="K174" i="17"/>
  <c r="J174" i="17"/>
  <c r="I174" i="17"/>
  <c r="H174" i="17"/>
  <c r="P174" i="17" l="1"/>
  <c r="Q174" i="17"/>
  <c r="P527" i="17"/>
  <c r="P346" i="17"/>
  <c r="P862" i="17"/>
  <c r="P189" i="17"/>
  <c r="P265" i="17"/>
  <c r="P720" i="17"/>
  <c r="P982" i="17"/>
  <c r="P956" i="17"/>
  <c r="P771" i="17"/>
  <c r="P538" i="17"/>
  <c r="P11" i="17"/>
  <c r="P371" i="17"/>
  <c r="P613" i="17"/>
  <c r="P772" i="17"/>
  <c r="P71" i="17"/>
  <c r="P136" i="17"/>
  <c r="P798" i="17"/>
  <c r="P807" i="17"/>
  <c r="P557" i="17"/>
  <c r="P61" i="17"/>
  <c r="P586" i="17"/>
  <c r="P985" i="17"/>
  <c r="P27" i="17"/>
  <c r="P888" i="17"/>
  <c r="P540" i="17"/>
  <c r="P784" i="17"/>
  <c r="P414" i="17"/>
  <c r="P741" i="17"/>
  <c r="P638" i="17"/>
  <c r="P302" i="17"/>
  <c r="P245" i="17"/>
  <c r="P368" i="17"/>
  <c r="P893" i="17"/>
  <c r="P770" i="17"/>
  <c r="P737" i="17"/>
  <c r="P43" i="17"/>
  <c r="P845" i="17"/>
  <c r="P288" i="17"/>
  <c r="P817" i="17"/>
  <c r="P684" i="17"/>
  <c r="P841" i="17"/>
  <c r="P969" i="17"/>
  <c r="P827" i="17"/>
  <c r="P340" i="17"/>
  <c r="P56" i="17"/>
  <c r="P450" i="17"/>
  <c r="P518" i="17"/>
  <c r="P85" i="17"/>
  <c r="P84" i="17"/>
  <c r="P645" i="17"/>
  <c r="P552" i="17"/>
  <c r="P977" i="17"/>
  <c r="P803" i="17"/>
  <c r="P466" i="17"/>
  <c r="P408" i="17"/>
  <c r="P92" i="17"/>
  <c r="P494" i="17"/>
  <c r="P691" i="17"/>
  <c r="P122" i="17"/>
  <c r="P170" i="17"/>
  <c r="P879" i="17"/>
  <c r="P783" i="17"/>
  <c r="P821" i="17"/>
  <c r="P660" i="17"/>
  <c r="P236" i="17"/>
  <c r="P418" i="17"/>
  <c r="P624" i="17"/>
  <c r="P863" i="17"/>
  <c r="P649" i="17"/>
  <c r="P67" i="17"/>
  <c r="P925" i="17"/>
  <c r="P630" i="17"/>
  <c r="P553" i="17"/>
  <c r="P700" i="17"/>
  <c r="P284" i="17"/>
  <c r="P725" i="17"/>
  <c r="P594" i="17"/>
  <c r="P600" i="17"/>
  <c r="P555" i="17"/>
  <c r="P647" i="17"/>
  <c r="P315" i="17"/>
  <c r="P87" i="17"/>
  <c r="P204" i="17"/>
  <c r="P566" i="17"/>
  <c r="P129" i="17"/>
  <c r="P187" i="17"/>
  <c r="P91" i="17"/>
  <c r="P428" i="17"/>
  <c r="P833" i="17"/>
  <c r="P202" i="17"/>
  <c r="P190" i="17"/>
  <c r="P544" i="17"/>
  <c r="P746" i="17"/>
  <c r="P233" i="17"/>
  <c r="P274" i="17"/>
  <c r="P180" i="17"/>
  <c r="P8" i="17"/>
  <c r="P179" i="17"/>
  <c r="P818" i="17"/>
  <c r="P51" i="17"/>
  <c r="P950" i="17"/>
  <c r="P60" i="17"/>
  <c r="P788" i="17"/>
  <c r="P768" i="17"/>
  <c r="P854" i="17"/>
  <c r="P134" i="17"/>
  <c r="P77" i="17"/>
  <c r="P543" i="17"/>
  <c r="P539" i="17"/>
  <c r="P18" i="17"/>
  <c r="P619" i="17"/>
  <c r="P86" i="17"/>
  <c r="P528" i="17"/>
  <c r="P763" i="17"/>
  <c r="P455" i="17"/>
  <c r="P923" i="17"/>
  <c r="P215" i="17"/>
  <c r="P811" i="17"/>
  <c r="P559" i="17"/>
  <c r="P671" i="17"/>
  <c r="P421" i="17"/>
  <c r="P113" i="17"/>
  <c r="P326" i="17"/>
  <c r="P157" i="17"/>
  <c r="P97" i="17"/>
  <c r="P433" i="17"/>
  <c r="P152" i="17"/>
  <c r="P938" i="17"/>
  <c r="P715" i="17"/>
  <c r="P458" i="17"/>
  <c r="P78" i="17"/>
  <c r="P626" i="17"/>
  <c r="P786" i="17"/>
  <c r="P251" i="17"/>
  <c r="P286" i="17"/>
  <c r="P739" i="17"/>
  <c r="P949" i="17"/>
  <c r="P31" i="17"/>
  <c r="P991" i="17"/>
  <c r="P951" i="17"/>
  <c r="P435" i="17"/>
  <c r="P185" i="17"/>
  <c r="P316" i="17"/>
  <c r="P492" i="17"/>
  <c r="P416" i="17"/>
  <c r="P664" i="17"/>
  <c r="P173" i="17"/>
  <c r="P837" i="17"/>
  <c r="P364" i="17"/>
  <c r="P859" i="17"/>
  <c r="P276" i="17"/>
  <c r="P616" i="17"/>
  <c r="P356" i="17"/>
  <c r="P359" i="17"/>
  <c r="P321" i="17"/>
  <c r="P387" i="17"/>
  <c r="P623" i="17"/>
  <c r="P58" i="17"/>
  <c r="P132" i="17"/>
  <c r="P549" i="17"/>
  <c r="P396" i="17"/>
  <c r="P250" i="17"/>
  <c r="P936" i="17"/>
  <c r="P269" i="17"/>
  <c r="P481" i="17"/>
  <c r="P429" i="17"/>
  <c r="P116" i="17"/>
  <c r="P993" i="17"/>
  <c r="P941" i="17"/>
  <c r="P319" i="17"/>
  <c r="P564" i="17"/>
  <c r="P44" i="17"/>
  <c r="P730" i="17"/>
  <c r="P325" i="17"/>
  <c r="P607" i="17"/>
  <c r="P947" i="17"/>
  <c r="P797" i="17"/>
  <c r="P237" i="17"/>
  <c r="P813" i="17"/>
  <c r="P682" i="17"/>
  <c r="P944" i="17"/>
  <c r="P758" i="17"/>
  <c r="P194" i="17"/>
  <c r="P898" i="17"/>
  <c r="P777" i="17"/>
  <c r="P385" i="17"/>
  <c r="P521" i="17"/>
  <c r="P921" i="17"/>
  <c r="P848" i="17"/>
  <c r="P53" i="17"/>
  <c r="P983" i="17"/>
  <c r="P55" i="17"/>
  <c r="P643" i="17"/>
  <c r="P234" i="17"/>
  <c r="P930" i="17"/>
  <c r="P835" i="17"/>
  <c r="P816" i="17"/>
  <c r="P282" i="17"/>
  <c r="P850" i="17"/>
  <c r="P958" i="17"/>
  <c r="P464" i="17"/>
  <c r="P785" i="17"/>
  <c r="P789" i="17"/>
  <c r="P851" i="17"/>
  <c r="P121" i="17"/>
  <c r="P119" i="17"/>
  <c r="P47" i="17"/>
  <c r="P312" i="17"/>
  <c r="P735" i="17"/>
  <c r="P765" i="17"/>
  <c r="P867" i="17"/>
  <c r="P525" i="17"/>
  <c r="P609" i="17"/>
  <c r="P118" i="17"/>
  <c r="P625" i="17"/>
  <c r="P744" i="17"/>
  <c r="P178" i="17"/>
  <c r="P272" i="17"/>
  <c r="P895" i="17"/>
  <c r="P886" i="17"/>
  <c r="P493" i="17"/>
  <c r="P242" i="17"/>
  <c r="P825" i="17"/>
  <c r="P10" i="17"/>
  <c r="P541" i="17"/>
  <c r="P442" i="17"/>
  <c r="P937" i="17"/>
  <c r="P922" i="17"/>
  <c r="P317" i="17"/>
  <c r="P801" i="17"/>
  <c r="P225" i="17"/>
  <c r="P205" i="17"/>
  <c r="P230" i="17"/>
  <c r="P362" i="17"/>
  <c r="P229" i="17"/>
  <c r="P278" i="17"/>
  <c r="P901" i="17"/>
  <c r="P973" i="17"/>
  <c r="P45" i="17"/>
  <c r="P411" i="17"/>
  <c r="P799" i="17"/>
  <c r="P791" i="17"/>
  <c r="P248" i="17"/>
  <c r="P666" i="17"/>
  <c r="P109" i="17"/>
  <c r="P54" i="17"/>
  <c r="P41" i="17"/>
  <c r="P35" i="17"/>
  <c r="P716" i="17"/>
  <c r="P948" i="17"/>
  <c r="P802" i="17"/>
  <c r="P695" i="17"/>
  <c r="P413" i="17"/>
  <c r="P589" i="17"/>
  <c r="P510" i="17"/>
  <c r="P65" i="17"/>
  <c r="P7" i="17"/>
  <c r="P532" i="17"/>
  <c r="P135" i="17"/>
  <c r="P166" i="17"/>
  <c r="P465" i="17"/>
  <c r="P726" i="17"/>
  <c r="P491" i="17"/>
  <c r="P629" i="17"/>
  <c r="P5" i="17"/>
  <c r="P897" i="17"/>
  <c r="P861" i="17"/>
  <c r="P468" i="17"/>
  <c r="P163" i="17"/>
  <c r="P352" i="17"/>
  <c r="P42" i="17"/>
  <c r="P478" i="17"/>
  <c r="P257" i="17"/>
  <c r="P790" i="17"/>
  <c r="P463" i="17"/>
  <c r="P749" i="17"/>
  <c r="P608" i="17"/>
  <c r="P502" i="17"/>
  <c r="P865" i="17"/>
  <c r="P917" i="17"/>
  <c r="P868" i="17"/>
  <c r="P887" i="17"/>
  <c r="P614" i="17"/>
  <c r="P1001" i="17"/>
  <c r="P311" i="17"/>
  <c r="P226" i="17"/>
  <c r="P355" i="17"/>
  <c r="P224" i="17"/>
  <c r="P520" i="17"/>
  <c r="P708" i="17"/>
  <c r="P495" i="17"/>
  <c r="P59" i="17"/>
  <c r="P890" i="17"/>
  <c r="P261" i="17"/>
  <c r="P399" i="17"/>
  <c r="P324" i="17"/>
  <c r="P852" i="17"/>
  <c r="P74" i="17"/>
  <c r="P828" i="17"/>
  <c r="P262" i="17"/>
  <c r="P696" i="17"/>
  <c r="P498" i="17"/>
  <c r="P449" i="17"/>
  <c r="P637" i="17"/>
  <c r="P500" i="17"/>
  <c r="P514" i="17"/>
  <c r="P264" i="17"/>
  <c r="P342" i="17"/>
  <c r="P383" i="17"/>
  <c r="P571" i="17"/>
  <c r="P918" i="17"/>
  <c r="P120" i="17"/>
  <c r="P756" i="17"/>
  <c r="P621" i="17"/>
  <c r="P483" i="17"/>
  <c r="P462" i="17"/>
  <c r="P405" i="17"/>
  <c r="P354" i="17"/>
  <c r="P304" i="17"/>
  <c r="P329" i="17"/>
  <c r="P472" i="17"/>
  <c r="P434" i="17"/>
  <c r="P723" i="17"/>
  <c r="P581" i="17"/>
  <c r="P872" i="17"/>
  <c r="P460" i="17"/>
  <c r="P620" i="17"/>
  <c r="P38" i="17"/>
  <c r="P773" i="17"/>
  <c r="P191" i="17"/>
  <c r="P635" i="17"/>
  <c r="P546" i="17"/>
  <c r="P891" i="17"/>
  <c r="P98" i="17"/>
  <c r="P412" i="17"/>
  <c r="P965" i="17"/>
  <c r="P3" i="17"/>
  <c r="P667" i="17"/>
  <c r="P537" i="17"/>
  <c r="P501" i="17"/>
  <c r="P972" i="17"/>
  <c r="P206" i="17"/>
  <c r="P281" i="17"/>
  <c r="P517" i="17"/>
  <c r="P351" i="17"/>
  <c r="P899" i="17"/>
  <c r="P328" i="17"/>
  <c r="P456" i="17"/>
  <c r="P906" i="17"/>
  <c r="P142" i="17"/>
  <c r="P182" i="17"/>
  <c r="P505" i="17"/>
  <c r="P595" i="17"/>
  <c r="P685" i="17"/>
  <c r="P169" i="17"/>
  <c r="P858" i="17"/>
  <c r="P728" i="17"/>
  <c r="P550" i="17"/>
  <c r="P980" i="17"/>
  <c r="P843" i="17"/>
  <c r="P727" i="17"/>
  <c r="P650" i="17"/>
  <c r="P144" i="17"/>
  <c r="P570" i="17"/>
  <c r="P212" i="17"/>
  <c r="P577" i="17"/>
  <c r="P675" i="17"/>
  <c r="P593" i="17"/>
  <c r="P490" i="17"/>
  <c r="P461" i="17"/>
  <c r="P560" i="17"/>
  <c r="P19" i="17"/>
  <c r="P374" i="17"/>
  <c r="P836" i="17"/>
  <c r="P369" i="17"/>
  <c r="P24" i="17"/>
  <c r="P29" i="17"/>
  <c r="P422" i="17"/>
  <c r="P781" i="17"/>
  <c r="P952" i="17"/>
  <c r="P392" i="17"/>
  <c r="P345" i="17"/>
  <c r="P830" i="17"/>
  <c r="P668" i="17"/>
  <c r="P309" i="17"/>
  <c r="P386" i="17"/>
  <c r="P410" i="17"/>
  <c r="P150" i="17"/>
  <c r="P915" i="17"/>
  <c r="P37" i="17"/>
  <c r="P172" i="17"/>
  <c r="P193" i="17"/>
  <c r="P612" i="17"/>
  <c r="P57" i="17"/>
  <c r="P678" i="17"/>
  <c r="P306" i="17"/>
  <c r="P699" i="17"/>
  <c r="P366" i="17"/>
  <c r="P301" i="17"/>
  <c r="P530" i="17"/>
  <c r="P618" i="17"/>
  <c r="P438" i="17"/>
  <c r="P128" i="17"/>
  <c r="P884" i="17"/>
  <c r="P130" i="17"/>
  <c r="P957" i="17"/>
  <c r="P702" i="17"/>
  <c r="P855" i="17"/>
  <c r="P832" i="17"/>
  <c r="P361" i="17"/>
  <c r="P436" i="17"/>
  <c r="P20" i="17"/>
  <c r="P423" i="17"/>
  <c r="P447" i="17"/>
  <c r="P184" i="17"/>
  <c r="P453" i="17"/>
  <c r="P959" i="17"/>
  <c r="P101" i="17"/>
  <c r="P72" i="17"/>
  <c r="P93" i="17"/>
  <c r="P990" i="17"/>
  <c r="P903" i="17"/>
  <c r="P239" i="17"/>
  <c r="P314" i="17"/>
  <c r="P978" i="17"/>
  <c r="P146" i="17"/>
  <c r="P748" i="17"/>
  <c r="P687" i="17"/>
  <c r="P253" i="17"/>
  <c r="P407" i="17"/>
  <c r="P75" i="17"/>
  <c r="P524" i="17"/>
  <c r="P333" i="17"/>
  <c r="P826" i="17"/>
  <c r="P762" i="17"/>
  <c r="P305" i="17"/>
  <c r="P824" i="17"/>
  <c r="P424" i="17"/>
  <c r="P389" i="17"/>
  <c r="P591" i="17"/>
  <c r="P870" i="17"/>
  <c r="P769" i="17"/>
  <c r="P712" i="17"/>
  <c r="P578" i="17"/>
  <c r="P610" i="17"/>
  <c r="P805" i="17"/>
  <c r="P689" i="17"/>
  <c r="P214" i="17"/>
  <c r="P290" i="17"/>
  <c r="P64" i="17"/>
  <c r="P338" i="17"/>
  <c r="P721" i="17"/>
  <c r="P52" i="17"/>
  <c r="P6" i="17"/>
  <c r="P713" i="17"/>
  <c r="P353" i="17"/>
  <c r="P114" i="17"/>
  <c r="P289" i="17"/>
  <c r="P378" i="17"/>
  <c r="P398" i="17"/>
  <c r="P954" i="17"/>
  <c r="P551" i="17"/>
  <c r="P244" i="17"/>
  <c r="P707" i="17"/>
  <c r="P322" i="17"/>
  <c r="P910" i="17"/>
  <c r="P636" i="17"/>
  <c r="P718" i="17"/>
  <c r="P291" i="17"/>
  <c r="P451" i="17"/>
  <c r="P933" i="17"/>
  <c r="P431" i="17"/>
  <c r="P372" i="17"/>
  <c r="P810" i="17"/>
  <c r="P709" i="17"/>
  <c r="P111" i="17"/>
  <c r="P153" i="17"/>
  <c r="P628" i="17"/>
  <c r="P256" i="17"/>
  <c r="P102" i="17"/>
  <c r="P598" i="17"/>
  <c r="P556" i="17"/>
  <c r="P710" i="17"/>
  <c r="P929" i="17"/>
  <c r="P271" i="17"/>
  <c r="P400" i="17"/>
  <c r="P381" i="17"/>
  <c r="P388" i="17"/>
  <c r="P263" i="17"/>
  <c r="P747" i="17"/>
  <c r="P908" i="17"/>
  <c r="P646" i="17"/>
  <c r="P335" i="17"/>
  <c r="P683" i="17"/>
  <c r="P320" i="17"/>
  <c r="P17" i="17"/>
  <c r="P266" i="17"/>
  <c r="P787" i="17"/>
  <c r="P583" i="17"/>
  <c r="P690" i="17"/>
  <c r="P714" i="17"/>
  <c r="P750" i="17"/>
  <c r="P759" i="17"/>
  <c r="P167" i="17"/>
  <c r="P507" i="17"/>
  <c r="P605" i="17"/>
  <c r="P81" i="17"/>
  <c r="P477" i="17"/>
  <c r="P330" i="17"/>
  <c r="P277" i="17"/>
  <c r="P443" i="17"/>
  <c r="P622" i="17"/>
  <c r="P740" i="17"/>
  <c r="P731" i="17"/>
  <c r="P62" i="17"/>
  <c r="P2" i="17"/>
  <c r="P697" i="17"/>
  <c r="P955" i="17"/>
  <c r="P998" i="17"/>
  <c r="P70" i="17"/>
  <c r="P21" i="17"/>
  <c r="P94" i="17"/>
  <c r="P943" i="17"/>
  <c r="P742" i="17"/>
  <c r="P692" i="17"/>
  <c r="P393" i="17"/>
  <c r="P844" i="17"/>
  <c r="P724" i="17"/>
  <c r="P126" i="17"/>
  <c r="P397" i="17"/>
  <c r="P795" i="17"/>
  <c r="P631" i="17"/>
  <c r="P736" i="17"/>
  <c r="P188" i="17"/>
  <c r="P794" i="17"/>
  <c r="P975" i="17"/>
  <c r="P981" i="17"/>
  <c r="P701" i="17"/>
  <c r="P96" i="17"/>
  <c r="P83" i="17"/>
  <c r="P561" i="17"/>
  <c r="P350" i="17"/>
  <c r="P873" i="17"/>
  <c r="P318" i="17"/>
  <c r="P984" i="17"/>
  <c r="P147" i="17"/>
  <c r="P151" i="17"/>
  <c r="P596" i="17"/>
  <c r="P482" i="17"/>
  <c r="P168" i="17"/>
  <c r="P842" i="17"/>
  <c r="P652" i="17"/>
  <c r="P904" i="17"/>
  <c r="P141" i="17"/>
  <c r="P332" i="17"/>
  <c r="P634" i="17"/>
  <c r="P599" i="17"/>
  <c r="P107" i="17"/>
  <c r="P662" i="17"/>
  <c r="P14" i="17"/>
  <c r="P812" i="17"/>
  <c r="P159" i="17"/>
  <c r="P924" i="17"/>
  <c r="P48" i="17"/>
  <c r="P347" i="17"/>
  <c r="P485" i="17"/>
  <c r="P9" i="17"/>
  <c r="P349" i="17"/>
  <c r="P672" i="17"/>
  <c r="P939" i="17"/>
  <c r="P734" i="17"/>
  <c r="P547" i="17"/>
  <c r="P512" i="17"/>
  <c r="P639" i="17"/>
  <c r="P840" i="17"/>
  <c r="P953" i="17"/>
  <c r="P522" i="17"/>
  <c r="P241" i="17"/>
  <c r="P4" i="17"/>
  <c r="P480" i="17"/>
  <c r="P420" i="17"/>
  <c r="P112" i="17"/>
  <c r="P907" i="17"/>
  <c r="P470" i="17"/>
  <c r="P705" i="17"/>
  <c r="P252" i="17"/>
  <c r="P16" i="17"/>
  <c r="P780" i="17"/>
  <c r="P287" i="17"/>
  <c r="P238" i="17"/>
  <c r="P703" i="17"/>
  <c r="P154" i="17"/>
  <c r="P563" i="17"/>
  <c r="P267" i="17"/>
  <c r="P471" i="17"/>
  <c r="P295" i="17"/>
  <c r="P103" i="17"/>
  <c r="P100" i="17"/>
  <c r="P207" i="17"/>
  <c r="P198" i="17"/>
  <c r="P430" i="17"/>
  <c r="P838" i="17"/>
  <c r="P853" i="17"/>
  <c r="P216" i="17"/>
  <c r="P909" i="17"/>
  <c r="P209" i="17"/>
  <c r="P171" i="17"/>
  <c r="P139" i="17"/>
  <c r="P165" i="17"/>
  <c r="P760" i="17"/>
  <c r="P819" i="17"/>
  <c r="P509" i="17"/>
  <c r="P774" i="17"/>
  <c r="P446" i="17"/>
  <c r="P222" i="17"/>
  <c r="P536" i="17"/>
  <c r="P644" i="17"/>
  <c r="P270" i="17"/>
  <c r="P606" i="17"/>
  <c r="P247" i="17"/>
  <c r="P588" i="17"/>
  <c r="P177" i="17"/>
  <c r="P425" i="17"/>
  <c r="P920" i="17"/>
  <c r="P986" i="17"/>
  <c r="P406" i="17"/>
  <c r="P213" i="17"/>
  <c r="P968" i="17"/>
  <c r="P766" i="17"/>
  <c r="P394" i="17"/>
  <c r="P143" i="17"/>
  <c r="P336" i="17"/>
  <c r="P131" i="17"/>
  <c r="P26" i="17"/>
  <c r="P590" i="17"/>
  <c r="P223" i="17"/>
  <c r="P348" i="17"/>
  <c r="P738" i="17"/>
  <c r="P542" i="17"/>
  <c r="P905" i="17"/>
  <c r="P849" i="17"/>
  <c r="P698" i="17"/>
  <c r="P363" i="17"/>
  <c r="P33" i="17"/>
  <c r="P303" i="17"/>
  <c r="P800" i="17"/>
  <c r="P674" i="17"/>
  <c r="P95" i="17"/>
  <c r="P633" i="17"/>
  <c r="P572" i="17"/>
  <c r="P963" i="17"/>
  <c r="P535" i="17"/>
  <c r="P404" i="17"/>
  <c r="P874" i="17"/>
  <c r="P757" i="17"/>
  <c r="P592" i="17"/>
  <c r="P401" i="17"/>
  <c r="P105" i="17"/>
  <c r="P804" i="17"/>
  <c r="P704" i="17"/>
  <c r="P883" i="17"/>
  <c r="P211" i="17"/>
  <c r="P283" i="17"/>
  <c r="P693" i="17"/>
  <c r="P367" i="17"/>
  <c r="P487" i="17"/>
  <c r="P476" i="17"/>
  <c r="P567" i="17"/>
  <c r="P457" i="17"/>
  <c r="P90" i="17"/>
  <c r="P882" i="17"/>
  <c r="P240" i="17"/>
  <c r="P49" i="17"/>
  <c r="P161" i="17"/>
  <c r="P145" i="17"/>
  <c r="P127" i="17"/>
  <c r="P970" i="17"/>
  <c r="P900" i="17"/>
  <c r="P809" i="17"/>
  <c r="P360" i="17"/>
  <c r="P380" i="17"/>
  <c r="P231" i="17"/>
  <c r="P496" i="17"/>
  <c r="P996" i="17"/>
  <c r="P942" i="17"/>
  <c r="P294" i="17"/>
  <c r="P669" i="17"/>
  <c r="P995" i="17"/>
  <c r="P337" i="17"/>
  <c r="P409" i="17"/>
  <c r="P642" i="17"/>
  <c r="P940" i="17"/>
  <c r="P327" i="17"/>
  <c r="P823" i="17"/>
  <c r="P515" i="17"/>
  <c r="P218" i="17"/>
  <c r="P829" i="17"/>
  <c r="P935" i="17"/>
  <c r="P419" i="17"/>
  <c r="P88" i="17"/>
  <c r="P426" i="17"/>
  <c r="P417" i="17"/>
  <c r="P611" i="17"/>
  <c r="P415" i="17"/>
  <c r="P228" i="17"/>
  <c r="P275" i="17"/>
  <c r="P208" i="17"/>
  <c r="P569" i="17"/>
  <c r="P181" i="17"/>
  <c r="P341" i="17"/>
  <c r="P554" i="17"/>
  <c r="P992" i="17"/>
  <c r="P504" i="17"/>
  <c r="P974" i="17"/>
  <c r="P677" i="17"/>
  <c r="P580" i="17"/>
  <c r="P934" i="17"/>
  <c r="P441" i="17"/>
  <c r="P847" i="17"/>
  <c r="P928" i="17"/>
  <c r="P927" i="17"/>
  <c r="P196" i="17"/>
  <c r="P140" i="17"/>
  <c r="P806" i="17"/>
  <c r="P585" i="17"/>
  <c r="P961" i="17"/>
  <c r="P860" i="17"/>
  <c r="P379" i="17"/>
  <c r="P575" i="17"/>
  <c r="P584" i="17"/>
  <c r="P767" i="17"/>
  <c r="P857" i="17"/>
  <c r="P475" i="17"/>
  <c r="P916" i="17"/>
  <c r="P36" i="17"/>
  <c r="P384" i="17"/>
  <c r="P452" i="17"/>
  <c r="P232" i="17"/>
  <c r="P989" i="17"/>
  <c r="P814" i="17"/>
  <c r="P268" i="17"/>
  <c r="P39" i="17"/>
  <c r="P568" i="17"/>
  <c r="P808" i="17"/>
  <c r="P545" i="17"/>
  <c r="P971" i="17"/>
  <c r="P779" i="17"/>
  <c r="P617" i="17"/>
  <c r="P743" i="17"/>
  <c r="P732" i="17"/>
  <c r="P162" i="17"/>
  <c r="P945" i="17"/>
  <c r="P601" i="17"/>
  <c r="P656" i="17"/>
  <c r="P846" i="17"/>
  <c r="P573" i="17"/>
  <c r="P377" i="17"/>
  <c r="P665" i="17"/>
  <c r="P254" i="17"/>
  <c r="P548" i="17"/>
  <c r="P89" i="17"/>
  <c r="P513" i="17"/>
  <c r="P124" i="17"/>
  <c r="P966" i="17"/>
  <c r="P632" i="17"/>
  <c r="P655" i="17"/>
  <c r="P658" i="17"/>
  <c r="P459" i="17"/>
  <c r="P80" i="17"/>
  <c r="P299" i="17"/>
  <c r="P994" i="17"/>
  <c r="P602" i="17"/>
  <c r="P869" i="17"/>
  <c r="P156" i="17"/>
  <c r="P885" i="17"/>
  <c r="P259" i="17"/>
  <c r="P63" i="17"/>
  <c r="P110" i="17"/>
  <c r="P125" i="17"/>
  <c r="P403" i="17"/>
  <c r="P30" i="17"/>
  <c r="P523" i="17"/>
  <c r="P964" i="17"/>
  <c r="P164" i="17"/>
  <c r="P79" i="17"/>
  <c r="P486" i="17"/>
  <c r="P484" i="17"/>
  <c r="P343" i="17"/>
  <c r="P688" i="17"/>
  <c r="P796" i="17"/>
  <c r="P815" i="17"/>
  <c r="P104" i="17"/>
  <c r="P753" i="17"/>
  <c r="P651" i="17"/>
  <c r="P200" i="17"/>
  <c r="P503" i="17"/>
  <c r="P479" i="17"/>
  <c r="P676" i="17"/>
  <c r="P729" i="17"/>
  <c r="P391" i="17"/>
  <c r="P562" i="17"/>
  <c r="P357" i="17"/>
  <c r="P331" i="17"/>
  <c r="P192" i="17"/>
  <c r="P913" i="17"/>
  <c r="P962" i="17"/>
  <c r="P183" i="17"/>
  <c r="P258" i="17"/>
  <c r="P66" i="17"/>
  <c r="P911" i="17"/>
  <c r="P892" i="17"/>
  <c r="P856" i="17"/>
  <c r="P445" i="17"/>
  <c r="P902" i="17"/>
  <c r="P133" i="17"/>
  <c r="P155" i="17"/>
  <c r="P533" i="17"/>
  <c r="P123" i="17"/>
  <c r="P880" i="17"/>
  <c r="P778" i="17"/>
  <c r="P488" i="17"/>
  <c r="P604" i="17"/>
  <c r="P988" i="17"/>
  <c r="P427" i="17"/>
  <c r="P323" i="17"/>
  <c r="P376" i="17"/>
  <c r="P308" i="17"/>
  <c r="P310" i="17"/>
  <c r="P448" i="17"/>
  <c r="P76" i="17"/>
  <c r="P967" i="17"/>
  <c r="P197" i="17"/>
  <c r="P246" i="17"/>
  <c r="P13" i="17"/>
  <c r="P875" i="17"/>
  <c r="P657" i="17"/>
  <c r="P654" i="17"/>
  <c r="P260" i="17"/>
  <c r="P979" i="17"/>
  <c r="P255" i="17"/>
  <c r="P820" i="17"/>
  <c r="P375" i="17"/>
  <c r="P881" i="17"/>
  <c r="P28" i="17"/>
  <c r="P300" i="17"/>
  <c r="P344" i="17"/>
  <c r="P46" i="17"/>
  <c r="P745" i="17"/>
  <c r="P199" i="17"/>
  <c r="P106" i="17"/>
  <c r="P32" i="17"/>
  <c r="P285" i="17"/>
  <c r="P960" i="17"/>
  <c r="P339" i="17"/>
  <c r="P148" i="17"/>
  <c r="P195" i="17"/>
  <c r="P473" i="17"/>
  <c r="P761" i="17"/>
  <c r="P912" i="17"/>
  <c r="P115" i="17"/>
  <c r="P831" i="17"/>
  <c r="P519" i="17"/>
  <c r="P499" i="17"/>
  <c r="P219" i="17"/>
  <c r="P565" i="17"/>
  <c r="P395" i="17"/>
  <c r="P508" i="17"/>
  <c r="P946" i="17"/>
  <c r="P531" i="17"/>
  <c r="P673" i="17"/>
  <c r="P243" i="17"/>
  <c r="P69" i="17"/>
  <c r="P489" i="17"/>
  <c r="P717" i="17"/>
  <c r="P25" i="17"/>
  <c r="P440" i="17"/>
  <c r="P439" i="17"/>
  <c r="P670" i="17"/>
  <c r="P23" i="17"/>
  <c r="P931" i="17"/>
  <c r="P296" i="17"/>
  <c r="P648" i="17"/>
  <c r="P382" i="17"/>
  <c r="P227" i="17"/>
  <c r="P516" i="17"/>
  <c r="P711" i="17"/>
  <c r="P313" i="17"/>
  <c r="P293" i="17"/>
  <c r="P775" i="17"/>
  <c r="P40" i="17"/>
  <c r="P373" i="17"/>
  <c r="P603" i="17"/>
  <c r="P792" i="17"/>
  <c r="P297" i="17"/>
  <c r="P334" i="17"/>
  <c r="P864" i="17"/>
  <c r="P307" i="17"/>
  <c r="P627" i="17"/>
  <c r="P220" i="17"/>
  <c r="P764" i="17"/>
  <c r="P686" i="17"/>
  <c r="P158" i="17"/>
  <c r="P201" i="17"/>
  <c r="P755" i="17"/>
  <c r="P793" i="17"/>
  <c r="P754" i="17"/>
  <c r="P402" i="17"/>
  <c r="P558" i="17"/>
  <c r="P877" i="17"/>
  <c r="P587" i="17"/>
  <c r="P582" i="17"/>
  <c r="P358" i="17"/>
  <c r="P680" i="17"/>
  <c r="P365" i="17"/>
  <c r="P186" i="17"/>
  <c r="P681" i="17"/>
  <c r="P914" i="17"/>
  <c r="P876" i="17"/>
  <c r="P1000" i="17"/>
  <c r="P108" i="17"/>
  <c r="P390" i="17"/>
  <c r="P34" i="17"/>
  <c r="P117" i="17"/>
  <c r="P579" i="17"/>
  <c r="P661" i="17"/>
  <c r="P782" i="17"/>
  <c r="P694" i="17"/>
  <c r="P298" i="17"/>
  <c r="P160" i="17"/>
  <c r="P444" i="17"/>
  <c r="P469" i="17"/>
  <c r="P497" i="17"/>
  <c r="P12" i="17"/>
  <c r="P722" i="17"/>
  <c r="P932" i="17"/>
  <c r="P871" i="17"/>
  <c r="P653" i="17"/>
  <c r="P138" i="17"/>
  <c r="P203" i="17"/>
  <c r="P866" i="17"/>
  <c r="P249" i="17"/>
  <c r="P149" i="17"/>
  <c r="P640" i="17"/>
  <c r="P82" i="17"/>
  <c r="P839" i="17"/>
  <c r="P706" i="17"/>
  <c r="P733" i="17"/>
  <c r="P526" i="17"/>
  <c r="P99" i="17"/>
  <c r="P719" i="17"/>
  <c r="P834" i="17"/>
  <c r="P50" i="17"/>
  <c r="P22" i="17"/>
  <c r="P432" i="17"/>
  <c r="P279" i="17"/>
  <c r="P273" i="17"/>
  <c r="P752" i="17"/>
  <c r="P997" i="17"/>
  <c r="P506" i="17"/>
  <c r="P776" i="17"/>
  <c r="P235" i="17"/>
  <c r="P574" i="17"/>
  <c r="P221" i="17"/>
  <c r="P534" i="17"/>
  <c r="P926" i="17"/>
  <c r="P292" i="17"/>
  <c r="P919" i="17"/>
  <c r="P280" i="17"/>
  <c r="P437" i="17"/>
  <c r="P597" i="17"/>
  <c r="P641" i="17"/>
  <c r="P511" i="17"/>
  <c r="P454" i="17"/>
  <c r="P615" i="17"/>
  <c r="P896" i="17"/>
  <c r="P15" i="17"/>
  <c r="P467" i="17"/>
  <c r="P894" i="17"/>
  <c r="P529" i="17"/>
  <c r="P663" i="17"/>
  <c r="P73" i="17"/>
  <c r="P889" i="17"/>
  <c r="P137" i="17"/>
  <c r="P751" i="17"/>
  <c r="P68" i="17"/>
  <c r="P370" i="17"/>
  <c r="P576" i="17"/>
  <c r="P822" i="17"/>
  <c r="P217" i="17"/>
  <c r="P659" i="17"/>
  <c r="P878" i="17"/>
  <c r="P987" i="17"/>
  <c r="P999" i="17"/>
  <c r="P976" i="17"/>
  <c r="P679" i="17"/>
  <c r="P474" i="17"/>
  <c r="P210" i="17"/>
  <c r="P176" i="17"/>
  <c r="P175" i="17"/>
  <c r="Q720" i="17"/>
  <c r="Q844" i="17"/>
  <c r="Q43" i="17"/>
  <c r="Q288" i="17"/>
  <c r="Q58" i="17"/>
  <c r="Q460" i="17"/>
  <c r="Q763" i="17"/>
  <c r="Q547" i="17"/>
  <c r="Q897" i="17"/>
  <c r="Q291" i="17"/>
  <c r="Q216" i="17"/>
  <c r="Q257" i="17"/>
  <c r="Q714" i="17"/>
  <c r="Q223" i="17"/>
  <c r="Q262" i="17"/>
  <c r="Q771" i="17"/>
  <c r="Q71" i="17"/>
  <c r="Q975" i="17"/>
  <c r="Q118" i="17"/>
  <c r="Q369" i="17"/>
  <c r="Q86" i="17"/>
  <c r="Q9" i="17"/>
  <c r="Q421" i="17"/>
  <c r="Q326" i="17"/>
  <c r="Q431" i="17"/>
  <c r="Q171" i="17"/>
  <c r="Q17" i="17"/>
  <c r="Q786" i="17"/>
  <c r="Q542" i="17"/>
  <c r="Q282" i="17"/>
  <c r="Q613" i="17"/>
  <c r="Q736" i="17"/>
  <c r="Q237" i="17"/>
  <c r="Q586" i="17"/>
  <c r="Q135" i="17"/>
  <c r="Q159" i="17"/>
  <c r="Q712" i="17"/>
  <c r="Q338" i="17"/>
  <c r="Q378" i="17"/>
  <c r="Q267" i="17"/>
  <c r="Q75" i="17"/>
  <c r="Q838" i="17"/>
  <c r="Q710" i="17"/>
  <c r="Q760" i="17"/>
  <c r="Q908" i="17"/>
  <c r="Q993" i="17"/>
  <c r="Q583" i="17"/>
  <c r="Q977" i="17"/>
  <c r="Q81" i="17"/>
  <c r="Q26" i="17"/>
  <c r="Q62" i="17"/>
  <c r="Q955" i="17"/>
  <c r="Q696" i="17"/>
  <c r="Q850" i="17"/>
  <c r="Q428" i="17"/>
  <c r="Q990" i="17"/>
  <c r="Q325" i="17"/>
  <c r="Q233" i="17"/>
  <c r="Q274" i="17"/>
  <c r="Q120" i="17"/>
  <c r="Q701" i="17"/>
  <c r="Q51" i="17"/>
  <c r="Q950" i="17"/>
  <c r="Q354" i="17"/>
  <c r="Q61" i="17"/>
  <c r="Q147" i="17"/>
  <c r="Q134" i="17"/>
  <c r="Q77" i="17"/>
  <c r="Q581" i="17"/>
  <c r="Q361" i="17"/>
  <c r="Q141" i="17"/>
  <c r="Q634" i="17"/>
  <c r="Q107" i="17"/>
  <c r="Q14" i="17"/>
  <c r="Q424" i="17"/>
  <c r="Q347" i="17"/>
  <c r="Q98" i="17"/>
  <c r="Q805" i="17"/>
  <c r="Q512" i="17"/>
  <c r="Q37" i="17"/>
  <c r="Q6" i="17"/>
  <c r="Q420" i="17"/>
  <c r="Q193" i="17"/>
  <c r="Q551" i="17"/>
  <c r="Q287" i="17"/>
  <c r="Q57" i="17"/>
  <c r="Q451" i="17"/>
  <c r="Q103" i="17"/>
  <c r="Q306" i="17"/>
  <c r="Q628" i="17"/>
  <c r="Q909" i="17"/>
  <c r="Q366" i="17"/>
  <c r="Q400" i="17"/>
  <c r="Q774" i="17"/>
  <c r="Q530" i="17"/>
  <c r="Q683" i="17"/>
  <c r="Q588" i="17"/>
  <c r="Q438" i="17"/>
  <c r="Q750" i="17"/>
  <c r="Q766" i="17"/>
  <c r="Q884" i="17"/>
  <c r="Q277" i="17"/>
  <c r="Q348" i="17"/>
  <c r="Q957" i="17"/>
  <c r="Q538" i="17"/>
  <c r="Q980" i="17"/>
  <c r="Q239" i="17"/>
  <c r="Q329" i="17"/>
  <c r="Q528" i="17"/>
  <c r="Q610" i="17"/>
  <c r="Q780" i="17"/>
  <c r="Q153" i="17"/>
  <c r="Q335" i="17"/>
  <c r="Q608" i="17"/>
  <c r="Q70" i="17"/>
  <c r="Q843" i="17"/>
  <c r="Q312" i="17"/>
  <c r="Q318" i="17"/>
  <c r="Q952" i="17"/>
  <c r="Q591" i="17"/>
  <c r="Q353" i="17"/>
  <c r="Q207" i="17"/>
  <c r="Q222" i="17"/>
  <c r="Q286" i="17"/>
  <c r="Q772" i="17"/>
  <c r="Q393" i="17"/>
  <c r="Q413" i="17"/>
  <c r="Q65" i="17"/>
  <c r="Q27" i="17"/>
  <c r="Q385" i="17"/>
  <c r="Q241" i="17"/>
  <c r="Q252" i="17"/>
  <c r="Q709" i="17"/>
  <c r="Q429" i="17"/>
  <c r="Q116" i="17"/>
  <c r="Q270" i="17"/>
  <c r="Q406" i="17"/>
  <c r="Q803" i="17"/>
  <c r="Q466" i="17"/>
  <c r="Q685" i="17"/>
  <c r="Q913" i="17"/>
  <c r="Q494" i="17"/>
  <c r="Q691" i="17"/>
  <c r="Q903" i="17"/>
  <c r="Q982" i="17"/>
  <c r="Q697" i="17"/>
  <c r="Q72" i="17"/>
  <c r="Q371" i="17"/>
  <c r="Q192" i="17"/>
  <c r="Q498" i="17"/>
  <c r="Q716" i="17"/>
  <c r="Q958" i="17"/>
  <c r="Q692" i="17"/>
  <c r="Q730" i="17"/>
  <c r="Q190" i="17"/>
  <c r="Q126" i="17"/>
  <c r="Q122" i="17"/>
  <c r="Q119" i="17"/>
  <c r="Q918" i="17"/>
  <c r="Q794" i="17"/>
  <c r="Q845" i="17"/>
  <c r="Q314" i="17"/>
  <c r="Q525" i="17"/>
  <c r="Q405" i="17"/>
  <c r="Q873" i="17"/>
  <c r="Q817" i="17"/>
  <c r="Q146" i="17"/>
  <c r="Q272" i="17"/>
  <c r="Q723" i="17"/>
  <c r="Q842" i="17"/>
  <c r="Q132" i="17"/>
  <c r="Q969" i="17"/>
  <c r="Q890" i="17"/>
  <c r="Q830" i="17"/>
  <c r="Q668" i="17"/>
  <c r="Q925" i="17"/>
  <c r="Q870" i="17"/>
  <c r="Q349" i="17"/>
  <c r="Q629" i="17"/>
  <c r="Q290" i="17"/>
  <c r="Q953" i="17"/>
  <c r="Q5" i="17"/>
  <c r="Q114" i="17"/>
  <c r="Q470" i="17"/>
  <c r="Q74" i="17"/>
  <c r="Q322" i="17"/>
  <c r="Q154" i="17"/>
  <c r="Q468" i="17"/>
  <c r="Q372" i="17"/>
  <c r="Q198" i="17"/>
  <c r="Q352" i="17"/>
  <c r="Q598" i="17"/>
  <c r="Q139" i="17"/>
  <c r="Q478" i="17"/>
  <c r="Q263" i="17"/>
  <c r="Q536" i="17"/>
  <c r="Q790" i="17"/>
  <c r="Q266" i="17"/>
  <c r="Q920" i="17"/>
  <c r="Q749" i="17"/>
  <c r="Q507" i="17"/>
  <c r="Q336" i="17"/>
  <c r="Q502" i="17"/>
  <c r="Q740" i="17"/>
  <c r="Q905" i="17"/>
  <c r="Q828" i="17"/>
  <c r="Q21" i="17"/>
  <c r="Q258" i="17"/>
  <c r="Q795" i="17"/>
  <c r="Q96" i="17"/>
  <c r="Q151" i="17"/>
  <c r="Q841" i="17"/>
  <c r="Q824" i="17"/>
  <c r="Q852" i="17"/>
  <c r="Q954" i="17"/>
  <c r="Q163" i="17"/>
  <c r="Q509" i="17"/>
  <c r="Q330" i="17"/>
  <c r="Q187" i="17"/>
  <c r="Q11" i="17"/>
  <c r="Q170" i="17"/>
  <c r="Q593" i="17"/>
  <c r="Q836" i="17"/>
  <c r="Q652" i="17"/>
  <c r="Q635" i="17"/>
  <c r="Q559" i="17"/>
  <c r="Q907" i="17"/>
  <c r="Q97" i="17"/>
  <c r="Q715" i="17"/>
  <c r="Q425" i="17"/>
  <c r="Q622" i="17"/>
  <c r="Q962" i="17"/>
  <c r="Q737" i="17"/>
  <c r="Q311" i="17"/>
  <c r="Q224" i="17"/>
  <c r="Q495" i="17"/>
  <c r="Q191" i="17"/>
  <c r="Q450" i="17"/>
  <c r="Q204" i="17"/>
  <c r="Q319" i="17"/>
  <c r="Q858" i="17"/>
  <c r="Q833" i="17"/>
  <c r="Q544" i="17"/>
  <c r="Q212" i="17"/>
  <c r="Q867" i="17"/>
  <c r="Q19" i="17"/>
  <c r="Q596" i="17"/>
  <c r="Q29" i="17"/>
  <c r="Q166" i="17"/>
  <c r="Q305" i="17"/>
  <c r="Q578" i="17"/>
  <c r="Q721" i="17"/>
  <c r="Q398" i="17"/>
  <c r="Q929" i="17"/>
  <c r="Q646" i="17"/>
  <c r="Q606" i="17"/>
  <c r="Q626" i="17"/>
  <c r="Q690" i="17"/>
  <c r="Q213" i="17"/>
  <c r="Q590" i="17"/>
  <c r="Q739" i="17"/>
  <c r="Q2" i="17"/>
  <c r="Q816" i="17"/>
  <c r="Q264" i="17"/>
  <c r="Q621" i="17"/>
  <c r="Q978" i="17"/>
  <c r="Q493" i="17"/>
  <c r="Q630" i="17"/>
  <c r="Q480" i="17"/>
  <c r="Q295" i="17"/>
  <c r="Q271" i="17"/>
  <c r="Q247" i="17"/>
  <c r="Q968" i="17"/>
  <c r="Q595" i="17"/>
  <c r="Q92" i="17"/>
  <c r="Q144" i="17"/>
  <c r="Q821" i="17"/>
  <c r="Q886" i="17"/>
  <c r="Q333" i="17"/>
  <c r="Q214" i="17"/>
  <c r="Q707" i="17"/>
  <c r="Q102" i="17"/>
  <c r="Q78" i="17"/>
  <c r="Q167" i="17"/>
  <c r="Q998" i="17"/>
  <c r="Q770" i="17"/>
  <c r="Q607" i="17"/>
  <c r="Q561" i="17"/>
  <c r="Q944" i="17"/>
  <c r="Q773" i="17"/>
  <c r="Q939" i="17"/>
  <c r="Q636" i="17"/>
  <c r="Q136" i="17"/>
  <c r="Q742" i="17"/>
  <c r="Q789" i="17"/>
  <c r="Q631" i="17"/>
  <c r="Q577" i="17"/>
  <c r="Q83" i="17"/>
  <c r="Q178" i="17"/>
  <c r="Q863" i="17"/>
  <c r="Q826" i="17"/>
  <c r="Q891" i="17"/>
  <c r="Q671" i="17"/>
  <c r="Q113" i="17"/>
  <c r="Q157" i="17"/>
  <c r="Q718" i="17"/>
  <c r="Q433" i="17"/>
  <c r="Q938" i="17"/>
  <c r="Q458" i="17"/>
  <c r="Q251" i="17"/>
  <c r="Q930" i="17"/>
  <c r="Q893" i="17"/>
  <c r="Q862" i="17"/>
  <c r="Q464" i="17"/>
  <c r="Q724" i="17"/>
  <c r="Q614" i="17"/>
  <c r="Q695" i="17"/>
  <c r="Q949" i="17"/>
  <c r="Q879" i="17"/>
  <c r="Q981" i="17"/>
  <c r="Q226" i="17"/>
  <c r="Q510" i="17"/>
  <c r="Q855" i="17"/>
  <c r="Q660" i="17"/>
  <c r="Q984" i="17"/>
  <c r="Q520" i="17"/>
  <c r="Q532" i="17"/>
  <c r="Q985" i="17"/>
  <c r="Q758" i="17"/>
  <c r="Q904" i="17"/>
  <c r="Q620" i="17"/>
  <c r="Q898" i="17"/>
  <c r="Q67" i="17"/>
  <c r="Q777" i="17"/>
  <c r="Q389" i="17"/>
  <c r="Q485" i="17"/>
  <c r="Q56" i="17"/>
  <c r="Q689" i="17"/>
  <c r="Q639" i="17"/>
  <c r="Q407" i="17"/>
  <c r="Q713" i="17"/>
  <c r="Q112" i="17"/>
  <c r="Q269" i="17"/>
  <c r="Q244" i="17"/>
  <c r="Q238" i="17"/>
  <c r="Q481" i="17"/>
  <c r="Q933" i="17"/>
  <c r="Q100" i="17"/>
  <c r="Q85" i="17"/>
  <c r="Q256" i="17"/>
  <c r="Q209" i="17"/>
  <c r="Q84" i="17"/>
  <c r="Q381" i="17"/>
  <c r="Q446" i="17"/>
  <c r="Q645" i="17"/>
  <c r="Q320" i="17"/>
  <c r="Q177" i="17"/>
  <c r="Q552" i="17"/>
  <c r="Q759" i="17"/>
  <c r="Q394" i="17"/>
  <c r="Q524" i="17"/>
  <c r="Q443" i="17"/>
  <c r="Q738" i="17"/>
  <c r="Q941" i="17"/>
  <c r="Q93" i="17"/>
  <c r="Q650" i="17"/>
  <c r="Q735" i="17"/>
  <c r="Q625" i="17"/>
  <c r="Q392" i="17"/>
  <c r="Q48" i="17"/>
  <c r="Q52" i="17"/>
  <c r="Q861" i="17"/>
  <c r="Q42" i="17"/>
  <c r="Q463" i="17"/>
  <c r="Q865" i="17"/>
  <c r="Q183" i="17"/>
  <c r="Q798" i="17"/>
  <c r="Q490" i="17"/>
  <c r="Q418" i="17"/>
  <c r="Q762" i="17"/>
  <c r="Q840" i="17"/>
  <c r="Q703" i="17"/>
  <c r="Q152" i="17"/>
  <c r="Q388" i="17"/>
  <c r="Q143" i="17"/>
  <c r="Q956" i="17"/>
  <c r="Q44" i="17"/>
  <c r="Q397" i="17"/>
  <c r="Q702" i="17"/>
  <c r="Q482" i="17"/>
  <c r="Q10" i="17"/>
  <c r="Q936" i="17"/>
  <c r="Q518" i="17"/>
  <c r="Q331" i="17"/>
  <c r="Q449" i="17"/>
  <c r="Q785" i="17"/>
  <c r="Q121" i="17"/>
  <c r="Q797" i="17"/>
  <c r="Q560" i="17"/>
  <c r="Q682" i="17"/>
  <c r="Q422" i="17"/>
  <c r="Q687" i="17"/>
  <c r="Q924" i="17"/>
  <c r="Q734" i="17"/>
  <c r="Q4" i="17"/>
  <c r="Q16" i="17"/>
  <c r="Q471" i="17"/>
  <c r="Q111" i="17"/>
  <c r="Q853" i="17"/>
  <c r="Q819" i="17"/>
  <c r="Q477" i="17"/>
  <c r="Q357" i="17"/>
  <c r="Q408" i="17"/>
  <c r="Q943" i="17"/>
  <c r="Q917" i="17"/>
  <c r="Q948" i="17"/>
  <c r="Q851" i="17"/>
  <c r="Q562" i="17"/>
  <c r="Q835" i="17"/>
  <c r="Q129" i="17"/>
  <c r="Q564" i="17"/>
  <c r="Q94" i="17"/>
  <c r="Q728" i="17"/>
  <c r="Q637" i="17"/>
  <c r="Q500" i="17"/>
  <c r="Q514" i="17"/>
  <c r="Q887" i="17"/>
  <c r="Q342" i="17"/>
  <c r="Q383" i="17"/>
  <c r="Q189" i="17"/>
  <c r="Q188" i="17"/>
  <c r="Q8" i="17"/>
  <c r="Q179" i="17"/>
  <c r="Q483" i="17"/>
  <c r="Q557" i="17"/>
  <c r="Q350" i="17"/>
  <c r="Q788" i="17"/>
  <c r="Q768" i="17"/>
  <c r="Q472" i="17"/>
  <c r="Q832" i="17"/>
  <c r="Q168" i="17"/>
  <c r="Q539" i="17"/>
  <c r="Q18" i="17"/>
  <c r="Q332" i="17"/>
  <c r="Q599" i="17"/>
  <c r="Q662" i="17"/>
  <c r="Q812" i="17"/>
  <c r="Q546" i="17"/>
  <c r="Q769" i="17"/>
  <c r="Q672" i="17"/>
  <c r="Q915" i="17"/>
  <c r="Q64" i="17"/>
  <c r="Q522" i="17"/>
  <c r="Q172" i="17"/>
  <c r="Q289" i="17"/>
  <c r="Q705" i="17"/>
  <c r="Q612" i="17"/>
  <c r="Q910" i="17"/>
  <c r="Q563" i="17"/>
  <c r="Q678" i="17"/>
  <c r="Q810" i="17"/>
  <c r="Q430" i="17"/>
  <c r="Q699" i="17"/>
  <c r="Q556" i="17"/>
  <c r="Q165" i="17"/>
  <c r="Q301" i="17"/>
  <c r="Q747" i="17"/>
  <c r="Q644" i="17"/>
  <c r="Q618" i="17"/>
  <c r="Q787" i="17"/>
  <c r="Q986" i="17"/>
  <c r="Q128" i="17"/>
  <c r="Q605" i="17"/>
  <c r="Q131" i="17"/>
  <c r="Q130" i="17"/>
  <c r="Q731" i="17"/>
  <c r="Q849" i="17"/>
  <c r="Q455" i="17"/>
  <c r="Q309" i="17"/>
  <c r="Q923" i="17"/>
  <c r="Q386" i="17"/>
  <c r="Q215" i="17"/>
  <c r="Q410" i="17"/>
  <c r="Q811" i="17"/>
  <c r="Q150" i="17"/>
  <c r="Q521" i="17"/>
  <c r="Q225" i="17"/>
  <c r="Q412" i="17"/>
  <c r="Q784" i="17"/>
  <c r="Q553" i="17"/>
  <c r="Q205" i="17"/>
  <c r="Q965" i="17"/>
  <c r="Q416" i="17"/>
  <c r="Q921" i="17"/>
  <c r="Q230" i="17"/>
  <c r="Q3" i="17"/>
  <c r="Q447" i="17"/>
  <c r="Q700" i="17"/>
  <c r="Q362" i="17"/>
  <c r="Q667" i="17"/>
  <c r="Q414" i="17"/>
  <c r="Q848" i="17"/>
  <c r="Q229" i="17"/>
  <c r="Q537" i="17"/>
  <c r="Q664" i="17"/>
  <c r="Q284" i="17"/>
  <c r="Q278" i="17"/>
  <c r="Q501" i="17"/>
  <c r="Q184" i="17"/>
  <c r="Q53" i="17"/>
  <c r="Q901" i="17"/>
  <c r="Q972" i="17"/>
  <c r="Q741" i="17"/>
  <c r="Q725" i="17"/>
  <c r="Q973" i="17"/>
  <c r="Q206" i="17"/>
  <c r="Q173" i="17"/>
  <c r="Q983" i="17"/>
  <c r="Q45" i="17"/>
  <c r="Q281" i="17"/>
  <c r="Q453" i="17"/>
  <c r="Q594" i="17"/>
  <c r="Q411" i="17"/>
  <c r="Q517" i="17"/>
  <c r="Q638" i="17"/>
  <c r="Q55" i="17"/>
  <c r="Q799" i="17"/>
  <c r="Q351" i="17"/>
  <c r="Q837" i="17"/>
  <c r="Q600" i="17"/>
  <c r="Q791" i="17"/>
  <c r="Q899" i="17"/>
  <c r="Q302" i="17"/>
  <c r="Q643" i="17"/>
  <c r="Q248" i="17"/>
  <c r="Q328" i="17"/>
  <c r="Q959" i="17"/>
  <c r="Q555" i="17"/>
  <c r="Q666" i="17"/>
  <c r="Q456" i="17"/>
  <c r="Q364" i="17"/>
  <c r="Q647" i="17"/>
  <c r="Q109" i="17"/>
  <c r="Q906" i="17"/>
  <c r="Q245" i="17"/>
  <c r="Q315" i="17"/>
  <c r="Q54" i="17"/>
  <c r="Q142" i="17"/>
  <c r="Q101" i="17"/>
  <c r="Q234" i="17"/>
  <c r="Q41" i="17"/>
  <c r="Q182" i="17"/>
  <c r="Q859" i="17"/>
  <c r="Q87" i="17"/>
  <c r="Q35" i="17"/>
  <c r="Q505" i="17"/>
  <c r="Q368" i="17"/>
  <c r="Q698" i="17"/>
  <c r="Q346" i="17"/>
  <c r="Q47" i="17"/>
  <c r="Q807" i="17"/>
  <c r="Q756" i="17"/>
  <c r="Q765" i="17"/>
  <c r="Q783" i="17"/>
  <c r="Q31" i="17"/>
  <c r="Q462" i="17"/>
  <c r="Q609" i="17"/>
  <c r="Q813" i="17"/>
  <c r="Q991" i="17"/>
  <c r="Q304" i="17"/>
  <c r="Q744" i="17"/>
  <c r="Q236" i="17"/>
  <c r="Q951" i="17"/>
  <c r="Q434" i="17"/>
  <c r="Q895" i="17"/>
  <c r="Q624" i="17"/>
  <c r="Q435" i="17"/>
  <c r="Q872" i="17"/>
  <c r="Q242" i="17"/>
  <c r="Q194" i="17"/>
  <c r="Q185" i="17"/>
  <c r="Q38" i="17"/>
  <c r="Q541" i="17"/>
  <c r="Q888" i="17"/>
  <c r="Q442" i="17"/>
  <c r="Q316" i="17"/>
  <c r="Q937" i="17"/>
  <c r="Q20" i="17"/>
  <c r="Q922" i="17"/>
  <c r="Q540" i="17"/>
  <c r="Q317" i="17"/>
  <c r="Q492" i="17"/>
  <c r="Q801" i="17"/>
  <c r="Q423" i="17"/>
  <c r="Q363" i="17"/>
  <c r="Q33" i="17"/>
  <c r="Q303" i="17"/>
  <c r="Q800" i="17"/>
  <c r="Q674" i="17"/>
  <c r="Q95" i="17"/>
  <c r="Q633" i="17"/>
  <c r="Q572" i="17"/>
  <c r="Q963" i="17"/>
  <c r="Q535" i="17"/>
  <c r="Q404" i="17"/>
  <c r="Q874" i="17"/>
  <c r="Q757" i="17"/>
  <c r="Q592" i="17"/>
  <c r="Q401" i="17"/>
  <c r="Q105" i="17"/>
  <c r="Q804" i="17"/>
  <c r="Q704" i="17"/>
  <c r="Q883" i="17"/>
  <c r="Q211" i="17"/>
  <c r="Q283" i="17"/>
  <c r="Q693" i="17"/>
  <c r="Q367" i="17"/>
  <c r="Q487" i="17"/>
  <c r="Q476" i="17"/>
  <c r="Q567" i="17"/>
  <c r="Q457" i="17"/>
  <c r="Q90" i="17"/>
  <c r="Q882" i="17"/>
  <c r="Q240" i="17"/>
  <c r="Q49" i="17"/>
  <c r="Q161" i="17"/>
  <c r="Q145" i="17"/>
  <c r="Q127" i="17"/>
  <c r="Q970" i="17"/>
  <c r="Q900" i="17"/>
  <c r="Q809" i="17"/>
  <c r="Q360" i="17"/>
  <c r="Q380" i="17"/>
  <c r="Q231" i="17"/>
  <c r="Q496" i="17"/>
  <c r="Q996" i="17"/>
  <c r="Q942" i="17"/>
  <c r="Q294" i="17"/>
  <c r="Q669" i="17"/>
  <c r="Q995" i="17"/>
  <c r="Q337" i="17"/>
  <c r="Q409" i="17"/>
  <c r="Q642" i="17"/>
  <c r="Q940" i="17"/>
  <c r="Q327" i="17"/>
  <c r="Q823" i="17"/>
  <c r="Q515" i="17"/>
  <c r="Q218" i="17"/>
  <c r="Q829" i="17"/>
  <c r="Q935" i="17"/>
  <c r="Q419" i="17"/>
  <c r="Q88" i="17"/>
  <c r="Q426" i="17"/>
  <c r="Q417" i="17"/>
  <c r="Q611" i="17"/>
  <c r="Q415" i="17"/>
  <c r="Q228" i="17"/>
  <c r="Q275" i="17"/>
  <c r="Q208" i="17"/>
  <c r="Q569" i="17"/>
  <c r="Q181" i="17"/>
  <c r="Q341" i="17"/>
  <c r="Q554" i="17"/>
  <c r="Q992" i="17"/>
  <c r="Q504" i="17"/>
  <c r="Q974" i="17"/>
  <c r="Q677" i="17"/>
  <c r="Q571" i="17"/>
  <c r="Q947" i="17"/>
  <c r="Q265" i="17"/>
  <c r="Q566" i="17"/>
  <c r="Q276" i="17"/>
  <c r="Q169" i="17"/>
  <c r="Q527" i="17"/>
  <c r="Q91" i="17"/>
  <c r="Q616" i="17"/>
  <c r="Q550" i="17"/>
  <c r="Q868" i="17"/>
  <c r="Q202" i="17"/>
  <c r="Q356" i="17"/>
  <c r="Q727" i="17"/>
  <c r="Q802" i="17"/>
  <c r="Q746" i="17"/>
  <c r="Q359" i="17"/>
  <c r="Q570" i="17"/>
  <c r="Q1001" i="17"/>
  <c r="Q180" i="17"/>
  <c r="Q321" i="17"/>
  <c r="Q675" i="17"/>
  <c r="Q589" i="17"/>
  <c r="Q818" i="17"/>
  <c r="Q387" i="17"/>
  <c r="Q461" i="17"/>
  <c r="Q355" i="17"/>
  <c r="Q60" i="17"/>
  <c r="Q623" i="17"/>
  <c r="Q374" i="17"/>
  <c r="Q7" i="17"/>
  <c r="Q854" i="17"/>
  <c r="Q684" i="17"/>
  <c r="Q24" i="17"/>
  <c r="Q708" i="17"/>
  <c r="Q543" i="17"/>
  <c r="Q748" i="17"/>
  <c r="Q781" i="17"/>
  <c r="Q59" i="17"/>
  <c r="Q619" i="17"/>
  <c r="Q549" i="17"/>
  <c r="Q345" i="17"/>
  <c r="Q580" i="17"/>
  <c r="Q729" i="17"/>
  <c r="Q934" i="17"/>
  <c r="Q441" i="17"/>
  <c r="Q391" i="17"/>
  <c r="Q847" i="17"/>
  <c r="Q928" i="17"/>
  <c r="Q927" i="17"/>
  <c r="Q196" i="17"/>
  <c r="Q140" i="17"/>
  <c r="Q806" i="17"/>
  <c r="Q585" i="17"/>
  <c r="Q961" i="17"/>
  <c r="Q860" i="17"/>
  <c r="Q379" i="17"/>
  <c r="Q575" i="17"/>
  <c r="Q584" i="17"/>
  <c r="Q767" i="17"/>
  <c r="Q857" i="17"/>
  <c r="Q475" i="17"/>
  <c r="Q916" i="17"/>
  <c r="Q36" i="17"/>
  <c r="Q384" i="17"/>
  <c r="Q452" i="17"/>
  <c r="Q232" i="17"/>
  <c r="Q989" i="17"/>
  <c r="Q814" i="17"/>
  <c r="Q268" i="17"/>
  <c r="Q39" i="17"/>
  <c r="Q568" i="17"/>
  <c r="Q808" i="17"/>
  <c r="Q545" i="17"/>
  <c r="Q971" i="17"/>
  <c r="Q779" i="17"/>
  <c r="Q617" i="17"/>
  <c r="Q743" i="17"/>
  <c r="Q732" i="17"/>
  <c r="Q162" i="17"/>
  <c r="Q945" i="17"/>
  <c r="Q601" i="17"/>
  <c r="Q656" i="17"/>
  <c r="Q846" i="17"/>
  <c r="Q573" i="17"/>
  <c r="Q377" i="17"/>
  <c r="Q665" i="17"/>
  <c r="Q254" i="17"/>
  <c r="Q548" i="17"/>
  <c r="Q89" i="17"/>
  <c r="Q513" i="17"/>
  <c r="Q124" i="17"/>
  <c r="Q966" i="17"/>
  <c r="Q632" i="17"/>
  <c r="Q655" i="17"/>
  <c r="Q658" i="17"/>
  <c r="Q459" i="17"/>
  <c r="Q80" i="17"/>
  <c r="Q299" i="17"/>
  <c r="Q994" i="17"/>
  <c r="Q602" i="17"/>
  <c r="Q869" i="17"/>
  <c r="Q156" i="17"/>
  <c r="Q885" i="17"/>
  <c r="Q259" i="17"/>
  <c r="Q63" i="17"/>
  <c r="Q110" i="17"/>
  <c r="Q125" i="17"/>
  <c r="Q403" i="17"/>
  <c r="Q30" i="17"/>
  <c r="Q523" i="17"/>
  <c r="Q964" i="17"/>
  <c r="Q164" i="17"/>
  <c r="Q79" i="17"/>
  <c r="Q486" i="17"/>
  <c r="Q484" i="17"/>
  <c r="Q343" i="17"/>
  <c r="Q688" i="17"/>
  <c r="Q796" i="17"/>
  <c r="Q815" i="17"/>
  <c r="Q104" i="17"/>
  <c r="Q753" i="17"/>
  <c r="Q651" i="17"/>
  <c r="Q200" i="17"/>
  <c r="Q503" i="17"/>
  <c r="Q479" i="17"/>
  <c r="Q676" i="17"/>
  <c r="Q66" i="17"/>
  <c r="Q911" i="17"/>
  <c r="Q892" i="17"/>
  <c r="Q856" i="17"/>
  <c r="Q445" i="17"/>
  <c r="Q902" i="17"/>
  <c r="Q133" i="17"/>
  <c r="Q155" i="17"/>
  <c r="Q533" i="17"/>
  <c r="Q123" i="17"/>
  <c r="Q880" i="17"/>
  <c r="Q778" i="17"/>
  <c r="Q488" i="17"/>
  <c r="Q604" i="17"/>
  <c r="Q988" i="17"/>
  <c r="Q427" i="17"/>
  <c r="Q323" i="17"/>
  <c r="Q376" i="17"/>
  <c r="Q308" i="17"/>
  <c r="Q310" i="17"/>
  <c r="Q448" i="17"/>
  <c r="Q76" i="17"/>
  <c r="Q967" i="17"/>
  <c r="Q197" i="17"/>
  <c r="Q246" i="17"/>
  <c r="Q13" i="17"/>
  <c r="Q875" i="17"/>
  <c r="Q657" i="17"/>
  <c r="Q654" i="17"/>
  <c r="Q260" i="17"/>
  <c r="Q979" i="17"/>
  <c r="Q255" i="17"/>
  <c r="Q820" i="17"/>
  <c r="Q375" i="17"/>
  <c r="Q881" i="17"/>
  <c r="Q28" i="17"/>
  <c r="Q300" i="17"/>
  <c r="Q344" i="17"/>
  <c r="Q46" i="17"/>
  <c r="Q745" i="17"/>
  <c r="Q199" i="17"/>
  <c r="Q106" i="17"/>
  <c r="Q32" i="17"/>
  <c r="Q285" i="17"/>
  <c r="Q960" i="17"/>
  <c r="Q339" i="17"/>
  <c r="Q148" i="17"/>
  <c r="Q195" i="17"/>
  <c r="Q473" i="17"/>
  <c r="Q761" i="17"/>
  <c r="Q912" i="17"/>
  <c r="Q115" i="17"/>
  <c r="Q831" i="17"/>
  <c r="Q519" i="17"/>
  <c r="Q499" i="17"/>
  <c r="Q219" i="17"/>
  <c r="Q565" i="17"/>
  <c r="Q395" i="17"/>
  <c r="Q508" i="17"/>
  <c r="Q946" i="17"/>
  <c r="Q531" i="17"/>
  <c r="Q673" i="17"/>
  <c r="Q243" i="17"/>
  <c r="Q69" i="17"/>
  <c r="Q489" i="17"/>
  <c r="Q717" i="17"/>
  <c r="Q25" i="17"/>
  <c r="Q440" i="17"/>
  <c r="Q439" i="17"/>
  <c r="Q670" i="17"/>
  <c r="Q23" i="17"/>
  <c r="Q931" i="17"/>
  <c r="Q296" i="17"/>
  <c r="Q648" i="17"/>
  <c r="Q382" i="17"/>
  <c r="Q227" i="17"/>
  <c r="Q516" i="17"/>
  <c r="Q711" i="17"/>
  <c r="Q313" i="17"/>
  <c r="Q293" i="17"/>
  <c r="Q775" i="17"/>
  <c r="Q40" i="17"/>
  <c r="Q373" i="17"/>
  <c r="Q603" i="17"/>
  <c r="Q792" i="17"/>
  <c r="Q297" i="17"/>
  <c r="Q334" i="17"/>
  <c r="Q864" i="17"/>
  <c r="Q307" i="17"/>
  <c r="Q627" i="17"/>
  <c r="Q220" i="17"/>
  <c r="Q764" i="17"/>
  <c r="Q686" i="17"/>
  <c r="Q158" i="17"/>
  <c r="Q201" i="17"/>
  <c r="Q755" i="17"/>
  <c r="Q793" i="17"/>
  <c r="Q754" i="17"/>
  <c r="Q402" i="17"/>
  <c r="Q558" i="17"/>
  <c r="Q877" i="17"/>
  <c r="Q587" i="17"/>
  <c r="Q582" i="17"/>
  <c r="Q358" i="17"/>
  <c r="Q680" i="17"/>
  <c r="Q365" i="17"/>
  <c r="Q186" i="17"/>
  <c r="Q681" i="17"/>
  <c r="Q914" i="17"/>
  <c r="Q876" i="17"/>
  <c r="Q1000" i="17"/>
  <c r="Q108" i="17"/>
  <c r="Q390" i="17"/>
  <c r="Q34" i="17"/>
  <c r="Q117" i="17"/>
  <c r="Q579" i="17"/>
  <c r="Q661" i="17"/>
  <c r="Q825" i="17"/>
  <c r="Q649" i="17"/>
  <c r="Q436" i="17"/>
  <c r="Q465" i="17"/>
  <c r="Q827" i="17"/>
  <c r="Q261" i="17"/>
  <c r="Q396" i="17"/>
  <c r="Q726" i="17"/>
  <c r="Q253" i="17"/>
  <c r="Q399" i="17"/>
  <c r="Q340" i="17"/>
  <c r="Q491" i="17"/>
  <c r="Q250" i="17"/>
  <c r="Q324" i="17"/>
  <c r="Q782" i="17"/>
  <c r="Q694" i="17"/>
  <c r="Q298" i="17"/>
  <c r="Q160" i="17"/>
  <c r="Q444" i="17"/>
  <c r="Q469" i="17"/>
  <c r="Q497" i="17"/>
  <c r="Q12" i="17"/>
  <c r="Q722" i="17"/>
  <c r="Q932" i="17"/>
  <c r="Q871" i="17"/>
  <c r="Q653" i="17"/>
  <c r="Q138" i="17"/>
  <c r="Q203" i="17"/>
  <c r="Q866" i="17"/>
  <c r="Q249" i="17"/>
  <c r="Q149" i="17"/>
  <c r="Q640" i="17"/>
  <c r="Q82" i="17"/>
  <c r="Q839" i="17"/>
  <c r="Q706" i="17"/>
  <c r="Q733" i="17"/>
  <c r="Q526" i="17"/>
  <c r="Q99" i="17"/>
  <c r="Q719" i="17"/>
  <c r="Q834" i="17"/>
  <c r="Q50" i="17"/>
  <c r="Q22" i="17"/>
  <c r="Q432" i="17"/>
  <c r="Q279" i="17"/>
  <c r="Q273" i="17"/>
  <c r="Q752" i="17"/>
  <c r="Q997" i="17"/>
  <c r="Q506" i="17"/>
  <c r="Q776" i="17"/>
  <c r="Q235" i="17"/>
  <c r="Q574" i="17"/>
  <c r="Q221" i="17"/>
  <c r="Q534" i="17"/>
  <c r="Q926" i="17"/>
  <c r="Q292" i="17"/>
  <c r="Q919" i="17"/>
  <c r="Q280" i="17"/>
  <c r="Q437" i="17"/>
  <c r="Q597" i="17"/>
  <c r="Q641" i="17"/>
  <c r="Q511" i="17"/>
  <c r="Q454" i="17"/>
  <c r="Q615" i="17"/>
  <c r="Q896" i="17"/>
  <c r="Q15" i="17"/>
  <c r="Q467" i="17"/>
  <c r="Q894" i="17"/>
  <c r="Q529" i="17"/>
  <c r="Q663" i="17"/>
  <c r="Q73" i="17"/>
  <c r="Q889" i="17"/>
  <c r="Q137" i="17"/>
  <c r="Q751" i="17"/>
  <c r="Q68" i="17"/>
  <c r="Q370" i="17"/>
  <c r="Q576" i="17"/>
  <c r="Q822" i="17"/>
  <c r="Q217" i="17"/>
  <c r="Q659" i="17"/>
  <c r="Q878" i="17"/>
  <c r="Q987" i="17"/>
  <c r="Q999" i="17"/>
  <c r="Q976" i="17"/>
  <c r="Q679" i="17"/>
  <c r="Q474" i="17"/>
  <c r="Q210" i="17"/>
  <c r="Q176" i="17"/>
  <c r="Q175" i="17"/>
  <c r="O174" i="17"/>
  <c r="O562" i="17"/>
  <c r="O514" i="17"/>
  <c r="O408" i="17"/>
  <c r="O44" i="17"/>
  <c r="O691" i="17"/>
  <c r="O571" i="17"/>
  <c r="O179" i="17"/>
  <c r="O350" i="17"/>
  <c r="O472" i="17"/>
  <c r="O758" i="17"/>
  <c r="O38" i="17"/>
  <c r="O261" i="17"/>
  <c r="O485" i="17"/>
  <c r="O204" i="17"/>
  <c r="O816" i="17"/>
  <c r="O962" i="17"/>
  <c r="O833" i="17"/>
  <c r="O789" i="17"/>
  <c r="O795" i="17"/>
  <c r="O239" i="17"/>
  <c r="O765" i="17"/>
  <c r="O557" i="17"/>
  <c r="O625" i="17"/>
  <c r="O744" i="17"/>
  <c r="O151" i="17"/>
  <c r="O832" i="17"/>
  <c r="O841" i="17"/>
  <c r="O493" i="17"/>
  <c r="O242" i="17"/>
  <c r="O332" i="17"/>
  <c r="O830" i="17"/>
  <c r="O191" i="17"/>
  <c r="O937" i="17"/>
  <c r="O924" i="17"/>
  <c r="O340" i="17"/>
  <c r="O410" i="17"/>
  <c r="O349" i="17"/>
  <c r="O298" i="17"/>
  <c r="O674" i="17"/>
  <c r="O37" i="17"/>
  <c r="O871" i="17"/>
  <c r="O757" i="17"/>
  <c r="O269" i="17"/>
  <c r="O481" i="17"/>
  <c r="O85" i="17"/>
  <c r="O84" i="17"/>
  <c r="O645" i="17"/>
  <c r="O552" i="17"/>
  <c r="O524" i="17"/>
  <c r="O941" i="17"/>
  <c r="O930" i="17"/>
  <c r="O835" i="17"/>
  <c r="O70" i="17"/>
  <c r="O282" i="17"/>
  <c r="O850" i="17"/>
  <c r="O742" i="17"/>
  <c r="O464" i="17"/>
  <c r="O785" i="17"/>
  <c r="O724" i="17"/>
  <c r="O342" i="17"/>
  <c r="O144" i="17"/>
  <c r="O170" i="17"/>
  <c r="O947" i="17"/>
  <c r="O975" i="17"/>
  <c r="O621" i="17"/>
  <c r="O490" i="17"/>
  <c r="O821" i="17"/>
  <c r="O813" i="17"/>
  <c r="O318" i="17"/>
  <c r="O329" i="17"/>
  <c r="O369" i="17"/>
  <c r="O418" i="17"/>
  <c r="O624" i="17"/>
  <c r="O652" i="17"/>
  <c r="O460" i="17"/>
  <c r="O392" i="17"/>
  <c r="O898" i="17"/>
  <c r="O888" i="17"/>
  <c r="O14" i="17"/>
  <c r="O726" i="17"/>
  <c r="O923" i="17"/>
  <c r="O385" i="17"/>
  <c r="O492" i="17"/>
  <c r="O423" i="17"/>
  <c r="O629" i="17"/>
  <c r="O469" i="17"/>
  <c r="O572" i="17"/>
  <c r="O5" i="17"/>
  <c r="O203" i="17"/>
  <c r="O326" i="17"/>
  <c r="O97" i="17"/>
  <c r="O152" i="17"/>
  <c r="O715" i="17"/>
  <c r="O78" i="17"/>
  <c r="O786" i="17"/>
  <c r="O286" i="17"/>
  <c r="O917" i="17"/>
  <c r="O736" i="17"/>
  <c r="O31" i="17"/>
  <c r="O586" i="17"/>
  <c r="O886" i="17"/>
  <c r="O599" i="17"/>
  <c r="O922" i="17"/>
  <c r="O303" i="17"/>
  <c r="O113" i="17"/>
  <c r="O749" i="17"/>
  <c r="O696" i="17"/>
  <c r="O844" i="17"/>
  <c r="O120" i="17"/>
  <c r="O950" i="17"/>
  <c r="O944" i="17"/>
  <c r="O141" i="17"/>
  <c r="O316" i="17"/>
  <c r="O160" i="17"/>
  <c r="O592" i="17"/>
  <c r="O699" i="17"/>
  <c r="O130" i="17"/>
  <c r="O262" i="17"/>
  <c r="O887" i="17"/>
  <c r="O312" i="17"/>
  <c r="O561" i="17"/>
  <c r="O951" i="17"/>
  <c r="O27" i="17"/>
  <c r="O668" i="17"/>
  <c r="O250" i="17"/>
  <c r="O722" i="17"/>
  <c r="O468" i="17"/>
  <c r="O502" i="17"/>
  <c r="O498" i="17"/>
  <c r="O500" i="17"/>
  <c r="O607" i="17"/>
  <c r="O237" i="17"/>
  <c r="O147" i="17"/>
  <c r="O872" i="17"/>
  <c r="O67" i="17"/>
  <c r="O215" i="17"/>
  <c r="O653" i="17"/>
  <c r="O258" i="17"/>
  <c r="O772" i="17"/>
  <c r="O798" i="17"/>
  <c r="O311" i="17"/>
  <c r="O118" i="17"/>
  <c r="O482" i="17"/>
  <c r="O185" i="17"/>
  <c r="O635" i="17"/>
  <c r="O782" i="17"/>
  <c r="O404" i="17"/>
  <c r="O352" i="17"/>
  <c r="O478" i="17"/>
  <c r="O828" i="17"/>
  <c r="O943" i="17"/>
  <c r="O264" i="17"/>
  <c r="O274" i="17"/>
  <c r="O701" i="17"/>
  <c r="O304" i="17"/>
  <c r="O581" i="17"/>
  <c r="O528" i="17"/>
  <c r="O399" i="17"/>
  <c r="O56" i="17"/>
  <c r="O407" i="17"/>
  <c r="O612" i="17"/>
  <c r="O301" i="17"/>
  <c r="O128" i="17"/>
  <c r="O685" i="17"/>
  <c r="O862" i="17"/>
  <c r="O11" i="17"/>
  <c r="O71" i="17"/>
  <c r="O119" i="17"/>
  <c r="O794" i="17"/>
  <c r="O314" i="17"/>
  <c r="O609" i="17"/>
  <c r="O61" i="17"/>
  <c r="O272" i="17"/>
  <c r="O842" i="17"/>
  <c r="O361" i="17"/>
  <c r="O10" i="17"/>
  <c r="O662" i="17"/>
  <c r="O309" i="17"/>
  <c r="O317" i="17"/>
  <c r="O363" i="17"/>
  <c r="O497" i="17"/>
  <c r="O172" i="17"/>
  <c r="O518" i="17"/>
  <c r="O429" i="17"/>
  <c r="O116" i="17"/>
  <c r="O993" i="17"/>
  <c r="O803" i="17"/>
  <c r="O955" i="17"/>
  <c r="O371" i="17"/>
  <c r="O136" i="17"/>
  <c r="O94" i="17"/>
  <c r="O720" i="17"/>
  <c r="O771" i="17"/>
  <c r="O393" i="17"/>
  <c r="O613" i="17"/>
  <c r="O325" i="17"/>
  <c r="O122" i="17"/>
  <c r="O631" i="17"/>
  <c r="O918" i="17"/>
  <c r="O577" i="17"/>
  <c r="O797" i="17"/>
  <c r="O783" i="17"/>
  <c r="O83" i="17"/>
  <c r="O405" i="17"/>
  <c r="O19" i="17"/>
  <c r="O682" i="17"/>
  <c r="O236" i="17"/>
  <c r="O596" i="17"/>
  <c r="O723" i="17"/>
  <c r="O422" i="17"/>
  <c r="O863" i="17"/>
  <c r="O194" i="17"/>
  <c r="O634" i="17"/>
  <c r="O465" i="17"/>
  <c r="O763" i="17"/>
  <c r="O777" i="17"/>
  <c r="O20" i="17"/>
  <c r="O48" i="17"/>
  <c r="O491" i="17"/>
  <c r="O801" i="17"/>
  <c r="O694" i="17"/>
  <c r="O800" i="17"/>
  <c r="O852" i="17"/>
  <c r="O932" i="17"/>
  <c r="O874" i="17"/>
  <c r="O897" i="17"/>
  <c r="O157" i="17"/>
  <c r="O433" i="17"/>
  <c r="O938" i="17"/>
  <c r="O458" i="17"/>
  <c r="O626" i="17"/>
  <c r="O251" i="17"/>
  <c r="O739" i="17"/>
  <c r="O913" i="17"/>
  <c r="O346" i="17"/>
  <c r="O702" i="17"/>
  <c r="O224" i="17"/>
  <c r="O135" i="17"/>
  <c r="O827" i="17"/>
  <c r="O347" i="17"/>
  <c r="O671" i="17"/>
  <c r="O74" i="17"/>
  <c r="O790" i="17"/>
  <c r="O998" i="17"/>
  <c r="O637" i="17"/>
  <c r="O397" i="17"/>
  <c r="O756" i="17"/>
  <c r="O354" i="17"/>
  <c r="O77" i="17"/>
  <c r="O649" i="17"/>
  <c r="O159" i="17"/>
  <c r="O630" i="17"/>
  <c r="O95" i="17"/>
  <c r="O678" i="17"/>
  <c r="O618" i="17"/>
  <c r="O956" i="17"/>
  <c r="O192" i="17"/>
  <c r="O728" i="17"/>
  <c r="O843" i="17"/>
  <c r="O903" i="17"/>
  <c r="O47" i="17"/>
  <c r="O982" i="17"/>
  <c r="O525" i="17"/>
  <c r="O873" i="17"/>
  <c r="O146" i="17"/>
  <c r="O895" i="17"/>
  <c r="O969" i="17"/>
  <c r="O541" i="17"/>
  <c r="O396" i="17"/>
  <c r="O546" i="17"/>
  <c r="O9" i="17"/>
  <c r="O915" i="17"/>
  <c r="O963" i="17"/>
  <c r="O866" i="17"/>
  <c r="O75" i="17"/>
  <c r="O977" i="17"/>
  <c r="O466" i="17"/>
  <c r="O72" i="17"/>
  <c r="O331" i="17"/>
  <c r="O564" i="17"/>
  <c r="O93" i="17"/>
  <c r="O183" i="17"/>
  <c r="O494" i="17"/>
  <c r="O990" i="17"/>
  <c r="O892" i="17"/>
  <c r="O126" i="17"/>
  <c r="O121" i="17"/>
  <c r="O695" i="17"/>
  <c r="O949" i="17"/>
  <c r="O807" i="17"/>
  <c r="O981" i="17"/>
  <c r="O867" i="17"/>
  <c r="O510" i="17"/>
  <c r="O855" i="17"/>
  <c r="O991" i="17"/>
  <c r="O984" i="17"/>
  <c r="O178" i="17"/>
  <c r="O532" i="17"/>
  <c r="O985" i="17"/>
  <c r="O435" i="17"/>
  <c r="O904" i="17"/>
  <c r="O825" i="17"/>
  <c r="O890" i="17"/>
  <c r="O773" i="17"/>
  <c r="O442" i="17"/>
  <c r="O812" i="17"/>
  <c r="O253" i="17"/>
  <c r="O386" i="17"/>
  <c r="O891" i="17"/>
  <c r="O324" i="17"/>
  <c r="O559" i="17"/>
  <c r="O444" i="17"/>
  <c r="O633" i="17"/>
  <c r="O421" i="17"/>
  <c r="O138" i="17"/>
  <c r="O401" i="17"/>
  <c r="O861" i="17"/>
  <c r="O163" i="17"/>
  <c r="O42" i="17"/>
  <c r="O257" i="17"/>
  <c r="O463" i="17"/>
  <c r="O608" i="17"/>
  <c r="O865" i="17"/>
  <c r="O449" i="17"/>
  <c r="O697" i="17"/>
  <c r="O21" i="17"/>
  <c r="O692" i="17"/>
  <c r="O544" i="17"/>
  <c r="O188" i="17"/>
  <c r="O483" i="17"/>
  <c r="O660" i="17"/>
  <c r="O434" i="17"/>
  <c r="O18" i="17"/>
  <c r="O107" i="17"/>
  <c r="O925" i="17"/>
  <c r="O540" i="17"/>
  <c r="O33" i="17"/>
  <c r="O936" i="17"/>
  <c r="O12" i="17"/>
  <c r="O535" i="17"/>
  <c r="O450" i="17"/>
  <c r="O193" i="17"/>
  <c r="O57" i="17"/>
  <c r="O306" i="17"/>
  <c r="O366" i="17"/>
  <c r="O530" i="17"/>
  <c r="O438" i="17"/>
  <c r="O884" i="17"/>
  <c r="O957" i="17"/>
  <c r="O66" i="17"/>
  <c r="O319" i="17"/>
  <c r="O92" i="17"/>
  <c r="O730" i="17"/>
  <c r="O383" i="17"/>
  <c r="O879" i="17"/>
  <c r="O462" i="17"/>
  <c r="O768" i="17"/>
  <c r="O168" i="17"/>
  <c r="O620" i="17"/>
  <c r="O455" i="17"/>
  <c r="O98" i="17"/>
  <c r="O357" i="17"/>
  <c r="O187" i="17"/>
  <c r="O958" i="17"/>
  <c r="O911" i="17"/>
  <c r="O851" i="17"/>
  <c r="O189" i="17"/>
  <c r="O735" i="17"/>
  <c r="O96" i="17"/>
  <c r="O978" i="17"/>
  <c r="O436" i="17"/>
  <c r="O249" i="17"/>
  <c r="O82" i="17"/>
  <c r="O719" i="17"/>
  <c r="O595" i="17"/>
  <c r="O538" i="17"/>
  <c r="O129" i="17"/>
  <c r="O893" i="17"/>
  <c r="O858" i="17"/>
  <c r="O716" i="17"/>
  <c r="O428" i="17"/>
  <c r="O770" i="17"/>
  <c r="O980" i="17"/>
  <c r="O948" i="17"/>
  <c r="O190" i="17"/>
  <c r="O737" i="17"/>
  <c r="O650" i="17"/>
  <c r="O614" i="17"/>
  <c r="O233" i="17"/>
  <c r="O43" i="17"/>
  <c r="O212" i="17"/>
  <c r="O413" i="17"/>
  <c r="O8" i="17"/>
  <c r="O845" i="17"/>
  <c r="O593" i="17"/>
  <c r="O226" i="17"/>
  <c r="O51" i="17"/>
  <c r="O288" i="17"/>
  <c r="O560" i="17"/>
  <c r="O65" i="17"/>
  <c r="O788" i="17"/>
  <c r="O817" i="17"/>
  <c r="O836" i="17"/>
  <c r="O520" i="17"/>
  <c r="O134" i="17"/>
  <c r="O58" i="17"/>
  <c r="O29" i="17"/>
  <c r="O495" i="17"/>
  <c r="O539" i="17"/>
  <c r="O132" i="17"/>
  <c r="O952" i="17"/>
  <c r="O166" i="17"/>
  <c r="O86" i="17"/>
  <c r="O687" i="17"/>
  <c r="O333" i="17"/>
  <c r="O826" i="17"/>
  <c r="O762" i="17"/>
  <c r="O305" i="17"/>
  <c r="O824" i="17"/>
  <c r="O424" i="17"/>
  <c r="O389" i="17"/>
  <c r="O591" i="17"/>
  <c r="O870" i="17"/>
  <c r="O769" i="17"/>
  <c r="O712" i="17"/>
  <c r="O578" i="17"/>
  <c r="O610" i="17"/>
  <c r="O805" i="17"/>
  <c r="O689" i="17"/>
  <c r="O214" i="17"/>
  <c r="O290" i="17"/>
  <c r="O64" i="17"/>
  <c r="O338" i="17"/>
  <c r="O721" i="17"/>
  <c r="O52" i="17"/>
  <c r="O6" i="17"/>
  <c r="O713" i="17"/>
  <c r="O353" i="17"/>
  <c r="O114" i="17"/>
  <c r="O289" i="17"/>
  <c r="O378" i="17"/>
  <c r="O398" i="17"/>
  <c r="O954" i="17"/>
  <c r="O551" i="17"/>
  <c r="O244" i="17"/>
  <c r="O707" i="17"/>
  <c r="O322" i="17"/>
  <c r="O910" i="17"/>
  <c r="O636" i="17"/>
  <c r="O718" i="17"/>
  <c r="O291" i="17"/>
  <c r="O451" i="17"/>
  <c r="O933" i="17"/>
  <c r="O431" i="17"/>
  <c r="O372" i="17"/>
  <c r="O810" i="17"/>
  <c r="O709" i="17"/>
  <c r="O111" i="17"/>
  <c r="O153" i="17"/>
  <c r="O628" i="17"/>
  <c r="O256" i="17"/>
  <c r="O102" i="17"/>
  <c r="O598" i="17"/>
  <c r="O556" i="17"/>
  <c r="O710" i="17"/>
  <c r="O929" i="17"/>
  <c r="O271" i="17"/>
  <c r="O400" i="17"/>
  <c r="O381" i="17"/>
  <c r="O388" i="17"/>
  <c r="O263" i="17"/>
  <c r="O747" i="17"/>
  <c r="O908" i="17"/>
  <c r="O646" i="17"/>
  <c r="O335" i="17"/>
  <c r="O683" i="17"/>
  <c r="O320" i="17"/>
  <c r="O17" i="17"/>
  <c r="O266" i="17"/>
  <c r="O787" i="17"/>
  <c r="O583" i="17"/>
  <c r="O690" i="17"/>
  <c r="O714" i="17"/>
  <c r="O750" i="17"/>
  <c r="O759" i="17"/>
  <c r="O167" i="17"/>
  <c r="O507" i="17"/>
  <c r="O605" i="17"/>
  <c r="O81" i="17"/>
  <c r="O477" i="17"/>
  <c r="O330" i="17"/>
  <c r="O277" i="17"/>
  <c r="O443" i="17"/>
  <c r="O622" i="17"/>
  <c r="O740" i="17"/>
  <c r="O731" i="17"/>
  <c r="O62" i="17"/>
  <c r="O2" i="17"/>
  <c r="O672" i="17"/>
  <c r="O939" i="17"/>
  <c r="O734" i="17"/>
  <c r="O547" i="17"/>
  <c r="O512" i="17"/>
  <c r="O639" i="17"/>
  <c r="O840" i="17"/>
  <c r="O953" i="17"/>
  <c r="O522" i="17"/>
  <c r="O241" i="17"/>
  <c r="O4" i="17"/>
  <c r="O480" i="17"/>
  <c r="O420" i="17"/>
  <c r="O112" i="17"/>
  <c r="O907" i="17"/>
  <c r="O470" i="17"/>
  <c r="O705" i="17"/>
  <c r="O252" i="17"/>
  <c r="O16" i="17"/>
  <c r="O780" i="17"/>
  <c r="O287" i="17"/>
  <c r="O238" i="17"/>
  <c r="O703" i="17"/>
  <c r="O154" i="17"/>
  <c r="O563" i="17"/>
  <c r="O267" i="17"/>
  <c r="O471" i="17"/>
  <c r="O295" i="17"/>
  <c r="O103" i="17"/>
  <c r="O100" i="17"/>
  <c r="O207" i="17"/>
  <c r="O198" i="17"/>
  <c r="O430" i="17"/>
  <c r="O838" i="17"/>
  <c r="O853" i="17"/>
  <c r="O216" i="17"/>
  <c r="O909" i="17"/>
  <c r="O209" i="17"/>
  <c r="O171" i="17"/>
  <c r="O139" i="17"/>
  <c r="O165" i="17"/>
  <c r="O760" i="17"/>
  <c r="O819" i="17"/>
  <c r="O509" i="17"/>
  <c r="O774" i="17"/>
  <c r="O446" i="17"/>
  <c r="O222" i="17"/>
  <c r="O536" i="17"/>
  <c r="O644" i="17"/>
  <c r="O270" i="17"/>
  <c r="O606" i="17"/>
  <c r="O247" i="17"/>
  <c r="O588" i="17"/>
  <c r="O177" i="17"/>
  <c r="O425" i="17"/>
  <c r="O920" i="17"/>
  <c r="O986" i="17"/>
  <c r="O406" i="17"/>
  <c r="O213" i="17"/>
  <c r="O968" i="17"/>
  <c r="O766" i="17"/>
  <c r="O394" i="17"/>
  <c r="O143" i="17"/>
  <c r="O336" i="17"/>
  <c r="O131" i="17"/>
  <c r="O26" i="17"/>
  <c r="O590" i="17"/>
  <c r="O223" i="17"/>
  <c r="O348" i="17"/>
  <c r="O738" i="17"/>
  <c r="O542" i="17"/>
  <c r="O905" i="17"/>
  <c r="O849" i="17"/>
  <c r="O811" i="17"/>
  <c r="O150" i="17"/>
  <c r="O521" i="17"/>
  <c r="O225" i="17"/>
  <c r="O412" i="17"/>
  <c r="O784" i="17"/>
  <c r="O553" i="17"/>
  <c r="O205" i="17"/>
  <c r="O965" i="17"/>
  <c r="O416" i="17"/>
  <c r="O921" i="17"/>
  <c r="O230" i="17"/>
  <c r="O3" i="17"/>
  <c r="O447" i="17"/>
  <c r="O700" i="17"/>
  <c r="O362" i="17"/>
  <c r="O667" i="17"/>
  <c r="O414" i="17"/>
  <c r="O848" i="17"/>
  <c r="O229" i="17"/>
  <c r="O537" i="17"/>
  <c r="O664" i="17"/>
  <c r="O284" i="17"/>
  <c r="O278" i="17"/>
  <c r="O501" i="17"/>
  <c r="O184" i="17"/>
  <c r="O53" i="17"/>
  <c r="O901" i="17"/>
  <c r="O972" i="17"/>
  <c r="O741" i="17"/>
  <c r="O725" i="17"/>
  <c r="O973" i="17"/>
  <c r="O206" i="17"/>
  <c r="O173" i="17"/>
  <c r="O983" i="17"/>
  <c r="O45" i="17"/>
  <c r="O281" i="17"/>
  <c r="O453" i="17"/>
  <c r="O594" i="17"/>
  <c r="O411" i="17"/>
  <c r="O517" i="17"/>
  <c r="O638" i="17"/>
  <c r="O55" i="17"/>
  <c r="O799" i="17"/>
  <c r="O351" i="17"/>
  <c r="O837" i="17"/>
  <c r="O600" i="17"/>
  <c r="O791" i="17"/>
  <c r="O899" i="17"/>
  <c r="O302" i="17"/>
  <c r="O643" i="17"/>
  <c r="O248" i="17"/>
  <c r="O328" i="17"/>
  <c r="O959" i="17"/>
  <c r="O555" i="17"/>
  <c r="O666" i="17"/>
  <c r="O456" i="17"/>
  <c r="O364" i="17"/>
  <c r="O647" i="17"/>
  <c r="O109" i="17"/>
  <c r="O906" i="17"/>
  <c r="O245" i="17"/>
  <c r="O315" i="17"/>
  <c r="O54" i="17"/>
  <c r="O142" i="17"/>
  <c r="O101" i="17"/>
  <c r="O234" i="17"/>
  <c r="O41" i="17"/>
  <c r="O182" i="17"/>
  <c r="O859" i="17"/>
  <c r="O87" i="17"/>
  <c r="O35" i="17"/>
  <c r="O505" i="17"/>
  <c r="O368" i="17"/>
  <c r="O698" i="17"/>
  <c r="O105" i="17"/>
  <c r="O804" i="17"/>
  <c r="O883" i="17"/>
  <c r="O211" i="17"/>
  <c r="O283" i="17"/>
  <c r="O693" i="17"/>
  <c r="O367" i="17"/>
  <c r="O476" i="17"/>
  <c r="O567" i="17"/>
  <c r="O457" i="17"/>
  <c r="O90" i="17"/>
  <c r="O882" i="17"/>
  <c r="O240" i="17"/>
  <c r="O49" i="17"/>
  <c r="O161" i="17"/>
  <c r="O145" i="17"/>
  <c r="O127" i="17"/>
  <c r="O970" i="17"/>
  <c r="O900" i="17"/>
  <c r="O809" i="17"/>
  <c r="O360" i="17"/>
  <c r="O380" i="17"/>
  <c r="O231" i="17"/>
  <c r="O496" i="17"/>
  <c r="O996" i="17"/>
  <c r="O942" i="17"/>
  <c r="O294" i="17"/>
  <c r="O669" i="17"/>
  <c r="O995" i="17"/>
  <c r="O337" i="17"/>
  <c r="O409" i="17"/>
  <c r="O642" i="17"/>
  <c r="O940" i="17"/>
  <c r="O327" i="17"/>
  <c r="O823" i="17"/>
  <c r="O515" i="17"/>
  <c r="O218" i="17"/>
  <c r="O829" i="17"/>
  <c r="O935" i="17"/>
  <c r="O419" i="17"/>
  <c r="O88" i="17"/>
  <c r="O426" i="17"/>
  <c r="O417" i="17"/>
  <c r="O611" i="17"/>
  <c r="O415" i="17"/>
  <c r="O228" i="17"/>
  <c r="O275" i="17"/>
  <c r="O208" i="17"/>
  <c r="O569" i="17"/>
  <c r="O181" i="17"/>
  <c r="O341" i="17"/>
  <c r="O554" i="17"/>
  <c r="O992" i="17"/>
  <c r="O504" i="17"/>
  <c r="O974" i="17"/>
  <c r="O677" i="17"/>
  <c r="O704" i="17"/>
  <c r="O487" i="17"/>
  <c r="O265" i="17"/>
  <c r="O566" i="17"/>
  <c r="O276" i="17"/>
  <c r="O169" i="17"/>
  <c r="O527" i="17"/>
  <c r="O91" i="17"/>
  <c r="O616" i="17"/>
  <c r="O550" i="17"/>
  <c r="O868" i="17"/>
  <c r="O202" i="17"/>
  <c r="O356" i="17"/>
  <c r="O727" i="17"/>
  <c r="O802" i="17"/>
  <c r="O746" i="17"/>
  <c r="O359" i="17"/>
  <c r="O570" i="17"/>
  <c r="O1001" i="17"/>
  <c r="O180" i="17"/>
  <c r="O321" i="17"/>
  <c r="O675" i="17"/>
  <c r="O589" i="17"/>
  <c r="O818" i="17"/>
  <c r="O387" i="17"/>
  <c r="O461" i="17"/>
  <c r="O355" i="17"/>
  <c r="O60" i="17"/>
  <c r="O623" i="17"/>
  <c r="O374" i="17"/>
  <c r="O7" i="17"/>
  <c r="O854" i="17"/>
  <c r="O684" i="17"/>
  <c r="O24" i="17"/>
  <c r="O708" i="17"/>
  <c r="O543" i="17"/>
  <c r="O748" i="17"/>
  <c r="O781" i="17"/>
  <c r="O59" i="17"/>
  <c r="O619" i="17"/>
  <c r="O549" i="17"/>
  <c r="O345" i="17"/>
  <c r="O580" i="17"/>
  <c r="O729" i="17"/>
  <c r="O934" i="17"/>
  <c r="O441" i="17"/>
  <c r="O391" i="17"/>
  <c r="O847" i="17"/>
  <c r="O928" i="17"/>
  <c r="O927" i="17"/>
  <c r="O196" i="17"/>
  <c r="O140" i="17"/>
  <c r="O806" i="17"/>
  <c r="O585" i="17"/>
  <c r="O961" i="17"/>
  <c r="O860" i="17"/>
  <c r="O379" i="17"/>
  <c r="O575" i="17"/>
  <c r="O584" i="17"/>
  <c r="O767" i="17"/>
  <c r="O857" i="17"/>
  <c r="O475" i="17"/>
  <c r="O916" i="17"/>
  <c r="O36" i="17"/>
  <c r="O384" i="17"/>
  <c r="O452" i="17"/>
  <c r="O232" i="17"/>
  <c r="O989" i="17"/>
  <c r="O814" i="17"/>
  <c r="O268" i="17"/>
  <c r="O39" i="17"/>
  <c r="O568" i="17"/>
  <c r="O808" i="17"/>
  <c r="O545" i="17"/>
  <c r="O971" i="17"/>
  <c r="O779" i="17"/>
  <c r="O617" i="17"/>
  <c r="O743" i="17"/>
  <c r="O732" i="17"/>
  <c r="O162" i="17"/>
  <c r="O945" i="17"/>
  <c r="O601" i="17"/>
  <c r="O656" i="17"/>
  <c r="O846" i="17"/>
  <c r="O573" i="17"/>
  <c r="O377" i="17"/>
  <c r="O665" i="17"/>
  <c r="O254" i="17"/>
  <c r="O548" i="17"/>
  <c r="O89" i="17"/>
  <c r="O513" i="17"/>
  <c r="O124" i="17"/>
  <c r="O966" i="17"/>
  <c r="O632" i="17"/>
  <c r="O655" i="17"/>
  <c r="O658" i="17"/>
  <c r="O459" i="17"/>
  <c r="O80" i="17"/>
  <c r="O299" i="17"/>
  <c r="O994" i="17"/>
  <c r="O602" i="17"/>
  <c r="O869" i="17"/>
  <c r="O156" i="17"/>
  <c r="O885" i="17"/>
  <c r="O259" i="17"/>
  <c r="O63" i="17"/>
  <c r="O110" i="17"/>
  <c r="O125" i="17"/>
  <c r="O403" i="17"/>
  <c r="O30" i="17"/>
  <c r="O523" i="17"/>
  <c r="O964" i="17"/>
  <c r="O164" i="17"/>
  <c r="O79" i="17"/>
  <c r="O486" i="17"/>
  <c r="O484" i="17"/>
  <c r="O343" i="17"/>
  <c r="O688" i="17"/>
  <c r="O796" i="17"/>
  <c r="O815" i="17"/>
  <c r="O104" i="17"/>
  <c r="O753" i="17"/>
  <c r="O651" i="17"/>
  <c r="O200" i="17"/>
  <c r="O503" i="17"/>
  <c r="O479" i="17"/>
  <c r="O676" i="17"/>
  <c r="O856" i="17"/>
  <c r="O445" i="17"/>
  <c r="O902" i="17"/>
  <c r="O133" i="17"/>
  <c r="O155" i="17"/>
  <c r="O533" i="17"/>
  <c r="O123" i="17"/>
  <c r="O880" i="17"/>
  <c r="O778" i="17"/>
  <c r="O488" i="17"/>
  <c r="O604" i="17"/>
  <c r="O988" i="17"/>
  <c r="O427" i="17"/>
  <c r="O323" i="17"/>
  <c r="O376" i="17"/>
  <c r="O308" i="17"/>
  <c r="O310" i="17"/>
  <c r="O448" i="17"/>
  <c r="O76" i="17"/>
  <c r="O967" i="17"/>
  <c r="O197" i="17"/>
  <c r="O246" i="17"/>
  <c r="O13" i="17"/>
  <c r="O875" i="17"/>
  <c r="O657" i="17"/>
  <c r="O654" i="17"/>
  <c r="O260" i="17"/>
  <c r="O979" i="17"/>
  <c r="O255" i="17"/>
  <c r="O820" i="17"/>
  <c r="O375" i="17"/>
  <c r="O881" i="17"/>
  <c r="O28" i="17"/>
  <c r="O300" i="17"/>
  <c r="O344" i="17"/>
  <c r="O46" i="17"/>
  <c r="O745" i="17"/>
  <c r="O199" i="17"/>
  <c r="O106" i="17"/>
  <c r="O32" i="17"/>
  <c r="O285" i="17"/>
  <c r="O960" i="17"/>
  <c r="O339" i="17"/>
  <c r="O148" i="17"/>
  <c r="O195" i="17"/>
  <c r="O473" i="17"/>
  <c r="O761" i="17"/>
  <c r="O912" i="17"/>
  <c r="O115" i="17"/>
  <c r="O831" i="17"/>
  <c r="O519" i="17"/>
  <c r="O499" i="17"/>
  <c r="O219" i="17"/>
  <c r="O565" i="17"/>
  <c r="O395" i="17"/>
  <c r="O508" i="17"/>
  <c r="O946" i="17"/>
  <c r="O531" i="17"/>
  <c r="O673" i="17"/>
  <c r="O243" i="17"/>
  <c r="O69" i="17"/>
  <c r="O489" i="17"/>
  <c r="O717" i="17"/>
  <c r="O25" i="17"/>
  <c r="O440" i="17"/>
  <c r="O439" i="17"/>
  <c r="O670" i="17"/>
  <c r="O23" i="17"/>
  <c r="O931" i="17"/>
  <c r="O296" i="17"/>
  <c r="O648" i="17"/>
  <c r="O382" i="17"/>
  <c r="O227" i="17"/>
  <c r="O516" i="17"/>
  <c r="O711" i="17"/>
  <c r="O313" i="17"/>
  <c r="O293" i="17"/>
  <c r="O775" i="17"/>
  <c r="O40" i="17"/>
  <c r="O373" i="17"/>
  <c r="O603" i="17"/>
  <c r="O792" i="17"/>
  <c r="O297" i="17"/>
  <c r="O334" i="17"/>
  <c r="O864" i="17"/>
  <c r="O307" i="17"/>
  <c r="O627" i="17"/>
  <c r="O220" i="17"/>
  <c r="O764" i="17"/>
  <c r="O686" i="17"/>
  <c r="O158" i="17"/>
  <c r="O201" i="17"/>
  <c r="O755" i="17"/>
  <c r="O793" i="17"/>
  <c r="O754" i="17"/>
  <c r="O402" i="17"/>
  <c r="O558" i="17"/>
  <c r="O877" i="17"/>
  <c r="O587" i="17"/>
  <c r="O582" i="17"/>
  <c r="O358" i="17"/>
  <c r="O680" i="17"/>
  <c r="O365" i="17"/>
  <c r="O186" i="17"/>
  <c r="O681" i="17"/>
  <c r="O914" i="17"/>
  <c r="O876" i="17"/>
  <c r="O1000" i="17"/>
  <c r="O108" i="17"/>
  <c r="O390" i="17"/>
  <c r="O34" i="17"/>
  <c r="O117" i="17"/>
  <c r="O579" i="17"/>
  <c r="O661" i="17"/>
  <c r="O149" i="17"/>
  <c r="O640" i="17"/>
  <c r="O839" i="17"/>
  <c r="O706" i="17"/>
  <c r="O733" i="17"/>
  <c r="O526" i="17"/>
  <c r="O99" i="17"/>
  <c r="O834" i="17"/>
  <c r="O50" i="17"/>
  <c r="O22" i="17"/>
  <c r="O432" i="17"/>
  <c r="O279" i="17"/>
  <c r="O273" i="17"/>
  <c r="O752" i="17"/>
  <c r="O997" i="17"/>
  <c r="O506" i="17"/>
  <c r="O776" i="17"/>
  <c r="O235" i="17"/>
  <c r="O574" i="17"/>
  <c r="O221" i="17"/>
  <c r="O534" i="17"/>
  <c r="O926" i="17"/>
  <c r="O292" i="17"/>
  <c r="O919" i="17"/>
  <c r="O280" i="17"/>
  <c r="O437" i="17"/>
  <c r="O597" i="17"/>
  <c r="O641" i="17"/>
  <c r="O511" i="17"/>
  <c r="O454" i="17"/>
  <c r="O615" i="17"/>
  <c r="O896" i="17"/>
  <c r="O15" i="17"/>
  <c r="O467" i="17"/>
  <c r="O894" i="17"/>
  <c r="O529" i="17"/>
  <c r="O663" i="17"/>
  <c r="O73" i="17"/>
  <c r="O889" i="17"/>
  <c r="O137" i="17"/>
  <c r="O751" i="17"/>
  <c r="O68" i="17"/>
  <c r="O370" i="17"/>
  <c r="O576" i="17"/>
  <c r="O822" i="17"/>
  <c r="O217" i="17"/>
  <c r="O659" i="17"/>
  <c r="O878" i="17"/>
  <c r="O987" i="17"/>
  <c r="O999" i="17"/>
  <c r="O976" i="17"/>
  <c r="O679" i="17"/>
  <c r="O474" i="17"/>
  <c r="O210" i="17"/>
  <c r="O176" i="17"/>
  <c r="O175" i="17"/>
</calcChain>
</file>

<file path=xl/sharedStrings.xml><?xml version="1.0" encoding="utf-8"?>
<sst xmlns="http://schemas.openxmlformats.org/spreadsheetml/2006/main" count="11126" uniqueCount="6217">
  <si>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</si>
  <si>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</si>
  <si>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</si>
  <si>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</si>
  <si>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</si>
  <si>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</si>
  <si>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</si>
  <si>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</si>
  <si>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</si>
  <si>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</si>
  <si>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</si>
  <si>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</si>
  <si>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</si>
  <si>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</si>
  <si>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</si>
  <si>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</si>
  <si>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</si>
  <si>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</si>
  <si>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</si>
  <si>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</si>
  <si>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</si>
  <si>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</si>
  <si>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</si>
  <si>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</si>
  <si>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</si>
  <si>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</si>
  <si>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</si>
  <si>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</si>
  <si>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</si>
  <si>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</si>
  <si>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</si>
  <si>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</si>
  <si>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</si>
  <si>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</si>
  <si>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</si>
  <si>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</si>
  <si>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</si>
  <si>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</si>
  <si>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</si>
  <si>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</si>
  <si>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</si>
  <si>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</si>
  <si>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</si>
  <si>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</si>
  <si>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</si>
  <si>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</si>
  <si>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</si>
  <si>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</si>
  <si>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</si>
  <si>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</si>
  <si>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</si>
  <si>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</si>
  <si>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</si>
  <si>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</si>
  <si>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</si>
  <si>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</si>
  <si>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</si>
  <si>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</si>
  <si>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</si>
  <si>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</si>
  <si>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</si>
  <si>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</si>
  <si>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</si>
  <si>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</si>
  <si>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</si>
  <si>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</si>
  <si>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</si>
  <si>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</si>
  <si>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</si>
  <si>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</si>
  <si>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</si>
  <si>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</si>
  <si>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</si>
  <si>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</si>
  <si>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</si>
  <si>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</si>
  <si>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</si>
  <si>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</si>
  <si>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</si>
  <si>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</si>
  <si>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</si>
  <si>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</si>
  <si>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</si>
  <si>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</si>
  <si>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</si>
  <si>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</si>
  <si>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</si>
  <si>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</si>
  <si>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</si>
  <si>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</si>
  <si>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</si>
  <si>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</si>
  <si>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</si>
  <si>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</si>
  <si>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</si>
  <si>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</si>
  <si>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</si>
  <si>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</si>
  <si>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</si>
  <si>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</si>
  <si>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</si>
  <si>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</si>
  <si>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</si>
  <si>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</si>
  <si>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</si>
  <si>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</si>
  <si>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</si>
  <si>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</si>
  <si>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</si>
  <si>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</si>
  <si>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</si>
  <si>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</si>
  <si>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</si>
  <si>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</si>
  <si>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</si>
  <si>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</si>
  <si>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</si>
  <si>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</si>
  <si>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</si>
  <si>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</si>
  <si>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</si>
  <si>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</si>
  <si>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</si>
  <si>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</si>
  <si>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</si>
  <si>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</si>
  <si>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</si>
  <si>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</si>
  <si>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</si>
  <si>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</si>
  <si>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</si>
  <si>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</si>
  <si>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</si>
  <si>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</si>
  <si>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</si>
  <si>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</si>
  <si>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</si>
  <si>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</si>
  <si>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</si>
  <si>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</si>
  <si>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</si>
  <si>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</si>
  <si>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</si>
  <si>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</si>
  <si>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</si>
  <si>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</si>
  <si>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</si>
  <si>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</si>
  <si>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</si>
  <si>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</si>
  <si>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</si>
  <si>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</si>
  <si>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</si>
  <si>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</si>
  <si>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</si>
  <si>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</si>
  <si>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</si>
  <si>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</si>
  <si>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</si>
  <si>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</si>
  <si>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</si>
  <si>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</si>
  <si>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</si>
  <si>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</si>
  <si>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</si>
  <si>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</si>
  <si>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</si>
  <si>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</si>
  <si>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</si>
  <si>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</si>
  <si>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</si>
  <si>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</si>
  <si>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</si>
  <si>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</si>
  <si>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</si>
  <si>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</si>
  <si>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</si>
  <si>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</si>
  <si>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</si>
  <si>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</si>
  <si>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</si>
  <si>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</si>
  <si>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</si>
  <si>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</si>
  <si>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</si>
  <si>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</si>
  <si>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</si>
  <si>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</si>
  <si>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</si>
  <si>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</si>
  <si>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</si>
  <si>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</si>
  <si>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</si>
  <si>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</si>
  <si>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</si>
  <si>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</si>
  <si>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</si>
  <si>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</si>
  <si>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</si>
  <si>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</si>
  <si>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</si>
  <si>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</si>
  <si>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</si>
  <si>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</si>
  <si>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</si>
  <si>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</si>
  <si>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</si>
  <si>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</si>
  <si>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</si>
  <si>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</si>
  <si>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</si>
  <si>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</si>
  <si>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</si>
  <si>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</si>
  <si>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</si>
  <si>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</si>
  <si>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</si>
  <si>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</si>
  <si>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</si>
  <si>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</si>
  <si>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</si>
  <si>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</si>
  <si>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</si>
  <si>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</si>
  <si>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</si>
  <si>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</si>
  <si>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</si>
  <si>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</si>
  <si>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</si>
  <si>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</si>
  <si>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</si>
  <si>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</si>
  <si>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</si>
  <si>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</si>
  <si>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</si>
  <si>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</si>
  <si>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</si>
  <si>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</si>
  <si>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</si>
  <si>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</si>
  <si>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</si>
  <si>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</si>
  <si>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</si>
  <si>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</si>
  <si>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</si>
  <si>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</si>
  <si>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</si>
  <si>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</si>
  <si>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</si>
  <si>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</si>
  <si>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</si>
  <si>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</si>
  <si>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</si>
  <si>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</si>
  <si>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</si>
  <si>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</si>
  <si>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</si>
  <si>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</si>
  <si>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</si>
  <si>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</si>
  <si>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</si>
  <si>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</si>
  <si>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</si>
  <si>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</si>
  <si>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</si>
  <si>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</si>
  <si>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</si>
  <si>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</si>
  <si>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</si>
  <si>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</si>
  <si>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</si>
  <si>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</si>
  <si>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</si>
  <si>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</si>
  <si>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</si>
  <si>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</si>
  <si>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</si>
  <si>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</si>
  <si>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</si>
  <si>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</si>
  <si>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</si>
  <si>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</si>
  <si>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</si>
  <si>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</si>
  <si>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</si>
  <si>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</si>
  <si>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</si>
  <si>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</si>
  <si>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</si>
  <si>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</si>
  <si>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</si>
  <si>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</si>
  <si>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</si>
  <si>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</si>
  <si>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</si>
  <si>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</si>
  <si>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</si>
  <si>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</si>
  <si>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</si>
  <si>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</si>
  <si>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</si>
  <si>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</si>
  <si>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</si>
  <si>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</si>
  <si>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</si>
  <si>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</si>
  <si>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</si>
  <si>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</si>
  <si>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</si>
  <si>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</si>
  <si>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</si>
  <si>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</si>
  <si>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</si>
  <si>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</si>
  <si>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</si>
  <si>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</si>
  <si>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</si>
  <si>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</si>
  <si>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</si>
  <si>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</si>
  <si>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</si>
  <si>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</si>
  <si>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</si>
  <si>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</si>
  <si>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</si>
  <si>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</si>
  <si>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</si>
  <si>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</si>
  <si>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</si>
  <si>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</si>
  <si>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</si>
  <si>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</si>
  <si>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</si>
  <si>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</si>
  <si>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</si>
  <si>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</si>
  <si>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</si>
  <si>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</si>
  <si>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</si>
  <si>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</si>
  <si>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</si>
  <si>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</si>
  <si>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</si>
  <si>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</si>
  <si>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</si>
  <si>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</si>
  <si>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</si>
  <si>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</si>
  <si>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</si>
  <si>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</si>
  <si>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</si>
  <si>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</si>
  <si>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</si>
  <si>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</si>
  <si>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</si>
  <si>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</si>
  <si>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</si>
  <si>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</si>
  <si>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</si>
  <si>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</si>
  <si>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</si>
  <si>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</si>
  <si>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</si>
  <si>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</si>
  <si>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</si>
  <si>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</si>
  <si>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</si>
  <si>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</si>
  <si>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</si>
  <si>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</si>
  <si>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</si>
  <si>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</si>
  <si>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</si>
  <si>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</si>
  <si>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</si>
  <si>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</si>
  <si>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</si>
  <si>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</si>
  <si>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</si>
  <si>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</si>
  <si>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</si>
  <si>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</si>
  <si>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</si>
  <si>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</si>
  <si>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</si>
  <si>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</si>
  <si>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</si>
  <si>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</si>
  <si>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</si>
  <si>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</si>
  <si>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</si>
  <si>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</si>
  <si>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</si>
  <si>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</si>
  <si>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</si>
  <si>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</si>
  <si>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</si>
  <si>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</si>
  <si>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</si>
  <si>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</si>
  <si>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</si>
  <si>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</si>
  <si>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</si>
  <si>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</si>
  <si>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</si>
  <si>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</si>
  <si>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</si>
  <si>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</si>
  <si>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</si>
  <si>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</si>
  <si>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</si>
  <si>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</si>
  <si>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</si>
  <si>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</si>
  <si>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</si>
  <si>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</si>
  <si>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</si>
  <si>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</si>
  <si>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</si>
  <si>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</si>
  <si>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</si>
  <si>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</si>
  <si>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</si>
  <si>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</si>
  <si>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</si>
  <si>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</si>
  <si>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</si>
  <si>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</si>
  <si>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</si>
  <si>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</si>
  <si>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</si>
  <si>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</si>
  <si>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</si>
  <si>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</si>
  <si>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</si>
  <si>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</si>
  <si>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</si>
  <si>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</si>
  <si>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</si>
  <si>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</si>
  <si>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</si>
  <si>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</si>
  <si>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</si>
  <si>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</si>
  <si>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</si>
  <si>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</si>
  <si>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</si>
  <si>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</si>
  <si>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</si>
  <si>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</si>
  <si>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</si>
  <si>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</si>
  <si>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</si>
  <si>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</si>
  <si>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</si>
  <si>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</si>
  <si>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</si>
  <si>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</si>
  <si>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</si>
  <si>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</si>
  <si>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</si>
  <si>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</si>
  <si>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</si>
  <si>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</si>
  <si>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</si>
  <si>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</si>
  <si>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</si>
  <si>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</si>
  <si>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</si>
  <si>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</si>
  <si>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</si>
  <si>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</si>
  <si>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</si>
  <si>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</si>
  <si>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</si>
  <si>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</si>
  <si>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</si>
  <si>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</si>
  <si>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</si>
  <si>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</si>
  <si>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</si>
  <si>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</si>
  <si>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</si>
  <si>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</si>
  <si>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</si>
  <si>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</si>
  <si>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</si>
  <si>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</si>
  <si>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</si>
  <si>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</si>
  <si>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</si>
  <si>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</si>
  <si>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</si>
  <si>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</si>
  <si>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</si>
  <si>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</si>
  <si>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</si>
  <si>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</si>
  <si>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</si>
  <si>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</si>
  <si>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</si>
  <si>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</si>
  <si>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</si>
  <si>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</si>
  <si>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</si>
  <si>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</si>
  <si>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</si>
  <si>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</si>
  <si>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</si>
  <si>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</si>
  <si>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</si>
  <si>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</si>
  <si>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</si>
  <si>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</si>
  <si>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</si>
  <si>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</si>
  <si>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</si>
  <si>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</si>
  <si>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</si>
  <si>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</si>
  <si>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</si>
  <si>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</si>
  <si>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</si>
  <si>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</si>
  <si>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</si>
  <si>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</si>
  <si>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</si>
  <si>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</si>
  <si>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</si>
  <si>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</si>
  <si>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</si>
  <si>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</si>
  <si>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</si>
  <si>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</si>
  <si>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</si>
  <si>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</si>
  <si>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</si>
  <si>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</si>
  <si>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</si>
  <si>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</si>
  <si>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</si>
  <si>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</si>
  <si>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</si>
  <si>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</si>
  <si>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</si>
  <si>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</si>
  <si>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</si>
  <si>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</si>
  <si>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</si>
  <si>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</si>
  <si>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</si>
  <si>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</si>
  <si>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</si>
  <si>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</si>
  <si>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</si>
  <si>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</si>
  <si>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</si>
  <si>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</si>
  <si>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</si>
  <si>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</si>
  <si>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</si>
  <si>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</si>
  <si>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</si>
  <si>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</si>
  <si>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</si>
  <si>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</si>
  <si>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</si>
  <si>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</si>
  <si>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</si>
  <si>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</si>
  <si>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</si>
  <si>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</si>
  <si>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</si>
  <si>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</si>
  <si>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</si>
  <si>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</si>
  <si>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</si>
  <si>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</si>
  <si>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</si>
  <si>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</si>
  <si>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</si>
  <si>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</si>
  <si>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</si>
  <si>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</si>
  <si>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</si>
  <si>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</si>
  <si>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</si>
  <si>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</si>
  <si>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</si>
  <si>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</si>
  <si>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</si>
  <si>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</si>
  <si>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</si>
  <si>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</si>
  <si>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</si>
  <si>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</si>
  <si>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</si>
  <si>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</si>
  <si>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</si>
  <si>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</si>
  <si>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</si>
  <si>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</si>
  <si>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</si>
  <si>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</si>
  <si>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</si>
  <si>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</si>
  <si>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</si>
  <si>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</si>
  <si>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</si>
  <si>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</si>
  <si>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</si>
  <si>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</si>
  <si>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</si>
  <si>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</si>
  <si>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</si>
  <si>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</si>
  <si>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</si>
  <si>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</si>
  <si>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</si>
  <si>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</si>
  <si>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</si>
  <si>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</si>
  <si>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</si>
  <si>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</si>
  <si>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</si>
  <si>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</si>
  <si>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</si>
  <si>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</si>
  <si>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</si>
  <si>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</si>
  <si>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</si>
  <si>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</si>
  <si>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</si>
  <si>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</si>
  <si>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</si>
  <si>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</si>
  <si>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</si>
  <si>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</si>
  <si>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</si>
  <si>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</si>
  <si>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</si>
  <si>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</si>
  <si>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</si>
  <si>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</si>
  <si>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</si>
  <si>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</si>
  <si>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</si>
  <si>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</si>
  <si>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</si>
  <si>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</si>
  <si>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</si>
  <si>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</si>
  <si>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</si>
  <si>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</si>
  <si>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</si>
  <si>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</si>
  <si>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</si>
  <si>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</si>
  <si>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</si>
  <si>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</si>
  <si>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</si>
  <si>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</si>
  <si>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</si>
  <si>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</si>
  <si>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</si>
  <si>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</si>
  <si>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</si>
  <si>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</si>
  <si>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</si>
  <si>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</si>
  <si>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</si>
  <si>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</si>
  <si>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</si>
  <si>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</si>
  <si>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</si>
  <si>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</si>
  <si>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</si>
  <si>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</si>
  <si>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</si>
  <si>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</si>
  <si>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</si>
  <si>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</si>
  <si>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</si>
  <si>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</si>
  <si>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</si>
  <si>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</si>
  <si>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</si>
  <si>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</si>
  <si>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</si>
  <si>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</si>
  <si>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</si>
  <si>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</si>
  <si>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</si>
  <si>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</si>
  <si>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</si>
  <si>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</si>
  <si>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</si>
  <si>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</si>
  <si>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</si>
  <si>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</si>
  <si>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</si>
  <si>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</si>
  <si>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</si>
  <si>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</si>
  <si>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</si>
  <si>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</si>
  <si>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</si>
  <si>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</si>
  <si>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</si>
  <si>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</si>
  <si>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</si>
  <si>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</si>
  <si>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</si>
  <si>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</si>
  <si>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</si>
  <si>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</si>
  <si>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</si>
  <si>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</si>
  <si>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</si>
  <si>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</si>
  <si>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</si>
  <si>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</si>
  <si>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</si>
  <si>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</si>
  <si>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</si>
  <si>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</si>
  <si>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</si>
  <si>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</si>
  <si>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</si>
  <si>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</si>
  <si>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</si>
  <si>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</si>
  <si>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</si>
  <si>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</si>
  <si>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</si>
  <si>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</si>
  <si>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</si>
  <si>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</si>
  <si>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</si>
  <si>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</si>
  <si>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</si>
  <si>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</si>
  <si>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</si>
  <si>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</si>
  <si>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</si>
  <si>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</si>
  <si>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</si>
  <si>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</si>
  <si>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</si>
  <si>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</si>
  <si>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</si>
  <si>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</si>
  <si>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</si>
  <si>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</si>
  <si>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</si>
  <si>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</si>
  <si>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</si>
  <si>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</si>
  <si>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</si>
  <si>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</si>
  <si>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</si>
  <si>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</si>
  <si>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</si>
  <si>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</si>
  <si>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</si>
  <si>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</si>
  <si>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</si>
  <si>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</si>
  <si>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</si>
  <si>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</si>
  <si>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</si>
  <si>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</si>
  <si>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</si>
  <si>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</si>
  <si>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</si>
  <si>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</si>
  <si>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</si>
  <si>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</si>
  <si>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</si>
  <si>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</si>
  <si>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</si>
  <si>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</si>
  <si>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</si>
  <si>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</si>
  <si>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</si>
  <si>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</si>
  <si>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</si>
  <si>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</si>
  <si>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</si>
  <si>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</si>
  <si>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</si>
  <si>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</si>
  <si>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</si>
  <si>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</si>
  <si>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</si>
  <si>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</si>
  <si>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</si>
  <si>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</si>
  <si>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</si>
  <si>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</si>
  <si>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</si>
  <si>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</si>
  <si>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</si>
  <si>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</si>
  <si>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</si>
  <si>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</si>
  <si>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</si>
  <si>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</si>
  <si>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</si>
  <si>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</si>
  <si>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</si>
  <si>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</si>
  <si>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</si>
  <si>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</si>
  <si>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</si>
  <si>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</si>
  <si>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</si>
  <si>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</si>
  <si>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</si>
  <si>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</si>
  <si>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</si>
  <si>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</si>
  <si>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</si>
  <si>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</si>
  <si>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</si>
  <si>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</si>
  <si>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</si>
  <si>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</si>
  <si>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</si>
  <si>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</si>
  <si>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</si>
  <si>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</si>
  <si>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</si>
  <si>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</si>
  <si>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</si>
  <si>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</si>
  <si>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</si>
  <si>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</si>
  <si>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</si>
  <si>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</si>
  <si>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</si>
  <si>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</si>
  <si>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</si>
  <si>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</si>
  <si>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</si>
  <si>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</si>
  <si>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</si>
  <si>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</si>
  <si>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</si>
  <si>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</si>
  <si>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</si>
  <si>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</si>
  <si>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</si>
  <si>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</si>
  <si>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</si>
  <si>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</si>
  <si>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</si>
  <si>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</si>
  <si>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</si>
  <si>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</si>
  <si>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</si>
  <si>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</si>
  <si>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</si>
  <si>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</si>
  <si>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</si>
  <si>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</si>
  <si>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</si>
  <si>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</si>
  <si>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</si>
  <si>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</si>
  <si>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</si>
  <si>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</si>
  <si>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</si>
  <si>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</si>
  <si>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</si>
  <si>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</si>
  <si>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</si>
  <si>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</si>
  <si>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</si>
  <si>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</si>
  <si>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</si>
  <si>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</si>
  <si>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</si>
  <si>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</si>
  <si>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</si>
  <si>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</si>
  <si>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</si>
  <si>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</si>
  <si>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</si>
  <si>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</si>
  <si>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</si>
  <si>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</si>
  <si>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</si>
  <si>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</si>
  <si>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</si>
  <si>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</si>
  <si>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</si>
  <si>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</si>
  <si>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</si>
  <si>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</si>
  <si>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</si>
  <si>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</si>
  <si>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</si>
  <si>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</si>
  <si>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</si>
  <si>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</si>
  <si>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</si>
  <si>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</si>
  <si>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</si>
  <si>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</si>
  <si>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</si>
  <si>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</si>
  <si>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</si>
  <si>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</si>
  <si>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</si>
  <si>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</si>
  <si>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</si>
  <si>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</si>
  <si>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</si>
  <si>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</si>
  <si>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</si>
  <si>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</si>
  <si>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</si>
  <si>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</si>
  <si>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</si>
  <si>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</si>
  <si>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</si>
  <si>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</si>
  <si>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</si>
  <si>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</si>
  <si>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</si>
  <si>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</si>
  <si>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</si>
  <si>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</si>
  <si>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</si>
  <si>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</si>
  <si>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</si>
  <si>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</si>
  <si>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</si>
  <si>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</si>
  <si>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</si>
  <si>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</si>
  <si>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</si>
  <si>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</si>
  <si>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</si>
  <si>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</si>
  <si>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</si>
  <si>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</si>
  <si>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</si>
  <si>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</si>
  <si>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</si>
  <si>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</si>
  <si>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</si>
  <si>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</si>
  <si>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</si>
  <si>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</si>
  <si>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</si>
  <si>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</si>
  <si>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</si>
  <si>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</si>
  <si>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</si>
  <si>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</si>
  <si>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</si>
  <si>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</si>
  <si>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</si>
  <si>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</si>
  <si>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</si>
  <si>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</si>
  <si>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</si>
  <si>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</si>
  <si>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</si>
  <si>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</si>
  <si>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</si>
  <si>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</si>
  <si>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</si>
  <si>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</si>
  <si>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</si>
  <si>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</si>
  <si>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</si>
  <si>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</si>
  <si>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</si>
  <si>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</si>
  <si>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</si>
  <si>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</si>
  <si>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</si>
  <si>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</si>
  <si>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</si>
  <si>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</si>
  <si>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</si>
  <si>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</si>
  <si>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</si>
  <si>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</si>
  <si>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</si>
  <si>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</si>
  <si>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</si>
  <si>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</si>
  <si>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</si>
  <si>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</si>
  <si>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</si>
  <si>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</si>
  <si>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</si>
  <si>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</si>
  <si>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</si>
  <si>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</si>
  <si>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</si>
  <si>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</si>
  <si>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</si>
  <si>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</si>
  <si>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</si>
  <si>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</si>
  <si>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</si>
  <si>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</si>
  <si>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</si>
  <si>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</si>
  <si>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</si>
  <si>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</si>
  <si>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</si>
  <si>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</si>
  <si>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</si>
  <si>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</si>
  <si>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</si>
  <si>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</si>
  <si>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</si>
  <si>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</si>
  <si>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</si>
  <si>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</si>
  <si>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</si>
  <si>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</si>
  <si>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</si>
  <si>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</si>
  <si>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</si>
  <si>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</si>
  <si>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</si>
  <si>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</si>
  <si>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</si>
  <si>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</si>
  <si>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</si>
  <si>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</si>
  <si>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</si>
  <si>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</si>
  <si>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</si>
  <si>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</si>
  <si>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</si>
  <si>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</si>
  <si>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</si>
  <si>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</si>
  <si>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</si>
  <si>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</si>
  <si>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</si>
  <si>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</si>
  <si>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</si>
  <si>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</si>
  <si>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</si>
  <si>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</si>
  <si>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</si>
  <si>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</si>
  <si>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</si>
  <si>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</si>
  <si>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</si>
  <si>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</si>
  <si>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</si>
  <si>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</si>
  <si>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</si>
  <si>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</si>
  <si>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</si>
  <si>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</si>
  <si>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</si>
  <si>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</si>
  <si>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</si>
  <si>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</si>
  <si>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</si>
  <si>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</si>
  <si>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</si>
  <si>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</si>
  <si>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</si>
  <si>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</si>
  <si>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</si>
  <si>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</si>
  <si>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</si>
  <si>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</si>
  <si>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</si>
  <si>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</si>
  <si>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</si>
  <si>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</si>
  <si>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</si>
  <si>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</si>
  <si>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</si>
  <si>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</si>
  <si>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</si>
  <si>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</si>
  <si>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</si>
  <si>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</si>
  <si>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</si>
  <si>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</si>
  <si>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</si>
  <si>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</si>
  <si>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</si>
  <si>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</si>
  <si>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</si>
  <si>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</si>
  <si>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</si>
  <si>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</si>
  <si>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</si>
  <si>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</si>
  <si>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</si>
  <si>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</si>
  <si>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</si>
  <si>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</si>
  <si>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</si>
  <si>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</si>
  <si>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</si>
  <si>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</si>
  <si>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</si>
  <si>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</si>
  <si>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</si>
  <si>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</si>
  <si>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</si>
  <si>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</si>
  <si>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</si>
  <si>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</si>
  <si>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</si>
  <si>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</si>
  <si>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</si>
  <si>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</si>
  <si>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</si>
  <si>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</si>
  <si>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</si>
  <si>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</si>
  <si>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</si>
  <si>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</si>
  <si>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</si>
  <si>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</si>
  <si>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</si>
  <si>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</si>
  <si>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</si>
  <si>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</si>
  <si>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</si>
  <si>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</si>
  <si>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</si>
  <si>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</si>
  <si>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</si>
  <si>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</si>
  <si>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</si>
  <si>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</si>
  <si>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</si>
  <si>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</si>
  <si>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</si>
  <si>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</si>
  <si>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</si>
  <si>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</si>
  <si>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</si>
  <si>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</si>
  <si>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</si>
  <si>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</si>
  <si>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</si>
  <si>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</si>
  <si>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</si>
  <si>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</si>
  <si>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</si>
  <si>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</si>
  <si>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</si>
  <si>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</si>
  <si>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</si>
  <si>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</si>
  <si>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</si>
  <si>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</si>
  <si>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</si>
  <si>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</si>
  <si>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</si>
  <si>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</si>
  <si>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</si>
  <si>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</si>
  <si>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</si>
  <si>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</si>
  <si>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</si>
  <si>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</si>
  <si>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</si>
  <si>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</si>
  <si>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</si>
  <si>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</si>
  <si>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</si>
  <si>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</si>
  <si>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</si>
  <si>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</si>
  <si>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</si>
  <si>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</si>
  <si>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</si>
  <si>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</si>
  <si>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</si>
  <si>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</si>
  <si>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</si>
  <si>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</si>
  <si>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</si>
  <si>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</si>
  <si>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</si>
  <si>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</si>
  <si>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</si>
  <si>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</si>
  <si>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</si>
  <si>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</si>
  <si>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</si>
  <si>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</si>
  <si>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</si>
  <si>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</si>
  <si>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</si>
  <si>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</si>
  <si>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</si>
  <si>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</si>
  <si>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</si>
  <si>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</si>
  <si>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</si>
  <si>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</si>
  <si>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</si>
  <si>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</si>
  <si>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</si>
  <si>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</si>
  <si>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</si>
  <si>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</si>
  <si>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</si>
  <si>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</si>
  <si>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</si>
  <si>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</si>
  <si>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</si>
  <si>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</si>
  <si>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</si>
  <si>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</si>
  <si>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</si>
  <si>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</si>
  <si>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</si>
  <si>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</si>
  <si>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</si>
  <si>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</si>
  <si>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</si>
  <si>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</si>
  <si>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</si>
  <si>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</si>
  <si>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</si>
  <si>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</si>
  <si>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</si>
  <si>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</si>
  <si>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</si>
  <si>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</si>
  <si>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</si>
  <si>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</si>
  <si>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</si>
  <si>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</si>
  <si>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</si>
  <si>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</si>
  <si>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</si>
  <si>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</si>
  <si>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</si>
  <si>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</si>
  <si>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</si>
  <si>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</si>
  <si>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</si>
  <si>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</si>
  <si>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</si>
  <si>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</si>
  <si>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</si>
  <si>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</si>
  <si>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</si>
  <si>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</si>
  <si>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</si>
  <si>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</si>
  <si>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</si>
  <si>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</si>
  <si>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</si>
  <si>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</si>
  <si>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</si>
  <si>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</si>
  <si>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</si>
  <si>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</si>
  <si>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</si>
  <si>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</si>
  <si>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</si>
  <si>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</si>
  <si>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</si>
  <si>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</si>
  <si>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</si>
  <si>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</si>
  <si>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</si>
  <si>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</si>
  <si>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</si>
  <si>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</si>
  <si>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</si>
  <si>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</si>
  <si>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</si>
  <si>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</si>
  <si>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</si>
  <si>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</si>
  <si>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</si>
  <si>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</si>
  <si>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</si>
  <si>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</si>
  <si>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</si>
  <si>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</si>
  <si>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</si>
  <si>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</si>
  <si>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</si>
  <si>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</si>
  <si>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</si>
  <si>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</si>
  <si>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</si>
  <si>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</si>
  <si>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</si>
  <si>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</si>
  <si>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</si>
  <si>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</si>
  <si>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</si>
  <si>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</si>
  <si>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</si>
  <si>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</si>
  <si>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</si>
  <si>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</si>
  <si>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</si>
  <si>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</si>
  <si>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</si>
  <si>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</si>
  <si>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</si>
  <si>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</si>
  <si>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</si>
  <si>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</si>
  <si>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</si>
  <si>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</si>
  <si>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</si>
  <si>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</si>
  <si>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</si>
  <si>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</si>
  <si>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</si>
  <si>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</si>
  <si>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</si>
  <si>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</si>
  <si>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</si>
  <si>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</si>
  <si>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</si>
  <si>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</si>
  <si>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</si>
  <si>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</si>
  <si>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</si>
  <si>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</si>
  <si>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</si>
  <si>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</si>
  <si>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</si>
  <si>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</si>
  <si>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</si>
  <si>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</si>
  <si>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</si>
  <si>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</si>
  <si>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</si>
  <si>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</si>
  <si>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</si>
  <si>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</si>
  <si>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</si>
  <si>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</si>
  <si>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</si>
  <si>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</si>
  <si>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</si>
  <si>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</si>
  <si>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</si>
  <si>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</si>
  <si>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</si>
  <si>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</si>
  <si>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</si>
  <si>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</si>
  <si>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</si>
  <si>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</si>
  <si>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</si>
  <si>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</si>
  <si>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</si>
  <si>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</si>
  <si>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</si>
  <si>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</si>
  <si>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</si>
  <si>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</si>
  <si>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</si>
  <si>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</si>
  <si>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</si>
  <si>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</si>
  <si>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</si>
  <si>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</si>
  <si>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</si>
  <si>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</si>
  <si>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</si>
  <si>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</si>
  <si>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</si>
  <si>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</si>
  <si>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</si>
  <si>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</si>
  <si>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</si>
  <si>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</si>
  <si>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</si>
  <si>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</si>
  <si>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</si>
  <si>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</si>
  <si>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</si>
  <si>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</si>
  <si>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</si>
  <si>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</si>
  <si>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</si>
  <si>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</si>
  <si>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</si>
  <si>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</si>
  <si>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</si>
  <si>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</si>
  <si>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</si>
  <si>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</si>
  <si>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</si>
  <si>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</si>
  <si>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</si>
  <si>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</si>
  <si>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</si>
  <si>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</si>
  <si>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</si>
  <si>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</si>
  <si>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</si>
  <si>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</si>
  <si>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</si>
  <si>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</si>
  <si>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</si>
  <si>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</si>
  <si>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</si>
  <si>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</si>
  <si>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</si>
  <si>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</si>
  <si>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</si>
  <si>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</si>
  <si>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</si>
  <si>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</si>
  <si>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</si>
  <si>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</si>
  <si>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</si>
  <si>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</si>
  <si>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</si>
  <si>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</si>
  <si>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</si>
  <si>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</si>
  <si>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</si>
  <si>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</si>
  <si>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</si>
  <si>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</si>
  <si>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</si>
  <si>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</si>
  <si>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</si>
  <si>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</si>
  <si>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</si>
  <si>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</si>
  <si>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</si>
  <si>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</si>
  <si>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</si>
  <si>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</si>
  <si>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</si>
  <si>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</si>
  <si>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</si>
  <si>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</si>
  <si>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</si>
  <si>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</si>
  <si>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</si>
  <si>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</si>
  <si>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</si>
  <si>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</si>
  <si>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</si>
  <si>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</si>
  <si>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</si>
  <si>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</si>
  <si>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</si>
  <si>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</si>
  <si>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</si>
  <si>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</si>
  <si>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</si>
  <si>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</si>
  <si>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</si>
  <si>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</si>
  <si>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</si>
  <si>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</si>
  <si>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</si>
  <si>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</si>
  <si>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</si>
  <si>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</si>
  <si>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</si>
  <si>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</si>
  <si>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</si>
  <si>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</si>
  <si>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</si>
  <si>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</si>
  <si>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</si>
  <si>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</si>
  <si>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</si>
  <si>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</si>
  <si>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</si>
  <si>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</si>
  <si>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</si>
  <si>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</si>
  <si>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</si>
  <si>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</si>
  <si>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</si>
  <si>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</si>
  <si>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</si>
  <si>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</si>
  <si>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</si>
  <si>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</si>
  <si>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</si>
  <si>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</si>
  <si>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</si>
  <si>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</si>
  <si>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</si>
  <si>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</si>
  <si>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</si>
  <si>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</si>
  <si>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</si>
  <si>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</si>
  <si>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</si>
  <si>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</si>
  <si>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</si>
  <si>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</si>
  <si>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</si>
  <si>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</si>
  <si>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</si>
  <si>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</si>
  <si>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</si>
  <si>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</si>
  <si>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</si>
  <si>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</si>
  <si>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</si>
  <si>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</si>
  <si>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</si>
  <si>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</si>
  <si>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</si>
  <si>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</si>
  <si>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</si>
  <si>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</si>
  <si>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</si>
  <si>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</si>
  <si>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</si>
  <si>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</si>
  <si>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</si>
  <si>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</si>
  <si>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</si>
  <si>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</si>
  <si>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</si>
  <si>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</si>
  <si>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</si>
  <si>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</si>
  <si>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</si>
  <si>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</si>
  <si>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</si>
  <si>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</si>
  <si>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</si>
  <si>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</si>
  <si>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</si>
  <si>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</si>
  <si>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</si>
  <si>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</si>
  <si>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</si>
  <si>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</si>
  <si>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</si>
  <si>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</si>
  <si>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</si>
  <si>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</si>
  <si>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</si>
  <si>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</si>
  <si>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</si>
  <si>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</si>
  <si>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</si>
  <si>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</si>
  <si>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</si>
  <si>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</si>
  <si>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</si>
  <si>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</si>
  <si>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</si>
  <si>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</si>
  <si>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</si>
  <si>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</si>
  <si>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</si>
  <si>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</si>
  <si>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</si>
  <si>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</si>
  <si>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</si>
  <si>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</si>
  <si>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</si>
  <si>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</si>
  <si>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</si>
  <si>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</si>
  <si>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</si>
  <si>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</si>
  <si>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</si>
  <si>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</si>
  <si>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</si>
  <si>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</si>
  <si>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</si>
  <si>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</si>
  <si>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</si>
  <si>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</si>
  <si>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</si>
  <si>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</si>
  <si>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</si>
  <si>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</si>
  <si>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</si>
  <si>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</si>
  <si>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</si>
  <si>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</si>
  <si>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</si>
  <si>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</si>
  <si>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</si>
  <si>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</si>
  <si>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</si>
  <si>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</si>
  <si>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</si>
  <si>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</si>
  <si>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</si>
  <si>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</si>
  <si>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</si>
  <si>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</si>
  <si>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</si>
  <si>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</si>
  <si>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</si>
  <si>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</si>
  <si>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</si>
  <si>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</si>
  <si>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</si>
  <si>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</si>
  <si>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</si>
  <si>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</si>
  <si>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</si>
  <si>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</si>
  <si>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</si>
  <si>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</si>
  <si>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</si>
  <si>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</si>
  <si>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</si>
  <si>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</si>
  <si>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</si>
  <si>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</si>
  <si>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</si>
  <si>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</si>
  <si>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</si>
  <si>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</si>
  <si>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</si>
  <si>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</si>
  <si>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</si>
  <si>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</si>
  <si>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</si>
  <si>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</si>
  <si>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</si>
  <si>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</si>
  <si>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</si>
  <si>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</si>
  <si>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</si>
  <si>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</si>
  <si>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</si>
  <si>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</si>
  <si>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</si>
  <si>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</si>
  <si>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</si>
  <si>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</si>
  <si>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</si>
  <si>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</si>
  <si>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</si>
  <si>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</si>
  <si>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</si>
  <si>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</si>
  <si>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</si>
  <si>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</si>
  <si>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</si>
  <si>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</si>
  <si>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</si>
  <si>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</si>
  <si>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</si>
  <si>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</si>
  <si>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</si>
  <si>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</si>
  <si>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</si>
  <si>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</si>
  <si>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</si>
  <si>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</si>
  <si>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</si>
  <si>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</si>
  <si>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</si>
  <si>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</si>
  <si>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</si>
  <si>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</si>
  <si>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</si>
  <si>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</si>
  <si>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</si>
  <si>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</si>
  <si>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</si>
  <si>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</si>
  <si>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</si>
  <si>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</si>
  <si>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</si>
  <si>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</si>
  <si>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</si>
  <si>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</si>
  <si>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</si>
  <si>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</si>
  <si>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</si>
  <si>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</si>
  <si>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</si>
  <si>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</si>
  <si>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</si>
  <si>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</si>
  <si>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</si>
  <si>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</si>
  <si>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</si>
  <si>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</si>
  <si>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</si>
  <si>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</si>
  <si>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</si>
  <si>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</si>
  <si>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</si>
  <si>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</si>
  <si>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</si>
  <si>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</si>
  <si>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</si>
  <si>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</si>
  <si>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</si>
  <si>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</si>
  <si>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</si>
  <si>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</si>
  <si>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</si>
  <si>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</si>
  <si>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</si>
  <si>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</si>
  <si>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</si>
  <si>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</si>
  <si>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</si>
  <si>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</si>
  <si>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</si>
  <si>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</si>
  <si>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</si>
  <si>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</si>
  <si>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</si>
  <si>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</si>
  <si>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</si>
  <si>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</si>
  <si>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</si>
  <si>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</si>
  <si>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</si>
  <si>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</si>
  <si>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</si>
  <si>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</si>
  <si>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</si>
  <si>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</si>
  <si>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</si>
  <si>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</si>
  <si>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</si>
  <si>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</si>
  <si>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</si>
  <si>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</si>
  <si>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</si>
  <si>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</si>
  <si>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</si>
  <si>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</si>
  <si>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</si>
  <si>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</si>
  <si>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</si>
  <si>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</si>
  <si>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</si>
  <si>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</si>
  <si>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</si>
  <si>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</si>
  <si>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</si>
  <si>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</si>
  <si>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</si>
  <si>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</si>
  <si>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</si>
  <si>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</si>
  <si>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</si>
  <si>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</si>
  <si>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</si>
  <si>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</si>
  <si>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</si>
  <si>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</si>
  <si>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</si>
  <si>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</si>
  <si>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</si>
  <si>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</si>
  <si>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</si>
  <si>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</si>
  <si>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</si>
  <si>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</si>
  <si>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</si>
  <si>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</si>
  <si>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</si>
  <si>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</si>
  <si>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</si>
  <si>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</si>
  <si>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</si>
  <si>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</si>
  <si>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</si>
  <si>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</si>
  <si>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</si>
  <si>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</si>
  <si>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</si>
  <si>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</si>
  <si>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</si>
  <si>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</si>
  <si>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</si>
  <si>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</si>
  <si>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</si>
  <si>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</si>
  <si>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</si>
  <si>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</si>
  <si>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</si>
  <si>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</si>
  <si>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</si>
  <si>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</si>
  <si>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</si>
  <si>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</si>
  <si>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</si>
  <si>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</si>
  <si>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</si>
  <si>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</si>
  <si>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</si>
  <si>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</si>
  <si>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</si>
  <si>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</si>
  <si>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</si>
  <si>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</si>
  <si>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</si>
  <si>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</si>
  <si>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</si>
  <si>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</si>
  <si>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</si>
  <si>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</si>
  <si>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</si>
  <si>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</si>
  <si>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</si>
  <si>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</si>
  <si>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</si>
  <si>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</si>
  <si>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</si>
  <si>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</si>
  <si>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</si>
  <si>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</si>
  <si>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</si>
  <si>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</si>
  <si>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</si>
  <si>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</si>
  <si>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</si>
  <si>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</si>
  <si>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</si>
  <si>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</si>
  <si>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</si>
  <si>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</si>
  <si>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</si>
  <si>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</si>
  <si>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</si>
  <si>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</si>
  <si>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</si>
  <si>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</si>
  <si>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</si>
  <si>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</si>
  <si>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</si>
  <si>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</si>
  <si>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</si>
  <si>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</si>
  <si>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</si>
  <si>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</si>
  <si>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</si>
  <si>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</si>
  <si>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</si>
  <si>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</si>
  <si>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</si>
  <si>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</si>
  <si>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</si>
  <si>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</si>
  <si>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</si>
  <si>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</si>
  <si>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</si>
  <si>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</si>
  <si>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</si>
  <si>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</si>
  <si>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</si>
  <si>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</si>
  <si>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</si>
  <si>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</si>
  <si>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</si>
  <si>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</si>
  <si>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</si>
  <si>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</si>
  <si>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</si>
  <si>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</si>
  <si>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</si>
  <si>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</si>
  <si>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</si>
  <si>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</si>
  <si>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</si>
  <si>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</si>
  <si>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</si>
  <si>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</si>
  <si>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</si>
  <si>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</si>
  <si>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</si>
  <si>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</si>
  <si>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</si>
  <si>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</si>
  <si>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</si>
  <si>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</si>
  <si>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</si>
  <si>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</si>
  <si>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</si>
  <si>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</si>
  <si>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</si>
  <si>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</si>
  <si>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</si>
  <si>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</si>
  <si>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</si>
  <si>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</si>
  <si>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</si>
  <si>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</si>
  <si>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</si>
  <si>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</si>
  <si>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</si>
  <si>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</si>
  <si>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</si>
  <si>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</si>
  <si>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</si>
  <si>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</si>
  <si>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</si>
  <si>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</si>
  <si>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</si>
  <si>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</si>
  <si>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</si>
  <si>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</si>
  <si>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</si>
  <si>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</si>
  <si>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</si>
  <si>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</si>
  <si>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</si>
  <si>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</si>
  <si>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</si>
  <si>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</si>
  <si>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</si>
  <si>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</si>
  <si>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</si>
  <si>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</si>
  <si>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</si>
  <si>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</si>
  <si>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</si>
  <si>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</si>
  <si>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</si>
  <si>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</si>
  <si>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</si>
  <si>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</si>
  <si>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</si>
  <si>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</si>
  <si>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</si>
  <si>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</si>
  <si>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</si>
  <si>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</si>
  <si>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</si>
  <si>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</si>
  <si>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</si>
  <si>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</si>
  <si>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</si>
  <si>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</si>
  <si>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</si>
  <si>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</si>
  <si>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</si>
  <si>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</si>
  <si>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</si>
  <si>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</si>
  <si>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</si>
  <si>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</si>
  <si>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</si>
  <si>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</si>
  <si>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</si>
  <si>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</si>
  <si>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</si>
  <si>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</si>
  <si>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</si>
  <si>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</si>
  <si>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</si>
  <si>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</si>
  <si>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</si>
  <si>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</si>
  <si>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</si>
  <si>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</si>
  <si>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</si>
  <si>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</si>
  <si>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</si>
  <si>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</si>
  <si>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</si>
  <si>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</si>
  <si>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</si>
  <si>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</si>
  <si>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</si>
  <si>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</si>
  <si>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</si>
  <si>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</si>
  <si>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</si>
  <si>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</si>
  <si>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</si>
  <si>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</si>
  <si>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</si>
  <si>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</si>
  <si>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</si>
  <si>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</si>
  <si>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</si>
  <si>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</si>
  <si>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</si>
  <si>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</si>
  <si>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</si>
  <si>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</si>
  <si>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</si>
  <si>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</si>
  <si>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</si>
  <si>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</si>
  <si>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</si>
  <si>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</si>
  <si>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</si>
  <si>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</si>
  <si>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</si>
  <si>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</si>
  <si>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</si>
  <si>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</si>
  <si>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</si>
  <si>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</si>
  <si>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</si>
  <si>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</si>
  <si>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</si>
  <si>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</si>
  <si>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</si>
  <si>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</si>
  <si>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</si>
  <si>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</si>
  <si>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</si>
  <si>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</si>
  <si>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</si>
  <si>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</si>
  <si>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</si>
  <si>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</si>
  <si>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</si>
  <si>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</si>
  <si>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</si>
  <si>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</si>
  <si>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</si>
  <si>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</si>
  <si>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</si>
  <si>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</si>
  <si>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</si>
  <si>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</si>
  <si>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</si>
  <si>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</si>
  <si>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</si>
  <si>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</si>
  <si>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</si>
  <si>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</si>
  <si>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</si>
  <si>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</si>
  <si>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</si>
  <si>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</si>
  <si>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</si>
  <si>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</si>
  <si>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</si>
  <si>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</si>
  <si>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</si>
  <si>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</si>
  <si>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</si>
  <si>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</si>
  <si>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</si>
  <si>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</si>
  <si>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</si>
  <si>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</si>
  <si>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</si>
  <si>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</si>
  <si>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</si>
  <si>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</si>
  <si>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</si>
  <si>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</si>
  <si>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</si>
  <si>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</si>
  <si>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</si>
  <si>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</si>
  <si>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</si>
  <si>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</si>
  <si>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</si>
  <si>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</si>
  <si>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</si>
  <si>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</si>
  <si>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</si>
  <si>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</si>
  <si>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</si>
  <si>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</si>
  <si>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</si>
  <si>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</si>
  <si>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</si>
  <si>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</si>
  <si>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</si>
  <si>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</si>
  <si>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</si>
  <si>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</si>
  <si>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</si>
  <si>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</si>
  <si>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</si>
  <si>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</si>
  <si>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</si>
  <si>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</si>
  <si>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</si>
  <si>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</si>
  <si>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</si>
  <si>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</si>
  <si>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</si>
  <si>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</si>
  <si>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</si>
  <si>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</si>
  <si>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</si>
  <si>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</si>
  <si>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</si>
  <si>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</si>
  <si>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</si>
  <si>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</si>
  <si>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</si>
  <si>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</si>
  <si>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</si>
  <si>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</si>
  <si>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</si>
  <si>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</si>
  <si>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</si>
  <si>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</si>
  <si>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</si>
  <si>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</si>
  <si>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</si>
  <si>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</si>
  <si>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</si>
  <si>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</si>
  <si>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</si>
  <si>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</si>
  <si>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</si>
  <si>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</si>
  <si>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</si>
  <si>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</si>
  <si>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</si>
  <si>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</si>
  <si>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</si>
  <si>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</si>
  <si>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</si>
  <si>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</si>
  <si>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</si>
  <si>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</si>
  <si>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</si>
  <si>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</si>
  <si>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</si>
  <si>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</si>
  <si>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</si>
  <si>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</si>
  <si>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</si>
  <si>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</si>
  <si>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</si>
  <si>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</si>
  <si>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</si>
  <si>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</si>
  <si>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</si>
  <si>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</si>
  <si>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</si>
  <si>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</si>
  <si>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</si>
  <si>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</si>
  <si>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</si>
  <si>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</si>
  <si>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</si>
  <si>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</si>
  <si>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</si>
  <si>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</si>
  <si>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</si>
  <si>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</si>
  <si>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</si>
  <si>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</si>
  <si>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</si>
  <si>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</si>
  <si>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</si>
  <si>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</si>
  <si>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</si>
  <si>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</si>
  <si>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</si>
  <si>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</si>
  <si>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</si>
  <si>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</si>
  <si>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</si>
  <si>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</si>
  <si>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</si>
  <si>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</si>
  <si>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</si>
  <si>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</si>
  <si>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</si>
  <si>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</si>
  <si>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</si>
  <si>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</si>
  <si>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</si>
  <si>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</si>
  <si>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</si>
  <si>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</si>
  <si>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</si>
  <si>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</si>
  <si>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</si>
  <si>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</si>
  <si>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</si>
  <si>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</si>
  <si>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</si>
  <si>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</si>
  <si>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</si>
  <si>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</si>
  <si>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</si>
  <si>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</si>
  <si>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</si>
  <si>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</si>
  <si>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</si>
  <si>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</si>
  <si>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</si>
  <si>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</si>
  <si>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</si>
  <si>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</si>
  <si>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</si>
  <si>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</si>
  <si>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</si>
  <si>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</si>
  <si>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</si>
  <si>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</si>
  <si>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</si>
  <si>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</si>
  <si>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</si>
  <si>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</si>
  <si>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</si>
  <si>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</si>
  <si>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</si>
  <si>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</si>
  <si>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</si>
  <si>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</si>
  <si>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</si>
  <si>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</si>
  <si>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</si>
  <si>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</si>
  <si>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</si>
  <si>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</si>
  <si>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</si>
  <si>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</si>
  <si>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</si>
  <si>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</si>
  <si>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</si>
  <si>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</si>
  <si>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</si>
  <si>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</si>
  <si>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</si>
  <si>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</si>
  <si>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</si>
  <si>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</si>
  <si>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</si>
  <si>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</si>
  <si>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</si>
  <si>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</si>
  <si>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</si>
  <si>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</si>
  <si>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</si>
  <si>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</si>
  <si>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</si>
  <si>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</si>
  <si>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</si>
  <si>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</si>
  <si>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</si>
  <si>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</si>
  <si>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</si>
  <si>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</si>
  <si>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</si>
  <si>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</si>
  <si>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</si>
  <si>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</si>
  <si>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</si>
  <si>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</si>
  <si>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</si>
  <si>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</si>
  <si>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</si>
  <si>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</si>
  <si>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</si>
  <si>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</si>
  <si>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</si>
  <si>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</si>
  <si>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</si>
  <si>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</si>
  <si>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</si>
  <si>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</si>
  <si>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</si>
  <si>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</si>
  <si>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</si>
  <si>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</si>
  <si>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</si>
  <si>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</si>
  <si>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</si>
  <si>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</si>
  <si>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</si>
  <si>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</si>
  <si>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</si>
  <si>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</si>
  <si>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</si>
  <si>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</si>
  <si>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</si>
  <si>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</si>
  <si>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</si>
  <si>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</si>
  <si>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</si>
  <si>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</si>
  <si>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</si>
  <si>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</si>
  <si>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</si>
  <si>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</si>
  <si>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</si>
  <si>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</si>
  <si>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</si>
  <si>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</si>
  <si>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</si>
  <si>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</si>
  <si>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</si>
  <si>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</si>
  <si>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</si>
  <si>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</si>
  <si>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</si>
  <si>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</si>
  <si>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</si>
  <si>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</si>
  <si>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</si>
  <si>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</si>
  <si>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</si>
  <si>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</si>
  <si>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</si>
  <si>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</si>
  <si>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</si>
  <si>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</si>
  <si>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</si>
  <si>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</si>
  <si>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</si>
  <si>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</si>
  <si>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</si>
  <si>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</si>
  <si>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</si>
  <si>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</si>
  <si>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</si>
  <si>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</si>
  <si>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</si>
  <si>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</si>
  <si>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</si>
  <si>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</si>
  <si>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</si>
  <si>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</si>
  <si>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</si>
  <si>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</si>
  <si>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</si>
  <si>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</si>
  <si>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</si>
  <si>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</si>
  <si>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</si>
  <si>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</si>
  <si>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</si>
  <si>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</si>
  <si>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</si>
  <si>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</si>
  <si>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</si>
  <si>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</si>
  <si>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</si>
  <si>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</si>
  <si>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</si>
  <si>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</si>
  <si>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</si>
  <si>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</si>
  <si>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</si>
  <si>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</si>
  <si>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</si>
  <si>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</si>
  <si>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</si>
  <si>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</si>
  <si>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</si>
  <si>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</si>
  <si>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</si>
  <si>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</si>
  <si>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</si>
  <si>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</si>
  <si>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</si>
  <si>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</si>
  <si>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</si>
  <si>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</si>
  <si>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</si>
  <si>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</si>
  <si>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</si>
  <si>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</si>
  <si>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</si>
  <si>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</si>
  <si>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</si>
  <si>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</si>
  <si>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</si>
  <si>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</si>
  <si>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</si>
  <si>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</si>
  <si>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</si>
  <si>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</si>
  <si>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</si>
  <si>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</si>
  <si>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</si>
  <si>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</si>
  <si>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</si>
  <si>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</si>
  <si>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</si>
  <si>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</si>
  <si>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</si>
  <si>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</si>
  <si>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</si>
  <si>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</si>
  <si>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</si>
  <si>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</si>
  <si>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</si>
  <si>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</si>
  <si>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</si>
  <si>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</si>
  <si>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</si>
  <si>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</si>
  <si>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</si>
  <si>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</si>
  <si>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</si>
  <si>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</si>
  <si>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</si>
  <si>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</si>
  <si>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</si>
  <si>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</si>
  <si>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</si>
  <si>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</si>
  <si>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</si>
  <si>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</si>
  <si>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</si>
  <si>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</si>
  <si>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</si>
  <si>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</si>
  <si>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</si>
  <si>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</si>
  <si>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</si>
  <si>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</si>
  <si>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</si>
  <si>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</si>
  <si>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</si>
  <si>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</si>
  <si>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</si>
  <si>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</si>
  <si>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</si>
  <si>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</si>
  <si>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</si>
  <si>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</si>
  <si>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</si>
  <si>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</si>
  <si>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</si>
  <si>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</si>
  <si>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</si>
  <si>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</si>
  <si>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</si>
  <si>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</si>
  <si>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</si>
  <si>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</si>
  <si>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</si>
  <si>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</si>
  <si>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</si>
  <si>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</si>
  <si>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</si>
  <si>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</si>
  <si>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</si>
  <si>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</si>
  <si>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</si>
  <si>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</si>
  <si>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</si>
  <si>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</si>
  <si>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</si>
  <si>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</si>
  <si>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</si>
  <si>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</si>
  <si>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</si>
  <si>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</si>
  <si>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</si>
  <si>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</si>
  <si>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</si>
  <si>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</si>
  <si>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</si>
  <si>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</si>
  <si>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</si>
  <si>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</si>
  <si>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</si>
  <si>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</si>
  <si>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</si>
  <si>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</si>
  <si>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</si>
  <si>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</si>
  <si>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</si>
  <si>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</si>
  <si>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</si>
  <si>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</si>
  <si>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</si>
  <si>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</si>
  <si>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</si>
  <si>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</si>
  <si>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</si>
  <si>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</si>
  <si>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</si>
  <si>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</si>
  <si>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</si>
  <si>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</si>
  <si>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</si>
  <si>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</si>
  <si>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</si>
  <si>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</si>
  <si>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</si>
  <si>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</si>
  <si>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</si>
  <si>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</si>
  <si>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</si>
  <si>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</si>
  <si>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</si>
  <si>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</si>
  <si>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</si>
  <si>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</si>
  <si>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</si>
  <si>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</si>
  <si>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</si>
  <si>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</si>
  <si>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</si>
  <si>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</si>
  <si>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</si>
  <si>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</si>
  <si>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</si>
  <si>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</si>
  <si>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</si>
  <si>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</si>
  <si>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</si>
  <si>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</si>
  <si>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</si>
  <si>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</si>
  <si>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</si>
  <si>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</si>
  <si>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</si>
  <si>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</si>
  <si>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</si>
  <si>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</si>
  <si>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</si>
  <si>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</si>
  <si>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</si>
  <si>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</si>
  <si>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</si>
  <si>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</si>
  <si>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</si>
  <si>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</si>
  <si>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</si>
  <si>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</si>
  <si>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</si>
  <si>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</si>
  <si>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</si>
  <si>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</si>
  <si>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</si>
  <si>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</si>
  <si>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</si>
  <si>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</si>
  <si>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</si>
  <si>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</si>
  <si>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</si>
  <si>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</si>
  <si>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</si>
  <si>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</si>
  <si>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</si>
  <si>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</si>
  <si>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</si>
  <si>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</si>
  <si>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</si>
  <si>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</si>
  <si>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</si>
  <si>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</si>
  <si>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</si>
  <si>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</si>
  <si>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</si>
  <si>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</si>
  <si>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</si>
  <si>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</si>
  <si>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</si>
  <si>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</si>
  <si>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</si>
  <si>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</si>
  <si>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</si>
  <si>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</si>
  <si>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</si>
  <si>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</si>
  <si>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</si>
  <si>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</si>
  <si>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</si>
  <si>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</si>
  <si>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</si>
  <si>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</si>
  <si>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</si>
  <si>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</si>
  <si>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</si>
  <si>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</si>
  <si>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</si>
  <si>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</si>
  <si>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</si>
  <si>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</si>
  <si>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</si>
  <si>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</si>
  <si>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</si>
  <si>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</si>
  <si>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</si>
  <si>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</si>
  <si>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</si>
  <si>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</si>
  <si>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</si>
  <si>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</si>
  <si>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</si>
  <si>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</si>
  <si>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</si>
  <si>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</si>
  <si>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</si>
  <si>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</si>
  <si>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</si>
  <si>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</si>
  <si>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</si>
  <si>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</si>
  <si>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</si>
  <si>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</si>
  <si>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</si>
  <si>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</si>
  <si>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</si>
  <si>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</si>
  <si>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</si>
  <si>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</si>
  <si>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</si>
  <si>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</si>
  <si>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</si>
  <si>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</si>
  <si>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</si>
  <si>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</si>
  <si>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</si>
  <si>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</si>
  <si>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</si>
  <si>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</si>
  <si>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</si>
  <si>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</si>
  <si>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</si>
  <si>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</si>
  <si>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</si>
  <si>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</si>
  <si>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</si>
  <si>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</si>
  <si>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</si>
  <si>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</si>
  <si>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</si>
  <si>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</si>
  <si>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</si>
  <si>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</si>
  <si>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</si>
  <si>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</si>
  <si>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</si>
  <si>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</si>
  <si>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</si>
  <si>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</si>
  <si>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</si>
  <si>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</si>
  <si>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</si>
  <si>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</si>
  <si>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</si>
  <si>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</si>
  <si>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</si>
  <si>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</si>
  <si>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</si>
  <si>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</si>
  <si>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</si>
  <si>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</si>
  <si>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</si>
  <si>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</si>
  <si>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</si>
  <si>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</si>
  <si>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</si>
  <si>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</si>
  <si>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</si>
  <si>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</si>
  <si>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</si>
  <si>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</si>
  <si>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</si>
  <si>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</si>
  <si>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</si>
  <si>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</si>
  <si>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</si>
  <si>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</si>
  <si>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</si>
  <si>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</si>
  <si>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</si>
  <si>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</si>
  <si>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</si>
  <si>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</si>
  <si>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</si>
  <si>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</si>
  <si>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</si>
  <si>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</si>
  <si>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</si>
  <si>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</si>
  <si>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</si>
  <si>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</si>
  <si>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</si>
  <si>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</si>
  <si>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</si>
  <si>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</si>
  <si>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</si>
  <si>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</si>
  <si>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</si>
  <si>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</si>
  <si>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</si>
  <si>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</si>
  <si>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</si>
  <si>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</si>
  <si>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</si>
  <si>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</si>
  <si>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</si>
  <si>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</si>
  <si>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</si>
  <si>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</si>
  <si>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</si>
  <si>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</si>
  <si>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</si>
  <si>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</si>
  <si>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</si>
  <si>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</si>
  <si>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</si>
  <si>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</si>
  <si>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</si>
  <si>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</si>
  <si>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</si>
  <si>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</si>
  <si>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</si>
  <si>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</si>
  <si>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</si>
  <si>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</si>
  <si>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</si>
  <si>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</si>
  <si>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</si>
  <si>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</si>
  <si>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</si>
  <si>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</si>
  <si>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</si>
  <si>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</si>
  <si>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</si>
  <si>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</si>
  <si>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</si>
  <si>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</si>
  <si>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</si>
  <si>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</si>
  <si>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</si>
  <si>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</si>
  <si>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</si>
  <si>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</si>
  <si>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</si>
  <si>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</si>
  <si>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</si>
  <si>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</si>
  <si>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</si>
  <si>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</si>
  <si>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</si>
  <si>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</si>
  <si>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</si>
  <si>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</si>
  <si>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</si>
  <si>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</si>
  <si>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</si>
  <si>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</si>
  <si>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</si>
  <si>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</si>
  <si>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</si>
  <si>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</si>
  <si>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</si>
  <si>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</si>
  <si>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</si>
  <si>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</si>
  <si>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</si>
  <si>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</si>
  <si>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</si>
  <si>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</si>
  <si>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</si>
  <si>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</si>
  <si>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</si>
  <si>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</si>
  <si>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</si>
  <si>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</si>
  <si>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</si>
  <si>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</si>
  <si>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</si>
  <si>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</si>
  <si>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</si>
  <si>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</si>
  <si>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</si>
  <si>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</si>
  <si>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</si>
  <si>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</si>
  <si>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</si>
  <si>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</si>
  <si>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</si>
  <si>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</si>
  <si>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</si>
  <si>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</si>
  <si>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</si>
  <si>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</si>
  <si>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</si>
  <si>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</si>
  <si>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</si>
  <si>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</si>
  <si>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</si>
  <si>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</si>
  <si>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</si>
  <si>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</si>
  <si>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</si>
  <si>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</si>
  <si>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</si>
  <si>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</si>
  <si>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</si>
  <si>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</si>
  <si>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</si>
  <si>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</si>
  <si>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</si>
  <si>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</si>
  <si>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</si>
  <si>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</si>
  <si>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</si>
  <si>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</si>
  <si>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</si>
  <si>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</si>
  <si>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</si>
  <si>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</si>
  <si>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</si>
  <si>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</si>
  <si>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</si>
  <si>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</si>
  <si>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</si>
  <si>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</si>
  <si>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</si>
  <si>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</si>
  <si>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</si>
  <si>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</si>
  <si>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</si>
  <si>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</si>
  <si>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</si>
  <si>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</si>
  <si>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</si>
  <si>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</si>
  <si>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</si>
  <si>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</si>
  <si>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</si>
  <si>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</si>
  <si>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</si>
  <si>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</si>
  <si>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</si>
  <si>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</si>
  <si>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</si>
  <si>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</si>
  <si>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</si>
  <si>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</si>
  <si>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</si>
  <si>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</si>
  <si>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</si>
  <si>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</si>
  <si>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</si>
  <si>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</si>
  <si>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</si>
  <si>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</si>
  <si>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</si>
  <si>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</si>
  <si>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</si>
  <si>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</si>
  <si>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</si>
  <si>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</si>
  <si>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</si>
  <si>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</si>
  <si>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</si>
  <si>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</si>
  <si>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</si>
  <si>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</si>
  <si>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</si>
  <si>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</si>
  <si>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</si>
  <si>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</si>
  <si>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</si>
  <si>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</si>
  <si>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</si>
  <si>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</si>
  <si>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</si>
  <si>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</si>
  <si>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</si>
  <si>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</si>
  <si>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</si>
  <si>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</si>
  <si>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</si>
  <si>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</si>
  <si>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</si>
  <si>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</si>
  <si>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</si>
  <si>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</si>
  <si>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</si>
  <si>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</si>
  <si>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</si>
  <si>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</si>
  <si>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</si>
  <si>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</si>
  <si>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</si>
  <si>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</si>
  <si>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</si>
  <si>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</si>
  <si>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</si>
  <si>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</si>
  <si>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</si>
  <si>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</si>
  <si>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</si>
  <si>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</si>
  <si>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</si>
  <si>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</si>
  <si>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</si>
  <si>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</si>
  <si>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</si>
  <si>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</si>
  <si>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</si>
  <si>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</si>
  <si>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</si>
  <si>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</si>
  <si>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</si>
  <si>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</si>
  <si>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</si>
  <si>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</si>
  <si>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</si>
  <si>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</si>
  <si>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</si>
  <si>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</si>
  <si>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</si>
  <si>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</si>
  <si>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</si>
  <si>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</si>
  <si>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</si>
  <si>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</si>
  <si>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</si>
  <si>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</si>
  <si>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</si>
  <si>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</si>
  <si>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</si>
  <si>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</si>
  <si>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</si>
  <si>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</si>
  <si>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</si>
  <si>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</si>
  <si>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</si>
  <si>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</si>
  <si>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</si>
  <si>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</si>
  <si>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</si>
  <si>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</si>
  <si>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</si>
  <si>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</si>
  <si>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</si>
  <si>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</si>
  <si>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</si>
  <si>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</si>
  <si>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</si>
  <si>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</si>
  <si>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</si>
  <si>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</si>
  <si>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</si>
  <si>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</si>
  <si>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</si>
  <si>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</si>
  <si>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</si>
  <si>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</si>
  <si>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</si>
  <si>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</si>
  <si>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</si>
  <si>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</si>
  <si>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</si>
  <si>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</si>
  <si>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</si>
  <si>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</si>
  <si>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</si>
  <si>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</si>
  <si>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</si>
  <si>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</si>
  <si>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</si>
  <si>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</si>
  <si>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</si>
  <si>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</si>
  <si>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</si>
  <si>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</si>
  <si>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</si>
  <si>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</si>
  <si>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</si>
  <si>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</si>
  <si>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</si>
  <si>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</si>
  <si>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</si>
  <si>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</si>
  <si>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</si>
  <si>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</si>
  <si>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</si>
  <si>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</si>
  <si>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</si>
  <si>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</si>
  <si>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</si>
  <si>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</si>
  <si>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</si>
  <si>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</si>
  <si>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</si>
  <si>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</si>
  <si>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</si>
  <si>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</si>
  <si>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</si>
  <si>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</si>
  <si>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</si>
  <si>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</si>
  <si>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</si>
  <si>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</si>
  <si>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</si>
  <si>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</si>
  <si>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</si>
  <si>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</si>
  <si>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</si>
  <si>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</si>
  <si>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</si>
  <si>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</si>
  <si>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</si>
  <si>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</si>
  <si>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</si>
  <si>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</si>
  <si>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</si>
  <si>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</si>
  <si>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</si>
  <si>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</si>
  <si>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</si>
  <si>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</si>
  <si>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</si>
  <si>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</si>
  <si>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</si>
  <si>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</si>
  <si>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</si>
  <si>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</si>
  <si>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</si>
  <si>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</si>
  <si>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</si>
  <si>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</si>
  <si>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</si>
  <si>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</si>
  <si>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</si>
  <si>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</si>
  <si>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</si>
  <si>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</si>
  <si>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</si>
  <si>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</si>
  <si>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</si>
  <si>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</si>
  <si>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</si>
  <si>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</si>
  <si>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</si>
  <si>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</si>
  <si>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</si>
  <si>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</si>
  <si>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</si>
  <si>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</si>
  <si>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</si>
  <si>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</si>
  <si>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</si>
  <si>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</si>
  <si>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</si>
  <si>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</si>
  <si>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</si>
  <si>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</si>
  <si>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</si>
  <si>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</si>
  <si>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</si>
  <si>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</si>
  <si>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</si>
  <si>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</si>
  <si>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</si>
  <si>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</si>
  <si>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</si>
  <si>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</si>
  <si>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</si>
  <si>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</si>
  <si>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</si>
  <si>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</si>
  <si>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</si>
  <si>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</si>
  <si>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</si>
  <si>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</si>
  <si>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</si>
  <si>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</si>
  <si>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</si>
  <si>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</si>
  <si>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</si>
  <si>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</si>
  <si>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</si>
  <si>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</si>
  <si>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</si>
  <si>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</si>
  <si>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</si>
  <si>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</si>
  <si>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</si>
  <si>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</si>
  <si>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</si>
  <si>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</si>
  <si>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</si>
  <si>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</si>
  <si>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</si>
  <si>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</si>
  <si>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</si>
  <si>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</si>
  <si>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</si>
  <si>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</si>
  <si>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</si>
  <si>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</si>
  <si>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</si>
  <si>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</si>
  <si>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</si>
  <si>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</si>
  <si>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</si>
  <si>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</si>
  <si>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</si>
  <si>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</si>
  <si>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</si>
  <si>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</si>
  <si>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</si>
  <si>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</si>
  <si>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</si>
  <si>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</si>
  <si>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</si>
  <si>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</si>
  <si>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</si>
  <si>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</si>
  <si>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</si>
  <si>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</si>
  <si>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</si>
  <si>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</si>
  <si>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</si>
  <si>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</si>
  <si>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</si>
  <si>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</si>
  <si>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</si>
  <si>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</si>
  <si>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</si>
  <si>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</si>
  <si>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</si>
  <si>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</si>
  <si>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</si>
  <si>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</si>
  <si>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</si>
  <si>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</si>
  <si>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</si>
  <si>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</si>
  <si>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</si>
  <si>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</si>
  <si>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</si>
  <si>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</si>
  <si>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</si>
  <si>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</si>
  <si>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</si>
  <si>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</si>
  <si>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</si>
  <si>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</si>
  <si>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</si>
  <si>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</si>
  <si>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</si>
  <si>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</si>
  <si>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</si>
  <si>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</si>
  <si>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</si>
  <si>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</si>
  <si>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</si>
  <si>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</si>
  <si>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</si>
  <si>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</si>
  <si>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</si>
  <si>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</si>
  <si>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</si>
  <si>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</si>
  <si>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</si>
  <si>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</si>
  <si>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</si>
  <si>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</si>
  <si>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</si>
  <si>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</si>
  <si>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</si>
  <si>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</si>
  <si>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</si>
  <si>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</si>
  <si>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</si>
  <si>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</si>
  <si>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</si>
  <si>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</si>
  <si>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</si>
  <si>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</si>
  <si>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</si>
  <si>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</si>
  <si>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</si>
  <si>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</si>
  <si>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</si>
  <si>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</si>
  <si>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</si>
  <si>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</si>
  <si>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</si>
  <si>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</si>
  <si>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</si>
  <si>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</si>
  <si>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</si>
  <si>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</si>
  <si>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</si>
  <si>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</si>
  <si>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</si>
  <si>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</si>
  <si>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</si>
  <si>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</si>
  <si>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</si>
  <si>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</si>
  <si>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</si>
  <si>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</si>
  <si>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</si>
  <si>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</si>
  <si>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</si>
  <si>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</si>
  <si>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</si>
  <si>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</si>
  <si>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</si>
  <si>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</si>
  <si>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</si>
  <si>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</si>
  <si>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</si>
  <si>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</si>
  <si>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</si>
  <si>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</si>
  <si>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</si>
  <si>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</si>
  <si>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</si>
  <si>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</si>
  <si>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</si>
  <si>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</si>
  <si>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</si>
  <si>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</si>
  <si>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</si>
  <si>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</si>
  <si>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</si>
  <si>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</si>
  <si>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</si>
  <si>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</si>
  <si>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</si>
  <si>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</si>
  <si>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</si>
  <si>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</si>
  <si>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</si>
  <si>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</si>
  <si>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</si>
  <si>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</si>
  <si>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</si>
  <si>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</si>
  <si>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</si>
  <si>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</si>
  <si>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</si>
  <si>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</si>
  <si>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</si>
  <si>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</si>
  <si>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</si>
  <si>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</si>
  <si>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</si>
  <si>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</si>
  <si>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</si>
  <si>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</si>
  <si>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</si>
  <si>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</si>
  <si>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</si>
  <si>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</si>
  <si>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</si>
  <si>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</si>
  <si>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</si>
  <si>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</si>
  <si>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</si>
  <si>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</si>
  <si>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</si>
  <si>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</si>
  <si>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</si>
  <si>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</si>
  <si>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</si>
  <si>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</si>
  <si>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</si>
  <si>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</si>
  <si>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</si>
  <si>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</si>
  <si>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</si>
  <si>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</si>
  <si>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</si>
  <si>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</si>
  <si>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</si>
  <si>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</si>
  <si>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</si>
  <si>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</si>
  <si>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</si>
  <si>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</si>
  <si>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</si>
  <si>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</si>
  <si>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</si>
  <si>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</si>
  <si>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</si>
  <si>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</si>
  <si>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</si>
  <si>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</si>
  <si>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</si>
  <si>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</si>
  <si>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</si>
  <si>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</si>
  <si>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</si>
  <si>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</si>
  <si>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</si>
  <si>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</si>
  <si>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</si>
  <si>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</si>
  <si>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</si>
  <si>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</si>
  <si>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</si>
  <si>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</si>
  <si>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</si>
  <si>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</si>
  <si>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</si>
  <si>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</si>
  <si>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</si>
  <si>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</si>
  <si>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</si>
  <si>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</si>
  <si>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</si>
  <si>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</si>
  <si>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</si>
  <si>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</si>
  <si>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</si>
  <si>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</si>
  <si>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</si>
  <si>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</si>
  <si>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</si>
  <si>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</si>
  <si>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</si>
  <si>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</si>
  <si>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</si>
  <si>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</si>
  <si>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</si>
  <si>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</si>
  <si>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</si>
  <si>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</si>
  <si>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</si>
  <si>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</si>
  <si>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</si>
  <si>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</si>
  <si>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</si>
  <si>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</si>
  <si>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</si>
  <si>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</si>
  <si>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</si>
  <si>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</si>
  <si>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</si>
  <si>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</si>
  <si>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</si>
  <si>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</si>
  <si>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</si>
  <si>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</si>
  <si>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</si>
  <si>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</si>
  <si>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</si>
  <si>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</si>
  <si>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</si>
  <si>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</si>
  <si>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</si>
  <si>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</si>
  <si>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</si>
  <si>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</si>
  <si>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</si>
  <si>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</si>
  <si>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</si>
  <si>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</si>
  <si>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</si>
  <si>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</si>
  <si>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</si>
  <si>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</si>
  <si>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</si>
  <si>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</si>
  <si>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</si>
  <si>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</si>
  <si>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</si>
  <si>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</si>
  <si>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</si>
  <si>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</si>
  <si>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</si>
  <si>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</si>
  <si>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</si>
  <si>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</si>
  <si>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</si>
  <si>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</si>
  <si>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</si>
  <si>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</si>
  <si>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</si>
  <si>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</si>
  <si>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</si>
  <si>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</si>
  <si>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</si>
  <si>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</si>
  <si>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</si>
  <si>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</si>
  <si>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</si>
  <si>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</si>
  <si>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</si>
  <si>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</si>
  <si>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</si>
  <si>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</si>
  <si>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</si>
  <si>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</si>
  <si>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</si>
  <si>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</si>
  <si>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</si>
  <si>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</si>
  <si>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</si>
  <si>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</si>
  <si>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</si>
  <si>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</si>
  <si>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</si>
  <si>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</si>
  <si>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</si>
  <si>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</si>
  <si>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</si>
  <si>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</si>
  <si>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</si>
  <si>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</si>
  <si>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</si>
  <si>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</si>
  <si>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</si>
  <si>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</si>
  <si>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</si>
  <si>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</si>
  <si>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</si>
  <si>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</si>
  <si>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</si>
  <si>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</si>
  <si>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</si>
  <si>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</si>
  <si>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</si>
  <si>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</si>
  <si>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</si>
  <si>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</si>
  <si>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</si>
  <si>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</si>
  <si>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</si>
  <si>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</si>
  <si>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</si>
  <si>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</si>
  <si>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</si>
  <si>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</si>
  <si>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</si>
  <si>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</si>
  <si>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</si>
  <si>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</si>
  <si>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</si>
  <si>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</si>
  <si>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</si>
  <si>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</si>
  <si>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</si>
  <si>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</si>
  <si>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</si>
  <si>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</si>
  <si>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</si>
  <si>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</si>
  <si>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</si>
  <si>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</si>
  <si>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</si>
  <si>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</si>
  <si>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</si>
  <si>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</si>
  <si>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</si>
  <si>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</si>
  <si>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</si>
  <si>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</si>
  <si>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</si>
  <si>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</si>
  <si>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</si>
  <si>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</si>
  <si>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</si>
  <si>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</si>
  <si>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</si>
  <si>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</si>
  <si>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</si>
  <si>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</si>
  <si>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</si>
  <si>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</si>
  <si>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</si>
  <si>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</si>
  <si>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</si>
  <si>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</si>
  <si>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</si>
  <si>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</si>
  <si>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</si>
  <si>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</si>
  <si>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</si>
  <si>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</si>
  <si>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</si>
  <si>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</si>
  <si>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</si>
  <si>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</si>
  <si>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</si>
  <si>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</si>
  <si>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</si>
  <si>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</si>
  <si>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</si>
  <si>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</si>
  <si>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</si>
  <si>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</si>
  <si>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</si>
  <si>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</si>
  <si>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</si>
  <si>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</si>
  <si>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</si>
  <si>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</si>
  <si>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</si>
  <si>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</si>
  <si>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</si>
  <si>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</si>
  <si>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</si>
  <si>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</si>
  <si>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</si>
  <si>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</si>
  <si>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</si>
  <si>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</si>
  <si>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</si>
  <si>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</si>
  <si>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</si>
  <si>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</si>
  <si>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</si>
  <si>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</si>
  <si>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</si>
  <si>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</si>
  <si>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</si>
  <si>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</si>
  <si>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</si>
  <si>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</si>
  <si>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</si>
  <si>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</si>
  <si>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</si>
  <si>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</si>
  <si>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</si>
  <si>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</si>
  <si>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</si>
  <si>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</si>
  <si>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</si>
  <si>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</si>
  <si>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</si>
  <si>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</si>
  <si>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</si>
  <si>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</si>
  <si>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</si>
  <si>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</si>
  <si>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</si>
  <si>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</si>
  <si>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</si>
  <si>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</si>
  <si>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</si>
  <si>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</si>
  <si>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</si>
  <si>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</si>
  <si>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</si>
  <si>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</si>
  <si>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</si>
  <si>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</si>
  <si>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</si>
  <si>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</si>
  <si>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</si>
  <si>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</si>
  <si>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</si>
  <si>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</si>
  <si>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</si>
  <si>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</si>
  <si>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</si>
  <si>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</si>
  <si>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</si>
  <si>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</si>
  <si>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</si>
  <si>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</si>
  <si>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</si>
  <si>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</si>
  <si>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</si>
  <si>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</si>
  <si>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</si>
  <si>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</si>
  <si>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</si>
  <si>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</si>
  <si>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</si>
  <si>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</si>
  <si>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</si>
  <si>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</si>
  <si>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</si>
  <si>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</si>
  <si>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</si>
  <si>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</si>
  <si>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</si>
  <si>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</si>
  <si>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</si>
  <si>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</si>
  <si>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</si>
  <si>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</si>
  <si>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</si>
  <si>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</si>
  <si>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</si>
  <si>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</si>
  <si>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</si>
  <si>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</si>
  <si>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</si>
  <si>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</si>
  <si>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</si>
  <si>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</si>
  <si>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</si>
  <si>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</si>
  <si>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</si>
  <si>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</si>
  <si>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</si>
  <si>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</si>
  <si>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</si>
  <si>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</si>
  <si>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</si>
  <si>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</si>
  <si>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</si>
  <si>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</si>
  <si>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</si>
  <si>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</si>
  <si>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</si>
  <si>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</si>
  <si>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</si>
  <si>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</si>
  <si>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</si>
  <si>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</si>
  <si>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</si>
  <si>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</si>
  <si>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</si>
  <si>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</si>
  <si>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</si>
  <si>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</si>
  <si>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</si>
  <si>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</si>
  <si>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</si>
  <si>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</si>
  <si>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</si>
  <si>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</si>
  <si>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</si>
  <si>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</si>
  <si>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</si>
  <si>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</si>
  <si>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</si>
  <si>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</si>
  <si>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</si>
  <si>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</si>
  <si>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</si>
  <si>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</si>
  <si>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</si>
  <si>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</si>
  <si>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</si>
  <si>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</si>
  <si>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</si>
  <si>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</si>
  <si>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</si>
  <si>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</si>
  <si>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</si>
  <si>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</si>
  <si>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</si>
  <si>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</si>
  <si>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</si>
  <si>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</si>
  <si>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</si>
  <si>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</si>
  <si>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</si>
  <si>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</si>
  <si>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</si>
  <si>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</si>
  <si>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</si>
  <si>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</si>
  <si>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</si>
  <si>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</si>
  <si>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</si>
  <si>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</si>
  <si>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</si>
  <si>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</si>
  <si>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</si>
  <si>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</si>
  <si>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</si>
  <si>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</si>
  <si>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</si>
  <si>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</si>
  <si>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</si>
  <si>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</si>
  <si>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</si>
  <si>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</si>
  <si>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</si>
  <si>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</si>
  <si>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</si>
  <si>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</si>
  <si>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</si>
  <si>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</si>
  <si>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</si>
  <si>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</si>
  <si>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</si>
  <si>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</si>
  <si>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</si>
  <si>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</si>
  <si>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</si>
  <si>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</si>
  <si>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</si>
  <si>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</si>
  <si>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</si>
  <si>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</si>
  <si>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</si>
  <si>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</si>
  <si>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</si>
  <si>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</si>
  <si>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</si>
  <si>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</si>
  <si>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</si>
  <si>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</si>
  <si>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</si>
  <si>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</si>
  <si>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</si>
  <si>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</si>
  <si>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</si>
  <si>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</si>
  <si>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</si>
  <si>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</si>
  <si>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</si>
  <si>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</si>
  <si>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</si>
  <si>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</si>
  <si>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</si>
  <si>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</si>
  <si>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</si>
  <si>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</si>
  <si>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</si>
  <si>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</si>
  <si>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</si>
  <si>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</si>
  <si>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</si>
  <si>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</si>
  <si>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</si>
  <si>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</si>
  <si>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</si>
  <si>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</si>
  <si>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</si>
  <si>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</si>
  <si>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</si>
  <si>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</si>
  <si>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</si>
  <si>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</si>
  <si>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</si>
  <si>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</si>
  <si>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</si>
  <si>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</si>
  <si>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</si>
  <si>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</si>
  <si>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</si>
  <si>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</si>
  <si>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</si>
  <si>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</si>
  <si>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</si>
  <si>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</si>
  <si>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</si>
  <si>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</si>
  <si>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</si>
  <si>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</si>
  <si>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</si>
  <si>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</si>
  <si>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</si>
  <si>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</si>
  <si>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</si>
  <si>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</si>
  <si>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</si>
  <si>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</si>
  <si>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</si>
  <si>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</si>
  <si>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</si>
  <si>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</si>
  <si>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</si>
  <si>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</si>
  <si>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</si>
  <si>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</si>
  <si>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</si>
  <si>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</si>
  <si>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</si>
  <si>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</si>
  <si>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</si>
  <si>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</si>
  <si>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</si>
  <si>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</si>
  <si>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</si>
  <si>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</si>
  <si>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</si>
  <si>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</si>
  <si>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</si>
  <si>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</si>
  <si>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</si>
  <si>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</si>
  <si>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</si>
  <si>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</si>
  <si>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</si>
  <si>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</si>
  <si>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</si>
  <si>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</si>
  <si>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</si>
  <si>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</si>
  <si>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</si>
  <si>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</si>
  <si>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</si>
  <si>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</si>
  <si>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</si>
  <si>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</si>
  <si>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</si>
  <si>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</si>
  <si>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</si>
  <si>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</si>
  <si>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</si>
  <si>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</si>
  <si>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</si>
  <si>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</si>
  <si>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</si>
  <si>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</si>
  <si>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</si>
  <si>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</si>
  <si>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</si>
  <si>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</si>
  <si>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</si>
  <si>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</si>
  <si>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</si>
  <si>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</si>
  <si>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</si>
  <si>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</si>
  <si>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</si>
  <si>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</si>
  <si>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</si>
  <si>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</si>
  <si>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</si>
  <si>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</si>
  <si>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</si>
  <si>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</si>
  <si>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</si>
  <si>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</si>
  <si>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</si>
  <si>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</si>
  <si>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</si>
  <si>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</si>
  <si>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</si>
  <si>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</si>
  <si>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</si>
  <si>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</si>
  <si>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</si>
  <si>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</si>
  <si>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</si>
  <si>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</si>
  <si>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</si>
  <si>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</si>
  <si>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</si>
  <si>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</si>
  <si>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</si>
  <si>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</si>
  <si>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</si>
  <si>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</si>
  <si>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</si>
  <si>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</si>
  <si>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</si>
  <si>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</si>
  <si>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</si>
  <si>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</si>
  <si>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</si>
  <si>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</si>
  <si>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</si>
  <si>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</si>
  <si>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</si>
  <si>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</si>
  <si>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</si>
  <si>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</si>
  <si>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</si>
  <si>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</si>
  <si>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</si>
  <si>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</si>
  <si>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</si>
  <si>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</si>
  <si>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</si>
  <si>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</si>
  <si>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</si>
  <si>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</si>
  <si>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</si>
  <si>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</si>
  <si>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</si>
  <si>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</si>
  <si>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</si>
  <si>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</si>
  <si>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</si>
  <si>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</si>
  <si>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</si>
  <si>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</si>
  <si>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</si>
  <si>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</si>
  <si>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</si>
  <si>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</si>
  <si>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</si>
  <si>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</si>
  <si>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</si>
  <si>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</si>
  <si>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</si>
  <si>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</si>
  <si>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</si>
  <si>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</si>
  <si>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</si>
  <si>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</si>
  <si>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</si>
  <si>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</si>
  <si>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</si>
  <si>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</si>
  <si>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</si>
  <si>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</si>
  <si>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</si>
  <si>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</si>
  <si>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</si>
  <si>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</si>
  <si>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</si>
  <si>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</si>
  <si>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</si>
  <si>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</si>
  <si>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</si>
  <si>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</si>
  <si>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</si>
  <si>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</si>
  <si>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</si>
  <si>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</si>
  <si>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</si>
  <si>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</si>
  <si>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</si>
  <si>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</si>
  <si>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</si>
  <si>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</si>
  <si>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</si>
  <si>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</si>
  <si>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</si>
  <si>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</si>
  <si>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</si>
  <si>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</si>
  <si>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</si>
  <si>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</si>
  <si>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</si>
  <si>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</si>
  <si>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</si>
  <si>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</si>
  <si>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</si>
  <si>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</si>
  <si>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</si>
  <si>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</si>
  <si>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</si>
  <si>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</si>
  <si>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</si>
  <si>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</si>
  <si>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</si>
  <si>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</si>
  <si>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</si>
  <si>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</si>
  <si>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</si>
  <si>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</si>
  <si>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</si>
  <si>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</si>
  <si>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</si>
  <si>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</si>
  <si>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</si>
  <si>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</si>
  <si>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</si>
  <si>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</si>
  <si>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</si>
  <si>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</si>
  <si>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</si>
  <si>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</si>
  <si>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</si>
  <si>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</si>
  <si>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</si>
  <si>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</si>
  <si>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</si>
  <si>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</si>
  <si>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</si>
  <si>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</si>
  <si>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</si>
  <si>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</si>
  <si>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</si>
  <si>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</si>
  <si>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</si>
  <si>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</si>
  <si>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</si>
  <si>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</si>
  <si>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</si>
  <si>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</si>
  <si>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</si>
  <si>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</si>
  <si>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</si>
  <si>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</si>
  <si>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</si>
  <si>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</si>
  <si>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</si>
  <si>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</si>
  <si>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</si>
  <si>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</si>
  <si>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</si>
  <si>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</si>
  <si>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</si>
  <si>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</si>
  <si>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</si>
  <si>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</si>
  <si>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</si>
  <si>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</si>
  <si>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</si>
  <si>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</si>
  <si>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</si>
  <si>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</si>
  <si>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</si>
  <si>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</si>
  <si>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</si>
  <si>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</si>
  <si>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</si>
  <si>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</si>
  <si>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</si>
  <si>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</si>
  <si>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</si>
  <si>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</si>
  <si>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</si>
  <si>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</si>
  <si>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</si>
  <si>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</si>
  <si>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</si>
  <si>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</si>
  <si>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</si>
  <si>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</si>
  <si>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</si>
  <si>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</si>
  <si>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</si>
  <si>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</si>
  <si>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</si>
  <si>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</si>
  <si>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</si>
  <si>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</si>
  <si>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</si>
  <si>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</si>
  <si>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</si>
  <si>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</si>
  <si>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</si>
  <si>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</si>
  <si>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</si>
  <si>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</si>
  <si>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</si>
  <si>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</si>
  <si>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</si>
  <si>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</si>
  <si>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</si>
  <si>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</si>
  <si>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</si>
  <si>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</si>
  <si>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</si>
  <si>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</si>
  <si>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</si>
  <si>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</si>
  <si>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</si>
  <si>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</si>
  <si>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</si>
  <si>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</si>
  <si>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</si>
  <si>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</si>
  <si>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</si>
  <si>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</si>
  <si>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</si>
  <si>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</si>
  <si>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</si>
  <si>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</si>
  <si>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</si>
  <si>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</si>
  <si>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</si>
  <si>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</si>
  <si>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</si>
  <si>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</si>
  <si>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</si>
  <si>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</si>
  <si>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</si>
  <si>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</si>
  <si>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</si>
  <si>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</si>
  <si>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</si>
  <si>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</si>
  <si>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</si>
  <si>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</si>
  <si>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</si>
  <si>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</si>
  <si>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</si>
  <si>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</si>
  <si>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</si>
  <si>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</si>
  <si>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</si>
  <si>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</si>
  <si>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</si>
  <si>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</si>
  <si>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</si>
  <si>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</si>
  <si>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</si>
  <si>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</si>
  <si>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</si>
  <si>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</si>
  <si>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</si>
  <si>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</si>
  <si>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</si>
  <si>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</si>
  <si>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</si>
  <si>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</si>
  <si>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</si>
  <si>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</si>
  <si>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</si>
  <si>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</si>
  <si>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</si>
  <si>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</si>
  <si>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</si>
  <si>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</si>
  <si>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</si>
  <si>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</si>
  <si>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</si>
  <si>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</si>
  <si>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</si>
  <si>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</si>
  <si>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</si>
  <si>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</si>
  <si>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</si>
  <si>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</si>
  <si>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</si>
  <si>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</si>
  <si>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</si>
  <si>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</si>
  <si>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</si>
  <si>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</si>
  <si>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</si>
  <si>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</si>
  <si>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</si>
  <si>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</si>
  <si>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</si>
  <si>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</si>
  <si>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</si>
  <si>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</si>
  <si>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</si>
  <si>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</si>
  <si>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</si>
  <si>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</si>
  <si>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</si>
  <si>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</si>
  <si>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</si>
  <si>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</si>
  <si>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</si>
  <si>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</si>
  <si>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</si>
  <si>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</si>
  <si>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</si>
  <si>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</si>
  <si>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</si>
  <si>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</si>
  <si>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</si>
  <si>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</si>
  <si>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</si>
  <si>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</si>
  <si>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</si>
  <si>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</si>
  <si>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</si>
  <si>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</si>
  <si>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</si>
  <si>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</si>
  <si>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</si>
  <si>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</si>
  <si>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</si>
  <si>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</si>
  <si>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</si>
  <si>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</si>
  <si>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</si>
  <si>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</si>
  <si>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</si>
  <si>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</si>
  <si>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</si>
  <si>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</si>
  <si>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</si>
  <si>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</si>
  <si>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</si>
  <si>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</si>
  <si>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</si>
  <si>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</si>
  <si>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</si>
  <si>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</si>
  <si>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</si>
  <si>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</si>
  <si>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</si>
  <si>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</si>
  <si>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</si>
  <si>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</si>
  <si>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</si>
  <si>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</si>
  <si>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</si>
  <si>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</si>
  <si>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</si>
  <si>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</si>
  <si>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</si>
  <si>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</si>
  <si>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</si>
  <si>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</si>
  <si>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</si>
  <si>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</si>
  <si>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</si>
  <si>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</si>
  <si>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</si>
  <si>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</si>
  <si>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</si>
  <si>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</si>
  <si>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</si>
  <si>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</si>
  <si>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</si>
  <si>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</si>
  <si>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</si>
  <si>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</si>
  <si>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</si>
  <si>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</si>
  <si>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</si>
  <si>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</si>
  <si>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</si>
  <si>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</si>
  <si>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</si>
  <si>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</si>
  <si>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</si>
  <si>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</si>
  <si>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</si>
  <si>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</si>
  <si>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</si>
  <si>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</si>
  <si>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</si>
  <si>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</si>
  <si>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</si>
  <si>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</si>
  <si>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</si>
  <si>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</si>
  <si>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</si>
  <si>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</si>
  <si>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</si>
  <si>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</si>
  <si>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</si>
  <si>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</si>
  <si>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</si>
  <si>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</si>
  <si>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</si>
  <si>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</si>
  <si>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</si>
  <si>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</si>
  <si>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</si>
  <si>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</si>
  <si>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</si>
  <si>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</si>
  <si>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</si>
  <si>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</si>
  <si>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</si>
  <si>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</si>
  <si>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</si>
  <si>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</si>
  <si>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</si>
  <si>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</si>
  <si>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</si>
  <si>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</si>
  <si>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</si>
  <si>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</si>
  <si>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</si>
  <si>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</si>
  <si>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</si>
  <si>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</si>
  <si>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</si>
  <si>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</si>
  <si>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</si>
  <si>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</si>
  <si>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</si>
  <si>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</si>
  <si>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</si>
  <si>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</si>
  <si>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</si>
  <si>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</si>
  <si>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</si>
  <si>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</si>
  <si>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</si>
  <si>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</si>
  <si>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</si>
  <si>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</si>
  <si>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</si>
  <si>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</si>
  <si>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</si>
  <si>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</si>
  <si>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</si>
  <si>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</si>
  <si>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</si>
  <si>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</si>
  <si>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</si>
  <si>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</si>
  <si>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</si>
  <si>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</si>
  <si>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</si>
  <si>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</si>
  <si>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</si>
  <si>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</si>
  <si>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</si>
  <si>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</si>
  <si>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</si>
  <si>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</si>
  <si>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</si>
  <si>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</si>
  <si>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</si>
  <si>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</si>
  <si>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</si>
  <si>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</si>
  <si>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</si>
  <si>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</si>
  <si>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</si>
  <si>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</si>
  <si>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</si>
  <si>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</si>
  <si>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</si>
  <si>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</si>
  <si>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</si>
  <si>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</si>
  <si>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</si>
  <si>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</si>
  <si>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</si>
  <si>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</si>
  <si>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</si>
  <si>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</si>
  <si>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</si>
  <si>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</si>
  <si>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</si>
  <si>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</si>
  <si>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</si>
  <si>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</si>
  <si>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</si>
  <si>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</si>
  <si>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</si>
  <si>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</si>
  <si>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</si>
  <si>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</si>
  <si>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</si>
  <si>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</si>
  <si>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</si>
  <si>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</si>
  <si>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</si>
  <si>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</si>
  <si>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</si>
  <si>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</si>
  <si>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</si>
  <si>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</si>
  <si>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</si>
  <si>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</si>
  <si>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</si>
  <si>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</si>
  <si>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</si>
  <si>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</si>
  <si>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</si>
  <si>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</si>
  <si>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</si>
  <si>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</si>
  <si>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</si>
  <si>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</si>
  <si>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</si>
  <si>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</si>
  <si>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</si>
  <si>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</si>
  <si>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</si>
  <si>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</si>
  <si>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</si>
  <si>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</si>
  <si>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</si>
  <si>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</si>
  <si>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</si>
  <si>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</si>
  <si>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</si>
  <si>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</si>
  <si>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</si>
  <si>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</si>
  <si>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</si>
  <si>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</si>
  <si>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</si>
  <si>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</si>
  <si>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</si>
  <si>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</si>
  <si>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</si>
  <si>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</si>
  <si>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</si>
  <si>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</si>
  <si>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</si>
  <si>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</si>
  <si>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</si>
  <si>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</si>
  <si>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</si>
  <si>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</si>
  <si>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</si>
  <si>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</si>
  <si>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</si>
  <si>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</si>
  <si>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</si>
  <si>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</si>
  <si>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</si>
  <si>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</si>
  <si>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</si>
  <si>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</si>
  <si>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</si>
  <si>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</si>
  <si>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</si>
  <si>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</si>
  <si>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</si>
  <si>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</si>
  <si>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</si>
  <si>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</si>
  <si>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</si>
  <si>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</si>
  <si>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</si>
  <si>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</si>
  <si>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</si>
  <si>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</si>
  <si>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</si>
  <si>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</si>
  <si>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</si>
  <si>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</si>
  <si>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</si>
  <si>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</si>
  <si>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</si>
  <si>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</si>
  <si>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</si>
  <si>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</si>
  <si>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</si>
  <si>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</si>
  <si>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</si>
  <si>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</si>
  <si>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</si>
  <si>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</si>
  <si>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</si>
  <si>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</si>
  <si>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</si>
  <si>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</si>
  <si>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</si>
  <si>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</si>
  <si>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</si>
  <si>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</si>
  <si>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</si>
  <si>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</si>
  <si>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</si>
  <si>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</si>
  <si>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</si>
  <si>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</si>
  <si>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</si>
  <si>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</si>
  <si>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</si>
  <si>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</si>
  <si>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</si>
  <si>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</si>
  <si>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</si>
  <si>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</si>
  <si>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</si>
  <si>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</si>
  <si>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</si>
  <si>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</si>
  <si>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</si>
  <si>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</si>
  <si>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</si>
  <si>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</si>
  <si>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</si>
  <si>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</si>
  <si>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</si>
  <si>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</si>
  <si>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</si>
  <si>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</si>
  <si>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</si>
  <si>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</si>
  <si>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</si>
  <si>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</si>
  <si>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</si>
  <si>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</si>
  <si>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</si>
  <si>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</si>
  <si>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</si>
  <si>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</si>
  <si>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</si>
  <si>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</si>
  <si>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</si>
  <si>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</si>
  <si>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</si>
  <si>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</si>
  <si>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</si>
  <si>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</si>
  <si>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</si>
  <si>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</si>
  <si>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</si>
  <si>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</si>
  <si>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</si>
  <si>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</si>
  <si>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</si>
  <si>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</si>
  <si>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</si>
  <si>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</si>
  <si>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</si>
  <si>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</si>
  <si>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</si>
  <si>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</si>
  <si>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</si>
  <si>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</si>
  <si>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</si>
  <si>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</si>
  <si>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</si>
  <si>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</si>
  <si>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</si>
  <si>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</si>
  <si>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</si>
  <si>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</si>
  <si>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</si>
  <si>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</si>
  <si>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</si>
  <si>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</si>
  <si>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</si>
  <si>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</si>
  <si>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</si>
  <si>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</si>
  <si>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</si>
  <si>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</si>
  <si>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</si>
  <si>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</si>
  <si>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</si>
  <si>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</si>
  <si>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</si>
  <si>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</si>
  <si>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</si>
  <si>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</si>
  <si>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</si>
  <si>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</si>
  <si>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</si>
  <si>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</si>
  <si>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</si>
  <si>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</si>
  <si>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</si>
  <si>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</si>
  <si>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</si>
  <si>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</si>
  <si>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</si>
  <si>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</si>
  <si>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</si>
  <si>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</si>
  <si>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</si>
  <si>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</si>
  <si>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</si>
  <si>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</si>
  <si>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</si>
  <si>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</si>
  <si>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</si>
  <si>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</si>
  <si>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</si>
  <si>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</si>
  <si>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</si>
  <si>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</si>
  <si>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</si>
  <si>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</si>
  <si>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</si>
  <si>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</si>
  <si>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</si>
  <si>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</si>
  <si>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</si>
  <si>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</si>
  <si>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</si>
  <si>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</si>
  <si>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</si>
  <si>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</si>
  <si>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</si>
  <si>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</si>
  <si>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</si>
  <si>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</si>
  <si>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</si>
  <si>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</si>
  <si>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</si>
  <si>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</si>
  <si>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</si>
  <si>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</si>
  <si>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</si>
  <si>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</si>
  <si>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</si>
  <si>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</si>
  <si>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</si>
  <si>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</si>
  <si>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</si>
  <si>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</si>
  <si>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</si>
  <si>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</si>
  <si>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</si>
  <si>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</si>
  <si>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</si>
  <si>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</si>
  <si>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</si>
  <si>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</si>
  <si>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</si>
  <si>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</si>
  <si>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</si>
  <si>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</si>
  <si>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</si>
  <si>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</si>
  <si>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</si>
  <si>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</si>
  <si>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</si>
  <si>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</si>
  <si>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</si>
  <si>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</si>
  <si>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</si>
  <si>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</si>
  <si>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</si>
  <si>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</si>
  <si>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</si>
  <si>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</si>
  <si>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</si>
  <si>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</si>
  <si>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</si>
  <si>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</si>
  <si>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</si>
  <si>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</si>
  <si>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</si>
  <si>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</si>
  <si>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</si>
  <si>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</si>
  <si>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</si>
  <si>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</si>
  <si>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</si>
  <si>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</si>
  <si>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</si>
  <si>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</si>
  <si>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</si>
  <si>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</si>
  <si>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</si>
  <si>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</si>
  <si>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</si>
  <si>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</si>
  <si>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</si>
  <si>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</si>
  <si>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</si>
  <si>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</si>
  <si>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</si>
  <si>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</si>
  <si>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</si>
  <si>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</si>
  <si>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</si>
  <si>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</si>
  <si>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</si>
  <si>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</si>
  <si>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</si>
  <si>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</si>
  <si>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</si>
  <si>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</si>
  <si>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</si>
  <si>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</si>
  <si>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</si>
  <si>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</si>
  <si>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</si>
  <si>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</si>
  <si>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</si>
  <si>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</si>
  <si>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</si>
  <si>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</si>
  <si>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</si>
  <si>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</si>
  <si>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</si>
  <si>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</si>
  <si>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</si>
  <si>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</si>
  <si>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</si>
  <si>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</si>
  <si>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</si>
  <si>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</si>
  <si>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</si>
  <si>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</si>
  <si>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</si>
  <si>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</si>
  <si>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</si>
  <si>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</si>
  <si>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</si>
  <si>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</si>
  <si>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</si>
  <si>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</si>
  <si>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</si>
  <si>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</si>
  <si>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</si>
  <si>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</si>
  <si>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</si>
  <si>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</si>
  <si>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</si>
  <si>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</si>
  <si>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</si>
  <si>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</si>
  <si>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</si>
  <si>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</si>
  <si>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</si>
  <si>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</si>
  <si>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</si>
  <si>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</si>
  <si>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</si>
  <si>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</si>
  <si>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</si>
  <si>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</si>
  <si>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</si>
  <si>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</si>
  <si>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</si>
  <si>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</si>
  <si>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</si>
  <si>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</si>
  <si>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</si>
  <si>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</si>
  <si>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</si>
  <si>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</si>
  <si>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</si>
  <si>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</si>
  <si>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</si>
  <si>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</si>
  <si>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</si>
  <si>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</si>
  <si>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</si>
  <si>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</si>
  <si>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</si>
  <si>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</si>
  <si>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</si>
  <si>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</si>
  <si>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</si>
  <si>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</si>
  <si>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</si>
  <si>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</si>
  <si>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</si>
  <si>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</si>
  <si>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</si>
  <si>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</si>
  <si>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</si>
  <si>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</si>
  <si>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</si>
  <si>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</si>
  <si>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</si>
  <si>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</si>
  <si>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</si>
  <si>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</si>
  <si>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</si>
  <si>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</si>
  <si>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</si>
  <si>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</si>
  <si>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</si>
  <si>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</si>
  <si>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</si>
  <si>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</si>
  <si>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</si>
  <si>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</si>
  <si>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</si>
  <si>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</si>
  <si>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</si>
  <si>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</si>
  <si>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</si>
  <si>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</si>
  <si>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</si>
  <si>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</si>
  <si>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</si>
  <si>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</si>
  <si>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</si>
  <si>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</si>
  <si>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</si>
  <si>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</si>
  <si>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</si>
  <si>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</si>
  <si>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</si>
  <si>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</si>
  <si>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</si>
  <si>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</si>
  <si>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</si>
  <si>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</si>
  <si>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</si>
  <si>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</si>
  <si>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</si>
  <si>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</si>
  <si>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</si>
  <si>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</si>
  <si>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</si>
  <si>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</si>
  <si>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</si>
  <si>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</si>
  <si>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</si>
  <si>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</si>
  <si>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</si>
  <si>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</si>
  <si>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</si>
  <si>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</si>
  <si>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</si>
  <si>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</si>
  <si>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</si>
  <si>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</si>
  <si>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</si>
  <si>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</si>
  <si>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</si>
  <si>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</si>
  <si>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</si>
  <si>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</si>
  <si>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</si>
  <si>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</si>
  <si>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</si>
  <si>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</si>
  <si>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</si>
  <si>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</si>
  <si>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</si>
  <si>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</si>
  <si>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</si>
  <si>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</si>
  <si>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</si>
  <si>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</si>
  <si>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</si>
  <si>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</si>
  <si>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</si>
  <si>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</si>
  <si>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</si>
  <si>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</si>
  <si>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</si>
  <si>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</si>
  <si>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</si>
  <si>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</si>
  <si>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</si>
  <si>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</si>
  <si>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</si>
  <si>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</si>
  <si>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</si>
  <si>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</si>
  <si>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</si>
  <si>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</si>
  <si>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</si>
  <si>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</si>
  <si>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</si>
  <si>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</si>
  <si>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</si>
  <si>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</si>
  <si>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</si>
  <si>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</si>
  <si>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</si>
  <si>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</si>
  <si>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</si>
  <si>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</si>
  <si>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</si>
  <si>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</si>
  <si>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</si>
  <si>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</si>
  <si>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</si>
  <si>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</si>
  <si>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</si>
  <si>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</si>
  <si>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</si>
  <si>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</si>
  <si>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</si>
  <si>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</si>
  <si>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</si>
  <si>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</si>
  <si>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</si>
  <si>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</si>
  <si>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</si>
  <si>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</si>
  <si>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</si>
  <si>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</si>
  <si>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</si>
  <si>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</si>
  <si>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</si>
  <si>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</si>
  <si>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</si>
  <si>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</si>
  <si>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</si>
  <si>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</si>
  <si>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</si>
  <si>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</si>
  <si>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</si>
  <si>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</si>
  <si>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</si>
  <si>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</si>
  <si>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</si>
  <si>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</si>
  <si>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</si>
  <si>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</si>
  <si>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</si>
  <si>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</si>
  <si>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</si>
  <si>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</si>
  <si>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</si>
  <si>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</si>
  <si>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</si>
  <si>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</si>
  <si>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</si>
  <si>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</si>
  <si>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</si>
  <si>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</si>
  <si>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</si>
  <si>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</si>
  <si>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</si>
  <si>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</si>
  <si>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</si>
  <si>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</si>
  <si>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</si>
  <si>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</si>
  <si>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</si>
  <si>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</si>
  <si>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</si>
  <si>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</si>
  <si>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</si>
  <si>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</si>
  <si>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</si>
  <si>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</si>
  <si>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</si>
  <si>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</si>
  <si>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</si>
  <si>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</si>
  <si>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</si>
  <si>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</si>
  <si>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</si>
  <si>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</si>
  <si>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</si>
  <si>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</si>
  <si>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</si>
  <si>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</si>
  <si>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</si>
  <si>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</si>
  <si>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</si>
  <si>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</si>
  <si>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</si>
  <si>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</si>
  <si>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</si>
  <si>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</si>
  <si>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</si>
  <si>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</si>
  <si>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</si>
  <si>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</si>
  <si>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</si>
  <si>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</si>
  <si>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</si>
  <si>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</si>
  <si>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</si>
  <si>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</si>
  <si>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</si>
  <si>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</si>
  <si>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</si>
  <si>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</si>
  <si>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</si>
  <si>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</si>
  <si>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</si>
  <si>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</si>
  <si>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</si>
  <si>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</si>
  <si>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</si>
  <si>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</si>
  <si>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</si>
  <si>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</si>
  <si>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</si>
  <si>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</si>
  <si>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</si>
  <si>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</si>
  <si>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</si>
  <si>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</si>
  <si>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</si>
  <si>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</si>
  <si>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</si>
  <si>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</si>
  <si>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</si>
  <si>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</si>
  <si>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</si>
  <si>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</si>
  <si>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</si>
  <si>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</si>
  <si>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</si>
  <si>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</si>
  <si>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</si>
  <si>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</si>
  <si>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</si>
  <si>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</si>
  <si>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</si>
  <si>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</si>
  <si>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</si>
  <si>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</si>
  <si>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</si>
  <si>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</si>
  <si>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</si>
  <si>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</si>
  <si>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</si>
  <si>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</si>
  <si>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</si>
  <si>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</si>
  <si>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</si>
  <si>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</si>
  <si>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</si>
  <si>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</si>
  <si>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</si>
  <si>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</si>
  <si>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</si>
  <si>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</si>
  <si>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</si>
  <si>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</si>
  <si>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</si>
  <si>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</si>
  <si>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</si>
  <si>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</si>
  <si>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</si>
  <si>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</si>
  <si>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</si>
  <si>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</si>
  <si>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</si>
  <si>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</si>
  <si>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</si>
  <si>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</si>
  <si>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</si>
  <si>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</si>
  <si>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</si>
  <si>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</si>
  <si>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</si>
  <si>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</si>
  <si>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</si>
  <si>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</si>
  <si>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</si>
  <si>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</si>
  <si>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</si>
  <si>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</si>
  <si>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</si>
  <si>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</si>
  <si>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</si>
  <si>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</si>
  <si>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</si>
  <si>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</si>
  <si>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</si>
  <si>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</si>
  <si>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</si>
  <si>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</si>
  <si>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</si>
  <si>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</si>
  <si>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</si>
  <si>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</si>
  <si>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</si>
  <si>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</si>
  <si>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</si>
  <si>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</si>
  <si>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</si>
  <si>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</si>
  <si>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</si>
  <si>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</si>
  <si>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</si>
  <si>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</si>
  <si>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</si>
  <si>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</si>
  <si>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</si>
  <si>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</si>
  <si>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</si>
  <si>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</si>
  <si>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</si>
  <si>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</si>
  <si>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</si>
  <si>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</si>
  <si>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</si>
  <si>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</si>
  <si>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</si>
  <si>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</si>
  <si>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</si>
  <si>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</si>
  <si>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</si>
  <si>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</si>
  <si>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</si>
  <si>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</si>
  <si>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</si>
  <si>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</si>
  <si>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</si>
  <si>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</si>
  <si>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</si>
  <si>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</si>
  <si>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</si>
  <si>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</si>
  <si>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</si>
  <si>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</si>
  <si>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</si>
  <si>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</si>
  <si>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</si>
  <si>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</si>
  <si>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</si>
  <si>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</si>
  <si>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</si>
  <si>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</si>
  <si>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</si>
  <si>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</si>
  <si>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</si>
  <si>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</si>
  <si>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</si>
  <si>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</si>
  <si>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</si>
  <si>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</si>
  <si>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</si>
  <si>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</si>
  <si>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</si>
  <si>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</si>
  <si>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</si>
  <si>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</si>
  <si>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</si>
  <si>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</si>
  <si>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</si>
  <si>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</si>
  <si>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</si>
  <si>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</si>
  <si>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</si>
  <si>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</si>
  <si>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</si>
  <si>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</si>
  <si>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</si>
  <si>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</si>
  <si>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</si>
  <si>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</si>
  <si>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</si>
  <si>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</si>
  <si>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</si>
  <si>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</si>
  <si>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</si>
  <si>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</si>
  <si>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</si>
  <si>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</si>
  <si>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</si>
  <si>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</si>
  <si>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</si>
  <si>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</si>
  <si>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</si>
  <si>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</si>
  <si>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</si>
  <si>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</si>
  <si>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</si>
  <si>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</si>
  <si>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</si>
  <si>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</si>
  <si>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</si>
  <si>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</si>
  <si>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</si>
  <si>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</si>
  <si>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</si>
  <si>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</si>
  <si>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</si>
  <si>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</si>
  <si>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</si>
  <si>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</si>
  <si>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</si>
  <si>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</si>
  <si>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</si>
  <si>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</si>
  <si>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</si>
  <si>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</si>
  <si>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</si>
  <si>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</si>
  <si>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</si>
  <si>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</si>
  <si>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</si>
  <si>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</si>
  <si>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</si>
  <si>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</si>
  <si>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</si>
  <si>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</si>
  <si>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</si>
  <si>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</si>
  <si>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</si>
  <si>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</si>
  <si>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</si>
  <si>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</si>
  <si>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</si>
  <si>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</si>
  <si>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</si>
  <si>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</si>
  <si>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</si>
  <si>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</si>
  <si>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</si>
  <si>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</si>
  <si>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</si>
  <si>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</si>
  <si>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</si>
  <si>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</si>
  <si>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</si>
  <si>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</si>
  <si>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</si>
  <si>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</si>
  <si>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</si>
  <si>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</si>
  <si>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</si>
  <si>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</si>
  <si>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</si>
  <si>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</si>
  <si>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</si>
  <si>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</si>
  <si>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</si>
  <si>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</si>
  <si>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</si>
  <si>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</si>
  <si>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</si>
  <si>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</si>
  <si>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</si>
  <si>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</si>
  <si>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</si>
  <si>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</si>
  <si>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</si>
  <si>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</si>
  <si>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</si>
  <si>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</si>
  <si>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</si>
  <si>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</si>
  <si>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</si>
  <si>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</si>
  <si>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</si>
  <si>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</si>
  <si>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</si>
  <si>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</si>
  <si>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</si>
  <si>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</si>
  <si>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</si>
  <si>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</si>
  <si>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</si>
  <si>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</si>
  <si>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</si>
  <si>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</si>
  <si>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</si>
  <si>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</si>
  <si>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</si>
  <si>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</si>
  <si>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</si>
  <si>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</si>
  <si>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</si>
  <si>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</si>
  <si>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</si>
  <si>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</si>
  <si>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</si>
  <si>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</si>
  <si>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</si>
  <si>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</si>
  <si>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</si>
  <si>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</si>
  <si>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</si>
  <si>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</si>
  <si>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</si>
  <si>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</si>
  <si>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</si>
  <si>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</si>
  <si>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</si>
  <si>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</si>
  <si>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</si>
  <si>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</si>
  <si>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</si>
  <si>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</si>
  <si>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</si>
  <si>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</si>
  <si>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</si>
  <si>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</si>
  <si>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</si>
  <si>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</si>
  <si>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</si>
  <si>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</si>
  <si>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</si>
  <si>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</si>
  <si>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</si>
  <si>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</si>
  <si>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</si>
  <si>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</si>
  <si>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</si>
  <si>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</si>
  <si>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</si>
  <si>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</si>
  <si>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</si>
  <si>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</si>
  <si>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</si>
  <si>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</si>
  <si>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</si>
  <si>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</si>
  <si>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</si>
  <si>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</si>
  <si>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</si>
  <si>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</si>
  <si>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</si>
  <si>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</si>
  <si>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</si>
  <si>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</si>
  <si>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</si>
  <si>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</si>
  <si>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</si>
  <si>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</si>
  <si>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</si>
  <si>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</si>
  <si>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</si>
  <si>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</si>
  <si>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</si>
  <si>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</si>
  <si>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</si>
  <si>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</si>
  <si>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</si>
  <si>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</si>
  <si>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</si>
  <si>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</si>
  <si>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</si>
  <si>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</si>
  <si>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</si>
  <si>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</si>
  <si>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</si>
  <si>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</si>
  <si>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</si>
  <si>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</si>
  <si>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</si>
  <si>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</si>
  <si>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</si>
  <si>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</si>
  <si>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</si>
  <si>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</si>
  <si>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</si>
  <si>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</si>
  <si>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</si>
  <si>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</si>
  <si>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</si>
  <si>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</si>
  <si>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</si>
  <si>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</si>
  <si>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</si>
  <si>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</si>
  <si>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</si>
  <si>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</si>
  <si>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</si>
  <si>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</si>
  <si>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</si>
  <si>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</si>
  <si>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</si>
  <si>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</si>
  <si>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</si>
  <si>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</si>
  <si>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</si>
  <si>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</si>
  <si>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</si>
  <si>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</si>
  <si>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</si>
  <si>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</si>
  <si>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</si>
  <si>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</si>
  <si>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</si>
  <si>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</si>
  <si>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</si>
  <si>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</si>
  <si>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</si>
  <si>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</si>
  <si>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</si>
  <si>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</si>
  <si>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</si>
  <si>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</si>
  <si>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</si>
  <si>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</si>
  <si>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</si>
  <si>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</si>
  <si>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</si>
  <si>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</si>
  <si>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</si>
  <si>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</si>
  <si>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</si>
  <si>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</si>
  <si>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</si>
  <si>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</si>
  <si>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</si>
  <si>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</si>
  <si>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</si>
  <si>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</si>
  <si>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</si>
  <si>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</si>
  <si>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</si>
  <si>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</si>
  <si>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</si>
  <si>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</si>
  <si>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</si>
  <si>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</si>
  <si>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</si>
  <si>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</si>
  <si>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</si>
  <si>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</si>
  <si>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</si>
  <si>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</si>
  <si>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</si>
  <si>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</si>
  <si>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</si>
  <si>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</si>
  <si>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</si>
  <si>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</si>
  <si>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</si>
  <si>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</si>
  <si>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</si>
  <si>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</si>
  <si>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</si>
  <si>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</si>
  <si>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</si>
  <si>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</si>
  <si>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</si>
  <si>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</si>
  <si>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</si>
  <si>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</si>
  <si>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</si>
  <si>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</si>
  <si>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</si>
  <si>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</si>
  <si>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</si>
  <si>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</si>
  <si>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</si>
  <si>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</si>
  <si>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</si>
  <si>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</si>
  <si>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</si>
  <si>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</si>
  <si>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</si>
  <si>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</si>
  <si>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</si>
  <si>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</si>
  <si>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</si>
  <si>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</si>
  <si>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</si>
  <si>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</si>
  <si>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</si>
  <si>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</si>
  <si>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</si>
  <si>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</si>
  <si>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</si>
  <si>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</si>
  <si>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</si>
  <si>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</si>
  <si>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</si>
  <si>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</si>
  <si>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</si>
  <si>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</si>
  <si>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</si>
  <si>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</si>
  <si>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</si>
  <si>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</si>
  <si>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</si>
  <si>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</si>
  <si>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</si>
  <si>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</si>
  <si>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</si>
  <si>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</si>
  <si>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</si>
  <si>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</si>
  <si>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</si>
  <si>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</si>
  <si>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</si>
  <si>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</si>
  <si>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</si>
  <si>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</si>
  <si>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</si>
  <si>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</si>
  <si>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</si>
  <si>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</si>
  <si>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</si>
  <si>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</si>
  <si>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</si>
  <si>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</si>
  <si>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</si>
  <si>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</si>
  <si>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</si>
  <si>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</si>
  <si>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</si>
  <si>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</si>
  <si>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</si>
  <si>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</si>
  <si>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</si>
  <si>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</si>
  <si>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</si>
  <si>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</si>
  <si>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</si>
  <si>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</si>
  <si>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</si>
  <si>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</si>
  <si>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</si>
  <si>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</si>
  <si>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</si>
  <si>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</si>
  <si>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</si>
  <si>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</si>
  <si>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</si>
  <si>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</si>
  <si>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</si>
  <si>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</si>
  <si>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</si>
  <si>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</si>
  <si>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</si>
  <si>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</si>
  <si>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</si>
  <si>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</si>
  <si>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</si>
  <si>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</si>
  <si>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</si>
  <si>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</si>
  <si>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</si>
  <si>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</si>
  <si>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</si>
  <si>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</si>
  <si>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</si>
  <si>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</si>
  <si>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</si>
  <si>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</si>
  <si>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</si>
  <si>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</si>
  <si>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</si>
  <si>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</si>
  <si>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</si>
  <si>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</si>
  <si>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</si>
  <si>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</si>
  <si>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</si>
  <si>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</si>
  <si>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</si>
  <si>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</si>
  <si>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</si>
  <si>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</si>
  <si>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</si>
  <si>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</si>
  <si>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</si>
  <si>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</si>
  <si>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</si>
  <si>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</si>
  <si>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</si>
  <si>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</si>
  <si>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</si>
  <si>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</si>
  <si>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</si>
  <si>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</si>
  <si>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</si>
  <si>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</si>
  <si>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</si>
  <si>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</si>
  <si>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</si>
  <si>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</si>
  <si>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</si>
  <si>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</si>
  <si>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</si>
  <si>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</si>
  <si>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</si>
  <si>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</si>
  <si>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</si>
  <si>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</si>
  <si>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</si>
  <si>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</si>
  <si>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</si>
  <si>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</si>
  <si>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</si>
  <si>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</si>
  <si>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</si>
  <si>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</si>
  <si>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</si>
  <si>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</si>
  <si>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</si>
  <si>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</si>
  <si>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</si>
  <si>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</si>
  <si>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</si>
  <si>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</si>
  <si>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</si>
  <si>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</si>
  <si>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</si>
  <si>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</si>
  <si>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</si>
  <si>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</si>
  <si>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</si>
  <si>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</si>
  <si>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</si>
  <si>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</si>
  <si>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</si>
  <si>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</si>
  <si>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</si>
  <si>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</si>
  <si>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</si>
  <si>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</si>
  <si>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</si>
  <si>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</si>
  <si>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</si>
  <si>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</si>
  <si>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</si>
  <si>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</si>
  <si>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</si>
  <si>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</si>
  <si>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</si>
  <si>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</si>
  <si>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</si>
  <si>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</si>
  <si>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</si>
  <si>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</si>
  <si>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</si>
  <si>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</si>
  <si>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</si>
  <si>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</si>
  <si>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</si>
  <si>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</si>
  <si>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</si>
  <si>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</si>
  <si>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</si>
  <si>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</si>
  <si>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</si>
  <si>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</si>
  <si>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</si>
  <si>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</si>
  <si>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</si>
  <si>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</si>
  <si>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</si>
  <si>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</si>
  <si>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</si>
  <si>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</si>
  <si>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</si>
  <si>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</si>
  <si>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</si>
  <si>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</si>
  <si>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</si>
  <si>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</si>
  <si>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</si>
  <si>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</si>
  <si>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</si>
  <si>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</si>
  <si>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</si>
  <si>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</si>
  <si>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</si>
  <si>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</si>
  <si>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</si>
  <si>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</si>
  <si>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</si>
  <si>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</si>
  <si>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</si>
  <si>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</si>
  <si>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</si>
  <si>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</si>
  <si>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</si>
  <si>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</si>
  <si>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</si>
  <si>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</si>
  <si>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</si>
  <si>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</si>
  <si>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</si>
  <si>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</si>
  <si>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</si>
  <si>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</si>
  <si>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</si>
  <si>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</si>
  <si>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</si>
  <si>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</si>
  <si>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</si>
  <si>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</si>
  <si>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</si>
  <si>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</si>
  <si>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</si>
  <si>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</si>
  <si>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</si>
  <si>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</si>
  <si>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</si>
  <si>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</si>
  <si>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</si>
  <si>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</si>
  <si>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</si>
  <si>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</si>
  <si>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</si>
  <si>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</si>
  <si>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</si>
  <si>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</si>
  <si>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</si>
  <si>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</si>
  <si>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</si>
  <si>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</si>
  <si>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</si>
  <si>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</si>
  <si>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</si>
  <si>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</si>
  <si>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</si>
  <si>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</si>
  <si>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</si>
  <si>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</si>
  <si>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</si>
  <si>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</si>
  <si>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</si>
  <si>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</si>
  <si>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</si>
  <si>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</si>
  <si>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</si>
  <si>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</si>
  <si>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</si>
  <si>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</si>
  <si>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</si>
  <si>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</si>
  <si>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</si>
  <si>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</si>
  <si>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</si>
  <si>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</si>
  <si>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</si>
  <si>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</si>
  <si>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</si>
  <si>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</si>
  <si>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</si>
  <si>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</si>
  <si>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</si>
  <si>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</si>
  <si>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</si>
  <si>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</si>
  <si>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</si>
  <si>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</si>
  <si>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</si>
  <si>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</si>
  <si>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</si>
  <si>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</si>
  <si>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</si>
  <si>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</si>
  <si>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</si>
  <si>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</si>
  <si>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</si>
  <si>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</si>
  <si>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</si>
  <si>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</si>
  <si>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</si>
  <si>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</si>
  <si>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</si>
  <si>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</si>
  <si>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</si>
  <si>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</si>
  <si>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</si>
  <si>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</si>
  <si>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</si>
  <si>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</si>
  <si>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</si>
  <si>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</si>
  <si>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</si>
  <si>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</si>
  <si>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</si>
  <si>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</si>
  <si>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</si>
  <si>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</si>
  <si>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</si>
  <si>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</si>
  <si>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</si>
  <si>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</si>
  <si>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</si>
  <si>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</si>
  <si>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</si>
  <si>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</si>
  <si>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</si>
  <si>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</si>
  <si>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</si>
  <si>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</si>
  <si>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</si>
  <si>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</si>
  <si>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</si>
  <si>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</si>
  <si>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</si>
  <si>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</si>
  <si>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</si>
  <si>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</si>
  <si>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</si>
  <si>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</si>
  <si>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</si>
  <si>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</si>
  <si>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</si>
  <si>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</si>
  <si>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</si>
  <si>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</si>
  <si>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</si>
  <si>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</si>
  <si>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</si>
  <si>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</si>
  <si>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</si>
  <si>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</si>
  <si>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</si>
  <si>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</si>
  <si>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</si>
  <si>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</si>
  <si>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</si>
  <si>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</si>
  <si>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</si>
  <si>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</si>
  <si>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</si>
  <si>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</si>
  <si>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</si>
  <si>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</si>
  <si>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</si>
  <si>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</si>
  <si>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</si>
  <si>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</si>
  <si>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</si>
  <si>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</si>
  <si>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</si>
  <si>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</si>
  <si>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</si>
  <si>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</si>
  <si>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</si>
  <si>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</si>
  <si>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</si>
  <si>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</si>
  <si>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</si>
  <si>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</si>
  <si>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</si>
  <si>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</si>
  <si>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</si>
  <si>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</si>
  <si>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</si>
  <si>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</si>
  <si>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</si>
  <si>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</si>
  <si>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</si>
  <si>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</si>
  <si>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</si>
  <si>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</si>
  <si>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</si>
  <si>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</si>
  <si>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</si>
  <si>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</si>
  <si>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</si>
  <si>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</si>
  <si>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</si>
  <si>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</si>
  <si>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</si>
  <si>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</si>
  <si>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</si>
  <si>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</si>
  <si>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</si>
  <si>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</si>
  <si>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</si>
  <si>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</si>
  <si>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</si>
  <si>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</si>
  <si>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</si>
  <si>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</si>
  <si>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</si>
  <si>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</si>
  <si>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</si>
  <si>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</si>
  <si>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</si>
  <si>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</si>
  <si>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</si>
  <si>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</si>
  <si>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</si>
  <si>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</si>
  <si>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</si>
  <si>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</si>
  <si>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</si>
  <si>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</si>
  <si>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</si>
  <si>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</si>
  <si>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</si>
  <si>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</si>
  <si>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</si>
  <si>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</si>
  <si>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</si>
  <si>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</si>
  <si>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</si>
  <si>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</si>
  <si>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</si>
  <si>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</si>
  <si>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</si>
  <si>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</si>
  <si>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</si>
  <si>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</si>
  <si>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</si>
  <si>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</si>
  <si>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</si>
  <si>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</si>
  <si>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</si>
  <si>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</si>
  <si>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</si>
  <si>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</si>
  <si>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</si>
  <si>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</si>
  <si>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</si>
  <si>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</si>
  <si>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</si>
  <si>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</si>
  <si>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</si>
  <si>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</si>
  <si>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</si>
  <si>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</si>
  <si>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</si>
  <si>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</si>
  <si>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</si>
  <si>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</si>
  <si>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</si>
  <si>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</si>
  <si>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</si>
  <si>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</si>
  <si>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</si>
  <si>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</si>
  <si>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</si>
  <si>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</si>
  <si>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</si>
  <si>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</si>
  <si>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</si>
  <si>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</si>
  <si>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</si>
  <si>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</si>
  <si>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</si>
  <si>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</si>
  <si>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</si>
  <si>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</si>
  <si>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</si>
  <si>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</si>
  <si>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</si>
  <si>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</si>
  <si>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</si>
  <si>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</si>
  <si>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</si>
  <si>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</si>
  <si>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</si>
  <si>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</si>
  <si>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</si>
  <si>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</si>
  <si>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</si>
  <si>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</si>
  <si>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</si>
  <si>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</si>
  <si>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</si>
  <si>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</si>
  <si>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</si>
  <si>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</si>
  <si>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</si>
  <si>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</si>
  <si>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</si>
  <si>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</si>
  <si>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</si>
  <si>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</si>
  <si>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</si>
  <si>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</si>
  <si>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</si>
  <si>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</si>
  <si>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</si>
  <si>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</si>
  <si>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</si>
  <si>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</si>
  <si>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</si>
  <si>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</si>
  <si>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</si>
  <si>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</si>
  <si>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</si>
  <si>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</si>
  <si>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</si>
  <si>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</si>
  <si>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</si>
  <si>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</si>
  <si>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</si>
  <si>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</si>
  <si>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</si>
  <si>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</si>
  <si>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</si>
  <si>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</si>
  <si>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</si>
  <si>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</si>
  <si>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</si>
  <si>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</si>
  <si>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</si>
  <si>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</si>
  <si>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</si>
  <si>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</si>
  <si>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</si>
  <si>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</si>
  <si>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</si>
  <si>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</si>
  <si>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</si>
  <si>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</si>
  <si>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</si>
  <si>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</si>
  <si>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</si>
  <si>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</si>
  <si>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</si>
  <si>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</si>
  <si>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</si>
  <si>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</si>
  <si>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</si>
  <si>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</si>
  <si>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</si>
  <si>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</si>
  <si>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</si>
  <si>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</si>
  <si>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</si>
  <si>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</si>
  <si>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</si>
  <si>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</si>
  <si>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</si>
  <si>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</si>
  <si>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</si>
  <si>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</si>
  <si>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</si>
  <si>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</si>
  <si>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</si>
  <si>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</si>
  <si>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</si>
  <si>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</si>
  <si>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</si>
  <si>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</si>
  <si>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</si>
  <si>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</si>
  <si>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</si>
  <si>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</si>
  <si>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</si>
  <si>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</si>
  <si>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</si>
  <si>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</si>
  <si>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</si>
  <si>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</si>
  <si>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</si>
  <si>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</si>
  <si>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</si>
  <si>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</si>
  <si>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</si>
  <si>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</si>
  <si>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</si>
  <si>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</si>
  <si>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</si>
  <si>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</si>
  <si>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</si>
  <si>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</si>
  <si>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</si>
  <si>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</si>
  <si>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</si>
  <si>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</si>
  <si>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</si>
  <si>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</si>
  <si>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</si>
  <si>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</si>
  <si>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</si>
  <si>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</si>
  <si>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</si>
  <si>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</si>
  <si>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</si>
  <si>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</si>
  <si>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</si>
  <si>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</si>
  <si>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</si>
  <si>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</si>
  <si>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</si>
  <si>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</si>
  <si>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</si>
  <si>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</si>
  <si>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</si>
  <si>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</si>
  <si>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</si>
  <si>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</si>
  <si>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</si>
  <si>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</si>
  <si>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</si>
  <si>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</si>
  <si>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</si>
  <si>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</si>
  <si>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</si>
  <si>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</si>
  <si>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</si>
  <si>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</si>
  <si>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</si>
  <si>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</si>
  <si>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</si>
  <si>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</si>
  <si>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</si>
  <si>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</si>
  <si>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</si>
  <si>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</si>
  <si>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</si>
  <si>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</si>
  <si>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</si>
  <si>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</si>
  <si>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</si>
  <si>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</si>
  <si>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</si>
  <si>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</si>
  <si>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</si>
  <si>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</si>
  <si>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</si>
  <si>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</si>
  <si>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</si>
  <si>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</si>
  <si>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</si>
  <si>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</si>
  <si>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</si>
  <si>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</si>
  <si>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</si>
  <si>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</si>
  <si>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</si>
  <si>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</si>
  <si>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</si>
  <si>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</si>
  <si>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</si>
  <si>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</si>
  <si>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</si>
  <si>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</si>
  <si>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</si>
  <si>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</si>
  <si>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</si>
  <si>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</si>
  <si>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</si>
  <si>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</si>
  <si>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</si>
  <si>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</si>
  <si>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</si>
  <si>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</si>
  <si>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</si>
  <si>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</si>
  <si>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</si>
  <si>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</si>
  <si>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</si>
  <si>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</si>
  <si>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</si>
  <si>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</si>
  <si>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</si>
  <si>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</si>
  <si>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</si>
  <si>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</si>
  <si>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</si>
  <si>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</si>
  <si>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</si>
  <si>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</si>
  <si>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</si>
  <si>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</si>
  <si>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</si>
  <si>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</si>
  <si>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</si>
  <si>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</si>
  <si>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</si>
  <si>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</si>
  <si>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</si>
  <si>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</si>
  <si>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</si>
  <si>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</si>
  <si>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</si>
  <si>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</si>
  <si>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</si>
  <si>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</si>
  <si>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</si>
  <si>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</si>
  <si>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</si>
  <si>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</si>
  <si>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</si>
  <si>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</si>
  <si>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</si>
  <si>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</si>
  <si>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</si>
  <si>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</si>
  <si>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</si>
  <si>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</si>
  <si>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</si>
  <si>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</si>
  <si>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</si>
  <si>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</si>
  <si>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</si>
  <si>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</si>
  <si>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</si>
  <si>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</si>
  <si>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</si>
  <si>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</si>
  <si>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</si>
  <si>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</si>
  <si>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</si>
  <si>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</si>
  <si>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</si>
  <si>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</si>
  <si>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</si>
  <si>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</si>
  <si>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</si>
  <si>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</si>
  <si>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</si>
  <si>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</si>
  <si>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</si>
  <si>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</si>
  <si>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</si>
  <si>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</si>
  <si>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</si>
  <si>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</si>
  <si>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</si>
  <si>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</si>
  <si>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</si>
  <si>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</si>
  <si>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</si>
  <si>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</si>
  <si>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</si>
  <si>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</si>
  <si>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</si>
  <si>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</si>
  <si>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</si>
  <si>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</si>
  <si>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</si>
  <si>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</si>
  <si>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</si>
  <si>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</si>
  <si>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</si>
  <si>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</si>
  <si>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</si>
  <si>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</si>
  <si>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</si>
  <si>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</si>
  <si>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</si>
  <si>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</si>
  <si>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</si>
  <si>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</si>
  <si>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</si>
  <si>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</si>
  <si>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</si>
  <si>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</si>
  <si>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</si>
  <si>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</si>
  <si>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</si>
  <si>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</si>
  <si>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</si>
  <si>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</si>
  <si>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</si>
  <si>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</si>
  <si>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</si>
  <si>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</si>
  <si>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</si>
  <si>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</si>
  <si>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</si>
  <si>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</si>
  <si>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</si>
  <si>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</si>
  <si>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</si>
  <si>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</si>
  <si>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</si>
  <si>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</si>
  <si>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Order Year</t>
  </si>
  <si>
    <t>Order Month</t>
  </si>
  <si>
    <t>Coffee Type Name</t>
  </si>
  <si>
    <t>Roast Type Name</t>
  </si>
  <si>
    <t>Jan</t>
  </si>
  <si>
    <t>Feb</t>
  </si>
  <si>
    <t>Mar</t>
  </si>
  <si>
    <t>Apr</t>
  </si>
  <si>
    <t>May</t>
  </si>
  <si>
    <t>Jun</t>
  </si>
  <si>
    <t>Jul</t>
  </si>
  <si>
    <t>Aug</t>
  </si>
  <si>
    <t>Sep</t>
  </si>
  <si>
    <t>Oct</t>
  </si>
  <si>
    <t>Nov</t>
  </si>
  <si>
    <t>Dec</t>
  </si>
  <si>
    <t>Sum of Sales</t>
  </si>
  <si>
    <t>Arabica</t>
  </si>
  <si>
    <t>Excelsa</t>
  </si>
  <si>
    <t>Liberica</t>
  </si>
  <si>
    <t>Robusta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</si>
</sst>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0.0"/>
    <numFmt numFmtId="167" formatCode="dd\-mmm\-yyyy"/>
  </numFmts>
  <fonts count="5" x14ac:knownFonts="1">
    <font>
      <sz val="11"/>
      <color theme="1"/>
      <name val="Calibri"/>
      <family val="2"/>
      <scheme val="minor"/>
    </font>
    <font>
      <sz val="11"/>
      <color indexed="8"/>
      <name val="Calibri"/>
      <family val="2"/>
    </font>
    <font>
      <sz val="11"/>
      <color theme="1"/>
      <name val="Calibri"/>
      <family val="2"/>
      <scheme val="minor"/>
    </font>
    <font>
      <b/>
      <sz val="11"/>
      <color theme="1"/>
      <name val="Calibri"/>
      <family val="2"/>
      <scheme val="minor"/>
    </font>
    <font>
      <b/>
      <sz val="11"/>
      <color indexed="8"/>
      <name val="Calibri"/>
      <family val="2"/>
    </font>
  </fonts>
  <fills count="4">
    <fill>
      <patternFill patternType="none"/>
    </fill>
    <fill>
      <patternFill patternType="gray125"/>
    </fill>
    <fill>
      <patternFill patternType="solid">
        <fgColor theme="6"/>
        <bgColor theme="6"/>
      </patternFill>
    </fill>
    <fill>
      <patternFill patternType="solid">
        <fgColor theme="6" tint="0.79998168889431442"/>
        <bgColor theme="6" tint="0.79998168889431442"/>
      </patternFill>
    </fill>
  </fills>
  <borders count="6">
    <border>
      <left/>
      <right/>
      <top/>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right/>
      <top style="thin">
        <color theme="6" tint="0.39997558519241921"/>
      </top>
      <bottom/>
      <diagonal/>
    </border>
    <border>
      <left/>
      <right style="thin">
        <color theme="6" tint="0.39997558519241921"/>
      </right>
      <top style="thin">
        <color theme="6" tint="0.39997558519241921"/>
      </top>
      <bottom/>
      <diagonal/>
    </border>
    <border>
      <left style="thin">
        <color theme="6" tint="0.39997558519241921"/>
      </left>
      <right style="thin">
        <color theme="6" tint="0.39997558519241921"/>
      </right>
      <top/>
      <bottom/>
      <diagonal/>
    </border>
  </borders>
  <cellStyleXfs count="2">
    <xf numFmtId="0" fontId="0" fillId="0" borderId="0"/>
    <xf numFmtId="44" fontId="2" fillId="0" borderId="0" applyFont="0" applyFill="0" applyBorder="0" applyAlignment="0" applyProtection="0"/>
  </cellStyleXfs>
  <cellXfs count="42">
    <xf numFmtId="0" fontId="0" fillId="0" borderId="0" xfId="0"/>
    <xf numFmtId="164" fontId="0" fillId="0" borderId="0" xfId="0" applyNumberFormat="1"/>
    <xf numFmtId="0" fontId="1" fillId="0" borderId="0" xfId="0" applyFont="1" applyAlignment="1">
      <alignment vertical="center"/>
    </xf>
    <xf numFmtId="1" fontId="0" fillId="0" borderId="0" xfId="0" applyNumberFormat="1"/>
    <xf numFmtId="0" fontId="0" fillId="0" borderId="1" xfId="0" applyFont="1" applyBorder="1"/>
    <xf numFmtId="0" fontId="0" fillId="0" borderId="0" xfId="0" pivotButton="1"/>
    <xf numFmtId="1" fontId="4" fillId="2" borderId="3" xfId="0" applyNumberFormat="1" applyFont="1" applyFill="1" applyBorder="1" applyAlignment="1">
      <alignment vertical="center"/>
    </xf>
    <xf numFmtId="0" fontId="4" fillId="2" borderId="3" xfId="0" applyFont="1" applyFill="1" applyBorder="1" applyAlignment="1">
      <alignment vertical="center"/>
    </xf>
    <xf numFmtId="1" fontId="1" fillId="3" borderId="3" xfId="0" applyNumberFormat="1" applyFont="1" applyFill="1" applyBorder="1" applyAlignment="1">
      <alignment vertical="center"/>
    </xf>
    <xf numFmtId="0" fontId="1" fillId="3" borderId="3" xfId="0" applyFont="1" applyFill="1" applyBorder="1" applyAlignment="1">
      <alignment vertical="center"/>
    </xf>
    <xf numFmtId="0" fontId="0" fillId="3" borderId="3" xfId="0" applyFont="1" applyFill="1" applyBorder="1"/>
    <xf numFmtId="1" fontId="1" fillId="0" borderId="3" xfId="0" applyNumberFormat="1" applyFont="1" applyBorder="1" applyAlignment="1">
      <alignment vertical="center"/>
    </xf>
    <xf numFmtId="0" fontId="1" fillId="0" borderId="3" xfId="0" applyFont="1" applyBorder="1" applyAlignment="1">
      <alignment vertical="center"/>
    </xf>
    <xf numFmtId="0" fontId="0" fillId="0" borderId="3" xfId="0" applyFont="1" applyBorder="1"/>
    <xf numFmtId="1" fontId="1" fillId="0" borderId="1" xfId="0" applyNumberFormat="1" applyFont="1" applyBorder="1" applyAlignment="1">
      <alignment vertical="center"/>
    </xf>
    <xf numFmtId="0" fontId="1" fillId="0" borderId="1" xfId="0" applyFont="1" applyBorder="1" applyAlignment="1">
      <alignment vertical="center"/>
    </xf>
    <xf numFmtId="0" fontId="4" fillId="2" borderId="0" xfId="0" applyFont="1" applyFill="1" applyBorder="1" applyAlignment="1">
      <alignment vertical="center"/>
    </xf>
    <xf numFmtId="167" fontId="4" fillId="2" borderId="3" xfId="0" applyNumberFormat="1" applyFont="1" applyFill="1" applyBorder="1" applyAlignment="1">
      <alignment vertical="center"/>
    </xf>
    <xf numFmtId="167" fontId="1" fillId="3" borderId="3" xfId="0" applyNumberFormat="1" applyFont="1" applyFill="1" applyBorder="1" applyAlignment="1">
      <alignment vertical="center"/>
    </xf>
    <xf numFmtId="167" fontId="1" fillId="0" borderId="3" xfId="0" applyNumberFormat="1" applyFont="1" applyBorder="1" applyAlignment="1">
      <alignment vertical="center"/>
    </xf>
    <xf numFmtId="167" fontId="1" fillId="0" borderId="1" xfId="0" applyNumberFormat="1" applyFont="1" applyBorder="1" applyAlignment="1">
      <alignment vertical="center"/>
    </xf>
    <xf numFmtId="167" fontId="0" fillId="0" borderId="0" xfId="0" applyNumberFormat="1"/>
    <xf numFmtId="44" fontId="4" fillId="2" borderId="3" xfId="1" applyFont="1" applyFill="1" applyBorder="1" applyAlignment="1">
      <alignment vertical="center"/>
    </xf>
    <xf numFmtId="44" fontId="4" fillId="2" borderId="4" xfId="1" applyFont="1" applyFill="1" applyBorder="1" applyAlignment="1">
      <alignment vertical="center"/>
    </xf>
    <xf numFmtId="44" fontId="0" fillId="3" borderId="3" xfId="1" applyFont="1" applyFill="1" applyBorder="1"/>
    <xf numFmtId="44" fontId="0" fillId="3" borderId="4" xfId="1" applyFont="1" applyFill="1" applyBorder="1"/>
    <xf numFmtId="44" fontId="0" fillId="0" borderId="3" xfId="1" applyFont="1" applyBorder="1"/>
    <xf numFmtId="44" fontId="0" fillId="0" borderId="4" xfId="1" applyFont="1" applyBorder="1"/>
    <xf numFmtId="44" fontId="0" fillId="0" borderId="1" xfId="1" applyFont="1" applyBorder="1"/>
    <xf numFmtId="44" fontId="0" fillId="0" borderId="2" xfId="1" applyFont="1" applyBorder="1"/>
    <xf numFmtId="44" fontId="0" fillId="0" borderId="0" xfId="1" applyFont="1"/>
    <xf numFmtId="49" fontId="4" fillId="2" borderId="3" xfId="0" applyNumberFormat="1" applyFont="1" applyFill="1" applyBorder="1" applyAlignment="1">
      <alignment vertical="center"/>
    </xf>
    <xf numFmtId="49" fontId="1" fillId="3" borderId="3" xfId="0" applyNumberFormat="1" applyFont="1" applyFill="1" applyBorder="1" applyAlignment="1">
      <alignment vertical="center"/>
    </xf>
    <xf numFmtId="49" fontId="1" fillId="0" borderId="3" xfId="0" applyNumberFormat="1" applyFont="1" applyBorder="1" applyAlignment="1">
      <alignment vertical="center"/>
    </xf>
    <xf numFmtId="49" fontId="1" fillId="0" borderId="1" xfId="0" applyNumberFormat="1" applyFont="1" applyBorder="1" applyAlignment="1">
      <alignment vertical="center"/>
    </xf>
    <xf numFmtId="49" fontId="0" fillId="0" borderId="0" xfId="0" applyNumberFormat="1"/>
    <xf numFmtId="0" fontId="3" fillId="0" borderId="0" xfId="0" applyFont="1"/>
    <xf numFmtId="14" fontId="4" fillId="2" borderId="3" xfId="0" applyNumberFormat="1" applyFont="1" applyFill="1" applyBorder="1" applyAlignment="1">
      <alignment vertical="center"/>
    </xf>
    <xf numFmtId="14" fontId="1" fillId="3" borderId="3" xfId="0" applyNumberFormat="1" applyFont="1" applyFill="1" applyBorder="1" applyAlignment="1">
      <alignment vertical="center"/>
    </xf>
    <xf numFmtId="14" fontId="0" fillId="0" borderId="0" xfId="0" applyNumberFormat="1"/>
    <xf numFmtId="44" fontId="0" fillId="0" borderId="0" xfId="0" applyNumberFormat="1"/>
    <xf numFmtId="44" fontId="4" fillId="2" borderId="5" xfId="1" applyFont="1" applyFill="1" applyBorder="1" applyAlignment="1">
      <alignment vertical="center"/>
    </xf>
  </cellXfs>
  <cellStyles count="2">
    <cellStyle name="Currency" xfId="1" builtinId="4"/>
    <cellStyle name="Normal" xfId="0" builtinId="0"/>
  </cellStyles>
  <dxfs count="22">
    <dxf>
      <font>
        <b/>
        <i val="0"/>
        <sz val="14"/>
        <color theme="1"/>
        <name val="Abadi"/>
        <family val="2"/>
        <scheme val="none"/>
      </font>
      <fill>
        <patternFill>
          <bgColor rgb="FFF4AD7C"/>
        </patternFill>
      </fill>
    </dxf>
    <dxf>
      <font>
        <b val="0"/>
        <i val="0"/>
        <sz val="12"/>
        <color theme="9" tint="0.39994506668294322"/>
        <name val="Aharoni"/>
        <charset val="177"/>
        <scheme val="none"/>
      </font>
      <fill>
        <patternFill patternType="solid">
          <fgColor theme="0"/>
          <bgColor theme="3" tint="0.79998168889431442"/>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4"/>
        <name val="Abadi"/>
        <family val="2"/>
        <scheme val="none"/>
      </font>
      <fill>
        <patternFill>
          <bgColor rgb="FFF29B60"/>
        </patternFill>
      </fill>
    </dxf>
    <dxf>
      <font>
        <b/>
        <i val="0"/>
        <sz val="12"/>
        <name val="Calibri"/>
        <family val="2"/>
        <scheme val="minor"/>
      </font>
      <fill>
        <patternFill>
          <bgColor theme="1" tint="0.34998626667073579"/>
        </patternFill>
      </fill>
    </dxf>
    <dxf>
      <numFmt numFmtId="0" formatCode="General"/>
    </dxf>
    <dxf>
      <font>
        <b val="0"/>
        <i val="0"/>
        <strike val="0"/>
        <condense val="0"/>
        <extend val="0"/>
        <outline val="0"/>
        <shadow val="0"/>
        <u val="none"/>
        <vertAlign val="baseline"/>
        <sz val="11"/>
        <color indexed="8"/>
        <name val="Calibri"/>
        <family val="2"/>
        <scheme val="none"/>
      </font>
      <numFmt numFmtId="19" formatCode="m/d/yyyy"/>
      <alignment horizontal="general" vertical="center" textRotation="0" wrapText="0" indent="0" justifyLastLine="0" shrinkToFit="0" readingOrder="0"/>
      <border diagonalUp="0" diagonalDown="0" outline="0">
        <left/>
        <right/>
        <top style="thin">
          <color theme="6" tint="0.39997558519241921"/>
        </top>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outline="0">
        <left/>
        <right/>
        <top style="thin">
          <color theme="6" tint="0.39997558519241921"/>
        </top>
        <bottom/>
      </border>
    </dxf>
    <dxf>
      <font>
        <b val="0"/>
        <i val="0"/>
        <strike val="0"/>
        <condense val="0"/>
        <extend val="0"/>
        <outline val="0"/>
        <shadow val="0"/>
        <u val="none"/>
        <vertAlign val="baseline"/>
        <sz val="11"/>
        <color indexed="8"/>
        <name val="Calibri"/>
        <family val="2"/>
        <scheme val="none"/>
      </font>
      <numFmt numFmtId="1" formatCode="0"/>
      <alignment horizontal="general" vertical="center" textRotation="0" wrapText="0" indent="0" justifyLastLine="0" shrinkToFit="0" readingOrder="0"/>
      <border diagonalUp="0" diagonalDown="0" outline="0">
        <left/>
        <right/>
        <top style="thin">
          <color theme="6" tint="0.39997558519241921"/>
        </top>
        <bottom/>
      </border>
    </dxf>
    <dxf>
      <font>
        <b/>
        <i val="0"/>
        <strike val="0"/>
        <condense val="0"/>
        <extend val="0"/>
        <outline val="0"/>
        <shadow val="0"/>
        <u val="none"/>
        <vertAlign val="baseline"/>
        <sz val="11"/>
        <color indexed="8"/>
        <name val="Calibri"/>
        <family val="2"/>
        <scheme val="none"/>
      </font>
      <fill>
        <patternFill patternType="solid">
          <fgColor theme="6"/>
          <bgColor theme="6"/>
        </patternFill>
      </fill>
      <alignment horizontal="general" vertical="center" textRotation="0" wrapText="0" indent="0" justifyLastLine="0" shrinkToFit="0" readingOrder="0"/>
      <border diagonalUp="0" diagonalDown="0" outline="0">
        <left style="thin">
          <color theme="6" tint="0.39997558519241921"/>
        </left>
        <right style="thin">
          <color theme="6" tint="0.39997558519241921"/>
        </right>
        <top/>
        <bottom/>
      </border>
    </dxf>
    <dxf>
      <font>
        <b val="0"/>
        <i val="0"/>
        <strike val="0"/>
        <condense val="0"/>
        <extend val="0"/>
        <outline val="0"/>
        <shadow val="0"/>
        <u val="none"/>
        <vertAlign val="baseline"/>
        <sz val="11"/>
        <color theme="1"/>
        <name val="Calibri"/>
        <family val="2"/>
        <scheme val="minor"/>
      </font>
      <border diagonalUp="0" diagonalDown="0">
        <left/>
        <right style="thin">
          <color theme="6" tint="0.39997558519241921"/>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6" tint="0.79998168889431442"/>
          <bgColor theme="6" tint="0.79998168889431442"/>
        </patternFill>
      </fill>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6" tint="0.39997558519241921"/>
        </top>
        <bottom/>
        <vertical/>
        <horizontal/>
      </border>
    </dxf>
    <dxf>
      <font>
        <b val="0"/>
        <i val="0"/>
        <strike val="0"/>
        <condense val="0"/>
        <extend val="0"/>
        <outline val="0"/>
        <shadow val="0"/>
        <u val="none"/>
        <vertAlign val="baseline"/>
        <sz val="11"/>
        <color indexed="8"/>
        <name val="Calibri"/>
        <family val="2"/>
        <scheme val="none"/>
      </font>
      <numFmt numFmtId="30" formatCode="@"/>
      <alignment horizontal="general" vertical="center" textRotation="0" wrapText="0" indent="0" justifyLastLine="0" shrinkToFit="0" readingOrder="0"/>
      <border diagonalUp="0" diagonalDown="0">
        <left/>
        <right/>
        <top style="thin">
          <color theme="6"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6"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6" tint="0.39997558519241921"/>
        </top>
        <bottom/>
        <vertical/>
        <horizontal/>
      </border>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border diagonalUp="0" diagonalDown="0">
        <left/>
        <right/>
        <top style="thin">
          <color theme="6" tint="0.39997558519241921"/>
        </top>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border diagonalUp="0" diagonalDown="0">
        <left/>
        <right/>
        <top style="thin">
          <color theme="6" tint="0.39997558519241921"/>
        </top>
        <bottom/>
        <vertical/>
        <horizontal/>
      </border>
    </dxf>
    <dxf>
      <border outline="0">
        <left style="thin">
          <color theme="6" tint="0.39997558519241921"/>
        </left>
      </border>
    </dxf>
  </dxfs>
  <tableStyles count="2" defaultTableStyle="TableStyleMedium2" defaultPivotStyle="PivotStyleMedium9">
    <tableStyle name="MY TIME LINE" pivot="0" table="0" count="8" xr9:uid="{CA46AD57-F79F-438A-A393-50C786BF1EC0}">
      <tableStyleElement type="wholeTable" dxfId="1"/>
      <tableStyleElement type="headerRow" dxfId="0"/>
    </tableStyle>
    <tableStyle name="Slicer Style 1" pivot="0" table="0" count="4" xr9:uid="{A81F35A8-0668-4D97-A717-F1CA42C2AAC1}">
      <tableStyleElement type="wholeTable" dxfId="3"/>
      <tableStyleElement type="headerRow" dxfId="2"/>
    </tableStyle>
  </tableStyles>
  <colors>
    <mruColors>
      <color rgb="FFF4AD7C"/>
      <color rgb="FFF19759"/>
      <color rgb="FFF29B60"/>
      <color rgb="FF365CA8"/>
      <color rgb="FF003399"/>
      <color rgb="FF6699FF"/>
      <color rgb="FFBAC3CA"/>
      <color rgb="FF666699"/>
      <color rgb="FFCCCCFF"/>
      <color rgb="FF969696"/>
    </mruColors>
  </colors>
  <extLst>
    <ext xmlns:x14="http://schemas.microsoft.com/office/spreadsheetml/2009/9/main" uri="{46F421CA-312F-682f-3DD2-61675219B42D}">
      <x14:dxfs count="18">
        <dxf>
          <fill>
            <patternFill>
              <bgColor rgb="FF666699"/>
            </patternFill>
          </fill>
        </dxf>
        <dxf>
          <font>
            <b/>
            <i val="0"/>
            <sz val="12"/>
            <name val="Abadi"/>
            <family val="2"/>
            <scheme val="none"/>
          </font>
          <fill>
            <patternFill>
              <bgColor theme="0" tint="-4.9989318521683403E-2"/>
            </patternFill>
          </fill>
        </dxf>
        <dxf>
          <fill>
            <patternFill>
              <bgColor rgb="FF666699"/>
            </patternFill>
          </fill>
        </dxf>
        <dxf>
          <font>
            <b/>
            <i val="0"/>
            <sz val="12"/>
            <name val="Abadi"/>
            <family val="2"/>
            <scheme val="none"/>
          </font>
          <fill>
            <patternFill>
              <bgColor theme="0" tint="-4.9989318521683403E-2"/>
            </patternFill>
          </fill>
        </dxf>
        <dxf>
          <fill>
            <patternFill>
              <bgColor rgb="FF666699"/>
            </patternFill>
          </fill>
        </dxf>
        <dxf>
          <font>
            <b/>
            <i val="0"/>
            <sz val="12"/>
            <name val="Abadi"/>
            <family val="2"/>
            <scheme val="none"/>
          </font>
          <fill>
            <patternFill>
              <bgColor theme="0" tint="-4.9989318521683403E-2"/>
            </patternFill>
          </fill>
        </dxf>
        <dxf>
          <fill>
            <patternFill>
              <bgColor rgb="FF666699"/>
            </patternFill>
          </fill>
        </dxf>
        <dxf>
          <font>
            <b/>
            <i val="0"/>
            <sz val="12"/>
            <name val="Abadi"/>
            <family val="2"/>
            <scheme val="none"/>
          </font>
          <fill>
            <patternFill>
              <bgColor theme="0" tint="-4.9989318521683403E-2"/>
            </patternFill>
          </fill>
        </dxf>
        <dxf>
          <fill>
            <patternFill>
              <bgColor rgb="FF666699"/>
            </patternFill>
          </fill>
        </dxf>
        <dxf>
          <font>
            <b/>
            <i val="0"/>
            <sz val="12"/>
            <name val="Abadi"/>
            <family val="2"/>
            <scheme val="none"/>
          </font>
          <fill>
            <patternFill>
              <bgColor theme="0" tint="-4.9989318521683403E-2"/>
            </patternFill>
          </fill>
        </dxf>
        <dxf>
          <fill>
            <patternFill>
              <bgColor rgb="FF666699"/>
            </patternFill>
          </fill>
        </dxf>
        <dxf>
          <font>
            <b/>
            <i val="0"/>
            <sz val="12"/>
            <name val="Abadi"/>
            <family val="2"/>
            <scheme val="none"/>
          </font>
          <fill>
            <patternFill>
              <bgColor theme="0" tint="-4.9989318521683403E-2"/>
            </patternFill>
          </fill>
        </dxf>
        <dxf>
          <fill>
            <patternFill>
              <bgColor rgb="FF666699"/>
            </patternFill>
          </fill>
        </dxf>
        <dxf>
          <font>
            <b/>
            <i val="0"/>
            <sz val="12"/>
            <name val="Abadi"/>
            <family val="2"/>
            <scheme val="none"/>
          </font>
          <fill>
            <patternFill>
              <bgColor theme="0" tint="-4.9989318521683403E-2"/>
            </patternFill>
          </fill>
        </dxf>
        <dxf>
          <fill>
            <patternFill>
              <bgColor rgb="FF666699"/>
            </patternFill>
          </fill>
        </dxf>
        <dxf>
          <font>
            <b/>
            <i val="0"/>
            <sz val="12"/>
            <name val="Abadi"/>
            <family val="2"/>
            <scheme val="none"/>
          </font>
          <fill>
            <patternFill>
              <bgColor theme="0" tint="-4.9989318521683403E-2"/>
            </patternFill>
          </fill>
        </dxf>
        <dxf>
          <fill>
            <patternFill>
              <bgColor rgb="FF666699"/>
            </patternFill>
          </fill>
        </dxf>
        <dxf>
          <font>
            <b/>
            <i val="0"/>
            <sz val="12"/>
            <name val="Abadi"/>
            <family val="2"/>
            <scheme val="none"/>
          </font>
          <fill>
            <patternFill>
              <bgColor theme="0" tint="-4.9989318521683403E-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hoveredSelectedItemWithData" dxfId="0"/>
          </x14:slicerStyleElements>
        </x14:slicerStyle>
      </x14:slicerStyles>
    </ext>
    <ext xmlns:x15="http://schemas.microsoft.com/office/spreadsheetml/2010/11/main" uri="{A0A4C193-F2C1-4fcb-8827-314CF55A85BB}">
      <x15:dxfs count="66">
        <dxf>
          <fill>
            <patternFill patternType="solid">
              <fgColor theme="0" tint="-0.14996795556505021"/>
              <bgColor theme="4" tint="0.79998168889431442"/>
            </patternFill>
          </fill>
        </dxf>
        <dxf>
          <fill>
            <patternFill patternType="solid">
              <fgColor theme="0"/>
              <bgColor theme="3"/>
            </patternFill>
          </fill>
        </dxf>
        <dxf>
          <font>
            <b/>
            <i val="0"/>
            <sz val="12"/>
            <color theme="1" tint="4.9989318521683403E-2"/>
            <name val="Abadi"/>
            <family val="2"/>
            <scheme val="none"/>
          </font>
        </dxf>
        <dxf>
          <font>
            <b val="0"/>
            <i val="0"/>
            <sz val="10"/>
            <color theme="1" tint="4.9989318521683403E-2"/>
            <name val="Calibri"/>
            <family val="2"/>
            <scheme val="minor"/>
          </font>
        </dxf>
        <dxf>
          <font>
            <b/>
            <i val="0"/>
            <sz val="16"/>
            <color theme="1" tint="4.9989318521683403E-2"/>
            <name val="Calibri"/>
            <family val="2"/>
            <scheme val="minor"/>
          </font>
        </dxf>
        <dxf>
          <font>
            <b/>
            <i val="0"/>
            <sz val="14"/>
            <color theme="1" tint="4.9989318521683403E-2"/>
            <name val="Calibri"/>
            <family val="2"/>
            <scheme val="minor"/>
          </font>
        </dxf>
        <dxf>
          <fill>
            <patternFill patternType="solid">
              <fgColor theme="0" tint="-0.14996795556505021"/>
              <bgColor theme="4" tint="0.79998168889431442"/>
            </patternFill>
          </fill>
        </dxf>
        <dxf>
          <fill>
            <patternFill patternType="solid">
              <fgColor theme="0"/>
              <bgColor theme="3"/>
            </patternFill>
          </fill>
        </dxf>
        <dxf>
          <font>
            <b/>
            <i val="0"/>
            <sz val="12"/>
            <color theme="1" tint="4.9989318521683403E-2"/>
            <name val="Abadi"/>
            <family val="2"/>
            <scheme val="none"/>
          </font>
        </dxf>
        <dxf>
          <font>
            <b val="0"/>
            <i val="0"/>
            <sz val="10"/>
            <color theme="1" tint="4.9989318521683403E-2"/>
            <name val="Calibri"/>
            <family val="2"/>
            <scheme val="minor"/>
          </font>
        </dxf>
        <dxf>
          <font>
            <b/>
            <i val="0"/>
            <sz val="16"/>
            <color theme="1" tint="4.9989318521683403E-2"/>
            <name val="Calibri"/>
            <family val="2"/>
            <scheme val="minor"/>
          </font>
        </dxf>
        <dxf>
          <font>
            <b/>
            <i val="0"/>
            <sz val="14"/>
            <color theme="1" tint="4.9989318521683403E-2"/>
            <name val="Calibri"/>
            <family val="2"/>
            <scheme val="minor"/>
          </font>
        </dxf>
        <dxf>
          <fill>
            <patternFill patternType="solid">
              <fgColor theme="0" tint="-0.14996795556505021"/>
              <bgColor theme="4" tint="0.79998168889431442"/>
            </patternFill>
          </fill>
        </dxf>
        <dxf>
          <fill>
            <patternFill patternType="solid">
              <fgColor theme="0"/>
              <bgColor theme="3"/>
            </patternFill>
          </fill>
        </dxf>
        <dxf>
          <font>
            <b/>
            <i val="0"/>
            <sz val="12"/>
            <color theme="1" tint="4.9989318521683403E-2"/>
            <name val="Abadi"/>
            <family val="2"/>
            <scheme val="none"/>
          </font>
        </dxf>
        <dxf>
          <font>
            <b val="0"/>
            <i val="0"/>
            <sz val="10"/>
            <color theme="1" tint="4.9989318521683403E-2"/>
            <name val="Calibri"/>
            <family val="2"/>
            <scheme val="minor"/>
          </font>
        </dxf>
        <dxf>
          <font>
            <b/>
            <i val="0"/>
            <sz val="14"/>
            <color theme="1" tint="4.9989318521683403E-2"/>
            <name val="Calibri"/>
            <family val="2"/>
            <scheme val="minor"/>
          </font>
        </dxf>
        <dxf>
          <font>
            <b/>
            <i val="0"/>
            <sz val="14"/>
            <color theme="1" tint="4.9989318521683403E-2"/>
            <name val="Calibri"/>
            <family val="2"/>
            <scheme val="minor"/>
          </font>
        </dxf>
        <dxf>
          <fill>
            <patternFill patternType="solid">
              <fgColor theme="0" tint="-0.14996795556505021"/>
              <bgColor theme="4" tint="0.79998168889431442"/>
            </patternFill>
          </fill>
        </dxf>
        <dxf>
          <fill>
            <patternFill patternType="solid">
              <fgColor theme="0"/>
              <bgColor theme="3"/>
            </patternFill>
          </fill>
        </dxf>
        <dxf>
          <font>
            <b/>
            <i val="0"/>
            <sz val="12"/>
            <color theme="1" tint="4.9989318521683403E-2"/>
            <name val="Abadi"/>
            <family val="2"/>
            <scheme val="none"/>
          </font>
        </dxf>
        <dxf>
          <font>
            <b val="0"/>
            <i val="0"/>
            <sz val="10"/>
            <color theme="1" tint="4.9989318521683403E-2"/>
            <name val="Calibri"/>
            <family val="2"/>
            <scheme val="minor"/>
          </font>
        </dxf>
        <dxf>
          <font>
            <b/>
            <i val="0"/>
            <sz val="14"/>
            <color theme="1" tint="4.9989318521683403E-2"/>
            <name val="Calibri"/>
            <family val="2"/>
            <scheme val="minor"/>
          </font>
        </dxf>
        <dxf>
          <font>
            <b/>
            <i val="0"/>
            <sz val="12"/>
            <color theme="1" tint="4.9989318521683403E-2"/>
            <name val="Calibri"/>
            <family val="2"/>
            <scheme val="minor"/>
          </font>
        </dxf>
        <dxf>
          <fill>
            <patternFill patternType="solid">
              <fgColor theme="0" tint="-0.14996795556505021"/>
              <bgColor theme="4" tint="0.79998168889431442"/>
            </patternFill>
          </fill>
        </dxf>
        <dxf>
          <fill>
            <patternFill patternType="solid">
              <fgColor theme="0"/>
              <bgColor theme="3"/>
            </patternFill>
          </fill>
        </dxf>
        <dxf>
          <font>
            <b/>
            <i val="0"/>
            <sz val="12"/>
            <color theme="1" tint="4.9989318521683403E-2"/>
            <name val="Abadi"/>
            <family val="2"/>
            <scheme val="none"/>
          </font>
        </dxf>
        <dxf>
          <font>
            <b val="0"/>
            <i val="0"/>
            <sz val="10"/>
            <color theme="1" tint="4.9989318521683403E-2"/>
            <name val="Calibri"/>
            <family val="2"/>
            <scheme val="minor"/>
          </font>
        </dxf>
        <dxf>
          <font>
            <b/>
            <i val="0"/>
            <sz val="12"/>
            <color theme="1" tint="4.9989318521683403E-2"/>
            <name val="Calibri"/>
            <family val="2"/>
            <scheme val="minor"/>
          </font>
        </dxf>
        <dxf>
          <font>
            <b/>
            <i val="0"/>
            <sz val="12"/>
            <color theme="1" tint="4.9989318521683403E-2"/>
            <name val="Calibri"/>
            <family val="2"/>
            <scheme val="minor"/>
          </font>
        </dxf>
        <dxf>
          <fill>
            <patternFill patternType="solid">
              <fgColor theme="0" tint="-0.14996795556505021"/>
              <bgColor theme="4" tint="0.79998168889431442"/>
            </patternFill>
          </fill>
        </dxf>
        <dxf>
          <fill>
            <patternFill patternType="solid">
              <fgColor theme="0"/>
              <bgColor theme="3"/>
            </patternFill>
          </fill>
        </dxf>
        <dxf>
          <font>
            <b/>
            <i val="0"/>
            <sz val="11"/>
            <color theme="1" tint="4.9989318521683403E-2"/>
            <name val="Abadi"/>
            <family val="2"/>
            <scheme val="none"/>
          </font>
        </dxf>
        <dxf>
          <font>
            <b val="0"/>
            <i val="0"/>
            <sz val="10"/>
            <color theme="1" tint="4.9989318521683403E-2"/>
            <name val="Calibri"/>
            <family val="2"/>
            <scheme val="minor"/>
          </font>
        </dxf>
        <dxf>
          <font>
            <b/>
            <i val="0"/>
            <sz val="12"/>
            <color theme="1" tint="4.9989318521683403E-2"/>
            <name val="Calibri"/>
            <family val="2"/>
            <scheme val="minor"/>
          </font>
        </dxf>
        <dxf>
          <font>
            <b/>
            <i val="0"/>
            <sz val="12"/>
            <color theme="1" tint="4.9989318521683403E-2"/>
            <name val="Calibri"/>
            <family val="2"/>
            <scheme val="minor"/>
          </font>
        </dxf>
        <dxf>
          <fill>
            <patternFill patternType="solid">
              <fgColor theme="0" tint="-0.14996795556505021"/>
              <bgColor theme="4" tint="0.79998168889431442"/>
            </patternFill>
          </fill>
        </dxf>
        <dxf>
          <fill>
            <patternFill patternType="solid">
              <fgColor theme="0"/>
              <bgColor theme="3"/>
            </patternFill>
          </fill>
        </dxf>
        <dxf>
          <font>
            <b/>
            <i val="0"/>
            <sz val="11"/>
            <color theme="1" tint="4.9989318521683403E-2"/>
            <name val="Abadi"/>
            <family val="2"/>
            <scheme val="none"/>
          </font>
        </dxf>
        <dxf>
          <font>
            <b val="0"/>
            <i val="0"/>
            <sz val="10"/>
            <color theme="1" tint="4.9989318521683403E-2"/>
            <name val="Calibri"/>
            <family val="2"/>
            <scheme val="minor"/>
          </font>
        </dxf>
        <dxf>
          <font>
            <b/>
            <i val="0"/>
            <sz val="12"/>
            <color theme="1" tint="4.9989318521683403E-2"/>
            <name val="Calibri"/>
            <family val="2"/>
            <scheme val="minor"/>
          </font>
        </dxf>
        <dxf>
          <font>
            <b/>
            <i val="0"/>
            <sz val="12"/>
            <color theme="1" tint="4.9989318521683403E-2"/>
            <name val="Calibri"/>
            <family val="2"/>
            <scheme val="minor"/>
          </font>
        </dxf>
        <dxf>
          <fill>
            <patternFill patternType="solid">
              <fgColor theme="0" tint="-0.14996795556505021"/>
              <bgColor theme="4" tint="0.79998168889431442"/>
            </patternFill>
          </fill>
        </dxf>
        <dxf>
          <fill>
            <patternFill patternType="solid">
              <fgColor theme="0"/>
              <bgColor theme="3"/>
            </patternFill>
          </fill>
        </dxf>
        <dxf>
          <font>
            <b/>
            <i val="0"/>
            <sz val="11"/>
            <color theme="1" tint="4.9989318521683403E-2"/>
            <name val="Abadi"/>
            <family val="2"/>
            <scheme val="none"/>
          </font>
        </dxf>
        <dxf>
          <font>
            <b val="0"/>
            <i val="0"/>
            <sz val="10"/>
            <color theme="1" tint="4.9989318521683403E-2"/>
            <name val="Calibri"/>
            <family val="2"/>
            <scheme val="minor"/>
          </font>
        </dxf>
        <dxf>
          <font>
            <b/>
            <i val="0"/>
            <sz val="12"/>
            <color theme="1" tint="4.9989318521683403E-2"/>
            <name val="Calibri"/>
            <family val="2"/>
            <scheme val="minor"/>
          </font>
        </dxf>
        <dxf>
          <font>
            <b/>
            <i val="0"/>
            <sz val="12"/>
            <color theme="1" tint="4.9989318521683403E-2"/>
            <name val="Calibri"/>
            <family val="2"/>
            <scheme val="minor"/>
          </font>
        </dxf>
        <dxf>
          <fill>
            <patternFill patternType="solid">
              <fgColor theme="0" tint="-0.14996795556505021"/>
              <bgColor theme="4" tint="0.79998168889431442"/>
            </patternFill>
          </fill>
        </dxf>
        <dxf>
          <fill>
            <patternFill patternType="solid">
              <fgColor theme="0"/>
              <bgColor theme="3"/>
            </patternFill>
          </fill>
        </dxf>
        <dxf>
          <font>
            <b/>
            <i val="0"/>
            <sz val="11"/>
            <color theme="1" tint="4.9989318521683403E-2"/>
            <name val="Abadi"/>
            <family val="2"/>
            <scheme val="none"/>
          </font>
        </dxf>
        <dxf>
          <font>
            <b val="0"/>
            <i val="0"/>
            <sz val="10"/>
            <color theme="1" tint="4.9989318521683403E-2"/>
            <name val="Calibri"/>
            <family val="2"/>
            <scheme val="minor"/>
          </font>
        </dxf>
        <dxf>
          <font>
            <b/>
            <i val="0"/>
            <sz val="12"/>
            <color theme="1" tint="4.9989318521683403E-2"/>
            <name val="Calibri"/>
            <family val="2"/>
            <scheme val="minor"/>
          </font>
        </dxf>
        <dxf>
          <font>
            <b/>
            <i val="0"/>
            <sz val="12"/>
            <color theme="1" tint="4.9989318521683403E-2"/>
            <name val="Calibri"/>
            <family val="2"/>
            <scheme val="minor"/>
          </font>
        </dxf>
        <dxf>
          <fill>
            <patternFill patternType="solid">
              <fgColor theme="0" tint="-0.14996795556505021"/>
              <bgColor theme="4" tint="0.79998168889431442"/>
            </patternFill>
          </fill>
        </dxf>
        <dxf>
          <fill>
            <patternFill patternType="solid">
              <fgColor theme="0"/>
              <bgColor theme="3"/>
            </patternFill>
          </fill>
        </dxf>
        <dxf>
          <font>
            <b/>
            <i val="0"/>
            <sz val="11"/>
            <color theme="1" tint="4.9989318521683403E-2"/>
            <name val="Abadi"/>
            <family val="2"/>
            <scheme val="none"/>
          </font>
        </dxf>
        <dxf>
          <font>
            <b val="0"/>
            <i val="0"/>
            <sz val="10"/>
            <color theme="1" tint="4.9989318521683403E-2"/>
            <name val="Calibri"/>
            <family val="2"/>
            <scheme val="minor"/>
          </font>
        </dxf>
        <dxf>
          <font>
            <b/>
            <i val="0"/>
            <sz val="12"/>
            <color theme="1" tint="4.9989318521683403E-2"/>
            <name val="Calibri"/>
            <family val="2"/>
            <scheme val="minor"/>
          </font>
        </dxf>
        <dxf>
          <font>
            <b/>
            <i val="0"/>
            <sz val="12"/>
            <color theme="1" tint="4.9989318521683403E-2"/>
            <name val="Calibri"/>
            <family val="2"/>
            <scheme val="minor"/>
          </font>
        </dxf>
        <dxf>
          <fill>
            <patternFill patternType="solid">
              <fgColor theme="0" tint="-0.14996795556505021"/>
              <bgColor theme="4" tint="0.79998168889431442"/>
            </patternFill>
          </fill>
        </dxf>
        <dxf>
          <fill>
            <patternFill patternType="solid">
              <fgColor theme="0"/>
              <bgColor theme="3"/>
            </patternFill>
          </fill>
        </dxf>
        <dxf>
          <font>
            <b/>
            <i val="0"/>
            <sz val="11"/>
            <color theme="1" tint="4.9989318521683403E-2"/>
            <name val="Abadi"/>
            <family val="2"/>
            <scheme val="none"/>
          </font>
        </dxf>
        <dxf>
          <font>
            <b val="0"/>
            <i val="0"/>
            <sz val="10"/>
            <color theme="1" tint="4.9989318521683403E-2"/>
            <name val="Calibri"/>
            <family val="2"/>
            <scheme val="minor"/>
          </font>
        </dxf>
        <dxf>
          <font>
            <b/>
            <i val="0"/>
            <sz val="12"/>
            <color theme="1" tint="4.9989318521683403E-2"/>
            <name val="Calibri"/>
            <family val="2"/>
            <scheme val="minor"/>
          </font>
        </dxf>
        <dxf>
          <font>
            <b/>
            <i val="0"/>
            <sz val="12"/>
            <color theme="1" tint="4.9989318521683403E-2"/>
            <name val="Calibri"/>
            <family val="2"/>
            <scheme val="minor"/>
          </font>
        </dxf>
      </x15:dxfs>
    </ext>
    <ext xmlns:x15="http://schemas.microsoft.com/office/spreadsheetml/2010/11/main" uri="{9260A510-F301-46a8-8635-F512D64BE5F5}">
      <x15:timelineStyles defaultTimelineStyle="TimeSlicerStyleLight1">
        <x15:timelineStyle name="MY TIME 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PROJECT.xlsx]SALES ANALYSIS!PivotTable3</c:name>
    <c:fmtId val="32"/>
  </c:pivotSource>
  <c:chart>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2225" cap="rnd">
            <a:solidFill>
              <a:schemeClr val="accent1"/>
            </a:solidFill>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ANALYSIS'!$C$3:$C$4</c:f>
              <c:strCache>
                <c:ptCount val="1"/>
                <c:pt idx="0">
                  <c:v>Arabica</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'SALES ANALYSIS'!$A$5:$B$48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ANALYSIS'!$C$5:$C$48</c:f>
              <c:numCache>
                <c:formatCode>_("$"* #,##0.00_);_("$"* \(#,##0.00\);_("$"* "-"??_);_(@_)</c:formatCode>
                <c:ptCount val="44"/>
                <c:pt idx="0">
                  <c:v>186.85499999999999</c:v>
                </c:pt>
                <c:pt idx="1">
                  <c:v>251.96499999999997</c:v>
                </c:pt>
                <c:pt idx="2">
                  <c:v>224.94499999999999</c:v>
                </c:pt>
                <c:pt idx="3">
                  <c:v>307.11999999999995</c:v>
                </c:pt>
                <c:pt idx="4">
                  <c:v>53.664999999999992</c:v>
                </c:pt>
                <c:pt idx="5">
                  <c:v>163.01999999999998</c:v>
                </c:pt>
                <c:pt idx="6">
                  <c:v>345.02000000000004</c:v>
                </c:pt>
                <c:pt idx="7">
                  <c:v>334.89</c:v>
                </c:pt>
                <c:pt idx="8">
                  <c:v>178.70999999999998</c:v>
                </c:pt>
                <c:pt idx="9">
                  <c:v>301.98499999999996</c:v>
                </c:pt>
                <c:pt idx="10">
                  <c:v>312.83499999999998</c:v>
                </c:pt>
                <c:pt idx="11">
                  <c:v>265.62</c:v>
                </c:pt>
                <c:pt idx="12">
                  <c:v>47.25</c:v>
                </c:pt>
                <c:pt idx="13">
                  <c:v>745.44999999999993</c:v>
                </c:pt>
                <c:pt idx="14">
                  <c:v>130.47</c:v>
                </c:pt>
                <c:pt idx="15">
                  <c:v>27</c:v>
                </c:pt>
                <c:pt idx="16">
                  <c:v>255.11499999999998</c:v>
                </c:pt>
                <c:pt idx="17">
                  <c:v>584.78999999999985</c:v>
                </c:pt>
                <c:pt idx="18">
                  <c:v>430.61999999999995</c:v>
                </c:pt>
                <c:pt idx="19">
                  <c:v>22.5</c:v>
                </c:pt>
                <c:pt idx="20">
                  <c:v>126.14999999999999</c:v>
                </c:pt>
                <c:pt idx="21">
                  <c:v>376.03</c:v>
                </c:pt>
                <c:pt idx="22">
                  <c:v>515.17999999999995</c:v>
                </c:pt>
                <c:pt idx="23">
                  <c:v>95.859999999999985</c:v>
                </c:pt>
                <c:pt idx="24">
                  <c:v>258.34499999999997</c:v>
                </c:pt>
                <c:pt idx="25">
                  <c:v>342.19999999999993</c:v>
                </c:pt>
                <c:pt idx="26">
                  <c:v>418.30499999999995</c:v>
                </c:pt>
                <c:pt idx="27">
                  <c:v>102.32999999999998</c:v>
                </c:pt>
                <c:pt idx="28">
                  <c:v>234.71999999999997</c:v>
                </c:pt>
                <c:pt idx="29">
                  <c:v>430.38999999999993</c:v>
                </c:pt>
                <c:pt idx="30">
                  <c:v>109.005</c:v>
                </c:pt>
                <c:pt idx="31">
                  <c:v>287.52499999999998</c:v>
                </c:pt>
                <c:pt idx="32">
                  <c:v>840.92999999999984</c:v>
                </c:pt>
                <c:pt idx="33">
                  <c:v>299.07</c:v>
                </c:pt>
                <c:pt idx="34">
                  <c:v>323.32499999999999</c:v>
                </c:pt>
                <c:pt idx="35">
                  <c:v>399.48499999999996</c:v>
                </c:pt>
                <c:pt idx="36">
                  <c:v>112.69499999999999</c:v>
                </c:pt>
                <c:pt idx="37">
                  <c:v>114.88</c:v>
                </c:pt>
                <c:pt idx="38">
                  <c:v>277.76</c:v>
                </c:pt>
                <c:pt idx="39">
                  <c:v>197.89500000000001</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7-53E6-4490-B2E7-2EB54EC318D4}"/>
            </c:ext>
          </c:extLst>
        </c:ser>
        <c:ser>
          <c:idx val="1"/>
          <c:order val="1"/>
          <c:tx>
            <c:strRef>
              <c:f>'SALES ANALYSIS'!$D$3:$D$4</c:f>
              <c:strCache>
                <c:ptCount val="1"/>
                <c:pt idx="0">
                  <c:v>Excelsa</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multiLvlStrRef>
              <c:f>'SALES ANALYSIS'!$A$5:$B$48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ANALYSIS'!$D$5:$D$48</c:f>
              <c:numCache>
                <c:formatCode>_("$"* #,##0.00_);_("$"* \(#,##0.00\);_("$"* "-"??_);_(@_)</c:formatCode>
                <c:ptCount val="44"/>
                <c:pt idx="0">
                  <c:v>305.96999999999997</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271.48499999999996</c:v>
                </c:pt>
                <c:pt idx="15">
                  <c:v>347.26</c:v>
                </c:pt>
                <c:pt idx="16">
                  <c:v>541.73</c:v>
                </c:pt>
                <c:pt idx="17">
                  <c:v>357.42999999999995</c:v>
                </c:pt>
                <c:pt idx="18">
                  <c:v>227.42500000000001</c:v>
                </c:pt>
                <c:pt idx="19">
                  <c:v>77.72</c:v>
                </c:pt>
                <c:pt idx="20">
                  <c:v>195.11</c:v>
                </c:pt>
                <c:pt idx="21">
                  <c:v>523.24</c:v>
                </c:pt>
                <c:pt idx="22">
                  <c:v>142.56</c:v>
                </c:pt>
                <c:pt idx="23">
                  <c:v>484.75999999999993</c:v>
                </c:pt>
                <c:pt idx="24">
                  <c:v>139.625</c:v>
                </c:pt>
                <c:pt idx="25">
                  <c:v>284.25</c:v>
                </c:pt>
                <c:pt idx="26">
                  <c:v>468.125</c:v>
                </c:pt>
                <c:pt idx="27">
                  <c:v>242.14</c:v>
                </c:pt>
                <c:pt idx="28">
                  <c:v>133.08000000000001</c:v>
                </c:pt>
                <c:pt idx="29">
                  <c:v>136.20500000000001</c:v>
                </c:pt>
                <c:pt idx="30">
                  <c:v>393.57499999999993</c:v>
                </c:pt>
                <c:pt idx="31">
                  <c:v>288.67</c:v>
                </c:pt>
                <c:pt idx="32">
                  <c:v>409.875</c:v>
                </c:pt>
                <c:pt idx="33">
                  <c:v>260.32499999999999</c:v>
                </c:pt>
                <c:pt idx="34">
                  <c:v>565.57000000000005</c:v>
                </c:pt>
                <c:pt idx="35">
                  <c:v>148.20000000000002</c:v>
                </c:pt>
                <c:pt idx="36">
                  <c:v>166.32</c:v>
                </c:pt>
                <c:pt idx="37">
                  <c:v>133.815</c:v>
                </c:pt>
                <c:pt idx="38">
                  <c:v>175.40999999999997</c:v>
                </c:pt>
                <c:pt idx="39">
                  <c:v>289.755</c:v>
                </c:pt>
                <c:pt idx="40">
                  <c:v>212.495</c:v>
                </c:pt>
                <c:pt idx="41">
                  <c:v>426.19999999999993</c:v>
                </c:pt>
                <c:pt idx="42">
                  <c:v>246.68499999999997</c:v>
                </c:pt>
                <c:pt idx="43">
                  <c:v>41.25</c:v>
                </c:pt>
              </c:numCache>
            </c:numRef>
          </c:val>
          <c:smooth val="0"/>
          <c:extLst>
            <c:ext xmlns:c16="http://schemas.microsoft.com/office/drawing/2014/chart" uri="{C3380CC4-5D6E-409C-BE32-E72D297353CC}">
              <c16:uniqueId val="{00000009-53E6-4490-B2E7-2EB54EC318D4}"/>
            </c:ext>
          </c:extLst>
        </c:ser>
        <c:ser>
          <c:idx val="2"/>
          <c:order val="2"/>
          <c:tx>
            <c:strRef>
              <c:f>'SALES ANALYSIS'!$E$3:$E$4</c:f>
              <c:strCache>
                <c:ptCount val="1"/>
                <c:pt idx="0">
                  <c:v>Liberica</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multiLvlStrRef>
              <c:f>'SALES ANALYSIS'!$A$5:$B$48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ANALYSIS'!$E$5:$E$48</c:f>
              <c:numCache>
                <c:formatCode>_("$"* #,##0.00_);_("$"* \(#,##0.00\);_("$"* "-"??_);_(@_)</c:formatCode>
                <c:ptCount val="44"/>
                <c:pt idx="0">
                  <c:v>213.16</c:v>
                </c:pt>
                <c:pt idx="1">
                  <c:v>434.03999999999991</c:v>
                </c:pt>
                <c:pt idx="2">
                  <c:v>321.03999999999996</c:v>
                </c:pt>
                <c:pt idx="3">
                  <c:v>533.70499999999993</c:v>
                </c:pt>
                <c:pt idx="4">
                  <c:v>193.83499999999998</c:v>
                </c:pt>
                <c:pt idx="5">
                  <c:v>171.04500000000002</c:v>
                </c:pt>
                <c:pt idx="6">
                  <c:v>184.13</c:v>
                </c:pt>
                <c:pt idx="7">
                  <c:v>134.23000000000002</c:v>
                </c:pt>
                <c:pt idx="8">
                  <c:v>439.30999999999989</c:v>
                </c:pt>
                <c:pt idx="9">
                  <c:v>215.55499999999995</c:v>
                </c:pt>
                <c:pt idx="10">
                  <c:v>350.89499999999998</c:v>
                </c:pt>
                <c:pt idx="11">
                  <c:v>187.06</c:v>
                </c:pt>
                <c:pt idx="12">
                  <c:v>274.67500000000001</c:v>
                </c:pt>
                <c:pt idx="13">
                  <c:v>194.17500000000001</c:v>
                </c:pt>
                <c:pt idx="14">
                  <c:v>281.20500000000004</c:v>
                </c:pt>
                <c:pt idx="15">
                  <c:v>147.51000000000002</c:v>
                </c:pt>
                <c:pt idx="16">
                  <c:v>83.429999999999993</c:v>
                </c:pt>
                <c:pt idx="17">
                  <c:v>355.34</c:v>
                </c:pt>
                <c:pt idx="18">
                  <c:v>236.31499999999997</c:v>
                </c:pt>
                <c:pt idx="19">
                  <c:v>60.5</c:v>
                </c:pt>
                <c:pt idx="20">
                  <c:v>89.13</c:v>
                </c:pt>
                <c:pt idx="21">
                  <c:v>440.96499999999986</c:v>
                </c:pt>
                <c:pt idx="22">
                  <c:v>347.03999999999996</c:v>
                </c:pt>
                <c:pt idx="23">
                  <c:v>94.17</c:v>
                </c:pt>
                <c:pt idx="24">
                  <c:v>279.52000000000004</c:v>
                </c:pt>
                <c:pt idx="25">
                  <c:v>251.82999999999998</c:v>
                </c:pt>
                <c:pt idx="26">
                  <c:v>405.05500000000001</c:v>
                </c:pt>
                <c:pt idx="27">
                  <c:v>554.875</c:v>
                </c:pt>
                <c:pt idx="28">
                  <c:v>267.2</c:v>
                </c:pt>
                <c:pt idx="29">
                  <c:v>209.59999999999997</c:v>
                </c:pt>
                <c:pt idx="30">
                  <c:v>61.034999999999997</c:v>
                </c:pt>
                <c:pt idx="31">
                  <c:v>125.58</c:v>
                </c:pt>
                <c:pt idx="32">
                  <c:v>171.32999999999998</c:v>
                </c:pt>
                <c:pt idx="33">
                  <c:v>584.64</c:v>
                </c:pt>
                <c:pt idx="34">
                  <c:v>537.80999999999995</c:v>
                </c:pt>
                <c:pt idx="35">
                  <c:v>388.22</c:v>
                </c:pt>
                <c:pt idx="36">
                  <c:v>843.71499999999992</c:v>
                </c:pt>
                <c:pt idx="37">
                  <c:v>91.174999999999997</c:v>
                </c:pt>
                <c:pt idx="38">
                  <c:v>462.50999999999993</c:v>
                </c:pt>
                <c:pt idx="39">
                  <c:v>88.545000000000002</c:v>
                </c:pt>
                <c:pt idx="40">
                  <c:v>292.28999999999996</c:v>
                </c:pt>
                <c:pt idx="41">
                  <c:v>170.08999999999997</c:v>
                </c:pt>
                <c:pt idx="42">
                  <c:v>271.05500000000001</c:v>
                </c:pt>
                <c:pt idx="43">
                  <c:v>15.54</c:v>
                </c:pt>
              </c:numCache>
            </c:numRef>
          </c:val>
          <c:smooth val="0"/>
          <c:extLst>
            <c:ext xmlns:c16="http://schemas.microsoft.com/office/drawing/2014/chart" uri="{C3380CC4-5D6E-409C-BE32-E72D297353CC}">
              <c16:uniqueId val="{0000000A-53E6-4490-B2E7-2EB54EC318D4}"/>
            </c:ext>
          </c:extLst>
        </c:ser>
        <c:ser>
          <c:idx val="3"/>
          <c:order val="3"/>
          <c:tx>
            <c:strRef>
              <c:f>'SALES ANALYSIS'!$F$3:$F$4</c:f>
              <c:strCache>
                <c:ptCount val="1"/>
                <c:pt idx="0">
                  <c:v>Robusta</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multiLvlStrRef>
              <c:f>'SALES ANALYSIS'!$A$5:$B$48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'SALES ANALYSIS'!$F$5:$F$48</c:f>
              <c:numCache>
                <c:formatCode>_("$"* #,##0.00_);_("$"* \(#,##0.00\);_("$"* "-"??_);_(@_)</c:formatCode>
                <c:ptCount val="44"/>
                <c:pt idx="0">
                  <c:v>123</c:v>
                </c:pt>
                <c:pt idx="1">
                  <c:v>171.93999999999997</c:v>
                </c:pt>
                <c:pt idx="2">
                  <c:v>126.035</c:v>
                </c:pt>
                <c:pt idx="3">
                  <c:v>158.85</c:v>
                </c:pt>
                <c:pt idx="4">
                  <c:v>68.039999999999992</c:v>
                </c:pt>
                <c:pt idx="5">
                  <c:v>372.255</c:v>
                </c:pt>
                <c:pt idx="6">
                  <c:v>201.11499999999998</c:v>
                </c:pt>
                <c:pt idx="7">
                  <c:v>166.27499999999998</c:v>
                </c:pt>
                <c:pt idx="8">
                  <c:v>492.89999999999992</c:v>
                </c:pt>
                <c:pt idx="9">
                  <c:v>213.66499999999999</c:v>
                </c:pt>
                <c:pt idx="10">
                  <c:v>96.405000000000001</c:v>
                </c:pt>
                <c:pt idx="11">
                  <c:v>210.58999999999997</c:v>
                </c:pt>
                <c:pt idx="12">
                  <c:v>179.22000000000003</c:v>
                </c:pt>
                <c:pt idx="13">
                  <c:v>429.83</c:v>
                </c:pt>
                <c:pt idx="14">
                  <c:v>231.63</c:v>
                </c:pt>
                <c:pt idx="15">
                  <c:v>240.03999999999996</c:v>
                </c:pt>
                <c:pt idx="16">
                  <c:v>59.08</c:v>
                </c:pt>
                <c:pt idx="17">
                  <c:v>140.88</c:v>
                </c:pt>
                <c:pt idx="18">
                  <c:v>414.58499999999992</c:v>
                </c:pt>
                <c:pt idx="19">
                  <c:v>139.67999999999998</c:v>
                </c:pt>
                <c:pt idx="20">
                  <c:v>302.66000000000003</c:v>
                </c:pt>
                <c:pt idx="21">
                  <c:v>174.46999999999997</c:v>
                </c:pt>
                <c:pt idx="22">
                  <c:v>104.08499999999999</c:v>
                </c:pt>
                <c:pt idx="23">
                  <c:v>77.10499999999999</c:v>
                </c:pt>
                <c:pt idx="24">
                  <c:v>160.19500000000002</c:v>
                </c:pt>
                <c:pt idx="25">
                  <c:v>80.55</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399.52499999999992</c:v>
                </c:pt>
                <c:pt idx="39">
                  <c:v>200.25499999999997</c:v>
                </c:pt>
                <c:pt idx="40">
                  <c:v>304.46999999999997</c:v>
                </c:pt>
                <c:pt idx="41">
                  <c:v>379.30999999999995</c:v>
                </c:pt>
                <c:pt idx="42">
                  <c:v>141.69999999999999</c:v>
                </c:pt>
                <c:pt idx="43">
                  <c:v>71.06</c:v>
                </c:pt>
              </c:numCache>
            </c:numRef>
          </c:val>
          <c:smooth val="0"/>
          <c:extLst>
            <c:ext xmlns:c16="http://schemas.microsoft.com/office/drawing/2014/chart" uri="{C3380CC4-5D6E-409C-BE32-E72D297353CC}">
              <c16:uniqueId val="{0000000B-53E6-4490-B2E7-2EB54EC318D4}"/>
            </c:ext>
          </c:extLst>
        </c:ser>
        <c:dLbls>
          <c:showLegendKey val="0"/>
          <c:showVal val="0"/>
          <c:showCatName val="0"/>
          <c:showSerName val="0"/>
          <c:showPercent val="0"/>
          <c:showBubbleSize val="0"/>
        </c:dLbls>
        <c:marker val="1"/>
        <c:smooth val="0"/>
        <c:axId val="2063564192"/>
        <c:axId val="2063564672"/>
      </c:lineChart>
      <c:catAx>
        <c:axId val="2063564192"/>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lt1">
                    <a:lumMod val="75000"/>
                  </a:schemeClr>
                </a:solidFill>
                <a:latin typeface="+mn-lt"/>
                <a:ea typeface="+mn-ea"/>
                <a:cs typeface="+mn-cs"/>
              </a:defRPr>
            </a:pPr>
            <a:endParaRPr lang="en-US"/>
          </a:p>
        </c:txPr>
        <c:crossAx val="2063564672"/>
        <c:crosses val="autoZero"/>
        <c:auto val="1"/>
        <c:lblAlgn val="ctr"/>
        <c:lblOffset val="100"/>
        <c:noMultiLvlLbl val="0"/>
      </c:catAx>
      <c:valAx>
        <c:axId val="206356467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lt1">
                    <a:lumMod val="75000"/>
                  </a:schemeClr>
                </a:solidFill>
                <a:latin typeface="+mn-lt"/>
                <a:ea typeface="+mn-ea"/>
                <a:cs typeface="+mn-cs"/>
              </a:defRPr>
            </a:pPr>
            <a:endParaRPr lang="en-US"/>
          </a:p>
        </c:txPr>
        <c:crossAx val="20635641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PROJECT.xlsx]Country Bar Chart!PivotTable3</c:name>
    <c:fmtId val="7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COUNTRIES BY SALES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Bar Chart'!$B$3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'Country Bar Chart'!$A$4:$A$6</c:f>
              <c:strCache>
                <c:ptCount val="3"/>
                <c:pt idx="0">
                  <c:v>United Kingdom</c:v>
                </c:pt>
                <c:pt idx="1">
                  <c:v>Ireland</c:v>
                </c:pt>
                <c:pt idx="2">
                  <c:v>United States</c:v>
                </c:pt>
              </c:strCache>
            </c:strRef>
          </c:cat>
          <c:val>
            <c:numRef>
              <c:f>'Country Bar Chart'!$B$4:$B$6</c:f>
              <c:numCache>
                <c:formatCode>_("$"* #,##0.00_);_("$"* \(#,##0.00\);_("$"* "-"??_);_(@_)</c:formatCode>
                <c:ptCount val="3"/>
                <c:pt idx="0">
                  <c:v>2798.5049999999992</c:v>
                </c:pt>
                <c:pt idx="1">
                  <c:v>6696.8650000000016</c:v>
                </c:pt>
                <c:pt idx="2">
                  <c:v>35638.885000000017</c:v>
                </c:pt>
              </c:numCache>
            </c:numRef>
          </c:val>
          <c:extLst>
            <c:ext xmlns:c16="http://schemas.microsoft.com/office/drawing/2014/chart" uri="{C3380CC4-5D6E-409C-BE32-E72D297353CC}">
              <c16:uniqueId val="{00000001-9F3C-4F4E-9C3A-FDE74C791A17}"/>
            </c:ext>
          </c:extLst>
        </c:ser>
        <c:dLbls>
          <c:showLegendKey val="0"/>
          <c:showVal val="0"/>
          <c:showCatName val="0"/>
          <c:showSerName val="0"/>
          <c:showPercent val="0"/>
          <c:showBubbleSize val="0"/>
        </c:dLbls>
        <c:gapWidth val="100"/>
        <c:overlap val="-24"/>
        <c:axId val="2063541632"/>
        <c:axId val="2063558432"/>
      </c:barChart>
      <c:catAx>
        <c:axId val="2063541632"/>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IN" sz="1200"/>
                  <a:t>COUNTRY</a:t>
                </a:r>
              </a:p>
            </c:rich>
          </c:tx>
          <c:layout>
            <c:manualLayout>
              <c:xMode val="edge"/>
              <c:yMode val="edge"/>
              <c:x val="0.45294948395195533"/>
              <c:y val="0.90361960076977887"/>
            </c:manualLayout>
          </c:layout>
          <c:overlay val="0"/>
          <c:spPr>
            <a:noFill/>
            <a:ln>
              <a:noFill/>
            </a:ln>
            <a:effectLst/>
          </c:spPr>
          <c:txPr>
            <a:bodyPr rot="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crossAx val="2063558432"/>
        <c:crosses val="autoZero"/>
        <c:auto val="1"/>
        <c:lblAlgn val="ctr"/>
        <c:lblOffset val="100"/>
        <c:noMultiLvlLbl val="0"/>
      </c:catAx>
      <c:valAx>
        <c:axId val="2063558432"/>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IN" sz="1200"/>
                  <a:t>SALES</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crossAx val="2063541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DASHBOARD PROJECT.xlsx]TOP CUSTOMER BY SALES!PivotTable3</c:name>
    <c:fmtId val="5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CUSTOMERS BY SALES</a:t>
            </a:r>
            <a:endParaRPr lang="en-US"/>
          </a:p>
        </c:rich>
      </c:tx>
      <c:overlay val="1"/>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CUSTOMER BY SALES'!$B$3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'TOP CUSTOMER BY SALES'!$A$4:$A$8</c:f>
              <c:strCache>
                <c:ptCount val="5"/>
                <c:pt idx="0">
                  <c:v>Don Flintiff</c:v>
                </c:pt>
                <c:pt idx="1">
                  <c:v>Nealson Cuttler</c:v>
                </c:pt>
                <c:pt idx="2">
                  <c:v>Terri Farra</c:v>
                </c:pt>
                <c:pt idx="3">
                  <c:v>Brenn Dundredge</c:v>
                </c:pt>
                <c:pt idx="4">
                  <c:v>Allis Wilmore</c:v>
                </c:pt>
              </c:strCache>
            </c:strRef>
          </c:cat>
          <c:val>
            <c:numRef>
              <c:f>'TOP CUSTOMER BY SALES'!$B$4:$B$8</c:f>
              <c:numCache>
                <c:formatCode>_("$"* #,##0.00_);_("$"* \(#,##0.00\);_("$"* "-"??_);_(@_)</c:formatCode>
                <c:ptCount val="5"/>
                <c:pt idx="0">
                  <c:v>278.01</c:v>
                </c:pt>
                <c:pt idx="1">
                  <c:v>281.67499999999995</c:v>
                </c:pt>
                <c:pt idx="2">
                  <c:v>289.10999999999996</c:v>
                </c:pt>
                <c:pt idx="3">
                  <c:v>307.04499999999996</c:v>
                </c:pt>
                <c:pt idx="4">
                  <c:v>317.06999999999994</c:v>
                </c:pt>
              </c:numCache>
            </c:numRef>
          </c:val>
          <c:extLst>
            <c:ext xmlns:c16="http://schemas.microsoft.com/office/drawing/2014/chart" uri="{C3380CC4-5D6E-409C-BE32-E72D297353CC}">
              <c16:uniqueId val="{00000001-105A-4F6F-8353-ECF2505DA364}"/>
            </c:ext>
          </c:extLst>
        </c:ser>
        <c:dLbls>
          <c:showLegendKey val="0"/>
          <c:showVal val="1"/>
          <c:showCatName val="0"/>
          <c:showSerName val="0"/>
          <c:showPercent val="0"/>
          <c:showBubbleSize val="0"/>
        </c:dLbls>
        <c:gapWidth val="75"/>
        <c:axId val="2063524352"/>
        <c:axId val="2063508032"/>
      </c:barChart>
      <c:catAx>
        <c:axId val="2063524352"/>
        <c:scaling>
          <c:orientation val="minMax"/>
        </c:scaling>
        <c:delete val="0"/>
        <c:axPos val="b"/>
        <c:title>
          <c:tx>
            <c:rich>
              <a:bodyPr rot="0" spcFirstLastPara="1" vertOverflow="ellipsis" vert="horz" wrap="square" anchor="ctr" anchorCtr="1"/>
              <a:lstStyle/>
              <a:p>
                <a:pPr>
                  <a:defRPr sz="1200" b="1" i="0" u="none" strike="noStrike" kern="1200" cap="all" baseline="0">
                    <a:ln>
                      <a:noFill/>
                    </a:ln>
                    <a:solidFill>
                      <a:sysClr val="window" lastClr="FFFFFF">
                        <a:lumMod val="85000"/>
                      </a:sysClr>
                    </a:solidFill>
                    <a:latin typeface="+mn-lt"/>
                    <a:ea typeface="+mn-ea"/>
                    <a:cs typeface="+mn-cs"/>
                  </a:defRPr>
                </a:pPr>
                <a:r>
                  <a:rPr lang="en-IN" sz="1200" baseline="0">
                    <a:ln>
                      <a:noFill/>
                    </a:ln>
                    <a:solidFill>
                      <a:sysClr val="window" lastClr="FFFFFF">
                        <a:lumMod val="85000"/>
                      </a:sysClr>
                    </a:solidFill>
                  </a:rPr>
                  <a:t>CUSTOMERS NAME</a:t>
                </a:r>
                <a:endParaRPr lang="en-IN" sz="1200">
                  <a:ln>
                    <a:noFill/>
                  </a:ln>
                  <a:solidFill>
                    <a:sysClr val="window" lastClr="FFFFFF">
                      <a:lumMod val="85000"/>
                    </a:sysClr>
                  </a:solidFill>
                </a:endParaRPr>
              </a:p>
            </c:rich>
          </c:tx>
          <c:layout>
            <c:manualLayout>
              <c:xMode val="edge"/>
              <c:yMode val="edge"/>
              <c:x val="0.43734808256309987"/>
              <c:y val="0.91721255095359155"/>
            </c:manualLayout>
          </c:layout>
          <c:overlay val="0"/>
          <c:spPr>
            <a:noFill/>
            <a:ln>
              <a:noFill/>
            </a:ln>
            <a:effectLst/>
          </c:spPr>
          <c:txPr>
            <a:bodyPr rot="0" spcFirstLastPara="1" vertOverflow="ellipsis" vert="horz" wrap="square" anchor="ctr" anchorCtr="1"/>
            <a:lstStyle/>
            <a:p>
              <a:pPr>
                <a:defRPr sz="1200" b="1" i="0" u="none" strike="noStrike" kern="1200" cap="all" baseline="0">
                  <a:ln>
                    <a:noFill/>
                  </a:ln>
                  <a:solidFill>
                    <a:sysClr val="window" lastClr="FFFFFF">
                      <a:lumMod val="85000"/>
                    </a:sysClr>
                  </a:solidFill>
                  <a:latin typeface="+mn-lt"/>
                  <a:ea typeface="+mn-ea"/>
                  <a:cs typeface="+mn-cs"/>
                </a:defRPr>
              </a:pPr>
              <a:endParaRPr lang="en-IN"/>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crossAx val="2063508032"/>
        <c:crosses val="autoZero"/>
        <c:auto val="1"/>
        <c:lblAlgn val="ctr"/>
        <c:lblOffset val="100"/>
        <c:noMultiLvlLbl val="0"/>
      </c:catAx>
      <c:valAx>
        <c:axId val="2063508032"/>
        <c:scaling>
          <c:orientation val="minMax"/>
        </c:scaling>
        <c:delete val="0"/>
        <c:axPos val="l"/>
        <c:title>
          <c:tx>
            <c:rich>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r>
                  <a:rPr lang="en-IN" sz="1200" b="1"/>
                  <a:t>SUM</a:t>
                </a:r>
                <a:r>
                  <a:rPr lang="en-IN" sz="1200" b="1" baseline="0"/>
                  <a:t> OF SALES</a:t>
                </a:r>
                <a:endParaRPr lang="en-IN" sz="1200" b="1"/>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lt1">
                      <a:lumMod val="85000"/>
                    </a:schemeClr>
                  </a:solidFill>
                  <a:latin typeface="+mn-lt"/>
                  <a:ea typeface="+mn-ea"/>
                  <a:cs typeface="+mn-cs"/>
                </a:defRPr>
              </a:pPr>
              <a:endParaRPr lang="en-IN"/>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lt1">
                    <a:lumMod val="85000"/>
                  </a:schemeClr>
                </a:solidFill>
                <a:latin typeface="+mn-lt"/>
                <a:ea typeface="+mn-ea"/>
                <a:cs typeface="+mn-cs"/>
              </a:defRPr>
            </a:pPr>
            <a:endParaRPr lang="en-US"/>
          </a:p>
        </c:txPr>
        <c:crossAx val="2063524352"/>
        <c:crosses val="autoZero"/>
        <c:crossBetween val="between"/>
        <c:majorUnit val="5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106680</xdr:rowOff>
    </xdr:from>
    <xdr:to>
      <xdr:col>35</xdr:col>
      <xdr:colOff>206644</xdr:colOff>
      <xdr:row>5</xdr:row>
      <xdr:rowOff>106680</xdr:rowOff>
    </xdr:to>
    <xdr:sp macro="" textlink="">
      <xdr:nvSpPr>
        <xdr:cNvPr id="4" name="Rectangle: Diagonal Corners Rounded 3">
          <a:extLst>
            <a:ext uri="{FF2B5EF4-FFF2-40B4-BE49-F238E27FC236}">
              <a16:creationId xmlns:a16="http://schemas.microsoft.com/office/drawing/2014/main" id="{505FEDB8-DDA5-ADC3-3F80-5DBD5B2A1010}"/>
            </a:ext>
          </a:extLst>
        </xdr:cNvPr>
        <xdr:cNvSpPr/>
      </xdr:nvSpPr>
      <xdr:spPr>
        <a:xfrm>
          <a:off x="0" y="106680"/>
          <a:ext cx="21452237" cy="904068"/>
        </a:xfrm>
        <a:prstGeom prst="round2DiagRect">
          <a:avLst/>
        </a:prstGeom>
        <a:effectLst>
          <a:glow rad="63500">
            <a:schemeClr val="accent2">
              <a:satMod val="175000"/>
              <a:alpha val="40000"/>
            </a:schemeClr>
          </a:glow>
          <a:outerShdw blurRad="76200" dist="12700" dir="8100000" sy="-23000" kx="800400" algn="br" rotWithShape="0">
            <a:prstClr val="black">
              <a:alpha val="20000"/>
            </a:prstClr>
          </a:outerShdw>
        </a:effectLst>
      </xdr:spPr>
      <xdr:style>
        <a:lnRef idx="2">
          <a:schemeClr val="accent1">
            <a:shade val="15000"/>
          </a:schemeClr>
        </a:lnRef>
        <a:fillRef idx="1003">
          <a:schemeClr val="dk2"/>
        </a:fillRef>
        <a:effectRef idx="0">
          <a:schemeClr val="accent1"/>
        </a:effectRef>
        <a:fontRef idx="minor">
          <a:schemeClr val="lt1"/>
        </a:fontRef>
      </xdr:style>
      <xdr:txBody>
        <a:bodyPr vertOverflow="clip" horzOverflow="clip" rtlCol="0" anchor="ctr"/>
        <a:lstStyle/>
        <a:p>
          <a:pPr algn="ctr"/>
          <a:r>
            <a:rPr lang="en-IN" sz="4800" b="1"/>
            <a:t>COFFEE</a:t>
          </a:r>
          <a:r>
            <a:rPr lang="en-IN" sz="4800" b="1" baseline="0"/>
            <a:t> SALES DASHBOARD</a:t>
          </a:r>
          <a:endParaRPr lang="en-IN" sz="4800" b="1"/>
        </a:p>
      </xdr:txBody>
    </xdr:sp>
    <xdr:clientData/>
  </xdr:twoCellAnchor>
  <xdr:twoCellAnchor>
    <xdr:from>
      <xdr:col>0</xdr:col>
      <xdr:colOff>0</xdr:colOff>
      <xdr:row>22</xdr:row>
      <xdr:rowOff>50799</xdr:rowOff>
    </xdr:from>
    <xdr:to>
      <xdr:col>23</xdr:col>
      <xdr:colOff>190500</xdr:colOff>
      <xdr:row>49</xdr:row>
      <xdr:rowOff>64576</xdr:rowOff>
    </xdr:to>
    <xdr:graphicFrame macro="">
      <xdr:nvGraphicFramePr>
        <xdr:cNvPr id="6" name="Chart 5">
          <a:extLst>
            <a:ext uri="{FF2B5EF4-FFF2-40B4-BE49-F238E27FC236}">
              <a16:creationId xmlns:a16="http://schemas.microsoft.com/office/drawing/2014/main" id="{BF6912C0-54E6-4982-8756-2E4677D43B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279400</xdr:colOff>
      <xdr:row>6</xdr:row>
      <xdr:rowOff>0</xdr:rowOff>
    </xdr:from>
    <xdr:to>
      <xdr:col>35</xdr:col>
      <xdr:colOff>194236</xdr:colOff>
      <xdr:row>25</xdr:row>
      <xdr:rowOff>76200</xdr:rowOff>
    </xdr:to>
    <xdr:graphicFrame macro="">
      <xdr:nvGraphicFramePr>
        <xdr:cNvPr id="7" name="Chart 6">
          <a:extLst>
            <a:ext uri="{FF2B5EF4-FFF2-40B4-BE49-F238E27FC236}">
              <a16:creationId xmlns:a16="http://schemas.microsoft.com/office/drawing/2014/main" id="{35EE2B15-E3D9-4148-A436-F0D1500E5D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292100</xdr:colOff>
      <xdr:row>25</xdr:row>
      <xdr:rowOff>152400</xdr:rowOff>
    </xdr:from>
    <xdr:to>
      <xdr:col>35</xdr:col>
      <xdr:colOff>209177</xdr:colOff>
      <xdr:row>49</xdr:row>
      <xdr:rowOff>50800</xdr:rowOff>
    </xdr:to>
    <xdr:graphicFrame macro="">
      <xdr:nvGraphicFramePr>
        <xdr:cNvPr id="8" name="Chart 7">
          <a:extLst>
            <a:ext uri="{FF2B5EF4-FFF2-40B4-BE49-F238E27FC236}">
              <a16:creationId xmlns:a16="http://schemas.microsoft.com/office/drawing/2014/main" id="{572413F5-54AD-403D-AA88-B9A5628332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11</xdr:row>
      <xdr:rowOff>152400</xdr:rowOff>
    </xdr:from>
    <xdr:to>
      <xdr:col>23</xdr:col>
      <xdr:colOff>127000</xdr:colOff>
      <xdr:row>21</xdr:row>
      <xdr:rowOff>139700</xdr:rowOff>
    </xdr:to>
    <mc:AlternateContent xmlns:mc="http://schemas.openxmlformats.org/markup-compatibility/2006">
      <mc:Choice xmlns:tsle="http://schemas.microsoft.com/office/drawing/2012/timeslicer" Requires="tsle">
        <xdr:graphicFrame macro="">
          <xdr:nvGraphicFramePr>
            <xdr:cNvPr id="10" name="Order Date">
              <a:extLst>
                <a:ext uri="{FF2B5EF4-FFF2-40B4-BE49-F238E27FC236}">
                  <a16:creationId xmlns:a16="http://schemas.microsoft.com/office/drawing/2014/main" id="{F0029E64-F009-46C8-8A83-E0CB6DCF59A3}"/>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2141349"/>
              <a:ext cx="14088390" cy="179543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12915</xdr:colOff>
      <xdr:row>6</xdr:row>
      <xdr:rowOff>25839</xdr:rowOff>
    </xdr:from>
    <xdr:to>
      <xdr:col>6</xdr:col>
      <xdr:colOff>603032</xdr:colOff>
      <xdr:row>11</xdr:row>
      <xdr:rowOff>140138</xdr:rowOff>
    </xdr:to>
    <mc:AlternateContent xmlns:mc="http://schemas.openxmlformats.org/markup-compatibility/2006">
      <mc:Choice xmlns:a14="http://schemas.microsoft.com/office/drawing/2010/main" Requires="a14">
        <xdr:graphicFrame macro="">
          <xdr:nvGraphicFramePr>
            <xdr:cNvPr id="11" name="Size">
              <a:extLst>
                <a:ext uri="{FF2B5EF4-FFF2-40B4-BE49-F238E27FC236}">
                  <a16:creationId xmlns:a16="http://schemas.microsoft.com/office/drawing/2014/main" id="{B5EAB846-323D-4952-A054-49358BD67AB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915" y="1110720"/>
              <a:ext cx="4232219" cy="10183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445361</xdr:colOff>
      <xdr:row>6</xdr:row>
      <xdr:rowOff>25615</xdr:rowOff>
    </xdr:from>
    <xdr:to>
      <xdr:col>15</xdr:col>
      <xdr:colOff>496161</xdr:colOff>
      <xdr:row>11</xdr:row>
      <xdr:rowOff>127215</xdr:rowOff>
    </xdr:to>
    <mc:AlternateContent xmlns:mc="http://schemas.openxmlformats.org/markup-compatibility/2006">
      <mc:Choice xmlns:a14="http://schemas.microsoft.com/office/drawing/2010/main" Requires="a14">
        <xdr:graphicFrame macro="">
          <xdr:nvGraphicFramePr>
            <xdr:cNvPr id="12" name="Roast Type Name">
              <a:extLst>
                <a:ext uri="{FF2B5EF4-FFF2-40B4-BE49-F238E27FC236}">
                  <a16:creationId xmlns:a16="http://schemas.microsoft.com/office/drawing/2014/main" id="{B00F416A-FF3E-4E61-AF25-26B4E0AFC52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5301497" y="1110496"/>
              <a:ext cx="4299918" cy="10056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242807</xdr:colOff>
      <xdr:row>6</xdr:row>
      <xdr:rowOff>0</xdr:rowOff>
    </xdr:from>
    <xdr:to>
      <xdr:col>23</xdr:col>
      <xdr:colOff>166607</xdr:colOff>
      <xdr:row>11</xdr:row>
      <xdr:rowOff>127000</xdr:rowOff>
    </xdr:to>
    <mc:AlternateContent xmlns:mc="http://schemas.openxmlformats.org/markup-compatibility/2006">
      <mc:Choice xmlns:a14="http://schemas.microsoft.com/office/drawing/2010/main" Requires="a14">
        <xdr:graphicFrame macro="">
          <xdr:nvGraphicFramePr>
            <xdr:cNvPr id="13" name="Loyalty Card">
              <a:extLst>
                <a:ext uri="{FF2B5EF4-FFF2-40B4-BE49-F238E27FC236}">
                  <a16:creationId xmlns:a16="http://schemas.microsoft.com/office/drawing/2014/main" id="{0579C76E-4325-40F1-983D-E601F1E6BBF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0562095" y="1084881"/>
              <a:ext cx="3565902" cy="10310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UTOSH UPADHYAY" refreshedDate="45754.988220486113" createdVersion="8" refreshedVersion="8" minRefreshableVersion="3" recordCount="1000" xr:uid="{041C7DB3-9CF8-4C8D-821D-B46C3990965D}">
  <cacheSource type="worksheet">
    <worksheetSource name="Table3"/>
  </cacheSource>
  <cacheFields count="18">
    <cacheField name="Order ID" numFmtId="0">
      <sharedItems/>
    </cacheField>
    <cacheField name="Order Date" numFmtId="167">
      <sharedItems containsSemiMixedTypes="0" containsNonDate="0" containsDate="1" containsString="0" minDate="2019-01-02T00:00:00" maxDate="2022-08-20T00:00:00" count="689">
        <d v="2019-01-02T00:00:00"/>
        <d v="2019-01-03T00:00:00"/>
        <d v="2019-01-06T00:00:00"/>
        <d v="2019-01-09T00:00:00"/>
        <d v="2019-01-10T00:00:00"/>
        <d v="2019-01-11T00:00:00"/>
        <d v="2019-01-18T00:00:00"/>
        <d v="2019-01-19T00:00:00"/>
        <d v="2019-01-20T00:00:00"/>
        <d v="2019-01-22T00:00:00"/>
        <d v="2019-01-26T00:00:00"/>
        <d v="2019-02-04T00:00:00"/>
        <d v="2019-02-05T00:00:00"/>
        <d v="2019-02-06T00:00:00"/>
        <d v="2019-02-09T00:00:00"/>
        <d v="2019-02-10T00:00:00"/>
        <d v="2019-02-11T00:00:00"/>
        <d v="2019-02-12T00:00:00"/>
        <d v="2019-02-13T00:00:00"/>
        <d v="2019-02-14T00:00:00"/>
        <d v="2019-02-16T00:00:00"/>
        <d v="2019-02-19T00:00:00"/>
        <d v="2019-02-20T00:00:00"/>
        <d v="2019-02-21T00:00:00"/>
        <d v="2019-02-22T00:00:00"/>
        <d v="2019-02-24T00:00:00"/>
        <d v="2019-02-25T00:00:00"/>
        <d v="2019-02-28T00:00:00"/>
        <d v="2019-03-02T00:00:00"/>
        <d v="2019-03-03T00:00:00"/>
        <d v="2019-03-04T00:00:00"/>
        <d v="2019-03-08T00:00:00"/>
        <d v="2019-03-10T00:00:00"/>
        <d v="2019-03-11T00:00:00"/>
        <d v="2019-03-12T00:00:00"/>
        <d v="2019-03-14T00:00:00"/>
        <d v="2019-03-15T00:00:00"/>
        <d v="2019-03-16T00:00:00"/>
        <d v="2019-03-17T00:00:00"/>
        <d v="2019-03-20T00:00:00"/>
        <d v="2019-03-21T00:00:00"/>
        <d v="2019-03-22T00:00:00"/>
        <d v="2019-03-30T00:00:00"/>
        <d v="2019-04-01T00:00:00"/>
        <d v="2019-04-05T00:00:00"/>
        <d v="2019-04-07T00:00:00"/>
        <d v="2019-04-08T00:00:00"/>
        <d v="2019-04-11T00:00:00"/>
        <d v="2019-04-12T00:00:00"/>
        <d v="2019-04-14T00:00:00"/>
        <d v="2019-04-16T00:00:00"/>
        <d v="2019-04-17T00:00:00"/>
        <d v="2019-04-18T00:00:00"/>
        <d v="2019-04-22T00:00:00"/>
        <d v="2019-04-24T00:00:00"/>
        <d v="2019-04-25T00:00:00"/>
        <d v="2019-04-27T00:00:00"/>
        <d v="2019-04-29T00:00:00"/>
        <d v="2019-04-30T00:00:00"/>
        <d v="2019-05-01T00:00:00"/>
        <d v="2019-05-02T00:00:00"/>
        <d v="2019-05-06T00:00:00"/>
        <d v="2019-05-07T00:00:00"/>
        <d v="2019-05-09T00:00:00"/>
        <d v="2019-05-12T00:00:00"/>
        <d v="2019-05-14T00:00:00"/>
        <d v="2019-05-15T00:00:00"/>
        <d v="2019-05-17T00:00:00"/>
        <d v="2019-05-18T00:00:00"/>
        <d v="2019-05-21T00:00:00"/>
        <d v="2019-05-22T00:00:00"/>
        <d v="2019-05-23T00:00:00"/>
        <d v="2019-06-03T00:00:00"/>
        <d v="2019-06-04T00:00:00"/>
        <d v="2019-06-08T00:00:00"/>
        <d v="2019-06-09T00:00:00"/>
        <d v="2019-06-12T00:00:00"/>
        <d v="2019-06-13T00:00:00"/>
        <d v="2019-06-14T00:00:00"/>
        <d v="2019-06-16T00:00:00"/>
        <d v="2019-06-17T00:00:00"/>
        <d v="2019-06-19T00:00:00"/>
        <d v="2019-06-22T00:00:00"/>
        <d v="2019-06-23T00:00:00"/>
        <d v="2019-06-24T00:00:00"/>
        <d v="2019-06-25T00:00:00"/>
        <d v="2019-06-26T00:00:00"/>
        <d v="2019-06-27T00:00:00"/>
        <d v="2019-06-28T00:00:00"/>
        <d v="2019-06-30T00:00:00"/>
        <d v="2019-07-01T00:00:00"/>
        <d v="2019-07-02T00:00:00"/>
        <d v="2019-07-03T00:00:00"/>
        <d v="2019-07-06T00:00:00"/>
        <d v="2019-07-08T00:00:00"/>
        <d v="2019-07-09T00:00:00"/>
        <d v="2019-07-14T00:00:00"/>
        <d v="2019-07-15T00:00:00"/>
        <d v="2019-07-18T00:00:00"/>
        <d v="2019-07-20T00:00:00"/>
        <d v="2019-07-21T00:00:00"/>
        <d v="2019-07-23T00:00:00"/>
        <d v="2019-07-25T00:00:00"/>
        <d v="2019-07-26T00:00:00"/>
        <d v="2019-07-30T00:00:00"/>
        <d v="2019-07-31T00:00:00"/>
        <d v="2019-08-03T00:00:00"/>
        <d v="2019-08-06T00:00:00"/>
        <d v="2019-08-07T00:00:00"/>
        <d v="2019-08-11T00:00:00"/>
        <d v="2019-08-12T00:00:00"/>
        <d v="2019-08-13T00:00:00"/>
        <d v="2019-08-15T00:00:00"/>
        <d v="2019-08-16T00:00:00"/>
        <d v="2019-08-17T00:00:00"/>
        <d v="2019-08-20T00:00:00"/>
        <d v="2019-08-26T00:00:00"/>
        <d v="2019-08-30T00:00:00"/>
        <d v="2019-08-31T00:00:00"/>
        <d v="2019-09-02T00:00:00"/>
        <d v="2019-09-04T00:00:00"/>
        <d v="2019-09-05T00:00:00"/>
        <d v="2019-09-06T00:00:00"/>
        <d v="2019-09-07T00:00:00"/>
        <d v="2019-09-08T00:00:00"/>
        <d v="2019-09-11T00:00:00"/>
        <d v="2019-09-12T00:00:00"/>
        <d v="2019-09-13T00:00:00"/>
        <d v="2019-09-16T00:00:00"/>
        <d v="2019-09-17T00:00:00"/>
        <d v="2019-09-18T00:00:00"/>
        <d v="2019-09-20T00:00:00"/>
        <d v="2019-09-21T00:00:00"/>
        <d v="2019-09-22T00:00:00"/>
        <d v="2019-09-28T00:00:00"/>
        <d v="2019-09-29T00:00:00"/>
        <d v="2019-10-01T00:00:00"/>
        <d v="2019-10-03T00:00:00"/>
        <d v="2019-10-04T00:00:00"/>
        <d v="2019-10-05T00:00:00"/>
        <d v="2019-10-08T00:00:00"/>
        <d v="2019-10-09T00:00:00"/>
        <d v="2019-10-11T00:00:00"/>
        <d v="2019-10-12T00:00:00"/>
        <d v="2019-10-13T00:00:00"/>
        <d v="2019-10-16T00:00:00"/>
        <d v="2019-10-17T00:00:00"/>
        <d v="2019-10-19T00:00:00"/>
        <d v="2019-10-21T00:00:00"/>
        <d v="2019-10-22T00:00:00"/>
        <d v="2019-10-23T00:00:00"/>
        <d v="2019-10-24T00:00:00"/>
        <d v="2019-10-25T00:00:00"/>
        <d v="2019-10-26T00:00:00"/>
        <d v="2019-10-28T00:00:00"/>
        <d v="2019-11-03T00:00:00"/>
        <d v="2019-11-06T00:00:00"/>
        <d v="2019-11-07T00:00:00"/>
        <d v="2019-11-09T00:00:00"/>
        <d v="2019-11-12T00:00:00"/>
        <d v="2019-11-13T00:00:00"/>
        <d v="2019-11-14T00:00:00"/>
        <d v="2019-11-15T00:00:00"/>
        <d v="2019-11-16T00:00:00"/>
        <d v="2019-11-21T00:00:00"/>
        <d v="2019-11-26T00:00:00"/>
        <d v="2019-11-27T00:00:00"/>
        <d v="2019-11-28T00:00:00"/>
        <d v="2019-11-29T00:00:00"/>
        <d v="2019-12-03T00:00:00"/>
        <d v="2019-12-04T00:00:00"/>
        <d v="2019-12-05T00:00:00"/>
        <d v="2019-12-08T00:00:00"/>
        <d v="2019-12-09T00:00:00"/>
        <d v="2019-12-12T00:00:00"/>
        <d v="2019-12-13T00:00:00"/>
        <d v="2019-12-14T00:00:00"/>
        <d v="2019-12-15T00:00:00"/>
        <d v="2019-12-16T00:00:00"/>
        <d v="2019-12-17T00:00:00"/>
        <d v="2019-12-21T00:00:00"/>
        <d v="2019-12-27T00:00:00"/>
        <d v="2019-12-28T00:00:00"/>
        <d v="2019-12-29T00:00:00"/>
        <d v="2019-12-30T00:00:00"/>
        <d v="2019-12-31T00:00:00"/>
        <d v="2020-01-01T00:00:00"/>
        <d v="2020-01-06T00:00:00"/>
        <d v="2020-01-07T00:00:00"/>
        <d v="2020-01-10T00:00:00"/>
        <d v="2020-01-11T00:00:00"/>
        <d v="2020-01-15T00:00:00"/>
        <d v="2020-01-16T00:00:00"/>
        <d v="2020-01-17T00:00:00"/>
        <d v="2020-01-19T00:00:00"/>
        <d v="2020-01-21T00:00:00"/>
        <d v="2020-01-25T00:00:00"/>
        <d v="2020-01-26T00:00:00"/>
        <d v="2020-01-27T00:00:00"/>
        <d v="2020-01-30T00:00:00"/>
        <d v="2020-01-31T00:00:00"/>
        <d v="2020-02-03T00:00:00"/>
        <d v="2020-02-04T00:00:00"/>
        <d v="2020-02-05T00:00:00"/>
        <d v="2020-02-06T00:00:00"/>
        <d v="2020-02-07T00:00:00"/>
        <d v="2020-02-08T00:00:00"/>
        <d v="2020-02-09T00:00:00"/>
        <d v="2020-02-11T00:00:00"/>
        <d v="2020-02-12T00:00:00"/>
        <d v="2020-02-13T00:00:00"/>
        <d v="2020-02-15T00:00:00"/>
        <d v="2020-02-18T00:00:00"/>
        <d v="2020-02-19T00:00:00"/>
        <d v="2020-02-20T00:00:00"/>
        <d v="2020-02-22T00:00:00"/>
        <d v="2020-02-23T00:00:00"/>
        <d v="2020-02-24T00:00:00"/>
        <d v="2020-02-26T00:00:00"/>
        <d v="2020-02-27T00:00:00"/>
        <d v="2020-02-28T00:00:00"/>
        <d v="2020-02-29T00:00:00"/>
        <d v="2020-03-01T00:00:00"/>
        <d v="2020-03-02T00:00:00"/>
        <d v="2020-03-06T00:00:00"/>
        <d v="2020-03-07T00:00:00"/>
        <d v="2020-03-10T00:00:00"/>
        <d v="2020-03-11T00:00:00"/>
        <d v="2020-03-12T00:00:00"/>
        <d v="2020-03-13T00:00:00"/>
        <d v="2020-03-15T00:00:00"/>
        <d v="2020-03-18T00:00:00"/>
        <d v="2020-03-20T00:00:00"/>
        <d v="2020-03-22T00:00:00"/>
        <d v="2020-03-23T00:00:00"/>
        <d v="2020-03-25T00:00:00"/>
        <d v="2020-03-26T00:00:00"/>
        <d v="2020-03-28T00:00:00"/>
        <d v="2020-03-29T00:00:00"/>
        <d v="2020-03-30T00:00:00"/>
        <d v="2020-03-31T00:00:00"/>
        <d v="2020-04-05T00:00:00"/>
        <d v="2020-04-07T00:00:00"/>
        <d v="2020-04-11T00:00:00"/>
        <d v="2020-04-12T00:00:00"/>
        <d v="2020-04-19T00:00:00"/>
        <d v="2020-04-20T00:00:00"/>
        <d v="2020-04-23T00:00:00"/>
        <d v="2020-04-25T00:00:00"/>
        <d v="2020-04-29T00:00:00"/>
        <d v="2020-04-30T00:00:00"/>
        <d v="2020-05-03T00:00:00"/>
        <d v="2020-05-04T00:00:00"/>
        <d v="2020-05-05T00:00:00"/>
        <d v="2020-05-09T00:00:00"/>
        <d v="2020-05-11T00:00:00"/>
        <d v="2020-05-14T00:00:00"/>
        <d v="2020-05-19T00:00:00"/>
        <d v="2020-05-20T00:00:00"/>
        <d v="2020-05-22T00:00:00"/>
        <d v="2020-05-26T00:00:00"/>
        <d v="2020-05-31T00:00:00"/>
        <d v="2020-06-02T00:00:00"/>
        <d v="2020-06-03T00:00:00"/>
        <d v="2020-06-05T00:00:00"/>
        <d v="2020-06-07T00:00:00"/>
        <d v="2020-06-09T00:00:00"/>
        <d v="2020-06-10T00:00:00"/>
        <d v="2020-06-11T00:00:00"/>
        <d v="2020-06-13T00:00:00"/>
        <d v="2020-06-20T00:00:00"/>
        <d v="2020-06-21T00:00:00"/>
        <d v="2020-06-24T00:00:00"/>
        <d v="2020-06-26T00:00:00"/>
        <d v="2020-06-28T00:00:00"/>
        <d v="2020-06-29T00:00:00"/>
        <d v="2020-06-30T00:00:00"/>
        <d v="2020-07-02T00:00:00"/>
        <d v="2020-07-03T00:00:00"/>
        <d v="2020-07-04T00:00:00"/>
        <d v="2020-07-05T00:00:00"/>
        <d v="2020-07-07T00:00:00"/>
        <d v="2020-07-11T00:00:00"/>
        <d v="2020-07-12T00:00:00"/>
        <d v="2020-07-13T00:00:00"/>
        <d v="2020-07-14T00:00:00"/>
        <d v="2020-07-15T00:00:00"/>
        <d v="2020-07-16T00:00:00"/>
        <d v="2020-07-18T00:00:00"/>
        <d v="2020-07-19T00:00:00"/>
        <d v="2020-07-24T00:00:00"/>
        <d v="2020-07-25T00:00:00"/>
        <d v="2020-07-26T00:00:00"/>
        <d v="2020-07-29T00:00:00"/>
        <d v="2020-07-30T00:00:00"/>
        <d v="2020-07-31T00:00:00"/>
        <d v="2020-08-03T00:00:00"/>
        <d v="2020-08-06T00:00:00"/>
        <d v="2020-08-08T00:00:00"/>
        <d v="2020-08-11T00:00:00"/>
        <d v="2020-08-14T00:00:00"/>
        <d v="2020-08-15T00:00:00"/>
        <d v="2020-08-23T00:00:00"/>
        <d v="2020-08-31T00:00:00"/>
        <d v="2020-09-02T00:00:00"/>
        <d v="2020-09-06T00:00:00"/>
        <d v="2020-09-08T00:00:00"/>
        <d v="2020-09-09T00:00:00"/>
        <d v="2020-09-10T00:00:00"/>
        <d v="2020-09-11T00:00:00"/>
        <d v="2020-09-15T00:00:00"/>
        <d v="2020-09-16T00:00:00"/>
        <d v="2020-09-18T00:00:00"/>
        <d v="2020-09-19T00:00:00"/>
        <d v="2020-09-23T00:00:00"/>
        <d v="2020-09-27T00:00:00"/>
        <d v="2020-09-28T00:00:00"/>
        <d v="2020-10-01T00:00:00"/>
        <d v="2020-10-02T00:00:00"/>
        <d v="2020-10-04T00:00:00"/>
        <d v="2020-10-05T00:00:00"/>
        <d v="2020-10-10T00:00:00"/>
        <d v="2020-10-11T00:00:00"/>
        <d v="2020-10-13T00:00:00"/>
        <d v="2020-10-14T00:00:00"/>
        <d v="2020-10-15T00:00:00"/>
        <d v="2020-10-16T00:00:00"/>
        <d v="2020-10-20T00:00:00"/>
        <d v="2020-10-21T00:00:00"/>
        <d v="2020-10-22T00:00:00"/>
        <d v="2020-10-23T00:00:00"/>
        <d v="2020-10-24T00:00:00"/>
        <d v="2020-10-25T00:00:00"/>
        <d v="2020-10-26T00:00:00"/>
        <d v="2020-10-27T00:00:00"/>
        <d v="2020-10-28T00:00:00"/>
        <d v="2020-10-29T00:00:00"/>
        <d v="2020-10-30T00:00:00"/>
        <d v="2020-11-02T00:00:00"/>
        <d v="2020-11-03T00:00:00"/>
        <d v="2020-11-04T00:00:00"/>
        <d v="2020-11-05T00:00:00"/>
        <d v="2020-11-06T00:00:00"/>
        <d v="2020-11-07T00:00:00"/>
        <d v="2020-11-09T00:00:00"/>
        <d v="2020-11-12T00:00:00"/>
        <d v="2020-11-13T00:00:00"/>
        <d v="2020-11-15T00:00:00"/>
        <d v="2020-11-18T00:00:00"/>
        <d v="2020-11-20T00:00:00"/>
        <d v="2020-11-21T00:00:00"/>
        <d v="2020-11-23T00:00:00"/>
        <d v="2020-11-24T00:00:00"/>
        <d v="2020-11-30T00:00:00"/>
        <d v="2020-12-02T00:00:00"/>
        <d v="2020-12-03T00:00:00"/>
        <d v="2020-12-04T00:00:00"/>
        <d v="2020-12-05T00:00:00"/>
        <d v="2020-12-06T00:00:00"/>
        <d v="2020-12-07T00:00:00"/>
        <d v="2020-12-08T00:00:00"/>
        <d v="2020-12-09T00:00:00"/>
        <d v="2020-12-11T00:00:00"/>
        <d v="2020-12-16T00:00:00"/>
        <d v="2020-12-17T00:00:00"/>
        <d v="2020-12-18T00:00:00"/>
        <d v="2020-12-19T00:00:00"/>
        <d v="2020-12-24T00:00:00"/>
        <d v="2020-12-25T00:00:00"/>
        <d v="2020-12-29T00:00:00"/>
        <d v="2020-12-31T00:00:00"/>
        <d v="2021-01-04T00:00:00"/>
        <d v="2021-01-07T00:00:00"/>
        <d v="2021-01-10T00:00:00"/>
        <d v="2021-01-11T00:00:00"/>
        <d v="2021-01-13T00:00:00"/>
        <d v="2021-01-14T00:00:00"/>
        <d v="2021-01-15T00:00:00"/>
        <d v="2021-01-17T00:00:00"/>
        <d v="2021-01-18T00:00:00"/>
        <d v="2021-01-19T00:00:00"/>
        <d v="2021-01-21T00:00:00"/>
        <d v="2021-01-22T00:00:00"/>
        <d v="2021-01-26T00:00:00"/>
        <d v="2021-01-27T00:00:00"/>
        <d v="2021-01-28T00:00:00"/>
        <d v="2021-01-29T00:00:00"/>
        <d v="2021-01-31T00:00:00"/>
        <d v="2021-02-02T00:00:00"/>
        <d v="2021-02-03T00:00:00"/>
        <d v="2021-02-05T00:00:00"/>
        <d v="2021-02-06T00:00:00"/>
        <d v="2021-02-07T00:00:00"/>
        <d v="2021-02-08T00:00:00"/>
        <d v="2021-02-11T00:00:00"/>
        <d v="2021-02-12T00:00:00"/>
        <d v="2021-02-13T00:00:00"/>
        <d v="2021-02-14T00:00:00"/>
        <d v="2021-02-17T00:00:00"/>
        <d v="2021-02-18T00:00:00"/>
        <d v="2021-02-19T00:00:00"/>
        <d v="2021-02-20T00:00:00"/>
        <d v="2021-02-22T00:00:00"/>
        <d v="2021-02-23T00:00:00"/>
        <d v="2021-02-25T00:00:00"/>
        <d v="2021-02-26T00:00:00"/>
        <d v="2021-02-28T00:00:00"/>
        <d v="2021-03-01T00:00:00"/>
        <d v="2021-03-03T00:00:00"/>
        <d v="2021-03-04T00:00:00"/>
        <d v="2021-03-07T00:00:00"/>
        <d v="2021-03-08T00:00:00"/>
        <d v="2021-03-09T00:00:00"/>
        <d v="2021-03-10T00:00:00"/>
        <d v="2021-03-12T00:00:00"/>
        <d v="2021-03-13T00:00:00"/>
        <d v="2021-03-15T00:00:00"/>
        <d v="2021-03-16T00:00:00"/>
        <d v="2021-03-19T00:00:00"/>
        <d v="2021-03-20T00:00:00"/>
        <d v="2021-03-21T00:00:00"/>
        <d v="2021-03-22T00:00:00"/>
        <d v="2021-03-23T00:00:00"/>
        <d v="2021-03-24T00:00:00"/>
        <d v="2021-03-26T00:00:00"/>
        <d v="2021-03-27T00:00:00"/>
        <d v="2021-03-28T00:00:00"/>
        <d v="2021-03-29T00:00:00"/>
        <d v="2021-03-31T00:00:00"/>
        <d v="2021-04-03T00:00:00"/>
        <d v="2021-04-04T00:00:00"/>
        <d v="2021-04-05T00:00:00"/>
        <d v="2021-04-06T00:00:00"/>
        <d v="2021-04-08T00:00:00"/>
        <d v="2021-04-09T00:00:00"/>
        <d v="2021-04-10T00:00:00"/>
        <d v="2021-04-12T00:00:00"/>
        <d v="2021-04-14T00:00:00"/>
        <d v="2021-04-16T00:00:00"/>
        <d v="2021-04-19T00:00:00"/>
        <d v="2021-04-26T00:00:00"/>
        <d v="2021-04-30T00:00:00"/>
        <d v="2021-05-01T00:00:00"/>
        <d v="2021-05-02T00:00:00"/>
        <d v="2021-05-05T00:00:00"/>
        <d v="2021-05-07T00:00:00"/>
        <d v="2021-05-08T00:00:00"/>
        <d v="2021-05-14T00:00:00"/>
        <d v="2021-05-15T00:00:00"/>
        <d v="2021-05-16T00:00:00"/>
        <d v="2021-05-17T00:00:00"/>
        <d v="2021-05-19T00:00:00"/>
        <d v="2021-05-20T00:00:00"/>
        <d v="2021-05-21T00:00:00"/>
        <d v="2021-05-23T00:00:00"/>
        <d v="2021-05-24T00:00:00"/>
        <d v="2021-05-28T00:00:00"/>
        <d v="2021-05-30T00:00:00"/>
        <d v="2021-05-31T00:00:00"/>
        <d v="2021-06-01T00:00:00"/>
        <d v="2021-06-04T00:00:00"/>
        <d v="2021-06-06T00:00:00"/>
        <d v="2021-06-08T00:00:00"/>
        <d v="2021-06-11T00:00:00"/>
        <d v="2021-06-13T00:00:00"/>
        <d v="2021-06-15T00:00:00"/>
        <d v="2021-06-17T00:00:00"/>
        <d v="2021-06-20T00:00:00"/>
        <d v="2021-06-26T00:00:00"/>
        <d v="2021-06-27T00:00:00"/>
        <d v="2021-06-28T00:00:00"/>
        <d v="2021-06-29T00:00:00"/>
        <d v="2021-06-30T00:00:00"/>
        <d v="2021-07-03T00:00:00"/>
        <d v="2021-07-05T00:00:00"/>
        <d v="2021-07-07T00:00:00"/>
        <d v="2021-07-10T00:00:00"/>
        <d v="2021-07-15T00:00:00"/>
        <d v="2021-07-16T00:00:00"/>
        <d v="2021-07-17T00:00:00"/>
        <d v="2021-07-19T00:00:00"/>
        <d v="2021-07-20T00:00:00"/>
        <d v="2021-07-21T00:00:00"/>
        <d v="2021-07-22T00:00:00"/>
        <d v="2021-07-23T00:00:00"/>
        <d v="2021-07-24T00:00:00"/>
        <d v="2021-07-29T00:00:00"/>
        <d v="2021-08-01T00:00:00"/>
        <d v="2021-08-02T00:00:00"/>
        <d v="2021-08-03T00:00:00"/>
        <d v="2021-08-04T00:00:00"/>
        <d v="2021-08-05T00:00:00"/>
        <d v="2021-08-06T00:00:00"/>
        <d v="2021-08-08T00:00:00"/>
        <d v="2021-08-10T00:00:00"/>
        <d v="2021-08-13T00:00:00"/>
        <d v="2021-08-20T00:00:00"/>
        <d v="2021-08-23T00:00:00"/>
        <d v="2021-08-25T00:00:00"/>
        <d v="2021-08-26T00:00:00"/>
        <d v="2021-08-27T00:00:00"/>
        <d v="2021-08-29T00:00:00"/>
        <d v="2021-08-30T00:00:00"/>
        <d v="2021-08-31T00:00:00"/>
        <d v="2021-09-02T00:00:00"/>
        <d v="2021-09-06T00:00:00"/>
        <d v="2021-09-07T00:00:00"/>
        <d v="2021-09-08T00:00:00"/>
        <d v="2021-09-09T00:00:00"/>
        <d v="2021-09-10T00:00:00"/>
        <d v="2021-09-12T00:00:00"/>
        <d v="2021-09-15T00:00:00"/>
        <d v="2021-09-16T00:00:00"/>
        <d v="2021-09-18T00:00:00"/>
        <d v="2021-09-20T00:00:00"/>
        <d v="2021-09-21T00:00:00"/>
        <d v="2021-09-24T00:00:00"/>
        <d v="2021-09-25T00:00:00"/>
        <d v="2021-09-26T00:00:00"/>
        <d v="2021-09-29T00:00:00"/>
        <d v="2021-09-30T00:00:00"/>
        <d v="2021-10-01T00:00:00"/>
        <d v="2021-10-02T00:00:00"/>
        <d v="2021-10-03T00:00:00"/>
        <d v="2021-10-04T00:00:00"/>
        <d v="2021-10-07T00:00:00"/>
        <d v="2021-10-10T00:00:00"/>
        <d v="2021-10-12T00:00:00"/>
        <d v="2021-10-13T00:00:00"/>
        <d v="2021-10-16T00:00:00"/>
        <d v="2021-10-17T00:00:00"/>
        <d v="2021-10-19T00:00:00"/>
        <d v="2021-10-23T00:00:00"/>
        <d v="2021-10-24T00:00:00"/>
        <d v="2021-10-26T00:00:00"/>
        <d v="2021-10-27T00:00:00"/>
        <d v="2021-10-28T00:00:00"/>
        <d v="2021-11-02T00:00:00"/>
        <d v="2021-11-04T00:00:00"/>
        <d v="2021-11-05T00:00:00"/>
        <d v="2021-11-06T00:00:00"/>
        <d v="2021-11-09T00:00:00"/>
        <d v="2021-11-10T00:00:00"/>
        <d v="2021-11-11T00:00:00"/>
        <d v="2021-11-12T00:00:00"/>
        <d v="2021-11-13T00:00:00"/>
        <d v="2021-11-15T00:00:00"/>
        <d v="2021-11-16T00:00:00"/>
        <d v="2021-11-18T00:00:00"/>
        <d v="2021-11-19T00:00:00"/>
        <d v="2021-11-21T00:00:00"/>
        <d v="2021-11-23T00:00:00"/>
        <d v="2021-11-24T00:00:00"/>
        <d v="2021-11-26T00:00:00"/>
        <d v="2021-11-27T00:00:00"/>
        <d v="2021-11-28T00:00:00"/>
        <d v="2021-11-29T00:00:00"/>
        <d v="2021-12-02T00:00:00"/>
        <d v="2021-12-03T00:00:00"/>
        <d v="2021-12-06T00:00:00"/>
        <d v="2021-12-07T00:00:00"/>
        <d v="2021-12-08T00:00:00"/>
        <d v="2021-12-10T00:00:00"/>
        <d v="2021-12-12T00:00:00"/>
        <d v="2021-12-13T00:00:00"/>
        <d v="2021-12-15T00:00:00"/>
        <d v="2021-12-17T00:00:00"/>
        <d v="2021-12-19T00:00:00"/>
        <d v="2021-12-21T00:00:00"/>
        <d v="2021-12-25T00:00:00"/>
        <d v="2021-12-27T00:00:00"/>
        <d v="2021-12-29T00:00:00"/>
        <d v="2021-12-31T00:00:00"/>
        <d v="2022-01-01T00:00:00"/>
        <d v="2022-01-02T00:00:00"/>
        <d v="2022-01-04T00:00:00"/>
        <d v="2022-01-10T00:00:00"/>
        <d v="2022-01-12T00:00:00"/>
        <d v="2022-01-13T00:00:00"/>
        <d v="2022-01-15T00:00:00"/>
        <d v="2022-01-17T00:00:00"/>
        <d v="2022-01-18T00:00:00"/>
        <d v="2022-01-21T00:00:00"/>
        <d v="2022-01-23T00:00:00"/>
        <d v="2022-01-24T00:00:00"/>
        <d v="2022-01-25T00:00:00"/>
        <d v="2022-01-26T00:00:00"/>
        <d v="2022-01-27T00:00:00"/>
        <d v="2022-01-30T00:00:00"/>
        <d v="2022-01-31T00:00:00"/>
        <d v="2022-02-03T00:00:00"/>
        <d v="2022-02-06T00:00:00"/>
        <d v="2022-02-08T00:00:00"/>
        <d v="2022-02-10T00:00:00"/>
        <d v="2022-02-11T00:00:00"/>
        <d v="2022-02-15T00:00:00"/>
        <d v="2022-02-16T00:00:00"/>
        <d v="2022-02-17T00:00:00"/>
        <d v="2022-02-20T00:00:00"/>
        <d v="2022-02-21T00:00:00"/>
        <d v="2022-02-28T00:00:00"/>
        <d v="2022-03-04T00:00:00"/>
        <d v="2022-03-06T00:00:00"/>
        <d v="2022-03-08T00:00:00"/>
        <d v="2022-03-10T00:00:00"/>
        <d v="2022-03-11T00:00:00"/>
        <d v="2022-03-13T00:00:00"/>
        <d v="2022-03-14T00:00:00"/>
        <d v="2022-03-15T00:00:00"/>
        <d v="2022-03-16T00:00:00"/>
        <d v="2022-03-17T00:00:00"/>
        <d v="2022-03-20T00:00:00"/>
        <d v="2022-03-22T00:00:00"/>
        <d v="2022-03-23T00:00:00"/>
        <d v="2022-03-24T00:00:00"/>
        <d v="2022-03-25T00:00:00"/>
        <d v="2022-03-26T00:00:00"/>
        <d v="2022-03-31T00:00:00"/>
        <d v="2022-04-04T00:00:00"/>
        <d v="2022-04-05T00:00:00"/>
        <d v="2022-04-08T00:00:00"/>
        <d v="2022-04-12T00:00:00"/>
        <d v="2022-04-13T00:00:00"/>
        <d v="2022-04-15T00:00:00"/>
        <d v="2022-04-16T00:00:00"/>
        <d v="2022-04-22T00:00:00"/>
        <d v="2022-04-23T00:00:00"/>
        <d v="2022-04-24T00:00:00"/>
        <d v="2022-04-25T00:00:00"/>
        <d v="2022-04-27T00:00:00"/>
        <d v="2022-04-29T00:00:00"/>
        <d v="2022-04-30T00:00:00"/>
        <d v="2022-05-01T00:00:00"/>
        <d v="2022-05-02T00:00:00"/>
        <d v="2022-05-04T00:00:00"/>
        <d v="2022-05-05T00:00:00"/>
        <d v="2022-05-10T00:00:00"/>
        <d v="2022-05-11T00:00:00"/>
        <d v="2022-05-12T00:00:00"/>
        <d v="2022-05-13T00:00:00"/>
        <d v="2022-05-16T00:00:00"/>
        <d v="2022-05-17T00:00:00"/>
        <d v="2022-05-20T00:00:00"/>
        <d v="2022-05-21T00:00:00"/>
        <d v="2022-05-22T00:00:00"/>
        <d v="2022-05-23T00:00:00"/>
        <d v="2022-05-24T00:00:00"/>
        <d v="2022-05-26T00:00:00"/>
        <d v="2022-05-30T00:00:00"/>
        <d v="2022-05-31T00:00:00"/>
        <d v="2022-06-01T00:00:00"/>
        <d v="2022-06-03T00:00:00"/>
        <d v="2022-06-04T00:00:00"/>
        <d v="2022-06-05T00:00:00"/>
        <d v="2022-06-06T00:00:00"/>
        <d v="2022-06-07T00:00:00"/>
        <d v="2022-06-08T00:00:00"/>
        <d v="2022-06-10T00:00:00"/>
        <d v="2022-06-11T00:00:00"/>
        <d v="2022-06-12T00:00:00"/>
        <d v="2022-06-13T00:00:00"/>
        <d v="2022-06-14T00:00:00"/>
        <d v="2022-06-15T00:00:00"/>
        <d v="2022-06-17T00:00:00"/>
        <d v="2022-06-27T00:00:00"/>
        <d v="2022-06-30T00:00:00"/>
        <d v="2022-07-01T00:00:00"/>
        <d v="2022-07-02T00:00:00"/>
        <d v="2022-07-05T00:00:00"/>
        <d v="2022-07-07T00:00:00"/>
        <d v="2022-07-08T00:00:00"/>
        <d v="2022-07-09T00:00:00"/>
        <d v="2022-07-12T00:00:00"/>
        <d v="2022-07-13T00:00:00"/>
        <d v="2022-07-14T00:00:00"/>
        <d v="2022-07-15T00:00:00"/>
        <d v="2022-07-16T00:00:00"/>
        <d v="2022-07-17T00:00:00"/>
        <d v="2022-07-19T00:00:00"/>
        <d v="2022-07-25T00:00:00"/>
        <d v="2022-07-28T00:00:00"/>
        <d v="2022-07-29T00:00:00"/>
        <d v="2022-08-02T00:00:00"/>
        <d v="2022-08-04T00:00:00"/>
        <d v="2022-08-06T00:00:00"/>
        <d v="2022-08-08T00:00:00"/>
        <d v="2022-08-12T00:00:00"/>
        <d v="2022-08-17T00:00:00"/>
        <d v="2022-08-19T00:00:00"/>
      </sharedItems>
    </cacheField>
    <cacheField name="Order Year" numFmtId="1">
      <sharedItems containsSemiMixedTypes="0" containsString="0" containsNumber="1" containsInteger="1" minValue="2019" maxValue="2022" count="4">
        <n v="2019"/>
        <n v="2020"/>
        <n v="2021"/>
        <n v="2022"/>
      </sharedItems>
    </cacheField>
    <cacheField name="Order Month" numFmtId="14">
      <sharedItems containsMixedTypes="1" containsNumber="1" containsInteger="1" minValue="1" maxValue="12" count="24">
        <s v="Jan"/>
        <s v="Feb"/>
        <s v="Mar"/>
        <s v="Apr"/>
        <s v="May"/>
        <s v="Jun"/>
        <s v="Jul"/>
        <s v="Aug"/>
        <s v="Sep"/>
        <s v="Oct"/>
        <s v="Nov"/>
        <s v="Dec"/>
        <n v="1" u="1"/>
        <n v="2" u="1"/>
        <n v="3" u="1"/>
        <n v="4" u="1"/>
        <n v="5" u="1"/>
        <n v="6" u="1"/>
        <n v="7" u="1"/>
        <n v="8" u="1"/>
        <n v="9" u="1"/>
        <n v="10" u="1"/>
        <n v="11" u="1"/>
        <n v="12" u="1"/>
      </sharedItems>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Guthrey Petracci"/>
        <s v="Gladi Ducker"/>
        <s v="Suzanna Bollam"/>
        <s v="Spencer Wastell"/>
        <s v="Krissie Hammett"/>
        <s v="Wilton Cottier"/>
        <s v="Dolores Duffie"/>
        <s v="Starr Arpin"/>
        <s v="Andie Rudram"/>
        <s v="Marvin Malloy"/>
        <s v="Angie Rizzetti"/>
        <s v="Morgen Seson"/>
        <s v="Stanislaus Valsler"/>
        <s v="Lyell Murch"/>
        <s v="Nobe Buney"/>
        <s v="Carolee Winchcombe"/>
        <s v="Bearnard Wardell"/>
        <s v="Abba Pummell"/>
        <s v="Corinna Catcheside"/>
        <s v="Teddi Quadri"/>
        <s v="Gale Croysdale"/>
        <s v="Nona Linklater"/>
        <s v="Doralin Baison"/>
        <s v="Cecily Stebbings"/>
        <s v="Jarret Toye"/>
        <s v="Rivy Farington"/>
        <s v="Eustace Stenton"/>
        <s v="Gabriel Starcks"/>
        <s v="Herbie Peppard"/>
        <s v="Selene Shales"/>
        <s v="Mozelle Calcutt"/>
        <s v="Perry Lyfield"/>
        <s v="Irvine Phillpot"/>
        <s v="Becca Ableson"/>
        <s v="Mohandis Spurden"/>
        <s v="Flory Crumpe"/>
        <s v="Pammi Endacott"/>
        <s v="Parsifal Metrick"/>
        <s v="Claudie Weond"/>
        <s v="Jaimie Hatz"/>
        <s v="Selma McMillian"/>
        <s v="Wallis Bernth"/>
        <s v="Margie Palleske"/>
        <s v="Bertine Byrd"/>
        <s v="Wesley Giorgioni"/>
        <s v="Vanya Skullet"/>
        <s v="Marvin Gundry"/>
        <s v="Celia Bakeup"/>
        <s v="Andrej Havick"/>
        <s v="Else Langcaster"/>
        <s v="Monique Canty"/>
        <s v="Sidney Gawen"/>
        <s v="Ingelbert Hotchkin"/>
        <s v="Samuele Klaaassen"/>
        <s v="Nicolas Aiton"/>
        <s v="Wright Caldero"/>
        <s v="Janella Eden"/>
        <s v="Minni Alabaster"/>
        <s v="Minny Chamberlayne"/>
        <s v="Marja Urion"/>
        <s v="Jereme Gippes"/>
        <s v="Kameko Philbrick"/>
        <s v="Corrie Wass"/>
        <s v="Merrel Steptow"/>
        <s v="Manuel Darrigoe"/>
        <s v="Sada Roseborough"/>
        <s v="Darcy Lochran"/>
        <s v="Herta Layne"/>
        <s v="Osmund Clausen-Thue"/>
        <s v="Chickie Ragless"/>
        <s v="Yuma Skipsey"/>
        <s v="Sharona Danilchik"/>
        <s v="Lyon Ibert"/>
        <s v="Alisun Baudino"/>
        <s v="Pen Wye"/>
        <s v="Samuele Ales0"/>
        <s v="Ami Arnow"/>
        <s v="Livy Lathleiff"/>
        <s v="Silvanus Enefer"/>
        <s v="Mar McIver"/>
        <s v="Baudoin Alldridge"/>
        <s v="Kevan Grinsted"/>
        <s v="Silvio Strase"/>
        <s v="Stanford Rodliff"/>
        <s v="Lacee Tanti"/>
        <s v="Parker Tofful"/>
        <s v="Brenn Dundredge"/>
        <s v="Killian Osler"/>
        <s v="Lyndsey MacManus"/>
        <s v="Marty Kidstoun"/>
        <s v="Jennifer Wilkisson"/>
        <s v="Rutger Pithcock"/>
        <s v="Joshuah Awdry"/>
        <s v="Colene Elgey"/>
        <s v="Dorian Vizor"/>
        <s v="Tomasina Cotmore"/>
        <s v="Karry Flanders"/>
        <s v="Araldo Bilbrook"/>
        <s v="Emalee Rolin"/>
        <s v="Cecil Weatherall"/>
        <s v="Abigail Tolworthy"/>
        <s v="Stevana Woodham"/>
        <s v="Gerardo Schonfeld"/>
        <s v="Homer Dulany"/>
        <s v="Ailey Brash"/>
        <s v="Vasili Upstone"/>
        <s v="Sinclare Edsell"/>
        <s v="Pall Redford"/>
        <s v="Lukas Whittlesee"/>
        <s v="Brittani Thoresbie"/>
        <s v="Devan Crownshaw"/>
        <s v="Scarlett Oliffe"/>
        <s v="Patsy Vasilenko"/>
        <s v="Shelley Titley"/>
        <s v="Amity Chatto"/>
        <s v="Grete Holborn"/>
        <s v="Hall Ranner"/>
        <s v="Nanny Lush"/>
        <s v="Betty Fominov"/>
        <s v="Kacy Canto"/>
        <s v="Arda Curley"/>
        <s v="Shannon List"/>
        <s v="Silas Deehan"/>
        <s v="Kippie Marrison"/>
        <s v="Bran Sterke"/>
        <s v="Willabella Harvison"/>
        <s v="Chiarra Shalders"/>
        <s v="Evelina Dacca"/>
        <s v="Sean Lorenzetti"/>
        <s v="Barney Chisnell"/>
        <s v="Donavon Fowle"/>
        <s v="Vivyan Dunning"/>
        <s v="Jeffrey Dufaire"/>
        <s v="Helli Petroulis"/>
        <s v="Diena Peetermann"/>
        <s v="Rafferty Pursglove"/>
        <s v="Brendan Grece"/>
        <s v="Carmelita Thowes"/>
        <s v="Daniel Heinonen"/>
        <s v="Lorelei Nardoni"/>
        <s v="Gabie Tweed"/>
        <s v="Gran Sibray"/>
        <s v="Jaquenette Skentelbery"/>
        <s v="Marlena Howsden"/>
        <s v="Gregg Hawkyens"/>
        <s v="Mord Meriet"/>
        <s v="Neville Piatto"/>
        <s v="Nathaniel Bloxland"/>
        <s v="Quinn Parsons"/>
        <s v="Ashbey Tomaszewski"/>
        <s v="Noam Climance"/>
        <s v="Ingeberg Mulliner"/>
        <s v="Javier Kopke"/>
        <s v="Johna Bluck"/>
        <s v="Emiline Priddis"/>
        <s v="Alica Kift"/>
        <s v="Noni Furber"/>
        <s v="Peyter Matignon"/>
        <s v="Emlynne Palfrey"/>
        <s v="Currey MacAllister"/>
        <s v="Vivyan Ceely"/>
        <s v="Aloisia Allner"/>
        <s v="Rodger Raven"/>
        <s v="Say Risborough"/>
        <s v="Chuck Kendrick"/>
        <s v="Allis Wilmore"/>
        <s v="Redd Simao"/>
        <s v="Hartley Mattioli"/>
        <s v="Edeline Edney"/>
        <s v="Fleur Parres"/>
        <s v="Ambrosio Weinmann"/>
        <s v="Bunny Naulls"/>
        <s v="Joey Jefferys"/>
        <s v="Grazia Oats"/>
        <s v="Modesty MacConnechie"/>
        <s v="Paulie Fonzone"/>
        <s v="Maxim McParland"/>
        <s v="Sharl Southerill"/>
        <s v="Adolphe Treherne"/>
        <s v="Barrett Gudde"/>
        <s v="Madelaine Sharples"/>
        <s v="Temple Castiglione"/>
        <s v="Hussein Olliff"/>
        <s v="Elonore Goodings"/>
        <s v="Angelia Cleyburn"/>
        <s v="Vivie Danneil"/>
        <s v="Katerina Melloi"/>
        <s v="Goldie Wynes"/>
        <s v="Nanny Izhakov"/>
        <s v="Marguerite Graves"/>
        <s v="Lora Dukes"/>
        <s v="Lucienne Scargle"/>
        <s v="Hayward Goulter"/>
        <s v="Byram Mergue"/>
        <s v="Rhianon Broxup"/>
        <s v="Minetta Ackrill"/>
        <s v="Ronda Pyson"/>
        <s v="Muffin Yallop"/>
        <s v="Granville Alberts"/>
        <s v="Gunilla Lynch"/>
        <s v="Perkin Stonner"/>
        <s v="Sheppard Yann"/>
        <s v="Fielding Keinrat"/>
        <s v="Bob Giannazzi"/>
        <s v="Anselma Attwater"/>
        <s v="Marris Grcic"/>
        <s v="Murdock Hame"/>
        <s v="Donna Baskeyfied"/>
        <s v="Lacee Burtenshaw"/>
        <s v="Cornie Venour"/>
        <s v="Correy Bourner"/>
        <s v="Zaccaria Sherewood"/>
        <s v="Kizzie Warman"/>
        <s v="Orion Dyott"/>
        <s v="Constanta Hatfull"/>
        <s v="Gay Rizzello"/>
        <s v="Benn Checci"/>
        <s v="Bobby Folomkin"/>
        <s v="Bayard Wellan"/>
        <s v="Kiri Avramow"/>
        <s v="Noel Chisholm"/>
        <s v="Shelli Keynd"/>
        <s v="Camellia Kid"/>
        <s v="Shelli De Banke"/>
        <s v="Nevsa Fields"/>
        <s v="Rod Gowdie"/>
        <s v="Terry Sheryn"/>
        <s v="Natal Vigrass"/>
        <s v="Elysee Sketch"/>
        <s v="Burnard Bartholin"/>
        <s v="Dick Drinkall"/>
        <s v="Aurelia Burgwin"/>
        <s v="Norene Magauran"/>
        <s v="Wain Cholomin"/>
        <s v="Gaspar McGavin"/>
        <s v="Melli Brockway"/>
        <s v="Laryssa Benediktovich"/>
        <s v="Claudetta Rushe"/>
        <s v="Ilka Gurnee"/>
        <s v="Dell Gut"/>
        <s v="Tiffany Scardafield"/>
        <s v="Jimmy Dymoke"/>
        <s v="Wren Place"/>
        <s v="Fanchette Parlot"/>
        <s v="Ketty Bromehead"/>
        <s v="Gustaf Ciccotti"/>
        <s v="Jennica Tewelson"/>
        <s v="Kari Swede"/>
        <s v="Elka Windress"/>
        <s v="Alvis Elwin"/>
        <s v="Stan Barribal"/>
        <s v="Madelene Prinn"/>
        <s v="Zacharias Kiffe"/>
        <s v="Vinny Shoebotham"/>
        <s v="Ameline Snazle"/>
        <s v="Alexina Randals"/>
        <s v="Melania Beadle"/>
        <s v="Javier Causnett"/>
        <s v="Theda Grizard"/>
        <s v="Waylan Springall"/>
        <s v="Maitilde Boxill"/>
        <s v="Eveleen Bletsor"/>
        <s v="Cleopatra Goodrum"/>
        <s v="Terri Farra"/>
        <s v="Zilvia Claisse"/>
        <s v="Annadiane Dykes"/>
        <s v="Nevins Glowacz"/>
        <s v="Roxine Drivers"/>
        <s v="Heda Fromant"/>
        <s v="Nickey Dimbleby"/>
        <s v="Violette Hellmore"/>
        <s v="Ken Lestrange"/>
        <s v="Carlie Harce"/>
        <s v="Saree Ellesworth"/>
        <s v="Jodee Caldicott"/>
        <s v="Mercedes Acott"/>
        <s v="Don Flintiff"/>
        <s v="Noak Wyvill"/>
        <s v="Maggy Baistow"/>
        <s v="Devon Magowan"/>
        <s v="Kendra Glison"/>
        <s v="Abbe Thys"/>
        <s v="Verne Dunkerley"/>
        <s v="Tuckie Mathonnet"/>
        <s v="Clement Vasiliev"/>
        <s v="Anabelle Hutchens"/>
        <s v="Cam Jewster"/>
        <s v="Benedikta Paumier"/>
        <s v="Murielle Lorinez"/>
        <s v="Joceline Reddoch"/>
        <s v="Janifer Bagot"/>
        <s v="Hillel Mairs"/>
        <s v="Nickey Youles"/>
        <s v="Rhetta Zywicki"/>
        <s v="Betti Lacasa"/>
        <s v="Adorne Gregoratti"/>
        <s v="Adele McFayden"/>
        <s v="Odille Thynne"/>
        <s v="Perice Eberz"/>
        <s v="Reggis Pracy"/>
        <s v="Caddric Krzysztofiak"/>
        <s v="Cody Verissimo"/>
        <s v="Berkly Imrie"/>
        <s v="Arleen Braidman"/>
        <s v="Abrahan Mussen"/>
        <s v="Dalia Eburah"/>
        <s v="Felecia Dodgson"/>
        <s v="Charlean Keave"/>
        <s v="Roxie Deaconson"/>
        <s v="Layne Imason"/>
        <s v="Sibella Rushbrooke"/>
        <s v="Philipa Petrushanko"/>
        <s v="Lothaire Mizzi"/>
        <s v="Dael Camilletti"/>
        <s v="Lem Pennacci"/>
        <s v="Donalt Sangwin"/>
        <s v="Rachelle Elizabeth"/>
        <s v="Olag Baudassi"/>
        <s v="Ryann Stickler"/>
        <s v="Hally Lorait"/>
        <s v="Lindy Uttermare"/>
        <s v="Theo Jacobovitz"/>
        <s v="Delainey Kiddy"/>
        <s v="Dorie de la Tremoille"/>
        <s v="Jewelle Shenton"/>
        <s v="Guenevere Ruggen"/>
        <s v="Lexie Mallan"/>
        <s v="Becky Semkins"/>
        <s v="Karylin Huddart"/>
        <s v="Darn Penquet"/>
        <s v="Isis Hessel"/>
        <s v="Claudell Ayre"/>
        <s v="Lind Conyers"/>
        <s v="Lindon Agnolo"/>
        <s v="Nanine McCarthy"/>
        <s v="Sacha Bruun"/>
        <s v="Fanny Flanagan"/>
        <s v="Reinaldos Kirtley"/>
        <s v="Boyd Bett"/>
        <s v="Loydie Langlais"/>
        <s v="Jasper Sisneros"/>
        <s v="Tania Craggs"/>
        <s v="Terence Vanyutin"/>
        <s v="Dorotea Hollyman"/>
        <s v="Queenie Veel"/>
        <s v="Demetris Micheli"/>
        <s v="Flynn Antony"/>
        <s v="Donnie Hedlestone"/>
        <s v="Ugo Southerden"/>
        <s v="Jermaine Branchett"/>
        <s v="Gregorius Trengrove"/>
        <s v="Corine Drewett"/>
        <s v="Annetta Brentnall"/>
        <s v="Dorelia Bury"/>
        <s v="Codi Littrell"/>
        <s v="Wyatan Fetherston"/>
        <s v="Kienan Ferson"/>
        <s v="Malynda Purbrick"/>
        <s v="Shay Couronne"/>
        <s v="Cordy Odgaard"/>
        <s v="Caddric Atcheson"/>
        <s v="Conny Gheraldi"/>
        <s v="Dianne Chardin"/>
        <s v="Una Welberry"/>
        <s v="Courtney Pallant"/>
        <s v="Elden Andriessen"/>
        <s v="Evy Wilsone"/>
        <s v="Rudy Farquharson"/>
        <s v="Granger Smallcombe"/>
        <s v="Charmane Denys"/>
        <s v="Sharity Wickens"/>
        <s v="Agnes Adamides"/>
        <s v="Hailee Radbone"/>
        <s v="Lyn Entwistle"/>
        <s v="Julius Mccaull"/>
        <s v="Leonore Francisco"/>
        <s v="Alf Housaman"/>
        <s v="Boyce Tarte"/>
        <s v="Hewet Synnot"/>
        <s v="Mab Blakemore"/>
        <s v="Sarette Ducarel"/>
        <s v="Wang Powlesland"/>
        <s v="Lyndsey Megany"/>
        <s v="Jackquelin Chugg"/>
        <s v="Odelia Skerme"/>
        <s v="Ransell McKall"/>
        <s v="Hamish MacSherry"/>
        <s v="Edin Yantsurev"/>
        <s v="Isahella Hagland"/>
        <s v="Tersina Castagne"/>
        <s v="Osbert Robins"/>
        <s v="Franny Kienlein"/>
        <s v="Carolann Beine"/>
        <s v="Cristina Aleixo"/>
        <s v="Valenka Stansbury"/>
        <s v="Marjorie Yoxen"/>
        <s v="Jacinthe Balsillie"/>
        <s v="Geneva Standley"/>
        <s v="Alberta Balsdone"/>
        <s v="Fanchon Haughian"/>
        <s v="Cybill Graddell"/>
        <s v="Nicko Corps"/>
        <s v="Ethel Ryles"/>
        <s v="Felita Eshmade"/>
        <s v="Nico Hubert"/>
        <s v="Nicky Ayris"/>
        <s v="Christel Speak"/>
        <s v="Deana Staite"/>
        <s v="Lenore Messenbird"/>
        <s v="Randal Longfield"/>
        <s v="Giana Tonnesen"/>
        <s v="Val Wakelin"/>
        <s v="Raynor McGilvary"/>
        <s v="Vasily Polglase"/>
        <s v="Daryn Cassius"/>
        <s v="Waneta Edinborough"/>
        <s v="Sky Farnish"/>
        <s v="Martie Brimilcombe"/>
        <s v="Ingamar Eberlein"/>
        <s v="Klarika Egglestone"/>
        <s v="Judd De Leek"/>
        <s v="Kendra Backshell"/>
        <s v="Trescha Jedrachowicz"/>
        <s v="Fransisco Malecky"/>
        <s v="Denny O' Ronan"/>
        <s v="Gerard Pirdy"/>
        <s v="Bobbe Piggott"/>
        <s v="Tammie Drynan"/>
        <s v="Shelley Gehring"/>
        <s v="Brice Romera"/>
        <s v="Quinton Fouracres"/>
        <s v="Barnett Sillis"/>
        <s v="Hazel Saill"/>
        <s v="Vidovic Antonelli"/>
        <s v="Emlynne Heining"/>
        <s v="Waylin Hollingdale"/>
        <s v="Rufus Flear"/>
        <s v="Borg Daile"/>
        <s v="Gothart Bamfield"/>
        <s v="Dallas Yarham"/>
        <s v="Dom Milella"/>
        <s v="Culley Farris"/>
        <s v="Berty Beelby"/>
        <s v="Maisie Sarvar"/>
        <s v="Aurlie McCarl"/>
        <s v="Delmar Beasant"/>
        <s v="Duky Phizackerly"/>
        <s v="Felicia Jecock"/>
        <s v="Itch Norquoy"/>
        <s v="Reese Lidgey"/>
        <s v="Tess Benediktovich"/>
        <s v="Adham Greenhead"/>
        <s v="Aube Follett"/>
        <s v="Xenos Gibbons"/>
        <s v="Nadeen Broomer"/>
        <s v="Broderick McGilvra"/>
        <s v="Ericka Tripp"/>
        <s v="Ancell Fendt"/>
        <s v="Jorge Bettison"/>
        <s v="Granger Fantham"/>
        <s v="Michale Delves"/>
        <s v="Rochette Huscroft"/>
        <s v="Tani Taffarello"/>
        <s v="Hildegarde Brangan"/>
        <s v="Florinda Matusovsky"/>
        <s v="Jarred Camillo"/>
        <s v="Leonie Cullrford"/>
        <s v="Salomo Cushworth"/>
        <s v="Aurea Corradino"/>
        <s v="Avrit Davidowsky"/>
        <s v="Gaile Goggin"/>
        <s v="Vicki Kirdsch"/>
        <s v="Dagny Kornel"/>
        <s v="Friederike Drysdale"/>
        <s v="Conchita Bryde"/>
        <s v="Godfry Poinsett"/>
        <s v="Nick Brakespear"/>
        <s v="Violante Skouling"/>
        <s v="Quintina Heavyside"/>
        <s v="Claiborne Feye"/>
        <s v="Skylar Jeyness"/>
        <s v="Gussy Broadbear"/>
        <s v="Adelice Isabell"/>
        <s v="Diane-marie Wincer"/>
        <s v="Arlana Ferrea"/>
        <s v="Carney Clemencet"/>
        <s v="Karl Imorts"/>
        <s v="Bobinette Hindsberg"/>
        <s v="Shirlene Edmondson"/>
        <s v="Lenci Haggerstone"/>
        <s v="Hamish Skeech"/>
        <s v="Yuri Burrells"/>
        <s v="Charin Penwarden"/>
        <s v="Leontine Rubrow"/>
        <s v="Orbadiah Duny"/>
        <s v="Sim Pamphilon"/>
        <s v="Melodie OIlier"/>
        <s v="Rafaela Treacher"/>
        <s v="Karlan Karby"/>
        <s v="Heall Perris"/>
        <s v="Nertie Poolman"/>
        <s v="Willabella Abramski"/>
        <s v="Ramon Cheak"/>
        <s v="Reynolds Crookshanks"/>
        <s v="Linn Alaway"/>
        <s v="Gabey Cogan"/>
        <s v="Annabel Antuk"/>
        <s v="Leta Clarricoates"/>
        <s v="Drake Jevon"/>
        <s v="Kynthia Berick"/>
        <s v="Nelie Garnson"/>
        <s v="Kenton Wetherick"/>
        <s v="Ermin Beeble"/>
        <s v="Willy Pummery"/>
        <s v="Freda Hollows"/>
        <s v="Blancha McAmish"/>
        <s v="Wilek Lightollers"/>
        <s v="Zorina Ponting"/>
        <s v="Mina Elstone"/>
        <s v="Christopher Grieveson"/>
        <s v="Chaddie Bennie"/>
        <s v="Abraham Coleman"/>
        <s v="Reggie Thickpenny"/>
        <s v="Man Fright"/>
        <s v="Kathleen Diable"/>
        <s v="Catharine Scoines"/>
        <s v="Sloan Diviny"/>
        <s v="Zeke Walisiak"/>
        <s v="Stanly Keets"/>
        <s v="Lorianne Kyneton"/>
        <s v="Theo Bowne"/>
        <s v="Correy Cottingham"/>
        <s v="Orazio Comber"/>
        <s v="Erny Stenyng"/>
        <s v="Emmaline Rasmus"/>
        <s v="Eddi Sedgebeer"/>
        <s v="Sigfrid Busch"/>
        <s v="Ilysa Whapple"/>
        <s v="Lynnea Danton"/>
        <s v="Rickey Readie"/>
        <s v="Ferrell Ferber"/>
        <s v="Terri Lyford"/>
        <s v="Rikki Tomkowicz"/>
        <s v="Carmina Hubbuck"/>
        <s v="Winn Keyse"/>
        <s v="Bar O' Mahony"/>
        <s v="Foster Constance"/>
        <s v="Mahala Ludwell"/>
        <s v="Sherman Mewrcik"/>
        <s v="Konstantine Thoumasson"/>
        <s v="Archambault Gillard"/>
        <s v="Linus Flippelli"/>
        <s v="Gardy Dimitriou"/>
        <s v="Isac Jesper"/>
        <s v="Cassie Pinkerton"/>
        <s v="Desdemona Eye"/>
        <s v="Hazel Iacopini"/>
        <s v="Beryle Kenwell"/>
        <s v="Mathew Goulter"/>
        <s v="Milty Middis"/>
        <s v="Kristos Streight"/>
        <s v="Kaja Loxton"/>
        <s v="Minette Whellans"/>
        <s v="Myles Seawright"/>
        <s v="Kandy Heddan"/>
        <s v="Elna Grise"/>
        <s v="Anny Mundford"/>
        <s v="Bobbe Castagneto"/>
        <s v="Beitris Keaveney"/>
        <s v="Jammie Cloke"/>
        <s v="Phyllys Ormerod"/>
        <s v="Rudiger Di Bartolomeo"/>
        <s v="Witty Ranson"/>
        <s v="Harland Trematick"/>
        <s v="Blake Kelloway"/>
        <s v="Adriana Lazarus"/>
        <s v="Rickie Faltin"/>
        <s v="Benedetto Gozzett"/>
        <s v="Ethelda Hobbing"/>
        <s v="Orland Tadman"/>
        <s v="Davida Caro"/>
        <s v="Lenette Dwerryhouse"/>
        <s v="Jessica McNess"/>
        <s v="Beryl Osborn"/>
        <s v="Jacquelyn Maha"/>
        <s v="Chris Croster"/>
        <s v="Alexa Sizey"/>
        <s v="Rem Furman"/>
        <s v="Natka Leethem"/>
        <s v="Elvina Angel"/>
        <s v="Alisha Hulburt"/>
        <s v="Izaak Primak"/>
        <s v="Silvana Northeast"/>
        <s v="Nannie Naseby"/>
        <s v="Deonne Shortall"/>
        <s v="Jeno Capey"/>
        <s v="Neely Broadberrie"/>
        <s v="Geoffrey Siuda"/>
        <s v="Monica Fearon"/>
        <s v="Zack Pellett"/>
        <s v="Antone Harrold"/>
        <s v="Elsbeth Westerman"/>
        <s v="Nealson Cuttler"/>
        <s v="Othello Syseland"/>
        <s v="Rebeka Worg"/>
        <s v="Dionne Skyner"/>
        <s v="Baxy Cargen"/>
        <s v="Faber Eilhart"/>
        <s v="Darice Heaford"/>
        <s v="Chantal Mersh"/>
        <s v="Barrie Fallowes"/>
        <s v="Irv Hay"/>
        <s v="Marianna Vedmore"/>
        <s v="Alon Pllu"/>
        <s v="Connor Heaviside"/>
        <s v="Alikee Carryer"/>
        <s v="Haslett Jodrelle"/>
        <s v="Jami Redholes"/>
        <s v="Shermy Moseby"/>
        <s v="Hetti Penson"/>
        <s v="Donica Bonhome"/>
        <s v="Paulo Yea"/>
        <s v="Almeria Burgett"/>
        <s v="Beltran Mathon"/>
        <s v="Jany Rudeforth"/>
        <s v="Ilaire Sprakes"/>
        <s v="Russell Donet"/>
        <s v="Koralle Heads"/>
        <s v="Bette-ann Munden"/>
        <s v="De Drewitt"/>
        <s v="Christoffer O' Shea"/>
        <s v="Silvio Iorizzi"/>
        <s v="Gallard Gatheral"/>
        <s v="Ruy Cancellieri"/>
        <s v="Jennifer Rangall"/>
        <s v="Rhetta Elnaugh"/>
        <s v="Isa Blazewicz"/>
        <s v="Chloette Bernardot"/>
        <s v="Emlynne Laird"/>
        <s v="Anjanette Goldie"/>
        <s v="Kipper Boorn"/>
        <s v="Hatty Dovydenas"/>
        <s v="Lowell Keenleyside"/>
        <s v="Merrile Cobbledick"/>
        <s v="Read Cutts"/>
        <s v="Freeland Missenden"/>
        <s v="Zachary Tramel"/>
        <s v="Dinah Crutcher"/>
        <s v="Nicolina Jenny"/>
        <s v="Beryle Cottier"/>
        <s v="Darrin Tingly"/>
        <s v="Morna Hansed"/>
        <s v="Helaina Rainforth"/>
        <s v="Auguste Rizon"/>
        <s v="Rasia Jacquemard"/>
        <s v="Reube Cawley"/>
        <s v="Alric Darth"/>
        <s v="Yulma Dombrell"/>
        <s v="Terencio O'Moylan"/>
        <s v="Zachariah Carlson"/>
        <s v="Stacy Pickworth"/>
        <s v="Kylie Mowat"/>
        <s v="Hamlen Pallister"/>
        <s v="Timofei Woofinden"/>
        <s v="Cleve Blowfelde"/>
        <s v="Jilly Dreng"/>
        <s v="Giordano Lorenzin"/>
        <s v="Anson Iddison"/>
        <s v="Gnni Cheeke"/>
        <s v="Mag Armistead"/>
        <s v="Carlie Linskill"/>
        <s v="Wilton Jallin"/>
        <s v="Enriqueta Ixor"/>
        <s v="Yardley Basill"/>
        <s v="Tawnya Menary"/>
        <s v="Gwenni Ratt"/>
        <s v="Nissie Rudland"/>
        <s v="Celie MacCourt"/>
        <s v="Chrisy Blofeld"/>
        <s v="Shirleen Welds"/>
        <s v="Paula Denis"/>
        <s v="Audra Kelston"/>
        <s v="Mordy Van Der Vlies"/>
        <s v="Filip Antcliffe"/>
        <s v="Dorey Sopper"/>
        <s v="Adrian Swaine"/>
        <s v="Casi Gwinnett"/>
        <s v="Vernor Pawsey"/>
        <s v="Gregorius Kislingbury"/>
        <s v="Mellisa Mebes"/>
        <s v="Innis Renhard"/>
        <s v="Celestia Dolohunty"/>
        <s v="Alfy Snowding"/>
        <s v="Gay Eilhersen"/>
        <s v="Cordi Switsur"/>
        <s v="Maurie Bartol"/>
        <s v="Jocko Pray"/>
        <s v="Serena Earley"/>
        <s v="Adelheid Gladhill"/>
        <s v="Keefer Cake"/>
        <s v="Niels Leake"/>
        <s v="Shawnee Critchlow"/>
        <s v="Rosaline McLae"/>
        <s v="Amii Gallyon"/>
        <s v="Sylas Jennaroy"/>
        <s v="Annie Campsall"/>
        <s v="Tallie felip"/>
        <s v="Frans Habbergham"/>
        <s v="Dyanna Aizikovitz"/>
        <s v="Birgit Domange"/>
        <s v="Alva Filipczak"/>
        <s v="Peyter Lauritzen"/>
        <s v="Devland Gritton"/>
        <s v="Gale Heindrick"/>
        <s v="Portie Cutchie"/>
        <s v="Domeniga Duke"/>
        <s v="Ailene Nesfield"/>
        <s v="Ardith Chill"/>
        <s v="Harwilll Bishell"/>
        <s v="Melosa Kippen"/>
        <s v="Gilberto Cornier"/>
        <s v="Adora Roubert"/>
        <s v="Mitch Attwool"/>
        <s v="Raleigh Lepere"/>
        <s v="Bettina Leffek"/>
        <s v="Graeme Whitehead"/>
        <s v="Mindy Bogey"/>
        <s v="Tory Walas"/>
        <s v="Lenka Rushmer"/>
        <s v="Cobby Cromwell"/>
        <s v="Dottie Tift"/>
        <s v="Skipton Morrall"/>
        <s v="Marty Scholl"/>
        <s v="Nat Saleway"/>
        <s v="Miran Doidge"/>
        <s v="Derick Snow"/>
        <s v="Leia Kernan"/>
        <s v="Cissiee Raisbeck"/>
        <s v="Kienan Scholard"/>
        <s v="Hy Zanetto"/>
        <s v="Claiborne Mottram"/>
        <s v="Darby Dummer"/>
        <s v="Bear Gaish"/>
        <s v="Chance Rowthorn"/>
        <s v="Isidore Hussey"/>
        <s v="Catarina Donn"/>
        <s v="Bo Kindley"/>
        <s v="Dottie Rallin"/>
        <s v="Merell Zanazzi"/>
        <s v="Rhona Lequeux"/>
        <s v="Stanislaus Gilroy"/>
        <s v="Clayton Kingwell"/>
        <s v="Jule Deehan"/>
        <s v="Ibby Charters"/>
        <s v="Georgena Bentjens"/>
        <s v="Hermann Larvor"/>
        <s v="Koren Ferretti"/>
        <s v="Torie Gottelier"/>
        <s v="Bartholemy Flaherty"/>
        <s v="Myrle Dearden"/>
        <s v="Ira Sjostrom"/>
        <s v="Margarette Sterland"/>
        <s v="Giacobo Skingle"/>
        <s v="Ferdie Tourry"/>
        <s v="Pippo Witherington"/>
        <s v="Jordana Halden"/>
        <s v="Virgil Baumadier"/>
        <s v="Koressa O'Geneay"/>
        <s v="Craggy Bril"/>
        <s v="Tess Bennison"/>
        <s v="Lemuel Rignold"/>
        <s v="Kris O'Cullen"/>
        <s v="Glory Clemon"/>
        <s v="Derrek Allpress"/>
        <s v="Chloris Sorrell"/>
        <s v="Janeva Edinboro"/>
        <s v="Lewes Danes"/>
        <s v="Eal D'Ambrogio"/>
        <s v="Nalani Pirrone"/>
        <s v="Shaylynn Lobe"/>
        <s v="Skelly Dolohunty"/>
        <s v="Timoteo Glisane"/>
        <s v="Paola Brydell"/>
        <s v="Sarajane Potter"/>
        <s v="Gonzales Cicculi"/>
        <s v="Lauritz Ledgley"/>
        <s v="Rana Sharer"/>
        <s v="Chad Miguel"/>
        <s v="Petey Kingsbury"/>
        <s v="Elizabet Aizikowitz"/>
        <s v="Lorin Guerrazzi"/>
        <s v="Rhodie Strathern"/>
        <s v="Selia Ragles"/>
        <s v="Tomas Sutty"/>
        <s v="Iorgo Kleinert"/>
        <s v="Heloise Zeal"/>
        <s v="Mallory Shrimpling"/>
        <s v="Vanna Le - Count"/>
        <s v="Billy Neiland"/>
        <s v="Wain Stearley"/>
        <s v="Silvan McShea"/>
        <s v="Uriah Lethbrig"/>
        <s v="Hetti Measures"/>
        <s v="Willa Rolling"/>
        <s v="Bidget Tremellier"/>
        <s v="Angelia Cockrem"/>
        <s v="Jemimah Ethelston"/>
        <s v="Janella Millett"/>
        <s v="Willey Romao"/>
        <s v="Orly Ryland"/>
        <s v="Cletis Giacomazzo"/>
        <s v="Lawrence Pratt"/>
        <s v="Selle Scurrer"/>
        <s v="Bobbe Renner"/>
        <s v="Elonore Joliffe"/>
        <s v="Jeno Druitt"/>
        <s v="Laurence Ellingham"/>
        <s v="Antonius Lewry"/>
        <s v="Wiley Leopold"/>
        <s v="Felita Dauney"/>
        <s v="Kandace Cragell"/>
        <s v="Kimberli Mustchin"/>
        <s v="Lamond Gheeraert"/>
        <s v="Adrianne Vairow"/>
        <s v="Emiline Galgey"/>
        <s v="Arel De Lasci"/>
        <s v="Pren Bess"/>
        <s v="Raphaela Schankelborg"/>
        <s v="Stearne Count"/>
        <s v="Patrice Trobe"/>
        <s v="Brook Drage"/>
        <s v="Alberto Hutchinson"/>
        <s v="Constance Halfhide"/>
        <s v="Micki Fero"/>
        <s v="Felice Miell"/>
        <s v="Charin Maplethorp"/>
        <s v="Donny Fries"/>
        <s v="Morly Rocks"/>
        <s v="Belvia Umpleby"/>
        <s v="Reamonn Aynold"/>
        <s v="Tildie Tilzey"/>
        <s v="Henderson Crowne"/>
        <s v="Denyse O'Calleran"/>
        <s v="Julio Armytage"/>
        <s v="Channa Belamy"/>
        <s v="Faunie Brigham"/>
        <s v="Warner Maddox"/>
        <s v="Winne Roche"/>
        <s v="Byron Acarson"/>
        <s v="Arabella Fransewich"/>
        <s v="Feliks Babber"/>
        <s v="Nataniel Helkin"/>
        <s v="Leesa Flaonier"/>
        <s v="Dollie Gadsden"/>
        <s v="Vallie Kundt"/>
        <s v="Malynda Glawsop"/>
        <s v="Marne Mingey"/>
        <s v="Kerr Patise"/>
        <s v="Maggy Harby"/>
        <s v="Astrix Kitchingham"/>
        <s v="Melvin Wharfe"/>
        <s v="Effie Yurkov"/>
        <s v="Johnath Fairebrother"/>
        <s v="Simone Capon"/>
        <s v="Cortney Gibbonson"/>
        <s v="Rodolfo Willoway"/>
        <s v="Cece Inker"/>
        <s v="Hadley Reuven"/>
        <s v="Meade Birkin"/>
        <s v="Chester Clowton"/>
        <s v="Fernando Sulman"/>
        <s v="Josefina Ferens"/>
        <s v="Webb Speechly"/>
        <s v="Pru Durban"/>
        <s v="Llywellyn Oscroft"/>
        <s v="Augustin Waterhouse"/>
        <s v="Oran Colbeck"/>
        <s v="Tymon Zanetti"/>
        <s v="Cindra Burling"/>
        <s v="Doll Beauchamp"/>
        <s v="Rea Offell"/>
        <s v="Teddi Crowthe"/>
        <s v="Marie-jeanne Redgrave"/>
        <s v="Nathan Sictornes"/>
        <s v="Cos Fluin"/>
        <s v="Annabella Danzey"/>
        <s v="Corney Curme"/>
        <s v="Dell Daveridge"/>
        <s v="Rosaleen Scholar"/>
        <s v="Edin Mathe"/>
        <s v="Lorenzo Yeoland"/>
        <s v="Bram Revel"/>
        <s v="Jed Kennicott"/>
        <s v="Francesco Dressel"/>
        <s v="Mathilda Matiasek"/>
        <s v="Romain Avrashin"/>
        <s v="Trumaine Tewelson"/>
        <s v="Trina Le Sarr"/>
        <s v="Dorette Hinemoor"/>
        <s v="Babb Pollins"/>
        <s v="Ewell Hanby"/>
        <s v="Rozele Relton"/>
        <s v="Daryn Dibley"/>
        <s v="Kaela Nottram"/>
        <s v="Theresita Newbury"/>
        <s v="Tamarah Fero"/>
        <s v="Charis Crosier"/>
        <s v="Devy Bulbrook"/>
        <s v="Lisa Goodger"/>
        <s v="Kim Kemery"/>
        <s v="Isis Pikett"/>
        <s v="Inger Bouldon"/>
        <s v="Bee Fattorini"/>
      </sharedItems>
    </cacheField>
    <cacheField name="Email" numFmtId="49">
      <sharedItems containsMixedTypes="1" containsNumber="1" containsInteger="1" minValue="0" maxValue="0"/>
    </cacheField>
    <cacheField name="Country" numFmtId="0">
      <sharedItems count="3">
        <s v="United States"/>
        <s v="United Kingdom"/>
        <s v="Ireland"/>
      </sharedItems>
    </cacheField>
    <cacheField name="Coffee Type" numFmtId="0">
      <sharedItems/>
    </cacheField>
    <cacheField name="Roast Type" numFmtId="0">
      <sharedItems/>
    </cacheField>
    <cacheField name="Size" numFmtId="0">
      <sharedItems count="4">
        <s v="0.5 Kg "/>
        <s v="0.2 Kg "/>
        <s v="1 Kg "/>
        <s v="2.5 Kg "/>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Liberica"/>
        <s v="Arabica"/>
      </sharedItems>
    </cacheField>
    <cacheField name="Roast Type Name" numFmtId="0">
      <sharedItems count="3">
        <s v="Medium"/>
        <s v="Dark"/>
        <s v="Light"/>
      </sharedItems>
    </cacheField>
    <cacheField name="Loyalty Card" numFmtId="0">
      <sharedItems count="2">
        <s v="No"/>
        <s v="Yes"/>
      </sharedItems>
    </cacheField>
  </cacheFields>
  <extLst>
    <ext xmlns:x14="http://schemas.microsoft.com/office/spreadsheetml/2009/9/main" uri="{725AE2AE-9491-48be-B2B4-4EB974FC3084}">
      <x14:pivotCacheDefinition pivotCacheId="6170309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ZT-46571-659"/>
    <x v="0"/>
    <x v="0"/>
    <x v="0"/>
    <s v="03396-68805-ZC"/>
    <s v="R-M-0.5"/>
    <n v="3"/>
    <x v="0"/>
    <s v="gpetracci8@livejournal.com"/>
    <x v="0"/>
    <s v="Rob"/>
    <s v="M"/>
    <x v="0"/>
    <n v="5.97"/>
    <n v="17.91"/>
    <x v="0"/>
    <x v="0"/>
    <x v="0"/>
  </r>
  <r>
    <s v="CTE-31437-326"/>
    <x v="0"/>
    <x v="0"/>
    <x v="0"/>
    <s v="22721-63196-UJ"/>
    <s v="R-M-0.2"/>
    <n v="4"/>
    <x v="1"/>
    <s v="gduckerdx@patch.com"/>
    <x v="1"/>
    <s v="Rob"/>
    <s v="M"/>
    <x v="1"/>
    <n v="2.9849999999999999"/>
    <n v="11.94"/>
    <x v="0"/>
    <x v="0"/>
    <x v="0"/>
  </r>
  <r>
    <s v="CTE-31437-326"/>
    <x v="0"/>
    <x v="0"/>
    <x v="0"/>
    <s v="22721-63196-UJ"/>
    <s v="E-M-0.2"/>
    <n v="4"/>
    <x v="1"/>
    <s v="gduckerdx@patch.com"/>
    <x v="1"/>
    <s v="Exc"/>
    <s v="M"/>
    <x v="1"/>
    <n v="4.125"/>
    <n v="16.5"/>
    <x v="1"/>
    <x v="0"/>
    <x v="0"/>
  </r>
  <r>
    <s v="CTE-31437-326"/>
    <x v="0"/>
    <x v="0"/>
    <x v="0"/>
    <s v="22721-63196-UJ"/>
    <s v="L-D-1"/>
    <n v="4"/>
    <x v="1"/>
    <s v="gduckerdx@patch.com"/>
    <x v="1"/>
    <s v="Lib"/>
    <s v="D"/>
    <x v="2"/>
    <n v="12.95"/>
    <n v="51.8"/>
    <x v="2"/>
    <x v="1"/>
    <x v="0"/>
  </r>
  <r>
    <s v="CTE-31437-326"/>
    <x v="0"/>
    <x v="0"/>
    <x v="0"/>
    <s v="22721-63196-UJ"/>
    <s v="L-L-0.2"/>
    <n v="3"/>
    <x v="1"/>
    <s v="gduckerdx@patch.com"/>
    <x v="1"/>
    <s v="Lib"/>
    <s v="L"/>
    <x v="1"/>
    <n v="4.7549999999999999"/>
    <n v="14.265000000000001"/>
    <x v="2"/>
    <x v="2"/>
    <x v="0"/>
  </r>
  <r>
    <s v="TID-21626-411"/>
    <x v="1"/>
    <x v="0"/>
    <x v="0"/>
    <s v="19383-33606-PW"/>
    <s v="R-L-0.5"/>
    <n v="3"/>
    <x v="2"/>
    <s v="sbollamlf@list-manage.com"/>
    <x v="0"/>
    <s v="Rob"/>
    <s v="L"/>
    <x v="0"/>
    <n v="7.169999999999999"/>
    <n v="21.509999999999998"/>
    <x v="0"/>
    <x v="2"/>
    <x v="0"/>
  </r>
  <r>
    <s v="IMP-12563-728"/>
    <x v="1"/>
    <x v="0"/>
    <x v="0"/>
    <s v="68346-14810-UA"/>
    <s v="E-L-0.5"/>
    <n v="6"/>
    <x v="3"/>
    <n v="0"/>
    <x v="0"/>
    <s v="Exc"/>
    <s v="L"/>
    <x v="0"/>
    <n v="8.91"/>
    <n v="53.46"/>
    <x v="1"/>
    <x v="2"/>
    <x v="0"/>
  </r>
  <r>
    <s v="OUQ-73954-002"/>
    <x v="2"/>
    <x v="0"/>
    <x v="0"/>
    <s v="66308-13503-KD"/>
    <s v="R-M-0.2"/>
    <n v="4"/>
    <x v="4"/>
    <s v="khammettgm@dmoz.org"/>
    <x v="0"/>
    <s v="Rob"/>
    <s v="M"/>
    <x v="1"/>
    <n v="2.9849999999999999"/>
    <n v="11.94"/>
    <x v="0"/>
    <x v="0"/>
    <x v="1"/>
  </r>
  <r>
    <s v="CYZ-37122-164"/>
    <x v="2"/>
    <x v="0"/>
    <x v="0"/>
    <s v="21798-04171-XC"/>
    <s v="E-M-0.5"/>
    <n v="2"/>
    <x v="5"/>
    <s v="wcottierj3@cafepress.com"/>
    <x v="0"/>
    <s v="Exc"/>
    <s v="M"/>
    <x v="0"/>
    <n v="8.25"/>
    <n v="16.5"/>
    <x v="1"/>
    <x v="0"/>
    <x v="0"/>
  </r>
  <r>
    <s v="TNR-84447-052"/>
    <x v="3"/>
    <x v="0"/>
    <x v="0"/>
    <s v="34419-18068-AG"/>
    <s v="E-D-2.5"/>
    <n v="4"/>
    <x v="6"/>
    <s v="dduffiepr@time.com"/>
    <x v="0"/>
    <s v="Exc"/>
    <s v="D"/>
    <x v="3"/>
    <n v="27.945"/>
    <n v="111.78"/>
    <x v="1"/>
    <x v="1"/>
    <x v="0"/>
  </r>
  <r>
    <s v="KAR-24978-271"/>
    <x v="4"/>
    <x v="0"/>
    <x v="0"/>
    <s v="23187-65750-HZ"/>
    <s v="R-M-1"/>
    <n v="6"/>
    <x v="7"/>
    <s v="sarpinep@moonfruit.com"/>
    <x v="0"/>
    <s v="Rob"/>
    <s v="M"/>
    <x v="2"/>
    <n v="9.9499999999999993"/>
    <n v="59.699999999999996"/>
    <x v="0"/>
    <x v="0"/>
    <x v="0"/>
  </r>
  <r>
    <s v="LDK-71031-121"/>
    <x v="4"/>
    <x v="0"/>
    <x v="0"/>
    <s v="84761-40784-SV"/>
    <s v="L-L-2.5"/>
    <n v="1"/>
    <x v="8"/>
    <s v="arudramka@prnewswire.com"/>
    <x v="0"/>
    <s v="Lib"/>
    <s v="L"/>
    <x v="3"/>
    <n v="36.454999999999998"/>
    <n v="36.454999999999998"/>
    <x v="2"/>
    <x v="2"/>
    <x v="0"/>
  </r>
  <r>
    <s v="FWU-44971-444"/>
    <x v="5"/>
    <x v="0"/>
    <x v="0"/>
    <s v="12190-25421-WM"/>
    <s v="A-D-2.5"/>
    <n v="3"/>
    <x v="9"/>
    <s v="mmalloyi6@seattletimes.com"/>
    <x v="0"/>
    <s v="Ara"/>
    <s v="D"/>
    <x v="3"/>
    <n v="22.884999999999998"/>
    <n v="68.655000000000001"/>
    <x v="3"/>
    <x v="1"/>
    <x v="0"/>
  </r>
  <r>
    <s v="EQE-31648-909"/>
    <x v="6"/>
    <x v="0"/>
    <x v="0"/>
    <s v="19821-05175-WZ"/>
    <s v="E-D-0.5"/>
    <n v="5"/>
    <x v="10"/>
    <s v="arizzetti55@naver.com"/>
    <x v="0"/>
    <s v="Exc"/>
    <s v="D"/>
    <x v="0"/>
    <n v="7.29"/>
    <n v="36.450000000000003"/>
    <x v="1"/>
    <x v="1"/>
    <x v="1"/>
  </r>
  <r>
    <s v="VJF-46305-323"/>
    <x v="6"/>
    <x v="0"/>
    <x v="0"/>
    <s v="68555-89840-GZ"/>
    <s v="L-D-0.5"/>
    <n v="2"/>
    <x v="11"/>
    <s v="msesonck@census.gov"/>
    <x v="0"/>
    <s v="Lib"/>
    <s v="D"/>
    <x v="0"/>
    <n v="7.77"/>
    <n v="15.54"/>
    <x v="2"/>
    <x v="1"/>
    <x v="0"/>
  </r>
  <r>
    <s v="ABO-29054-365"/>
    <x v="7"/>
    <x v="0"/>
    <x v="0"/>
    <s v="00256-19905-YG"/>
    <s v="A-M-0.5"/>
    <n v="6"/>
    <x v="12"/>
    <n v="0"/>
    <x v="2"/>
    <s v="Ara"/>
    <s v="M"/>
    <x v="0"/>
    <n v="6.75"/>
    <n v="40.5"/>
    <x v="3"/>
    <x v="0"/>
    <x v="0"/>
  </r>
  <r>
    <s v="KFJ-46568-890"/>
    <x v="8"/>
    <x v="0"/>
    <x v="0"/>
    <s v="71003-85639-HB"/>
    <s v="E-L-0.5"/>
    <n v="2"/>
    <x v="13"/>
    <n v="0"/>
    <x v="0"/>
    <s v="Exc"/>
    <s v="L"/>
    <x v="0"/>
    <n v="8.91"/>
    <n v="17.82"/>
    <x v="1"/>
    <x v="2"/>
    <x v="1"/>
  </r>
  <r>
    <s v="GTT-73214-334"/>
    <x v="8"/>
    <x v="0"/>
    <x v="0"/>
    <s v="98636-90072-YE"/>
    <s v="A-L-1"/>
    <n v="6"/>
    <x v="14"/>
    <s v="nbuneylx@jugem.jp"/>
    <x v="0"/>
    <s v="Ara"/>
    <s v="L"/>
    <x v="2"/>
    <n v="12.95"/>
    <n v="77.699999999999989"/>
    <x v="3"/>
    <x v="2"/>
    <x v="0"/>
  </r>
  <r>
    <s v="AYY-83051-752"/>
    <x v="9"/>
    <x v="0"/>
    <x v="0"/>
    <s v="46431-09298-OU"/>
    <s v="L-L-1"/>
    <n v="6"/>
    <x v="15"/>
    <s v="cwinchcombeho@jiathis.com"/>
    <x v="0"/>
    <s v="Lib"/>
    <s v="L"/>
    <x v="2"/>
    <n v="15.85"/>
    <n v="95.1"/>
    <x v="2"/>
    <x v="2"/>
    <x v="1"/>
  </r>
  <r>
    <s v="GPW-43956-761"/>
    <x v="10"/>
    <x v="0"/>
    <x v="0"/>
    <s v="09667-09231-YM"/>
    <s v="E-L-0.5"/>
    <n v="6"/>
    <x v="16"/>
    <s v="bwardellqu@adobe.com"/>
    <x v="0"/>
    <s v="Exc"/>
    <s v="L"/>
    <x v="0"/>
    <n v="8.91"/>
    <n v="53.46"/>
    <x v="1"/>
    <x v="2"/>
    <x v="1"/>
  </r>
  <r>
    <s v="OJU-34452-896"/>
    <x v="11"/>
    <x v="0"/>
    <x v="1"/>
    <s v="60799-92593-CX"/>
    <s v="E-L-0.5"/>
    <n v="1"/>
    <x v="17"/>
    <n v="0"/>
    <x v="0"/>
    <s v="Exc"/>
    <s v="L"/>
    <x v="0"/>
    <n v="8.91"/>
    <n v="8.91"/>
    <x v="1"/>
    <x v="2"/>
    <x v="1"/>
  </r>
  <r>
    <s v="GZS-50547-887"/>
    <x v="12"/>
    <x v="0"/>
    <x v="1"/>
    <s v="61600-55136-UM"/>
    <s v="E-D-1"/>
    <n v="2"/>
    <x v="18"/>
    <s v="ccatchesideaa@macromedia.com"/>
    <x v="0"/>
    <s v="Exc"/>
    <s v="D"/>
    <x v="2"/>
    <n v="12.15"/>
    <n v="24.3"/>
    <x v="1"/>
    <x v="1"/>
    <x v="1"/>
  </r>
  <r>
    <s v="TRZ-94735-865"/>
    <x v="12"/>
    <x v="0"/>
    <x v="1"/>
    <s v="54462-58311-YF"/>
    <s v="L-M-0.5"/>
    <n v="4"/>
    <x v="19"/>
    <s v="tquadrikr@opensource.org"/>
    <x v="2"/>
    <s v="Lib"/>
    <s v="M"/>
    <x v="0"/>
    <n v="8.73"/>
    <n v="34.92"/>
    <x v="2"/>
    <x v="0"/>
    <x v="1"/>
  </r>
  <r>
    <s v="DJG-14442-608"/>
    <x v="13"/>
    <x v="0"/>
    <x v="1"/>
    <s v="75716-12782-SS"/>
    <s v="R-D-1"/>
    <n v="3"/>
    <x v="20"/>
    <s v="gcroysdaleb6@nih.gov"/>
    <x v="0"/>
    <s v="Rob"/>
    <s v="D"/>
    <x v="2"/>
    <n v="8.9499999999999993"/>
    <n v="26.849999999999998"/>
    <x v="0"/>
    <x v="1"/>
    <x v="1"/>
  </r>
  <r>
    <s v="EEJ-16185-108"/>
    <x v="14"/>
    <x v="0"/>
    <x v="1"/>
    <s v="65552-60476-KY"/>
    <s v="L-L-0.2"/>
    <n v="5"/>
    <x v="21"/>
    <n v="0"/>
    <x v="0"/>
    <s v="Lib"/>
    <s v="L"/>
    <x v="1"/>
    <n v="4.7549999999999999"/>
    <n v="23.774999999999999"/>
    <x v="2"/>
    <x v="2"/>
    <x v="1"/>
  </r>
  <r>
    <s v="QLC-52637-305"/>
    <x v="15"/>
    <x v="0"/>
    <x v="1"/>
    <s v="34317-87258-HQ"/>
    <s v="L-D-2.5"/>
    <n v="4"/>
    <x v="22"/>
    <n v="0"/>
    <x v="2"/>
    <s v="Lib"/>
    <s v="D"/>
    <x v="3"/>
    <n v="29.784999999999997"/>
    <n v="119.13999999999999"/>
    <x v="2"/>
    <x v="1"/>
    <x v="1"/>
  </r>
  <r>
    <s v="WMU-87639-108"/>
    <x v="16"/>
    <x v="0"/>
    <x v="1"/>
    <s v="71891-51101-VQ"/>
    <s v="R-D-0.5"/>
    <n v="1"/>
    <x v="23"/>
    <s v="cstebbingsi2@drupal.org"/>
    <x v="0"/>
    <s v="Rob"/>
    <s v="D"/>
    <x v="0"/>
    <n v="5.3699999999999992"/>
    <n v="5.3699999999999992"/>
    <x v="0"/>
    <x v="1"/>
    <x v="1"/>
  </r>
  <r>
    <s v="CZG-01299-952"/>
    <x v="17"/>
    <x v="0"/>
    <x v="1"/>
    <s v="09540-70637-EV"/>
    <s v="L-D-1"/>
    <n v="2"/>
    <x v="24"/>
    <s v="jtoyekg@pinterest.com"/>
    <x v="2"/>
    <s v="Lib"/>
    <s v="D"/>
    <x v="2"/>
    <n v="12.95"/>
    <n v="25.9"/>
    <x v="2"/>
    <x v="1"/>
    <x v="1"/>
  </r>
  <r>
    <s v="JUO-34131-517"/>
    <x v="18"/>
    <x v="0"/>
    <x v="1"/>
    <s v="07972-83748-JI"/>
    <s v="L-D-1"/>
    <n v="6"/>
    <x v="25"/>
    <n v="0"/>
    <x v="0"/>
    <s v="Lib"/>
    <s v="D"/>
    <x v="2"/>
    <n v="12.95"/>
    <n v="77.699999999999989"/>
    <x v="2"/>
    <x v="1"/>
    <x v="1"/>
  </r>
  <r>
    <s v="AOL-13866-711"/>
    <x v="19"/>
    <x v="0"/>
    <x v="1"/>
    <s v="83490-88357-LJ"/>
    <s v="E-M-1"/>
    <n v="4"/>
    <x v="26"/>
    <s v="estentonms@google.it"/>
    <x v="0"/>
    <s v="Exc"/>
    <s v="M"/>
    <x v="2"/>
    <n v="13.75"/>
    <n v="55"/>
    <x v="1"/>
    <x v="0"/>
    <x v="1"/>
  </r>
  <r>
    <s v="OLF-77983-457"/>
    <x v="20"/>
    <x v="0"/>
    <x v="1"/>
    <s v="51901-35210-UI"/>
    <s v="A-L-2.5"/>
    <n v="2"/>
    <x v="27"/>
    <s v="gstarcksgi@abc.net.au"/>
    <x v="0"/>
    <s v="Ara"/>
    <s v="L"/>
    <x v="3"/>
    <n v="29.784999999999997"/>
    <n v="59.569999999999993"/>
    <x v="3"/>
    <x v="2"/>
    <x v="0"/>
  </r>
  <r>
    <s v="EAY-89850-211"/>
    <x v="21"/>
    <x v="0"/>
    <x v="1"/>
    <s v="43155-71724-XP"/>
    <s v="A-D-0.2"/>
    <n v="2"/>
    <x v="28"/>
    <n v="0"/>
    <x v="0"/>
    <s v="Ara"/>
    <s v="D"/>
    <x v="1"/>
    <n v="2.9849999999999999"/>
    <n v="5.97"/>
    <x v="3"/>
    <x v="1"/>
    <x v="1"/>
  </r>
  <r>
    <s v="EVP-43500-491"/>
    <x v="22"/>
    <x v="0"/>
    <x v="1"/>
    <s v="49231-44455-IC"/>
    <s v="A-M-0.5"/>
    <n v="4"/>
    <x v="29"/>
    <s v="sshalesq@umich.edu"/>
    <x v="0"/>
    <s v="Ara"/>
    <s v="M"/>
    <x v="0"/>
    <n v="6.75"/>
    <n v="27"/>
    <x v="3"/>
    <x v="0"/>
    <x v="1"/>
  </r>
  <r>
    <s v="RYZ-14633-602"/>
    <x v="22"/>
    <x v="0"/>
    <x v="1"/>
    <s v="14158-30713-OB"/>
    <s v="A-D-1"/>
    <n v="4"/>
    <x v="30"/>
    <s v="mcalcuttt@baidu.com"/>
    <x v="2"/>
    <s v="Ara"/>
    <s v="D"/>
    <x v="2"/>
    <n v="9.9499999999999993"/>
    <n v="39.799999999999997"/>
    <x v="3"/>
    <x v="1"/>
    <x v="1"/>
  </r>
  <r>
    <s v="XEE-37895-169"/>
    <x v="22"/>
    <x v="0"/>
    <x v="1"/>
    <s v="14888-85625-TM"/>
    <s v="A-L-2.5"/>
    <n v="3"/>
    <x v="31"/>
    <s v="plyfielde3@baidu.com"/>
    <x v="0"/>
    <s v="Ara"/>
    <s v="L"/>
    <x v="3"/>
    <n v="29.784999999999997"/>
    <n v="89.35499999999999"/>
    <x v="3"/>
    <x v="2"/>
    <x v="1"/>
  </r>
  <r>
    <s v="BPG-68988-842"/>
    <x v="23"/>
    <x v="0"/>
    <x v="1"/>
    <s v="53631-24432-SY"/>
    <s v="E-M-0.5"/>
    <n v="5"/>
    <x v="32"/>
    <s v="iphillpoten@buzzfeed.com"/>
    <x v="1"/>
    <s v="Exc"/>
    <s v="M"/>
    <x v="0"/>
    <n v="8.25"/>
    <n v="41.25"/>
    <x v="1"/>
    <x v="0"/>
    <x v="0"/>
  </r>
  <r>
    <s v="EZB-68383-559"/>
    <x v="23"/>
    <x v="0"/>
    <x v="1"/>
    <s v="90123-01967-KS"/>
    <s v="R-L-1"/>
    <n v="6"/>
    <x v="33"/>
    <n v="0"/>
    <x v="0"/>
    <s v="Rob"/>
    <s v="L"/>
    <x v="2"/>
    <n v="11.95"/>
    <n v="71.699999999999989"/>
    <x v="0"/>
    <x v="2"/>
    <x v="0"/>
  </r>
  <r>
    <s v="RWI-84131-848"/>
    <x v="24"/>
    <x v="0"/>
    <x v="1"/>
    <s v="16385-11286-NX"/>
    <s v="R-D-2.5"/>
    <n v="2"/>
    <x v="34"/>
    <s v="mspurdencj@exblog.jp"/>
    <x v="0"/>
    <s v="Rob"/>
    <s v="D"/>
    <x v="3"/>
    <n v="20.584999999999997"/>
    <n v="41.169999999999995"/>
    <x v="0"/>
    <x v="1"/>
    <x v="1"/>
  </r>
  <r>
    <s v="LTD-71429-845"/>
    <x v="25"/>
    <x v="0"/>
    <x v="1"/>
    <s v="03157-23165-UB"/>
    <s v="A-L-0.5"/>
    <n v="1"/>
    <x v="35"/>
    <s v="fcrumpe7u@ftc.gov"/>
    <x v="1"/>
    <s v="Ara"/>
    <s v="L"/>
    <x v="0"/>
    <n v="7.77"/>
    <n v="7.77"/>
    <x v="3"/>
    <x v="2"/>
    <x v="0"/>
  </r>
  <r>
    <s v="ZYQ-15797-695"/>
    <x v="26"/>
    <x v="0"/>
    <x v="1"/>
    <s v="79436-73011-MM"/>
    <s v="R-D-0.5"/>
    <n v="5"/>
    <x v="36"/>
    <n v="0"/>
    <x v="1"/>
    <s v="Rob"/>
    <s v="D"/>
    <x v="0"/>
    <n v="5.3699999999999992"/>
    <n v="26.849999999999994"/>
    <x v="0"/>
    <x v="1"/>
    <x v="1"/>
  </r>
  <r>
    <s v="HPD-65272-772"/>
    <x v="26"/>
    <x v="0"/>
    <x v="1"/>
    <s v="57504-13456-UO"/>
    <s v="L-M-2.5"/>
    <n v="1"/>
    <x v="37"/>
    <s v="pmetrick7r@rakuten.co.jp"/>
    <x v="0"/>
    <s v="Lib"/>
    <s v="M"/>
    <x v="3"/>
    <n v="33.464999999999996"/>
    <n v="33.464999999999996"/>
    <x v="2"/>
    <x v="0"/>
    <x v="1"/>
  </r>
  <r>
    <s v="ONW-00560-570"/>
    <x v="26"/>
    <x v="0"/>
    <x v="1"/>
    <s v="32900-82606-BO"/>
    <s v="A-M-1"/>
    <n v="2"/>
    <x v="38"/>
    <s v="cweondo8@theglobeandmail.com"/>
    <x v="0"/>
    <s v="Ara"/>
    <s v="M"/>
    <x v="2"/>
    <n v="11.25"/>
    <n v="22.5"/>
    <x v="3"/>
    <x v="0"/>
    <x v="0"/>
  </r>
  <r>
    <s v="CZD-56716-840"/>
    <x v="27"/>
    <x v="0"/>
    <x v="1"/>
    <s v="15456-29250-RU"/>
    <s v="L-D-2.5"/>
    <n v="4"/>
    <x v="39"/>
    <n v="0"/>
    <x v="0"/>
    <s v="Lib"/>
    <s v="D"/>
    <x v="3"/>
    <n v="29.784999999999997"/>
    <n v="119.13999999999999"/>
    <x v="2"/>
    <x v="1"/>
    <x v="0"/>
  </r>
  <r>
    <s v="RJR-12175-899"/>
    <x v="28"/>
    <x v="0"/>
    <x v="2"/>
    <s v="37274-08534-FM"/>
    <s v="E-D-0.5"/>
    <n v="3"/>
    <x v="40"/>
    <s v="smcmillian8t@csmonitor.com"/>
    <x v="0"/>
    <s v="Exc"/>
    <s v="D"/>
    <x v="0"/>
    <n v="7.29"/>
    <n v="21.87"/>
    <x v="1"/>
    <x v="1"/>
    <x v="0"/>
  </r>
  <r>
    <s v="EXP-21628-670"/>
    <x v="28"/>
    <x v="0"/>
    <x v="2"/>
    <s v="94447-35885-HK"/>
    <s v="A-M-2.5"/>
    <n v="3"/>
    <x v="41"/>
    <s v="wbernthhe@miitbeian.gov.cn"/>
    <x v="0"/>
    <s v="Ara"/>
    <s v="M"/>
    <x v="3"/>
    <n v="25.874999999999996"/>
    <n v="77.624999999999986"/>
    <x v="3"/>
    <x v="0"/>
    <x v="0"/>
  </r>
  <r>
    <s v="YWM-07310-594"/>
    <x v="28"/>
    <x v="0"/>
    <x v="2"/>
    <s v="66028-99867-WJ"/>
    <s v="E-M-0.5"/>
    <n v="5"/>
    <x v="42"/>
    <s v="mpalleskeo4@nyu.edu"/>
    <x v="0"/>
    <s v="Exc"/>
    <s v="M"/>
    <x v="0"/>
    <n v="8.25"/>
    <n v="41.25"/>
    <x v="1"/>
    <x v="0"/>
    <x v="1"/>
  </r>
  <r>
    <s v="XTH-67276-442"/>
    <x v="29"/>
    <x v="0"/>
    <x v="2"/>
    <s v="73799-04749-BM"/>
    <s v="L-M-2.5"/>
    <n v="4"/>
    <x v="43"/>
    <s v="bbyrdha@4shared.com"/>
    <x v="0"/>
    <s v="Lib"/>
    <s v="M"/>
    <x v="3"/>
    <n v="33.464999999999996"/>
    <n v="133.85999999999999"/>
    <x v="2"/>
    <x v="0"/>
    <x v="0"/>
  </r>
  <r>
    <s v="CGO-79583-871"/>
    <x v="30"/>
    <x v="0"/>
    <x v="2"/>
    <s v="37182-54930-XC"/>
    <s v="E-D-0.5"/>
    <n v="1"/>
    <x v="44"/>
    <s v="wgiorgioni9g@wikipedia.org"/>
    <x v="0"/>
    <s v="Exc"/>
    <s v="D"/>
    <x v="0"/>
    <n v="7.29"/>
    <n v="7.29"/>
    <x v="1"/>
    <x v="1"/>
    <x v="1"/>
  </r>
  <r>
    <s v="VQV-59984-866"/>
    <x v="31"/>
    <x v="0"/>
    <x v="2"/>
    <s v="48854-01899-FN"/>
    <s v="R-D-0.2"/>
    <n v="3"/>
    <x v="45"/>
    <s v="vskulletah@tinyurl.com"/>
    <x v="2"/>
    <s v="Rob"/>
    <s v="D"/>
    <x v="1"/>
    <n v="2.6849999999999996"/>
    <n v="8.0549999999999997"/>
    <x v="0"/>
    <x v="1"/>
    <x v="0"/>
  </r>
  <r>
    <s v="SFC-34054-213"/>
    <x v="32"/>
    <x v="0"/>
    <x v="2"/>
    <s v="08100-71102-HQ"/>
    <s v="L-L-0.5"/>
    <n v="4"/>
    <x v="46"/>
    <s v="mgundrymo@omniture.com"/>
    <x v="2"/>
    <s v="Lib"/>
    <s v="L"/>
    <x v="0"/>
    <n v="9.51"/>
    <n v="38.04"/>
    <x v="2"/>
    <x v="2"/>
    <x v="0"/>
  </r>
  <r>
    <s v="RKW-81145-984"/>
    <x v="33"/>
    <x v="0"/>
    <x v="2"/>
    <s v="98661-69719-VI"/>
    <s v="L-L-1"/>
    <n v="3"/>
    <x v="47"/>
    <s v="cbakeupe8@globo.com"/>
    <x v="0"/>
    <s v="Lib"/>
    <s v="L"/>
    <x v="2"/>
    <n v="15.85"/>
    <n v="47.55"/>
    <x v="2"/>
    <x v="2"/>
    <x v="0"/>
  </r>
  <r>
    <s v="MBM-55936-917"/>
    <x v="34"/>
    <x v="0"/>
    <x v="2"/>
    <s v="55989-39849-WO"/>
    <s v="L-D-0.5"/>
    <n v="3"/>
    <x v="48"/>
    <s v="ahavickat@nsw.gov.au"/>
    <x v="0"/>
    <s v="Lib"/>
    <s v="D"/>
    <x v="0"/>
    <n v="7.77"/>
    <n v="23.31"/>
    <x v="2"/>
    <x v="1"/>
    <x v="1"/>
  </r>
  <r>
    <s v="YWH-50638-556"/>
    <x v="35"/>
    <x v="0"/>
    <x v="2"/>
    <s v="89442-35633-HJ"/>
    <s v="E-L-0.5"/>
    <n v="4"/>
    <x v="49"/>
    <s v="elangcaster2l@spotify.com"/>
    <x v="1"/>
    <s v="Exc"/>
    <s v="L"/>
    <x v="0"/>
    <n v="8.91"/>
    <n v="35.64"/>
    <x v="1"/>
    <x v="2"/>
    <x v="1"/>
  </r>
  <r>
    <s v="OTA-40969-710"/>
    <x v="35"/>
    <x v="0"/>
    <x v="2"/>
    <s v="77877-11993-QH"/>
    <s v="R-L-1"/>
    <n v="5"/>
    <x v="50"/>
    <s v="mcanty79@jigsy.com"/>
    <x v="0"/>
    <s v="Rob"/>
    <s v="L"/>
    <x v="2"/>
    <n v="11.95"/>
    <n v="59.75"/>
    <x v="0"/>
    <x v="2"/>
    <x v="1"/>
  </r>
  <r>
    <s v="GQR-12490-152"/>
    <x v="35"/>
    <x v="0"/>
    <x v="2"/>
    <s v="22832-98538-RB"/>
    <s v="R-L-0.2"/>
    <n v="1"/>
    <x v="51"/>
    <s v="sgaweng7@creativecommons.org"/>
    <x v="0"/>
    <s v="Rob"/>
    <s v="L"/>
    <x v="1"/>
    <n v="3.5849999999999995"/>
    <n v="3.5849999999999995"/>
    <x v="0"/>
    <x v="2"/>
    <x v="1"/>
  </r>
  <r>
    <s v="UBA-43678-174"/>
    <x v="36"/>
    <x v="0"/>
    <x v="2"/>
    <s v="44530-75983-OD"/>
    <s v="E-D-2.5"/>
    <n v="6"/>
    <x v="52"/>
    <s v="ihotchkinb3@mit.edu"/>
    <x v="1"/>
    <s v="Exc"/>
    <s v="D"/>
    <x v="3"/>
    <n v="27.945"/>
    <n v="167.67000000000002"/>
    <x v="1"/>
    <x v="1"/>
    <x v="0"/>
  </r>
  <r>
    <s v="YXF-57218-272"/>
    <x v="36"/>
    <x v="0"/>
    <x v="2"/>
    <s v="55374-03175-IA"/>
    <s v="R-M-0.2"/>
    <n v="6"/>
    <x v="53"/>
    <n v="0"/>
    <x v="0"/>
    <s v="Rob"/>
    <s v="M"/>
    <x v="1"/>
    <n v="2.9849999999999999"/>
    <n v="17.91"/>
    <x v="0"/>
    <x v="0"/>
    <x v="1"/>
  </r>
  <r>
    <s v="KCY-61732-849"/>
    <x v="37"/>
    <x v="0"/>
    <x v="2"/>
    <s v="11349-55147-SN"/>
    <s v="L-D-1"/>
    <n v="2"/>
    <x v="54"/>
    <n v="0"/>
    <x v="2"/>
    <s v="Lib"/>
    <s v="D"/>
    <x v="2"/>
    <n v="12.95"/>
    <n v="25.9"/>
    <x v="2"/>
    <x v="1"/>
    <x v="0"/>
  </r>
  <r>
    <s v="BDM-03174-485"/>
    <x v="37"/>
    <x v="0"/>
    <x v="2"/>
    <s v="29581-13303-VB"/>
    <s v="R-L-0.5"/>
    <n v="4"/>
    <x v="55"/>
    <s v="wcalderom3@stumbleupon.com"/>
    <x v="0"/>
    <s v="Rob"/>
    <s v="L"/>
    <x v="0"/>
    <n v="7.169999999999999"/>
    <n v="28.679999999999996"/>
    <x v="0"/>
    <x v="2"/>
    <x v="0"/>
  </r>
  <r>
    <s v="YKX-23510-272"/>
    <x v="38"/>
    <x v="0"/>
    <x v="2"/>
    <s v="56991-05510-PR"/>
    <s v="A-L-2.5"/>
    <n v="2"/>
    <x v="56"/>
    <s v="jedenll@e-recht24.de"/>
    <x v="0"/>
    <s v="Ara"/>
    <s v="L"/>
    <x v="3"/>
    <n v="29.784999999999997"/>
    <n v="59.569999999999993"/>
    <x v="3"/>
    <x v="2"/>
    <x v="0"/>
  </r>
  <r>
    <s v="VAU-44387-624"/>
    <x v="39"/>
    <x v="0"/>
    <x v="2"/>
    <s v="99643-51048-IQ"/>
    <s v="A-M-0.2"/>
    <n v="6"/>
    <x v="57"/>
    <s v="malabasterg@hexun.com"/>
    <x v="0"/>
    <s v="Ara"/>
    <s v="M"/>
    <x v="1"/>
    <n v="3.375"/>
    <n v="20.25"/>
    <x v="3"/>
    <x v="0"/>
    <x v="0"/>
  </r>
  <r>
    <s v="IRJ-67095-738"/>
    <x v="39"/>
    <x v="0"/>
    <x v="2"/>
    <s v="86447-02699-UT"/>
    <s v="E-M-2.5"/>
    <n v="2"/>
    <x v="58"/>
    <s v="mchamberlayne4r@bigcartel.com"/>
    <x v="0"/>
    <s v="Exc"/>
    <s v="M"/>
    <x v="3"/>
    <n v="31.624999999999996"/>
    <n v="63.249999999999993"/>
    <x v="1"/>
    <x v="0"/>
    <x v="1"/>
  </r>
  <r>
    <s v="CPV-90280-133"/>
    <x v="39"/>
    <x v="0"/>
    <x v="2"/>
    <s v="66458-91190-YC"/>
    <s v="R-D-0.2"/>
    <n v="3"/>
    <x v="59"/>
    <s v="murione5@alexa.com"/>
    <x v="2"/>
    <s v="Rob"/>
    <s v="D"/>
    <x v="1"/>
    <n v="2.6849999999999996"/>
    <n v="8.0549999999999997"/>
    <x v="0"/>
    <x v="1"/>
    <x v="1"/>
  </r>
  <r>
    <s v="VGI-33205-360"/>
    <x v="40"/>
    <x v="0"/>
    <x v="2"/>
    <s v="96762-10814-DA"/>
    <s v="L-M-0.5"/>
    <n v="6"/>
    <x v="60"/>
    <s v="jgippesm0@cloudflare.com"/>
    <x v="1"/>
    <s v="Lib"/>
    <s v="M"/>
    <x v="0"/>
    <n v="8.73"/>
    <n v="52.38"/>
    <x v="2"/>
    <x v="0"/>
    <x v="1"/>
  </r>
  <r>
    <s v="NXM-89323-646"/>
    <x v="41"/>
    <x v="0"/>
    <x v="2"/>
    <s v="28158-93383-CK"/>
    <s v="E-D-1"/>
    <n v="1"/>
    <x v="61"/>
    <s v="kphilbrickpu@cdc.gov"/>
    <x v="0"/>
    <s v="Exc"/>
    <s v="D"/>
    <x v="2"/>
    <n v="12.15"/>
    <n v="12.15"/>
    <x v="1"/>
    <x v="1"/>
    <x v="1"/>
  </r>
  <r>
    <s v="SHP-55648-472"/>
    <x v="42"/>
    <x v="0"/>
    <x v="2"/>
    <s v="46818-20198-GB"/>
    <s v="A-M-1"/>
    <n v="6"/>
    <x v="62"/>
    <s v="cwassif@prweb.com"/>
    <x v="0"/>
    <s v="Ara"/>
    <s v="M"/>
    <x v="2"/>
    <n v="11.25"/>
    <n v="67.5"/>
    <x v="3"/>
    <x v="0"/>
    <x v="0"/>
  </r>
  <r>
    <s v="YGY-98425-969"/>
    <x v="43"/>
    <x v="0"/>
    <x v="3"/>
    <s v="63787-96257-TQ"/>
    <s v="L-M-1"/>
    <n v="1"/>
    <x v="63"/>
    <s v="msteptow35@earthlink.net"/>
    <x v="2"/>
    <s v="Lib"/>
    <s v="M"/>
    <x v="2"/>
    <n v="14.55"/>
    <n v="14.55"/>
    <x v="2"/>
    <x v="0"/>
    <x v="0"/>
  </r>
  <r>
    <s v="JUA-13580-095"/>
    <x v="43"/>
    <x v="0"/>
    <x v="3"/>
    <s v="55265-75151-AK"/>
    <s v="R-L-0.2"/>
    <n v="4"/>
    <x v="64"/>
    <s v="mdarrigoebu@hud.gov"/>
    <x v="2"/>
    <s v="Rob"/>
    <s v="L"/>
    <x v="1"/>
    <n v="3.5849999999999995"/>
    <n v="14.339999999999998"/>
    <x v="0"/>
    <x v="2"/>
    <x v="1"/>
  </r>
  <r>
    <s v="POF-29666-012"/>
    <x v="43"/>
    <x v="0"/>
    <x v="3"/>
    <s v="46885-00260-TL"/>
    <s v="R-D-0.5"/>
    <n v="1"/>
    <x v="65"/>
    <s v="sroseboroughr2@virginia.edu"/>
    <x v="0"/>
    <s v="Rob"/>
    <s v="D"/>
    <x v="0"/>
    <n v="5.3699999999999992"/>
    <n v="5.3699999999999992"/>
    <x v="0"/>
    <x v="1"/>
    <x v="1"/>
  </r>
  <r>
    <s v="IJK-34441-720"/>
    <x v="44"/>
    <x v="0"/>
    <x v="3"/>
    <s v="97201-58870-WB"/>
    <s v="A-M-0.5"/>
    <n v="6"/>
    <x v="66"/>
    <n v="0"/>
    <x v="0"/>
    <s v="Ara"/>
    <s v="M"/>
    <x v="0"/>
    <n v="6.75"/>
    <n v="40.5"/>
    <x v="3"/>
    <x v="0"/>
    <x v="1"/>
  </r>
  <r>
    <s v="OQA-93249-841"/>
    <x v="44"/>
    <x v="0"/>
    <x v="3"/>
    <s v="03917-13632-KC"/>
    <s v="A-M-2.5"/>
    <n v="6"/>
    <x v="67"/>
    <n v="0"/>
    <x v="0"/>
    <s v="Ara"/>
    <s v="M"/>
    <x v="3"/>
    <n v="25.874999999999996"/>
    <n v="155.24999999999997"/>
    <x v="3"/>
    <x v="0"/>
    <x v="1"/>
  </r>
  <r>
    <s v="QNA-31113-984"/>
    <x v="45"/>
    <x v="0"/>
    <x v="3"/>
    <s v="60512-78550-WS"/>
    <s v="L-M-0.2"/>
    <n v="4"/>
    <x v="68"/>
    <s v="oclausenthue41@marriott.com"/>
    <x v="0"/>
    <s v="Lib"/>
    <s v="M"/>
    <x v="1"/>
    <n v="4.3650000000000002"/>
    <n v="17.46"/>
    <x v="2"/>
    <x v="0"/>
    <x v="0"/>
  </r>
  <r>
    <s v="CXD-74176-600"/>
    <x v="45"/>
    <x v="0"/>
    <x v="3"/>
    <s v="70624-19112-AO"/>
    <s v="E-L-0.5"/>
    <n v="4"/>
    <x v="69"/>
    <s v="craglessc7@webmd.com"/>
    <x v="2"/>
    <s v="Exc"/>
    <s v="L"/>
    <x v="0"/>
    <n v="8.91"/>
    <n v="35.64"/>
    <x v="1"/>
    <x v="2"/>
    <x v="0"/>
  </r>
  <r>
    <s v="FEP-36895-658"/>
    <x v="46"/>
    <x v="0"/>
    <x v="3"/>
    <s v="44699-43836-UH"/>
    <s v="R-L-0.2"/>
    <n v="6"/>
    <x v="70"/>
    <s v="yskipsey9z@spotify.com"/>
    <x v="1"/>
    <s v="Rob"/>
    <s v="L"/>
    <x v="1"/>
    <n v="3.5849999999999995"/>
    <n v="21.509999999999998"/>
    <x v="0"/>
    <x v="2"/>
    <x v="0"/>
  </r>
  <r>
    <s v="ZHQ-30471-635"/>
    <x v="46"/>
    <x v="0"/>
    <x v="3"/>
    <s v="40600-58915-WZ"/>
    <s v="L-M-0.5"/>
    <n v="5"/>
    <x v="71"/>
    <s v="sdanilchikl6@mit.edu"/>
    <x v="1"/>
    <s v="Lib"/>
    <s v="M"/>
    <x v="0"/>
    <n v="8.73"/>
    <n v="43.650000000000006"/>
    <x v="2"/>
    <x v="0"/>
    <x v="0"/>
  </r>
  <r>
    <s v="PMV-54491-220"/>
    <x v="47"/>
    <x v="0"/>
    <x v="3"/>
    <s v="87242-18006-IR"/>
    <s v="L-M-0.2"/>
    <n v="2"/>
    <x v="72"/>
    <s v="libertkl@huffingtonpost.com"/>
    <x v="0"/>
    <s v="Lib"/>
    <s v="M"/>
    <x v="1"/>
    <n v="4.3650000000000002"/>
    <n v="8.73"/>
    <x v="2"/>
    <x v="0"/>
    <x v="0"/>
  </r>
  <r>
    <s v="DDO-71442-967"/>
    <x v="48"/>
    <x v="0"/>
    <x v="3"/>
    <s v="89422-58281-FD"/>
    <s v="L-D-0.2"/>
    <n v="5"/>
    <x v="73"/>
    <s v="abaudino5b@netvibes.com"/>
    <x v="0"/>
    <s v="Lib"/>
    <s v="D"/>
    <x v="1"/>
    <n v="3.8849999999999998"/>
    <n v="19.424999999999997"/>
    <x v="2"/>
    <x v="1"/>
    <x v="1"/>
  </r>
  <r>
    <s v="XSZ-84273-421"/>
    <x v="49"/>
    <x v="0"/>
    <x v="3"/>
    <s v="15405-60469-TM"/>
    <s v="R-M-0.5"/>
    <n v="3"/>
    <x v="74"/>
    <s v="pwye2z@dagondesign.com"/>
    <x v="0"/>
    <s v="Rob"/>
    <s v="M"/>
    <x v="0"/>
    <n v="5.97"/>
    <n v="17.91"/>
    <x v="0"/>
    <x v="0"/>
    <x v="1"/>
  </r>
  <r>
    <s v="BRV-64870-915"/>
    <x v="50"/>
    <x v="0"/>
    <x v="3"/>
    <s v="32070-55528-UG"/>
    <s v="L-L-2.5"/>
    <n v="5"/>
    <x v="75"/>
    <n v="0"/>
    <x v="2"/>
    <s v="Lib"/>
    <s v="L"/>
    <x v="3"/>
    <n v="36.454999999999998"/>
    <n v="182.27499999999998"/>
    <x v="2"/>
    <x v="2"/>
    <x v="0"/>
  </r>
  <r>
    <s v="SUB-13006-125"/>
    <x v="51"/>
    <x v="0"/>
    <x v="3"/>
    <s v="26103-41504-IB"/>
    <s v="A-L-0.5"/>
    <n v="5"/>
    <x v="76"/>
    <s v="aarnow28@arizona.edu"/>
    <x v="0"/>
    <s v="Ara"/>
    <s v="L"/>
    <x v="0"/>
    <n v="7.77"/>
    <n v="38.849999999999994"/>
    <x v="3"/>
    <x v="2"/>
    <x v="1"/>
  </r>
  <r>
    <s v="RRP-51647-420"/>
    <x v="52"/>
    <x v="0"/>
    <x v="3"/>
    <s v="89292-52335-YZ"/>
    <s v="E-D-1"/>
    <n v="3"/>
    <x v="77"/>
    <s v="llathleiffc9@nationalgeographic.com"/>
    <x v="2"/>
    <s v="Exc"/>
    <s v="D"/>
    <x v="2"/>
    <n v="12.15"/>
    <n v="36.450000000000003"/>
    <x v="1"/>
    <x v="1"/>
    <x v="1"/>
  </r>
  <r>
    <s v="VVL-95291-039"/>
    <x v="52"/>
    <x v="0"/>
    <x v="3"/>
    <s v="96516-97464-MF"/>
    <s v="E-L-0.2"/>
    <n v="2"/>
    <x v="78"/>
    <s v="senefermm@blog.com"/>
    <x v="0"/>
    <s v="Exc"/>
    <s v="L"/>
    <x v="1"/>
    <n v="4.4550000000000001"/>
    <n v="8.91"/>
    <x v="1"/>
    <x v="2"/>
    <x v="0"/>
  </r>
  <r>
    <s v="NXV-05302-067"/>
    <x v="53"/>
    <x v="0"/>
    <x v="3"/>
    <s v="25754-33191-ZI"/>
    <s v="L-M-2.5"/>
    <n v="4"/>
    <x v="79"/>
    <n v="0"/>
    <x v="0"/>
    <s v="Lib"/>
    <s v="M"/>
    <x v="3"/>
    <n v="33.464999999999996"/>
    <n v="133.85999999999999"/>
    <x v="2"/>
    <x v="0"/>
    <x v="0"/>
  </r>
  <r>
    <s v="LPS-39089-432"/>
    <x v="54"/>
    <x v="0"/>
    <x v="3"/>
    <s v="97655-45555-LI"/>
    <s v="R-D-1"/>
    <n v="5"/>
    <x v="80"/>
    <s v="balldridge93@yandex.ru"/>
    <x v="0"/>
    <s v="Rob"/>
    <s v="D"/>
    <x v="2"/>
    <n v="8.9499999999999993"/>
    <n v="44.75"/>
    <x v="0"/>
    <x v="1"/>
    <x v="1"/>
  </r>
  <r>
    <s v="AGQ-06534-750"/>
    <x v="54"/>
    <x v="0"/>
    <x v="3"/>
    <s v="52798-46508-HP"/>
    <s v="A-L-1"/>
    <n v="5"/>
    <x v="81"/>
    <s v="kgrinstedj4@google.com.br"/>
    <x v="2"/>
    <s v="Ara"/>
    <s v="L"/>
    <x v="2"/>
    <n v="12.95"/>
    <n v="64.75"/>
    <x v="3"/>
    <x v="2"/>
    <x v="0"/>
  </r>
  <r>
    <s v="LGD-24408-274"/>
    <x v="55"/>
    <x v="0"/>
    <x v="3"/>
    <s v="13694-25001-LX"/>
    <s v="L-L-0.5"/>
    <n v="3"/>
    <x v="82"/>
    <s v="sstrase11@booking.com"/>
    <x v="0"/>
    <s v="Lib"/>
    <s v="L"/>
    <x v="0"/>
    <n v="9.51"/>
    <n v="28.53"/>
    <x v="2"/>
    <x v="2"/>
    <x v="0"/>
  </r>
  <r>
    <s v="MWP-46239-785"/>
    <x v="56"/>
    <x v="0"/>
    <x v="3"/>
    <s v="87979-56781-YV"/>
    <s v="L-M-0.2"/>
    <n v="5"/>
    <x v="83"/>
    <s v="srodliff3g@ted.com"/>
    <x v="0"/>
    <s v="Lib"/>
    <s v="M"/>
    <x v="1"/>
    <n v="4.3650000000000002"/>
    <n v="21.825000000000003"/>
    <x v="2"/>
    <x v="0"/>
    <x v="1"/>
  </r>
  <r>
    <s v="CXI-04933-855"/>
    <x v="56"/>
    <x v="0"/>
    <x v="3"/>
    <s v="62923-29397-KX"/>
    <s v="E-L-2.5"/>
    <n v="6"/>
    <x v="84"/>
    <s v="ltanti8b@techcrunch.com"/>
    <x v="0"/>
    <s v="Exc"/>
    <s v="L"/>
    <x v="3"/>
    <n v="34.154999999999994"/>
    <n v="204.92999999999995"/>
    <x v="1"/>
    <x v="2"/>
    <x v="1"/>
  </r>
  <r>
    <s v="HDQ-86094-507"/>
    <x v="56"/>
    <x v="0"/>
    <x v="3"/>
    <s v="32481-61533-ZJ"/>
    <s v="E-D-1"/>
    <n v="6"/>
    <x v="85"/>
    <s v="ptoffula4@posterous.com"/>
    <x v="0"/>
    <s v="Exc"/>
    <s v="D"/>
    <x v="2"/>
    <n v="12.15"/>
    <n v="72.900000000000006"/>
    <x v="1"/>
    <x v="1"/>
    <x v="1"/>
  </r>
  <r>
    <s v="NCH-55389-562"/>
    <x v="56"/>
    <x v="0"/>
    <x v="3"/>
    <s v="86579-92122-OC"/>
    <s v="E-L-2.5"/>
    <n v="5"/>
    <x v="86"/>
    <n v="0"/>
    <x v="0"/>
    <s v="Exc"/>
    <s v="L"/>
    <x v="3"/>
    <n v="34.154999999999994"/>
    <n v="170.77499999999998"/>
    <x v="1"/>
    <x v="2"/>
    <x v="1"/>
  </r>
  <r>
    <s v="NCH-55389-562"/>
    <x v="56"/>
    <x v="0"/>
    <x v="3"/>
    <s v="86579-92122-OC"/>
    <s v="R-L-2.5"/>
    <n v="2"/>
    <x v="86"/>
    <n v="0"/>
    <x v="0"/>
    <s v="Rob"/>
    <s v="L"/>
    <x v="3"/>
    <n v="27.484999999999996"/>
    <n v="54.969999999999992"/>
    <x v="0"/>
    <x v="2"/>
    <x v="1"/>
  </r>
  <r>
    <s v="NCH-55389-562"/>
    <x v="56"/>
    <x v="0"/>
    <x v="3"/>
    <s v="86579-92122-OC"/>
    <s v="E-L-1"/>
    <n v="1"/>
    <x v="86"/>
    <n v="0"/>
    <x v="0"/>
    <s v="Exc"/>
    <s v="L"/>
    <x v="2"/>
    <n v="14.85"/>
    <n v="14.85"/>
    <x v="1"/>
    <x v="2"/>
    <x v="1"/>
  </r>
  <r>
    <s v="NCH-55389-562"/>
    <x v="56"/>
    <x v="0"/>
    <x v="3"/>
    <s v="86579-92122-OC"/>
    <s v="A-L-0.2"/>
    <n v="2"/>
    <x v="86"/>
    <n v="0"/>
    <x v="0"/>
    <s v="Ara"/>
    <s v="L"/>
    <x v="1"/>
    <n v="3.8849999999999998"/>
    <n v="7.77"/>
    <x v="3"/>
    <x v="2"/>
    <x v="1"/>
  </r>
  <r>
    <s v="FHD-89872-325"/>
    <x v="57"/>
    <x v="0"/>
    <x v="3"/>
    <s v="31715-98714-OO"/>
    <s v="L-L-1"/>
    <n v="4"/>
    <x v="87"/>
    <s v="koslerf0@gmpg.org"/>
    <x v="0"/>
    <s v="Lib"/>
    <s v="L"/>
    <x v="2"/>
    <n v="15.85"/>
    <n v="63.4"/>
    <x v="2"/>
    <x v="2"/>
    <x v="1"/>
  </r>
  <r>
    <s v="KMS-49214-806"/>
    <x v="58"/>
    <x v="0"/>
    <x v="3"/>
    <s v="50384-52703-LA"/>
    <s v="E-L-2.5"/>
    <n v="4"/>
    <x v="88"/>
    <s v="lmacmanusmu@imdb.com"/>
    <x v="0"/>
    <s v="Exc"/>
    <s v="L"/>
    <x v="3"/>
    <n v="34.154999999999994"/>
    <n v="136.61999999999998"/>
    <x v="1"/>
    <x v="2"/>
    <x v="0"/>
  </r>
  <r>
    <s v="XLD-12920-505"/>
    <x v="59"/>
    <x v="0"/>
    <x v="4"/>
    <s v="21907-75962-VB"/>
    <s v="E-L-0.5"/>
    <n v="6"/>
    <x v="89"/>
    <n v="0"/>
    <x v="0"/>
    <s v="Exc"/>
    <s v="L"/>
    <x v="0"/>
    <n v="8.91"/>
    <n v="53.46"/>
    <x v="1"/>
    <x v="2"/>
    <x v="1"/>
  </r>
  <r>
    <s v="XYL-52196-459"/>
    <x v="60"/>
    <x v="0"/>
    <x v="4"/>
    <s v="13549-65017-VE"/>
    <s v="R-D-0.2"/>
    <n v="3"/>
    <x v="90"/>
    <s v="jwilkissongf@nba.com"/>
    <x v="0"/>
    <s v="Rob"/>
    <s v="D"/>
    <x v="1"/>
    <n v="2.6849999999999996"/>
    <n v="8.0549999999999997"/>
    <x v="0"/>
    <x v="1"/>
    <x v="1"/>
  </r>
  <r>
    <s v="IDQ-20193-502"/>
    <x v="61"/>
    <x v="0"/>
    <x v="4"/>
    <s v="36021-61205-DF"/>
    <s v="L-M-0.2"/>
    <n v="2"/>
    <x v="91"/>
    <s v="rpithcockb5@yellowbook.com"/>
    <x v="0"/>
    <s v="Lib"/>
    <s v="M"/>
    <x v="1"/>
    <n v="4.3650000000000002"/>
    <n v="8.73"/>
    <x v="2"/>
    <x v="0"/>
    <x v="1"/>
  </r>
  <r>
    <s v="MOU-74341-266"/>
    <x v="62"/>
    <x v="0"/>
    <x v="4"/>
    <s v="99358-65399-TC"/>
    <s v="A-D-0.5"/>
    <n v="4"/>
    <x v="92"/>
    <s v="jawdry9q@utexas.edu"/>
    <x v="0"/>
    <s v="Ara"/>
    <s v="D"/>
    <x v="0"/>
    <n v="5.97"/>
    <n v="23.88"/>
    <x v="3"/>
    <x v="1"/>
    <x v="0"/>
  </r>
  <r>
    <s v="QLM-07145-668"/>
    <x v="63"/>
    <x v="0"/>
    <x v="4"/>
    <s v="86437-17399-FK"/>
    <s v="E-D-0.2"/>
    <n v="2"/>
    <x v="93"/>
    <s v="celgey25@webs.com"/>
    <x v="0"/>
    <s v="Exc"/>
    <s v="D"/>
    <x v="1"/>
    <n v="3.645"/>
    <n v="7.29"/>
    <x v="1"/>
    <x v="1"/>
    <x v="0"/>
  </r>
  <r>
    <s v="SIB-83254-136"/>
    <x v="64"/>
    <x v="0"/>
    <x v="4"/>
    <s v="45315-50206-DK"/>
    <s v="R-M-0.5"/>
    <n v="6"/>
    <x v="94"/>
    <s v="dvizor88@furl.net"/>
    <x v="0"/>
    <s v="Rob"/>
    <s v="M"/>
    <x v="0"/>
    <n v="5.97"/>
    <n v="35.82"/>
    <x v="0"/>
    <x v="0"/>
    <x v="1"/>
  </r>
  <r>
    <s v="AMB-93600-000"/>
    <x v="65"/>
    <x v="0"/>
    <x v="4"/>
    <s v="64435-53100-WM"/>
    <s v="A-L-2.5"/>
    <n v="1"/>
    <x v="95"/>
    <s v="tcotmore9y@amazonaws.com"/>
    <x v="0"/>
    <s v="Ara"/>
    <s v="L"/>
    <x v="3"/>
    <n v="29.784999999999997"/>
    <n v="29.784999999999997"/>
    <x v="3"/>
    <x v="2"/>
    <x v="0"/>
  </r>
  <r>
    <s v="DWZ-69106-473"/>
    <x v="66"/>
    <x v="0"/>
    <x v="4"/>
    <s v="76447-50326-IC"/>
    <s v="L-L-2.5"/>
    <n v="4"/>
    <x v="96"/>
    <s v="kflanders1f@over-blog.com"/>
    <x v="2"/>
    <s v="Lib"/>
    <s v="L"/>
    <x v="3"/>
    <n v="36.454999999999998"/>
    <n v="145.82"/>
    <x v="2"/>
    <x v="2"/>
    <x v="1"/>
  </r>
  <r>
    <s v="PSY-45485-542"/>
    <x v="67"/>
    <x v="0"/>
    <x v="4"/>
    <s v="62246-99443-HF"/>
    <s v="R-D-0.5"/>
    <n v="3"/>
    <x v="97"/>
    <s v="abilbrookcs@booking.com"/>
    <x v="2"/>
    <s v="Rob"/>
    <s v="D"/>
    <x v="0"/>
    <n v="5.3699999999999992"/>
    <n v="16.11"/>
    <x v="0"/>
    <x v="1"/>
    <x v="1"/>
  </r>
  <r>
    <s v="MZJ-77284-941"/>
    <x v="68"/>
    <x v="0"/>
    <x v="4"/>
    <s v="99978-56910-BN"/>
    <s v="E-L-0.2"/>
    <n v="5"/>
    <x v="98"/>
    <s v="erolingq@google.fr"/>
    <x v="0"/>
    <s v="Exc"/>
    <s v="L"/>
    <x v="1"/>
    <n v="4.4550000000000001"/>
    <n v="22.274999999999999"/>
    <x v="1"/>
    <x v="2"/>
    <x v="1"/>
  </r>
  <r>
    <s v="UMT-26130-151"/>
    <x v="69"/>
    <x v="0"/>
    <x v="4"/>
    <s v="55864-37682-GQ"/>
    <s v="L-M-0.2"/>
    <n v="3"/>
    <x v="99"/>
    <s v="cweatherallim@toplist.cz"/>
    <x v="0"/>
    <s v="Lib"/>
    <s v="M"/>
    <x v="1"/>
    <n v="4.3650000000000002"/>
    <n v="13.095000000000001"/>
    <x v="2"/>
    <x v="0"/>
    <x v="1"/>
  </r>
  <r>
    <s v="GPU-79113-136"/>
    <x v="70"/>
    <x v="0"/>
    <x v="4"/>
    <s v="73284-01385-SJ"/>
    <s v="R-D-0.2"/>
    <n v="3"/>
    <x v="100"/>
    <s v="atolworthy16@toplist.cz"/>
    <x v="0"/>
    <s v="Rob"/>
    <s v="D"/>
    <x v="1"/>
    <n v="2.6849999999999996"/>
    <n v="8.0549999999999997"/>
    <x v="0"/>
    <x v="1"/>
    <x v="1"/>
  </r>
  <r>
    <s v="QDV-03406-248"/>
    <x v="71"/>
    <x v="0"/>
    <x v="4"/>
    <s v="74126-88836-KA"/>
    <s v="L-M-0.5"/>
    <n v="3"/>
    <x v="101"/>
    <s v="swoodham3h@businesswire.com"/>
    <x v="2"/>
    <s v="Lib"/>
    <s v="M"/>
    <x v="0"/>
    <n v="8.73"/>
    <n v="26.19"/>
    <x v="2"/>
    <x v="0"/>
    <x v="1"/>
  </r>
  <r>
    <s v="NEU-86533-016"/>
    <x v="72"/>
    <x v="0"/>
    <x v="5"/>
    <s v="96544-91644-IT"/>
    <s v="R-D-0.2"/>
    <n v="6"/>
    <x v="102"/>
    <s v="gschonfeld4j@oracle.com"/>
    <x v="0"/>
    <s v="Rob"/>
    <s v="D"/>
    <x v="1"/>
    <n v="2.6849999999999996"/>
    <n v="16.11"/>
    <x v="0"/>
    <x v="1"/>
    <x v="0"/>
  </r>
  <r>
    <s v="MQU-86100-929"/>
    <x v="73"/>
    <x v="0"/>
    <x v="5"/>
    <s v="64418-01720-VW"/>
    <s v="L-L-0.5"/>
    <n v="4"/>
    <x v="103"/>
    <n v="0"/>
    <x v="0"/>
    <s v="Lib"/>
    <s v="L"/>
    <x v="0"/>
    <n v="9.51"/>
    <n v="38.04"/>
    <x v="2"/>
    <x v="2"/>
    <x v="1"/>
  </r>
  <r>
    <s v="ZPW-31329-741"/>
    <x v="74"/>
    <x v="0"/>
    <x v="5"/>
    <s v="27132-68907-RC"/>
    <s v="R-D-1"/>
    <n v="6"/>
    <x v="104"/>
    <s v="abrashda@plala.or.jp"/>
    <x v="0"/>
    <s v="Rob"/>
    <s v="D"/>
    <x v="2"/>
    <n v="8.9499999999999993"/>
    <n v="53.699999999999996"/>
    <x v="0"/>
    <x v="1"/>
    <x v="1"/>
  </r>
  <r>
    <s v="ZPW-31329-741"/>
    <x v="74"/>
    <x v="0"/>
    <x v="5"/>
    <s v="27132-68907-RC"/>
    <s v="E-M-2.5"/>
    <n v="4"/>
    <x v="104"/>
    <s v="abrashda@plala.or.jp"/>
    <x v="0"/>
    <s v="Exc"/>
    <s v="M"/>
    <x v="3"/>
    <n v="31.624999999999996"/>
    <n v="126.49999999999999"/>
    <x v="1"/>
    <x v="0"/>
    <x v="1"/>
  </r>
  <r>
    <s v="ZPW-31329-741"/>
    <x v="74"/>
    <x v="0"/>
    <x v="5"/>
    <s v="27132-68907-RC"/>
    <s v="E-M-0.2"/>
    <n v="1"/>
    <x v="104"/>
    <s v="abrashda@plala.or.jp"/>
    <x v="0"/>
    <s v="Exc"/>
    <s v="M"/>
    <x v="1"/>
    <n v="4.125"/>
    <n v="4.125"/>
    <x v="1"/>
    <x v="0"/>
    <x v="1"/>
  </r>
  <r>
    <s v="VPX-44956-367"/>
    <x v="75"/>
    <x v="0"/>
    <x v="5"/>
    <s v="39582-35773-ZJ"/>
    <s v="R-M-0.5"/>
    <n v="5"/>
    <x v="105"/>
    <s v="vupstoneei@google.pl"/>
    <x v="0"/>
    <s v="Rob"/>
    <s v="M"/>
    <x v="0"/>
    <n v="5.97"/>
    <n v="29.849999999999998"/>
    <x v="0"/>
    <x v="0"/>
    <x v="0"/>
  </r>
  <r>
    <s v="YFH-87456-208"/>
    <x v="76"/>
    <x v="0"/>
    <x v="5"/>
    <s v="23600-98432-ME"/>
    <s v="L-M-0.2"/>
    <n v="2"/>
    <x v="106"/>
    <n v="0"/>
    <x v="0"/>
    <s v="Lib"/>
    <s v="M"/>
    <x v="1"/>
    <n v="4.3650000000000002"/>
    <n v="8.73"/>
    <x v="2"/>
    <x v="0"/>
    <x v="1"/>
  </r>
  <r>
    <s v="TDZ-59011-211"/>
    <x v="77"/>
    <x v="0"/>
    <x v="5"/>
    <s v="57611-05522-ST"/>
    <s v="R-D-2.5"/>
    <n v="4"/>
    <x v="107"/>
    <s v="predfordi@ow.ly"/>
    <x v="2"/>
    <s v="Rob"/>
    <s v="D"/>
    <x v="3"/>
    <n v="20.584999999999997"/>
    <n v="82.339999999999989"/>
    <x v="0"/>
    <x v="1"/>
    <x v="1"/>
  </r>
  <r>
    <s v="PCA-14081-576"/>
    <x v="77"/>
    <x v="0"/>
    <x v="5"/>
    <s v="63112-10870-LC"/>
    <s v="R-L-0.2"/>
    <n v="5"/>
    <x v="108"/>
    <s v="lwhittleseem1@e-recht24.de"/>
    <x v="0"/>
    <s v="Rob"/>
    <s v="L"/>
    <x v="1"/>
    <n v="3.5849999999999995"/>
    <n v="17.924999999999997"/>
    <x v="0"/>
    <x v="2"/>
    <x v="0"/>
  </r>
  <r>
    <s v="FWD-85967-769"/>
    <x v="78"/>
    <x v="0"/>
    <x v="5"/>
    <s v="20256-54689-LO"/>
    <s v="E-D-0.2"/>
    <n v="3"/>
    <x v="109"/>
    <n v="0"/>
    <x v="0"/>
    <s v="Exc"/>
    <s v="D"/>
    <x v="1"/>
    <n v="3.645"/>
    <n v="10.935"/>
    <x v="1"/>
    <x v="1"/>
    <x v="0"/>
  </r>
  <r>
    <s v="WFK-99317-827"/>
    <x v="79"/>
    <x v="0"/>
    <x v="5"/>
    <s v="32058-76765-ZL"/>
    <s v="L-D-2.5"/>
    <n v="3"/>
    <x v="110"/>
    <s v="dcrownshawnr@photobucket.com"/>
    <x v="0"/>
    <s v="Lib"/>
    <s v="D"/>
    <x v="3"/>
    <n v="29.784999999999997"/>
    <n v="89.35499999999999"/>
    <x v="2"/>
    <x v="1"/>
    <x v="0"/>
  </r>
  <r>
    <s v="LCU-93317-340"/>
    <x v="80"/>
    <x v="0"/>
    <x v="5"/>
    <s v="84996-26826-DK"/>
    <s v="R-D-0.2"/>
    <n v="1"/>
    <x v="111"/>
    <s v="soliffeop@yellowbook.com"/>
    <x v="0"/>
    <s v="Rob"/>
    <s v="D"/>
    <x v="1"/>
    <n v="2.6849999999999996"/>
    <n v="2.6849999999999996"/>
    <x v="0"/>
    <x v="1"/>
    <x v="1"/>
  </r>
  <r>
    <s v="XED-90333-402"/>
    <x v="81"/>
    <x v="0"/>
    <x v="5"/>
    <s v="28300-14355-GF"/>
    <s v="E-M-0.2"/>
    <n v="5"/>
    <x v="112"/>
    <s v="pvasilenkoos@addtoany.com"/>
    <x v="1"/>
    <s v="Exc"/>
    <s v="M"/>
    <x v="1"/>
    <n v="4.125"/>
    <n v="20.625"/>
    <x v="1"/>
    <x v="0"/>
    <x v="0"/>
  </r>
  <r>
    <s v="YIE-87008-621"/>
    <x v="82"/>
    <x v="0"/>
    <x v="5"/>
    <s v="22503-52799-MI"/>
    <s v="L-M-0.5"/>
    <n v="4"/>
    <x v="113"/>
    <s v="stitleynu@whitehouse.gov"/>
    <x v="0"/>
    <s v="Lib"/>
    <s v="M"/>
    <x v="0"/>
    <n v="8.73"/>
    <n v="34.92"/>
    <x v="2"/>
    <x v="0"/>
    <x v="0"/>
  </r>
  <r>
    <s v="MPV-26985-215"/>
    <x v="83"/>
    <x v="0"/>
    <x v="5"/>
    <s v="51466-52850-AG"/>
    <s v="R-D-0.5"/>
    <n v="1"/>
    <x v="114"/>
    <s v="achatto7v@sakura.ne.jp"/>
    <x v="1"/>
    <s v="Rob"/>
    <s v="D"/>
    <x v="0"/>
    <n v="5.3699999999999992"/>
    <n v="5.3699999999999992"/>
    <x v="0"/>
    <x v="1"/>
    <x v="1"/>
  </r>
  <r>
    <s v="VKA-82720-513"/>
    <x v="84"/>
    <x v="0"/>
    <x v="5"/>
    <s v="12299-30914-NG"/>
    <s v="A-M-2.5"/>
    <n v="6"/>
    <x v="115"/>
    <s v="gholborn4b@ow.ly"/>
    <x v="0"/>
    <s v="Ara"/>
    <s v="M"/>
    <x v="3"/>
    <n v="25.874999999999996"/>
    <n v="155.24999999999997"/>
    <x v="3"/>
    <x v="0"/>
    <x v="1"/>
  </r>
  <r>
    <s v="QOJ-38788-727"/>
    <x v="84"/>
    <x v="0"/>
    <x v="5"/>
    <s v="16358-63919-CE"/>
    <s v="E-M-2.5"/>
    <n v="5"/>
    <x v="116"/>
    <s v="hrannerp2@omniture.com"/>
    <x v="0"/>
    <s v="Exc"/>
    <s v="M"/>
    <x v="3"/>
    <n v="31.624999999999996"/>
    <n v="158.12499999999997"/>
    <x v="1"/>
    <x v="0"/>
    <x v="0"/>
  </r>
  <r>
    <s v="CZY-70361-485"/>
    <x v="85"/>
    <x v="0"/>
    <x v="5"/>
    <s v="83308-82257-UN"/>
    <s v="E-L-2.5"/>
    <n v="6"/>
    <x v="117"/>
    <s v="nlush8s@dedecms.com"/>
    <x v="2"/>
    <s v="Exc"/>
    <s v="L"/>
    <x v="3"/>
    <n v="34.154999999999994"/>
    <n v="204.92999999999995"/>
    <x v="1"/>
    <x v="2"/>
    <x v="0"/>
  </r>
  <r>
    <s v="GPR-19973-483"/>
    <x v="86"/>
    <x v="0"/>
    <x v="5"/>
    <s v="92926-08470-YS"/>
    <s v="R-D-0.5"/>
    <n v="5"/>
    <x v="118"/>
    <s v="bfominov33@yale.edu"/>
    <x v="0"/>
    <s v="Rob"/>
    <s v="D"/>
    <x v="0"/>
    <n v="5.3699999999999992"/>
    <n v="26.849999999999994"/>
    <x v="0"/>
    <x v="1"/>
    <x v="0"/>
  </r>
  <r>
    <s v="LTN-89139-350"/>
    <x v="87"/>
    <x v="0"/>
    <x v="5"/>
    <s v="07756-71018-GU"/>
    <s v="R-L-2.5"/>
    <n v="5"/>
    <x v="119"/>
    <s v="kcantor4@gmpg.org"/>
    <x v="0"/>
    <s v="Rob"/>
    <s v="L"/>
    <x v="3"/>
    <n v="27.484999999999996"/>
    <n v="137.42499999999998"/>
    <x v="0"/>
    <x v="2"/>
    <x v="1"/>
  </r>
  <r>
    <s v="VMW-26889-781"/>
    <x v="88"/>
    <x v="0"/>
    <x v="5"/>
    <s v="36078-91009-WU"/>
    <s v="A-L-0.2"/>
    <n v="2"/>
    <x v="120"/>
    <s v="acurley1b@hao123.com"/>
    <x v="0"/>
    <s v="Ara"/>
    <s v="L"/>
    <x v="1"/>
    <n v="3.8849999999999998"/>
    <n v="7.77"/>
    <x v="3"/>
    <x v="2"/>
    <x v="1"/>
  </r>
  <r>
    <s v="KYS-27063-603"/>
    <x v="89"/>
    <x v="0"/>
    <x v="5"/>
    <s v="69958-32065-SW"/>
    <s v="E-L-2.5"/>
    <n v="4"/>
    <x v="121"/>
    <s v="slist1y@mapquest.com"/>
    <x v="0"/>
    <s v="Exc"/>
    <s v="L"/>
    <x v="3"/>
    <n v="34.154999999999994"/>
    <n v="136.61999999999998"/>
    <x v="1"/>
    <x v="2"/>
    <x v="0"/>
  </r>
  <r>
    <s v="CZF-40873-691"/>
    <x v="89"/>
    <x v="0"/>
    <x v="5"/>
    <s v="64988-20636-XQ"/>
    <s v="E-M-0.5"/>
    <n v="2"/>
    <x v="122"/>
    <n v="0"/>
    <x v="1"/>
    <s v="Exc"/>
    <s v="M"/>
    <x v="0"/>
    <n v="8.25"/>
    <n v="16.5"/>
    <x v="1"/>
    <x v="0"/>
    <x v="0"/>
  </r>
  <r>
    <s v="GPZ-36017-366"/>
    <x v="90"/>
    <x v="0"/>
    <x v="6"/>
    <s v="65732-22589-OW"/>
    <s v="A-D-2.5"/>
    <n v="5"/>
    <x v="123"/>
    <s v="kmarrisonoq@dropbox.com"/>
    <x v="0"/>
    <s v="Ara"/>
    <s v="D"/>
    <x v="3"/>
    <n v="22.884999999999998"/>
    <n v="114.42499999999998"/>
    <x v="3"/>
    <x v="1"/>
    <x v="1"/>
  </r>
  <r>
    <s v="GVG-59542-307"/>
    <x v="91"/>
    <x v="0"/>
    <x v="6"/>
    <s v="26314-66792-VP"/>
    <s v="E-M-1"/>
    <n v="2"/>
    <x v="124"/>
    <s v="bsterkekw@biblegateway.com"/>
    <x v="0"/>
    <s v="Exc"/>
    <s v="M"/>
    <x v="2"/>
    <n v="13.75"/>
    <n v="27.5"/>
    <x v="1"/>
    <x v="0"/>
    <x v="1"/>
  </r>
  <r>
    <s v="CQW-37388-302"/>
    <x v="92"/>
    <x v="0"/>
    <x v="6"/>
    <s v="97741-98924-KT"/>
    <s v="A-D-2.5"/>
    <n v="3"/>
    <x v="125"/>
    <s v="wharvisonjx@gizmodo.com"/>
    <x v="0"/>
    <s v="Ara"/>
    <s v="D"/>
    <x v="3"/>
    <n v="22.884999999999998"/>
    <n v="68.655000000000001"/>
    <x v="3"/>
    <x v="1"/>
    <x v="0"/>
  </r>
  <r>
    <s v="DTB-71371-705"/>
    <x v="92"/>
    <x v="0"/>
    <x v="6"/>
    <s v="48544-90737-AZ"/>
    <s v="L-D-1"/>
    <n v="1"/>
    <x v="126"/>
    <s v="cshaldersqx@cisco.com"/>
    <x v="0"/>
    <s v="Lib"/>
    <s v="D"/>
    <x v="2"/>
    <n v="12.95"/>
    <n v="12.95"/>
    <x v="2"/>
    <x v="1"/>
    <x v="1"/>
  </r>
  <r>
    <s v="CYV-13426-645"/>
    <x v="93"/>
    <x v="0"/>
    <x v="6"/>
    <s v="88593-59934-VU"/>
    <s v="E-D-1"/>
    <n v="1"/>
    <x v="127"/>
    <s v="edacca3l@google.pl"/>
    <x v="0"/>
    <s v="Exc"/>
    <s v="D"/>
    <x v="2"/>
    <n v="12.15"/>
    <n v="12.15"/>
    <x v="1"/>
    <x v="1"/>
    <x v="1"/>
  </r>
  <r>
    <s v="LRK-97117-150"/>
    <x v="94"/>
    <x v="0"/>
    <x v="6"/>
    <s v="33000-22405-LO"/>
    <s v="L-L-1"/>
    <n v="6"/>
    <x v="128"/>
    <s v="slorenzettidl@is.gd"/>
    <x v="0"/>
    <s v="Lib"/>
    <s v="L"/>
    <x v="2"/>
    <n v="15.85"/>
    <n v="95.1"/>
    <x v="2"/>
    <x v="2"/>
    <x v="0"/>
  </r>
  <r>
    <s v="OGY-19377-175"/>
    <x v="95"/>
    <x v="0"/>
    <x v="6"/>
    <s v="49084-44492-OJ"/>
    <s v="E-D-0.5"/>
    <n v="1"/>
    <x v="129"/>
    <n v="0"/>
    <x v="2"/>
    <s v="Exc"/>
    <s v="D"/>
    <x v="0"/>
    <n v="7.29"/>
    <n v="7.29"/>
    <x v="1"/>
    <x v="1"/>
    <x v="1"/>
  </r>
  <r>
    <s v="AXN-57779-891"/>
    <x v="96"/>
    <x v="0"/>
    <x v="6"/>
    <s v="09668-23340-IC"/>
    <s v="R-M-0.2"/>
    <n v="3"/>
    <x v="130"/>
    <s v="dfowlegr@epa.gov"/>
    <x v="0"/>
    <s v="Rob"/>
    <s v="M"/>
    <x v="1"/>
    <n v="2.9849999999999999"/>
    <n v="8.9550000000000001"/>
    <x v="0"/>
    <x v="0"/>
    <x v="0"/>
  </r>
  <r>
    <s v="TBB-29780-459"/>
    <x v="97"/>
    <x v="0"/>
    <x v="6"/>
    <s v="61437-83623-PZ"/>
    <s v="A-L-0.5"/>
    <n v="1"/>
    <x v="131"/>
    <s v="vdunningji@independent.co.uk"/>
    <x v="0"/>
    <s v="Ara"/>
    <s v="L"/>
    <x v="0"/>
    <n v="7.77"/>
    <n v="7.77"/>
    <x v="3"/>
    <x v="2"/>
    <x v="1"/>
  </r>
  <r>
    <s v="XXJ-47000-307"/>
    <x v="98"/>
    <x v="0"/>
    <x v="6"/>
    <s v="31582-23562-FM"/>
    <s v="A-L-2.5"/>
    <n v="3"/>
    <x v="132"/>
    <s v="jdufaire2d@fc2.com"/>
    <x v="0"/>
    <s v="Ara"/>
    <s v="L"/>
    <x v="3"/>
    <n v="29.784999999999997"/>
    <n v="89.35499999999999"/>
    <x v="3"/>
    <x v="2"/>
    <x v="0"/>
  </r>
  <r>
    <s v="XXJ-47000-307"/>
    <x v="98"/>
    <x v="0"/>
    <x v="6"/>
    <s v="31582-23562-FM"/>
    <s v="A-D-0.2"/>
    <n v="4"/>
    <x v="132"/>
    <s v="jdufaire2d@fc2.com"/>
    <x v="0"/>
    <s v="Ara"/>
    <s v="D"/>
    <x v="1"/>
    <n v="2.9849999999999999"/>
    <n v="11.94"/>
    <x v="3"/>
    <x v="1"/>
    <x v="0"/>
  </r>
  <r>
    <s v="HST-96923-073"/>
    <x v="98"/>
    <x v="0"/>
    <x v="6"/>
    <s v="54722-76431-EX"/>
    <s v="R-D-2.5"/>
    <n v="6"/>
    <x v="133"/>
    <s v="hpetroulisol@state.tx.us"/>
    <x v="2"/>
    <s v="Rob"/>
    <s v="D"/>
    <x v="3"/>
    <n v="20.584999999999997"/>
    <n v="123.50999999999999"/>
    <x v="0"/>
    <x v="1"/>
    <x v="0"/>
  </r>
  <r>
    <s v="OQS-46321-904"/>
    <x v="99"/>
    <x v="0"/>
    <x v="6"/>
    <s v="19597-91185-CM"/>
    <s v="E-M-1"/>
    <n v="1"/>
    <x v="134"/>
    <n v="0"/>
    <x v="0"/>
    <s v="Exc"/>
    <s v="M"/>
    <x v="2"/>
    <n v="13.75"/>
    <n v="13.75"/>
    <x v="1"/>
    <x v="0"/>
    <x v="0"/>
  </r>
  <r>
    <s v="MIU-01481-194"/>
    <x v="100"/>
    <x v="0"/>
    <x v="6"/>
    <s v="08439-55669-AI"/>
    <s v="R-M-1"/>
    <n v="6"/>
    <x v="135"/>
    <s v="rpursglovel9@biblegateway.com"/>
    <x v="0"/>
    <s v="Rob"/>
    <s v="M"/>
    <x v="2"/>
    <n v="9.9499999999999993"/>
    <n v="59.699999999999996"/>
    <x v="0"/>
    <x v="0"/>
    <x v="1"/>
  </r>
  <r>
    <s v="MIU-01481-194"/>
    <x v="100"/>
    <x v="0"/>
    <x v="6"/>
    <s v="08439-55669-AI"/>
    <s v="A-L-0.5"/>
    <n v="2"/>
    <x v="135"/>
    <s v="rpursglovel9@biblegateway.com"/>
    <x v="0"/>
    <s v="Ara"/>
    <s v="L"/>
    <x v="0"/>
    <n v="7.77"/>
    <n v="15.54"/>
    <x v="3"/>
    <x v="2"/>
    <x v="1"/>
  </r>
  <r>
    <s v="VSQ-07182-513"/>
    <x v="101"/>
    <x v="0"/>
    <x v="6"/>
    <s v="18366-65239-WF"/>
    <s v="L-L-0.2"/>
    <n v="6"/>
    <x v="136"/>
    <s v="bgrecefm@naver.com"/>
    <x v="1"/>
    <s v="Lib"/>
    <s v="L"/>
    <x v="1"/>
    <n v="4.7549999999999999"/>
    <n v="28.53"/>
    <x v="2"/>
    <x v="2"/>
    <x v="0"/>
  </r>
  <r>
    <s v="ZQI-47236-301"/>
    <x v="102"/>
    <x v="0"/>
    <x v="6"/>
    <s v="23446-47798-ID"/>
    <s v="L-L-0.5"/>
    <n v="5"/>
    <x v="137"/>
    <s v="cthowescp@craigslist.org"/>
    <x v="0"/>
    <s v="Lib"/>
    <s v="L"/>
    <x v="0"/>
    <n v="9.51"/>
    <n v="47.55"/>
    <x v="2"/>
    <x v="2"/>
    <x v="0"/>
  </r>
  <r>
    <s v="UVF-59322-459"/>
    <x v="102"/>
    <x v="0"/>
    <x v="6"/>
    <s v="53971-49906-PZ"/>
    <s v="E-L-2.5"/>
    <n v="6"/>
    <x v="138"/>
    <s v="dheinonengd@printfriendly.com"/>
    <x v="0"/>
    <s v="Exc"/>
    <s v="L"/>
    <x v="3"/>
    <n v="34.154999999999994"/>
    <n v="204.92999999999995"/>
    <x v="1"/>
    <x v="2"/>
    <x v="0"/>
  </r>
  <r>
    <s v="JQT-14347-517"/>
    <x v="103"/>
    <x v="0"/>
    <x v="6"/>
    <s v="11621-09964-ID"/>
    <s v="R-D-1"/>
    <n v="1"/>
    <x v="139"/>
    <s v="lnardonil2@hao123.com"/>
    <x v="0"/>
    <s v="Rob"/>
    <s v="D"/>
    <x v="2"/>
    <n v="8.9499999999999993"/>
    <n v="8.9499999999999993"/>
    <x v="0"/>
    <x v="1"/>
    <x v="0"/>
  </r>
  <r>
    <s v="UJQ-54441-340"/>
    <x v="104"/>
    <x v="0"/>
    <x v="6"/>
    <s v="26822-19510-SD"/>
    <s v="E-M-0.2"/>
    <n v="2"/>
    <x v="140"/>
    <s v="gtweed8v@yolasite.com"/>
    <x v="0"/>
    <s v="Exc"/>
    <s v="M"/>
    <x v="1"/>
    <n v="4.125"/>
    <n v="8.25"/>
    <x v="1"/>
    <x v="0"/>
    <x v="1"/>
  </r>
  <r>
    <s v="UJQ-54441-340"/>
    <x v="104"/>
    <x v="0"/>
    <x v="6"/>
    <s v="26822-19510-SD"/>
    <s v="A-L-0.2"/>
    <n v="5"/>
    <x v="140"/>
    <s v="gtweed8v@yolasite.com"/>
    <x v="0"/>
    <s v="Ara"/>
    <s v="L"/>
    <x v="1"/>
    <n v="3.8849999999999998"/>
    <n v="19.424999999999997"/>
    <x v="3"/>
    <x v="2"/>
    <x v="1"/>
  </r>
  <r>
    <s v="LCB-02099-995"/>
    <x v="105"/>
    <x v="0"/>
    <x v="6"/>
    <s v="06757-96251-UH"/>
    <s v="A-D-0.2"/>
    <n v="6"/>
    <x v="141"/>
    <s v="gsibrayb2@wsj.com"/>
    <x v="0"/>
    <s v="Ara"/>
    <s v="D"/>
    <x v="1"/>
    <n v="2.9849999999999999"/>
    <n v="17.91"/>
    <x v="3"/>
    <x v="1"/>
    <x v="1"/>
  </r>
  <r>
    <s v="MIQ-16322-908"/>
    <x v="106"/>
    <x v="0"/>
    <x v="7"/>
    <s v="20118-28138-QD"/>
    <s v="A-L-1"/>
    <n v="2"/>
    <x v="142"/>
    <s v="jskentelberyoa@paypal.com"/>
    <x v="0"/>
    <s v="Ara"/>
    <s v="L"/>
    <x v="2"/>
    <n v="12.95"/>
    <n v="25.9"/>
    <x v="3"/>
    <x v="2"/>
    <x v="0"/>
  </r>
  <r>
    <s v="HXL-22497-359"/>
    <x v="107"/>
    <x v="0"/>
    <x v="7"/>
    <s v="64875-71224-UI"/>
    <s v="A-L-1"/>
    <n v="3"/>
    <x v="143"/>
    <s v="mhowsden5f@infoseek.co.jp"/>
    <x v="0"/>
    <s v="Ara"/>
    <s v="L"/>
    <x v="2"/>
    <n v="12.95"/>
    <n v="38.849999999999994"/>
    <x v="3"/>
    <x v="2"/>
    <x v="0"/>
  </r>
  <r>
    <s v="HTS-15020-632"/>
    <x v="107"/>
    <x v="0"/>
    <x v="7"/>
    <s v="53817-13148-RK"/>
    <s v="R-M-0.2"/>
    <n v="3"/>
    <x v="144"/>
    <s v="ghawkyensbj@census.gov"/>
    <x v="0"/>
    <s v="Rob"/>
    <s v="M"/>
    <x v="1"/>
    <n v="2.9849999999999999"/>
    <n v="8.9550000000000001"/>
    <x v="0"/>
    <x v="0"/>
    <x v="0"/>
  </r>
  <r>
    <s v="QOO-24615-950"/>
    <x v="108"/>
    <x v="0"/>
    <x v="7"/>
    <s v="01338-83217-GV"/>
    <s v="R-M-2.5"/>
    <n v="3"/>
    <x v="145"/>
    <s v="mmeriet56@noaa.gov"/>
    <x v="0"/>
    <s v="Rob"/>
    <s v="M"/>
    <x v="3"/>
    <n v="22.884999999999998"/>
    <n v="68.655000000000001"/>
    <x v="0"/>
    <x v="0"/>
    <x v="0"/>
  </r>
  <r>
    <s v="ITY-92466-909"/>
    <x v="108"/>
    <x v="0"/>
    <x v="7"/>
    <s v="34927-68586-ZV"/>
    <s v="A-M-2.5"/>
    <n v="3"/>
    <x v="146"/>
    <n v="0"/>
    <x v="2"/>
    <s v="Ara"/>
    <s v="M"/>
    <x v="3"/>
    <n v="25.874999999999996"/>
    <n v="77.624999999999986"/>
    <x v="3"/>
    <x v="0"/>
    <x v="1"/>
  </r>
  <r>
    <s v="PNU-22150-408"/>
    <x v="109"/>
    <x v="0"/>
    <x v="7"/>
    <s v="77408-43873-RS"/>
    <s v="A-D-0.2"/>
    <n v="6"/>
    <x v="147"/>
    <n v="0"/>
    <x v="2"/>
    <s v="Ara"/>
    <s v="D"/>
    <x v="1"/>
    <n v="2.9849999999999999"/>
    <n v="17.91"/>
    <x v="3"/>
    <x v="1"/>
    <x v="1"/>
  </r>
  <r>
    <s v="FDY-03414-903"/>
    <x v="110"/>
    <x v="0"/>
    <x v="7"/>
    <s v="94840-49457-UD"/>
    <s v="A-D-0.5"/>
    <n v="3"/>
    <x v="148"/>
    <s v="qparsons98@blogtalkradio.com"/>
    <x v="0"/>
    <s v="Ara"/>
    <s v="D"/>
    <x v="0"/>
    <n v="5.97"/>
    <n v="17.91"/>
    <x v="3"/>
    <x v="1"/>
    <x v="1"/>
  </r>
  <r>
    <s v="VYD-28555-589"/>
    <x v="111"/>
    <x v="0"/>
    <x v="7"/>
    <s v="29814-01459-RC"/>
    <s v="R-L-0.5"/>
    <n v="6"/>
    <x v="149"/>
    <s v="atomaszewskiaj@answers.com"/>
    <x v="1"/>
    <s v="Rob"/>
    <s v="L"/>
    <x v="0"/>
    <n v="7.169999999999999"/>
    <n v="43.019999999999996"/>
    <x v="0"/>
    <x v="2"/>
    <x v="1"/>
  </r>
  <r>
    <s v="NYY-73968-094"/>
    <x v="112"/>
    <x v="0"/>
    <x v="7"/>
    <s v="70451-38048-AH"/>
    <s v="R-D-0.5"/>
    <n v="6"/>
    <x v="150"/>
    <s v="nclimance9j@europa.eu"/>
    <x v="0"/>
    <s v="Rob"/>
    <s v="D"/>
    <x v="0"/>
    <n v="5.3699999999999992"/>
    <n v="32.22"/>
    <x v="0"/>
    <x v="1"/>
    <x v="0"/>
  </r>
  <r>
    <s v="WDR-06028-345"/>
    <x v="113"/>
    <x v="0"/>
    <x v="7"/>
    <s v="66508-21373-OQ"/>
    <s v="L-L-1"/>
    <n v="1"/>
    <x v="151"/>
    <s v="imulliner37@pinterest.com"/>
    <x v="1"/>
    <s v="Lib"/>
    <s v="L"/>
    <x v="2"/>
    <n v="15.85"/>
    <n v="15.85"/>
    <x v="2"/>
    <x v="2"/>
    <x v="0"/>
  </r>
  <r>
    <s v="GRH-45571-667"/>
    <x v="113"/>
    <x v="0"/>
    <x v="7"/>
    <s v="32291-18308-YZ"/>
    <s v="E-M-1"/>
    <n v="3"/>
    <x v="152"/>
    <s v="jkopke7a@auda.org.au"/>
    <x v="0"/>
    <s v="Exc"/>
    <s v="M"/>
    <x v="2"/>
    <n v="13.75"/>
    <n v="41.25"/>
    <x v="1"/>
    <x v="0"/>
    <x v="0"/>
  </r>
  <r>
    <s v="NYQ-24237-772"/>
    <x v="113"/>
    <x v="0"/>
    <x v="7"/>
    <s v="13441-34686-SW"/>
    <s v="L-D-0.5"/>
    <n v="4"/>
    <x v="153"/>
    <s v="jbluckjc@imageshack.us"/>
    <x v="0"/>
    <s v="Lib"/>
    <s v="D"/>
    <x v="0"/>
    <n v="7.77"/>
    <n v="31.08"/>
    <x v="2"/>
    <x v="1"/>
    <x v="0"/>
  </r>
  <r>
    <s v="MOR-12987-399"/>
    <x v="114"/>
    <x v="0"/>
    <x v="7"/>
    <s v="34015-31593-JC"/>
    <s v="L-M-1"/>
    <n v="6"/>
    <x v="154"/>
    <s v="epriddis2w@nationalgeographic.com"/>
    <x v="0"/>
    <s v="Lib"/>
    <s v="M"/>
    <x v="2"/>
    <n v="14.55"/>
    <n v="87.300000000000011"/>
    <x v="2"/>
    <x v="0"/>
    <x v="0"/>
  </r>
  <r>
    <s v="SUZ-83036-175"/>
    <x v="115"/>
    <x v="0"/>
    <x v="7"/>
    <s v="55915-19477-MK"/>
    <s v="R-D-0.2"/>
    <n v="5"/>
    <x v="155"/>
    <n v="0"/>
    <x v="0"/>
    <s v="Rob"/>
    <s v="D"/>
    <x v="1"/>
    <n v="2.6849999999999996"/>
    <n v="13.424999999999997"/>
    <x v="0"/>
    <x v="1"/>
    <x v="0"/>
  </r>
  <r>
    <s v="TED-81959-419"/>
    <x v="116"/>
    <x v="0"/>
    <x v="7"/>
    <s v="27702-50024-XC"/>
    <s v="A-L-2.5"/>
    <n v="5"/>
    <x v="156"/>
    <s v="nfurberqz@jugem.jp"/>
    <x v="0"/>
    <s v="Ara"/>
    <s v="L"/>
    <x v="3"/>
    <n v="29.784999999999997"/>
    <n v="148.92499999999998"/>
    <x v="3"/>
    <x v="2"/>
    <x v="0"/>
  </r>
  <r>
    <s v="DXA-50313-073"/>
    <x v="117"/>
    <x v="0"/>
    <x v="7"/>
    <s v="19755-55847-VW"/>
    <s v="E-L-1"/>
    <n v="2"/>
    <x v="157"/>
    <s v="pmatignono7@harvard.edu"/>
    <x v="1"/>
    <s v="Exc"/>
    <s v="L"/>
    <x v="2"/>
    <n v="14.85"/>
    <n v="29.7"/>
    <x v="1"/>
    <x v="2"/>
    <x v="1"/>
  </r>
  <r>
    <s v="XWD-18933-006"/>
    <x v="118"/>
    <x v="0"/>
    <x v="7"/>
    <s v="79420-11075-MY"/>
    <s v="A-L-0.2"/>
    <n v="2"/>
    <x v="158"/>
    <s v="epalfrey7q@devhub.com"/>
    <x v="0"/>
    <s v="Ara"/>
    <s v="L"/>
    <x v="1"/>
    <n v="3.8849999999999998"/>
    <n v="7.77"/>
    <x v="3"/>
    <x v="2"/>
    <x v="1"/>
  </r>
  <r>
    <s v="MBM-00112-248"/>
    <x v="119"/>
    <x v="0"/>
    <x v="8"/>
    <s v="50238-24377-ZS"/>
    <s v="L-L-1"/>
    <n v="5"/>
    <x v="159"/>
    <n v="0"/>
    <x v="0"/>
    <s v="Lib"/>
    <s v="L"/>
    <x v="2"/>
    <n v="15.85"/>
    <n v="79.25"/>
    <x v="2"/>
    <x v="2"/>
    <x v="1"/>
  </r>
  <r>
    <s v="WXT-85291-143"/>
    <x v="120"/>
    <x v="0"/>
    <x v="8"/>
    <s v="81414-81273-DK"/>
    <s v="R-M-0.5"/>
    <n v="4"/>
    <x v="160"/>
    <s v="vceely99@auda.org.au"/>
    <x v="0"/>
    <s v="Rob"/>
    <s v="M"/>
    <x v="0"/>
    <n v="5.97"/>
    <n v="23.88"/>
    <x v="0"/>
    <x v="0"/>
    <x v="1"/>
  </r>
  <r>
    <s v="QEV-37451-860"/>
    <x v="121"/>
    <x v="0"/>
    <x v="8"/>
    <s v="17670-51384-MA"/>
    <s v="R-M-1"/>
    <n v="2"/>
    <x v="161"/>
    <s v="aallner0@lulu.com"/>
    <x v="0"/>
    <s v="Rob"/>
    <s v="M"/>
    <x v="2"/>
    <n v="9.9499999999999993"/>
    <n v="19.899999999999999"/>
    <x v="0"/>
    <x v="0"/>
    <x v="1"/>
  </r>
  <r>
    <s v="QEV-37451-860"/>
    <x v="121"/>
    <x v="0"/>
    <x v="8"/>
    <s v="17670-51384-MA"/>
    <s v="E-M-0.5"/>
    <n v="5"/>
    <x v="161"/>
    <s v="aallner0@lulu.com"/>
    <x v="0"/>
    <s v="Exc"/>
    <s v="M"/>
    <x v="0"/>
    <n v="8.25"/>
    <n v="41.25"/>
    <x v="1"/>
    <x v="0"/>
    <x v="1"/>
  </r>
  <r>
    <s v="NWQ-70061-912"/>
    <x v="121"/>
    <x v="0"/>
    <x v="8"/>
    <s v="61021-27840-ZN"/>
    <s v="R-M-0.5"/>
    <n v="1"/>
    <x v="162"/>
    <s v="rraven9@ed.gov"/>
    <x v="0"/>
    <s v="Rob"/>
    <s v="M"/>
    <x v="0"/>
    <n v="5.97"/>
    <n v="5.97"/>
    <x v="0"/>
    <x v="0"/>
    <x v="0"/>
  </r>
  <r>
    <s v="JAF-18294-750"/>
    <x v="122"/>
    <x v="0"/>
    <x v="8"/>
    <s v="73564-98204-EY"/>
    <s v="R-D-2.5"/>
    <n v="6"/>
    <x v="163"/>
    <n v="0"/>
    <x v="0"/>
    <s v="Rob"/>
    <s v="D"/>
    <x v="3"/>
    <n v="20.584999999999997"/>
    <n v="123.50999999999999"/>
    <x v="0"/>
    <x v="1"/>
    <x v="1"/>
  </r>
  <r>
    <s v="ITE-28312-615"/>
    <x v="122"/>
    <x v="0"/>
    <x v="8"/>
    <s v="56450-21890-HK"/>
    <s v="E-L-1"/>
    <n v="6"/>
    <x v="164"/>
    <s v="ckendrickl5@webnode.com"/>
    <x v="0"/>
    <s v="Exc"/>
    <s v="L"/>
    <x v="2"/>
    <n v="14.85"/>
    <n v="89.1"/>
    <x v="1"/>
    <x v="2"/>
    <x v="1"/>
  </r>
  <r>
    <s v="UFZ-24348-219"/>
    <x v="123"/>
    <x v="0"/>
    <x v="8"/>
    <s v="27930-59250-JT"/>
    <s v="L-M-2.5"/>
    <n v="3"/>
    <x v="165"/>
    <n v="0"/>
    <x v="0"/>
    <s v="Lib"/>
    <s v="M"/>
    <x v="3"/>
    <n v="33.464999999999996"/>
    <n v="100.39499999999998"/>
    <x v="2"/>
    <x v="0"/>
    <x v="0"/>
  </r>
  <r>
    <s v="HRM-94548-288"/>
    <x v="124"/>
    <x v="0"/>
    <x v="8"/>
    <s v="08934-65581-ZI"/>
    <s v="A-L-2.5"/>
    <n v="6"/>
    <x v="166"/>
    <s v="rsimaonv@simplemachines.org"/>
    <x v="0"/>
    <s v="Ara"/>
    <s v="L"/>
    <x v="3"/>
    <n v="29.784999999999997"/>
    <n v="178.70999999999998"/>
    <x v="3"/>
    <x v="2"/>
    <x v="0"/>
  </r>
  <r>
    <s v="YHV-68700-050"/>
    <x v="125"/>
    <x v="0"/>
    <x v="8"/>
    <s v="26333-67911-OL"/>
    <s v="R-M-0.5"/>
    <n v="5"/>
    <x v="167"/>
    <s v="hmattioli1g@webmd.com"/>
    <x v="1"/>
    <s v="Rob"/>
    <s v="M"/>
    <x v="0"/>
    <n v="5.97"/>
    <n v="29.849999999999998"/>
    <x v="0"/>
    <x v="0"/>
    <x v="0"/>
  </r>
  <r>
    <s v="YHV-68700-050"/>
    <x v="125"/>
    <x v="0"/>
    <x v="8"/>
    <s v="26333-67911-OL"/>
    <s v="L-L-2.5"/>
    <n v="2"/>
    <x v="167"/>
    <s v="hmattioli1g@webmd.com"/>
    <x v="1"/>
    <s v="Lib"/>
    <s v="L"/>
    <x v="3"/>
    <n v="36.454999999999998"/>
    <n v="72.91"/>
    <x v="2"/>
    <x v="2"/>
    <x v="0"/>
  </r>
  <r>
    <s v="UBI-59229-277"/>
    <x v="125"/>
    <x v="0"/>
    <x v="8"/>
    <s v="00886-35803-FG"/>
    <s v="L-D-0.5"/>
    <n v="3"/>
    <x v="168"/>
    <n v="0"/>
    <x v="0"/>
    <s v="Lib"/>
    <s v="D"/>
    <x v="0"/>
    <n v="7.77"/>
    <n v="23.31"/>
    <x v="2"/>
    <x v="1"/>
    <x v="0"/>
  </r>
  <r>
    <s v="BWK-39400-446"/>
    <x v="126"/>
    <x v="0"/>
    <x v="8"/>
    <s v="61302-06948-EH"/>
    <s v="L-D-0.5"/>
    <n v="4"/>
    <x v="169"/>
    <s v="fparresb1@imageshack.us"/>
    <x v="0"/>
    <s v="Lib"/>
    <s v="D"/>
    <x v="0"/>
    <n v="7.77"/>
    <n v="31.08"/>
    <x v="2"/>
    <x v="1"/>
    <x v="1"/>
  </r>
  <r>
    <s v="MHM-44857-599"/>
    <x v="126"/>
    <x v="0"/>
    <x v="8"/>
    <s v="26295-44907-DK"/>
    <s v="L-D-1"/>
    <n v="1"/>
    <x v="170"/>
    <s v="aweinmannj8@shinystat.com"/>
    <x v="0"/>
    <s v="Lib"/>
    <s v="D"/>
    <x v="2"/>
    <n v="12.95"/>
    <n v="12.95"/>
    <x v="2"/>
    <x v="1"/>
    <x v="0"/>
  </r>
  <r>
    <s v="KXN-85094-246"/>
    <x v="127"/>
    <x v="0"/>
    <x v="8"/>
    <s v="81744-27332-RR"/>
    <s v="L-M-2.5"/>
    <n v="3"/>
    <x v="171"/>
    <s v="bnaulls2a@tiny.cc"/>
    <x v="2"/>
    <s v="Lib"/>
    <s v="M"/>
    <x v="3"/>
    <n v="33.464999999999996"/>
    <n v="100.39499999999998"/>
    <x v="2"/>
    <x v="0"/>
    <x v="1"/>
  </r>
  <r>
    <s v="HTY-30660-254"/>
    <x v="128"/>
    <x v="0"/>
    <x v="8"/>
    <s v="83844-95908-RX"/>
    <s v="R-M-1"/>
    <n v="3"/>
    <x v="172"/>
    <s v="jjefferysqt@blog.com"/>
    <x v="0"/>
    <s v="Rob"/>
    <s v="M"/>
    <x v="2"/>
    <n v="9.9499999999999993"/>
    <n v="29.849999999999998"/>
    <x v="0"/>
    <x v="0"/>
    <x v="1"/>
  </r>
  <r>
    <s v="CIX-22904-641"/>
    <x v="129"/>
    <x v="0"/>
    <x v="8"/>
    <s v="78012-56878-UB"/>
    <s v="R-M-1"/>
    <n v="1"/>
    <x v="173"/>
    <s v="goatsny@live.com"/>
    <x v="0"/>
    <s v="Rob"/>
    <s v="M"/>
    <x v="2"/>
    <n v="9.9499999999999993"/>
    <n v="9.9499999999999993"/>
    <x v="0"/>
    <x v="0"/>
    <x v="1"/>
  </r>
  <r>
    <s v="BRJ-19414-277"/>
    <x v="129"/>
    <x v="0"/>
    <x v="8"/>
    <s v="16809-16936-WF"/>
    <s v="R-M-0.2"/>
    <n v="4"/>
    <x v="174"/>
    <s v="mmacconnechieo9@reuters.com"/>
    <x v="0"/>
    <s v="Rob"/>
    <s v="M"/>
    <x v="1"/>
    <n v="2.9849999999999999"/>
    <n v="11.94"/>
    <x v="0"/>
    <x v="0"/>
    <x v="1"/>
  </r>
  <r>
    <s v="YLK-78851-470"/>
    <x v="130"/>
    <x v="0"/>
    <x v="8"/>
    <s v="58559-08254-UY"/>
    <s v="R-M-2.5"/>
    <n v="6"/>
    <x v="175"/>
    <n v="0"/>
    <x v="0"/>
    <s v="Rob"/>
    <s v="M"/>
    <x v="3"/>
    <n v="22.884999999999998"/>
    <n v="137.31"/>
    <x v="0"/>
    <x v="0"/>
    <x v="1"/>
  </r>
  <r>
    <s v="EQI-82205-066"/>
    <x v="131"/>
    <x v="0"/>
    <x v="8"/>
    <s v="52316-30571-GD"/>
    <s v="R-M-2.5"/>
    <n v="2"/>
    <x v="176"/>
    <s v="mmcparlandi7@w3.org"/>
    <x v="0"/>
    <s v="Rob"/>
    <s v="M"/>
    <x v="3"/>
    <n v="22.884999999999998"/>
    <n v="45.769999999999996"/>
    <x v="0"/>
    <x v="0"/>
    <x v="1"/>
  </r>
  <r>
    <s v="ZDC-64769-740"/>
    <x v="132"/>
    <x v="0"/>
    <x v="8"/>
    <s v="79463-01597-FQ"/>
    <s v="E-M-0.5"/>
    <n v="1"/>
    <x v="177"/>
    <n v="0"/>
    <x v="0"/>
    <s v="Exc"/>
    <s v="M"/>
    <x v="0"/>
    <n v="8.25"/>
    <n v="8.25"/>
    <x v="1"/>
    <x v="0"/>
    <x v="0"/>
  </r>
  <r>
    <s v="TJE-91516-344"/>
    <x v="133"/>
    <x v="0"/>
    <x v="8"/>
    <s v="49894-06550-OQ"/>
    <s v="E-M-1"/>
    <n v="2"/>
    <x v="178"/>
    <s v="atrehernecv@state.tx.us"/>
    <x v="2"/>
    <s v="Exc"/>
    <s v="M"/>
    <x v="2"/>
    <n v="13.75"/>
    <n v="27.5"/>
    <x v="1"/>
    <x v="0"/>
    <x v="0"/>
  </r>
  <r>
    <s v="QHL-27188-431"/>
    <x v="134"/>
    <x v="0"/>
    <x v="8"/>
    <s v="75443-07820-DZ"/>
    <s v="L-L-0.5"/>
    <n v="2"/>
    <x v="179"/>
    <s v="bguddejg@dailymotion.com"/>
    <x v="0"/>
    <s v="Lib"/>
    <s v="L"/>
    <x v="0"/>
    <n v="9.51"/>
    <n v="19.02"/>
    <x v="2"/>
    <x v="2"/>
    <x v="0"/>
  </r>
  <r>
    <s v="NOY-99738-977"/>
    <x v="135"/>
    <x v="0"/>
    <x v="8"/>
    <s v="82872-34456-LJ"/>
    <s v="R-L-2.5"/>
    <n v="2"/>
    <x v="180"/>
    <n v="0"/>
    <x v="1"/>
    <s v="Rob"/>
    <s v="L"/>
    <x v="3"/>
    <n v="27.484999999999996"/>
    <n v="54.969999999999992"/>
    <x v="0"/>
    <x v="2"/>
    <x v="1"/>
  </r>
  <r>
    <s v="OHX-11953-965"/>
    <x v="136"/>
    <x v="0"/>
    <x v="9"/>
    <s v="19524-21432-XP"/>
    <s v="E-L-2.5"/>
    <n v="2"/>
    <x v="181"/>
    <s v="tcastiglionegz@xing.com"/>
    <x v="0"/>
    <s v="Exc"/>
    <s v="L"/>
    <x v="3"/>
    <n v="34.154999999999994"/>
    <n v="68.309999999999988"/>
    <x v="1"/>
    <x v="2"/>
    <x v="0"/>
  </r>
  <r>
    <s v="WTT-91832-645"/>
    <x v="137"/>
    <x v="0"/>
    <x v="9"/>
    <s v="24344-88599-PP"/>
    <s v="A-M-1"/>
    <n v="3"/>
    <x v="182"/>
    <s v="holliffkq@sciencedirect.com"/>
    <x v="2"/>
    <s v="Ara"/>
    <s v="M"/>
    <x v="2"/>
    <n v="11.25"/>
    <n v="33.75"/>
    <x v="3"/>
    <x v="0"/>
    <x v="0"/>
  </r>
  <r>
    <s v="QNP-18893-547"/>
    <x v="138"/>
    <x v="0"/>
    <x v="9"/>
    <s v="76930-61689-CH"/>
    <s v="R-L-1"/>
    <n v="5"/>
    <x v="183"/>
    <n v="0"/>
    <x v="0"/>
    <s v="Rob"/>
    <s v="L"/>
    <x v="2"/>
    <n v="11.95"/>
    <n v="59.75"/>
    <x v="0"/>
    <x v="2"/>
    <x v="0"/>
  </r>
  <r>
    <s v="IDJ-55379-750"/>
    <x v="139"/>
    <x v="0"/>
    <x v="9"/>
    <s v="24040-20817-QB"/>
    <s v="R-M-1"/>
    <n v="4"/>
    <x v="184"/>
    <s v="acleyburngy@lycos.com"/>
    <x v="0"/>
    <s v="Rob"/>
    <s v="M"/>
    <x v="2"/>
    <n v="9.9499999999999993"/>
    <n v="39.799999999999997"/>
    <x v="0"/>
    <x v="0"/>
    <x v="0"/>
  </r>
  <r>
    <s v="WAG-26945-689"/>
    <x v="140"/>
    <x v="0"/>
    <x v="9"/>
    <s v="50124-88608-EO"/>
    <s v="A-M-0.2"/>
    <n v="5"/>
    <x v="185"/>
    <s v="vdanneilr@mtv.com"/>
    <x v="2"/>
    <s v="Ara"/>
    <s v="M"/>
    <x v="1"/>
    <n v="3.375"/>
    <n v="16.875"/>
    <x v="3"/>
    <x v="0"/>
    <x v="0"/>
  </r>
  <r>
    <s v="FMT-94584-786"/>
    <x v="140"/>
    <x v="0"/>
    <x v="9"/>
    <s v="86504-96610-BH"/>
    <s v="A-L-1"/>
    <n v="2"/>
    <x v="186"/>
    <s v="kmelloi4y@imdb.com"/>
    <x v="0"/>
    <s v="Ara"/>
    <s v="L"/>
    <x v="2"/>
    <n v="12.95"/>
    <n v="25.9"/>
    <x v="3"/>
    <x v="2"/>
    <x v="0"/>
  </r>
  <r>
    <s v="NJR-03699-189"/>
    <x v="140"/>
    <x v="0"/>
    <x v="9"/>
    <s v="95152-82155-VQ"/>
    <s v="E-D-2.5"/>
    <n v="1"/>
    <x v="187"/>
    <s v="gwynespn@dagondesign.com"/>
    <x v="0"/>
    <s v="Exc"/>
    <s v="D"/>
    <x v="3"/>
    <n v="27.945"/>
    <n v="27.945"/>
    <x v="1"/>
    <x v="1"/>
    <x v="0"/>
  </r>
  <r>
    <s v="UBI-83843-396"/>
    <x v="141"/>
    <x v="0"/>
    <x v="9"/>
    <s v="58816-74064-TF"/>
    <s v="R-L-1"/>
    <n v="2"/>
    <x v="188"/>
    <s v="nizhakovdd@aol.com"/>
    <x v="1"/>
    <s v="Rob"/>
    <s v="L"/>
    <x v="2"/>
    <n v="11.95"/>
    <n v="23.9"/>
    <x v="0"/>
    <x v="2"/>
    <x v="0"/>
  </r>
  <r>
    <s v="UME-75640-698"/>
    <x v="142"/>
    <x v="0"/>
    <x v="9"/>
    <s v="62494-09113-RP"/>
    <s v="A-M-0.5"/>
    <n v="4"/>
    <x v="189"/>
    <n v="0"/>
    <x v="0"/>
    <s v="Ara"/>
    <s v="M"/>
    <x v="0"/>
    <n v="6.75"/>
    <n v="27"/>
    <x v="3"/>
    <x v="0"/>
    <x v="0"/>
  </r>
  <r>
    <s v="AZF-45991-584"/>
    <x v="143"/>
    <x v="0"/>
    <x v="9"/>
    <s v="73759-17258-KA"/>
    <s v="A-D-2.5"/>
    <n v="1"/>
    <x v="190"/>
    <n v="0"/>
    <x v="2"/>
    <s v="Ara"/>
    <s v="D"/>
    <x v="3"/>
    <n v="22.884999999999998"/>
    <n v="22.884999999999998"/>
    <x v="3"/>
    <x v="1"/>
    <x v="1"/>
  </r>
  <r>
    <s v="TFY-52090-386"/>
    <x v="144"/>
    <x v="0"/>
    <x v="9"/>
    <s v="08613-17327-XT"/>
    <s v="E-L-0.5"/>
    <n v="2"/>
    <x v="191"/>
    <s v="lscargle9h@myspace.com"/>
    <x v="0"/>
    <s v="Exc"/>
    <s v="L"/>
    <x v="0"/>
    <n v="8.91"/>
    <n v="17.82"/>
    <x v="1"/>
    <x v="2"/>
    <x v="0"/>
  </r>
  <r>
    <s v="TFY-52090-386"/>
    <x v="144"/>
    <x v="0"/>
    <x v="9"/>
    <s v="08613-17327-XT"/>
    <s v="L-D-0.5"/>
    <n v="5"/>
    <x v="191"/>
    <s v="lscargle9h@myspace.com"/>
    <x v="0"/>
    <s v="Lib"/>
    <s v="D"/>
    <x v="0"/>
    <n v="7.77"/>
    <n v="38.849999999999994"/>
    <x v="2"/>
    <x v="1"/>
    <x v="0"/>
  </r>
  <r>
    <s v="WYL-29300-070"/>
    <x v="145"/>
    <x v="0"/>
    <x v="9"/>
    <s v="42770-36274-QA"/>
    <s v="R-M-0.2"/>
    <n v="1"/>
    <x v="192"/>
    <s v="hgoulter1w@abc.net.au"/>
    <x v="0"/>
    <s v="Rob"/>
    <s v="M"/>
    <x v="1"/>
    <n v="2.9849999999999999"/>
    <n v="2.9849999999999999"/>
    <x v="0"/>
    <x v="0"/>
    <x v="0"/>
  </r>
  <r>
    <s v="EFB-72860-209"/>
    <x v="146"/>
    <x v="0"/>
    <x v="9"/>
    <s v="53035-99701-WG"/>
    <s v="A-M-0.2"/>
    <n v="4"/>
    <x v="193"/>
    <s v="bmergue7y@umn.edu"/>
    <x v="0"/>
    <s v="Ara"/>
    <s v="M"/>
    <x v="1"/>
    <n v="3.375"/>
    <n v="13.5"/>
    <x v="3"/>
    <x v="0"/>
    <x v="1"/>
  </r>
  <r>
    <s v="RDW-33155-159"/>
    <x v="147"/>
    <x v="0"/>
    <x v="9"/>
    <s v="62173-15287-CU"/>
    <s v="A-L-1"/>
    <n v="6"/>
    <x v="194"/>
    <s v="rbroxuph@jimdo.com"/>
    <x v="0"/>
    <s v="Ara"/>
    <s v="L"/>
    <x v="2"/>
    <n v="12.95"/>
    <n v="77.699999999999989"/>
    <x v="3"/>
    <x v="2"/>
    <x v="0"/>
  </r>
  <r>
    <s v="QBB-07903-622"/>
    <x v="148"/>
    <x v="0"/>
    <x v="9"/>
    <s v="32622-54551-UC"/>
    <s v="R-L-1"/>
    <n v="5"/>
    <x v="195"/>
    <s v="mackrillbw@bandcamp.com"/>
    <x v="0"/>
    <s v="Rob"/>
    <s v="L"/>
    <x v="2"/>
    <n v="11.95"/>
    <n v="59.75"/>
    <x v="0"/>
    <x v="2"/>
    <x v="0"/>
  </r>
  <r>
    <s v="RXN-55491-201"/>
    <x v="148"/>
    <x v="0"/>
    <x v="9"/>
    <s v="86071-79238-CX"/>
    <s v="R-L-0.2"/>
    <n v="6"/>
    <x v="196"/>
    <s v="rpysono0@constantcontact.com"/>
    <x v="2"/>
    <s v="Rob"/>
    <s v="L"/>
    <x v="1"/>
    <n v="3.5849999999999995"/>
    <n v="21.509999999999998"/>
    <x v="0"/>
    <x v="2"/>
    <x v="0"/>
  </r>
  <r>
    <s v="RFH-64349-897"/>
    <x v="149"/>
    <x v="0"/>
    <x v="9"/>
    <s v="61954-61462-RJ"/>
    <s v="E-D-0.5"/>
    <n v="3"/>
    <x v="197"/>
    <s v="myallop3a@fema.gov"/>
    <x v="0"/>
    <s v="Exc"/>
    <s v="D"/>
    <x v="0"/>
    <n v="7.29"/>
    <n v="21.87"/>
    <x v="1"/>
    <x v="1"/>
    <x v="1"/>
  </r>
  <r>
    <s v="OKU-29966-417"/>
    <x v="150"/>
    <x v="0"/>
    <x v="9"/>
    <s v="76192-13390-HZ"/>
    <s v="E-L-0.2"/>
    <n v="4"/>
    <x v="198"/>
    <s v="galbertsfc@etsy.com"/>
    <x v="1"/>
    <s v="Exc"/>
    <s v="L"/>
    <x v="1"/>
    <n v="4.4550000000000001"/>
    <n v="17.82"/>
    <x v="1"/>
    <x v="2"/>
    <x v="1"/>
  </r>
  <r>
    <s v="DYP-74337-787"/>
    <x v="150"/>
    <x v="0"/>
    <x v="9"/>
    <s v="41486-52502-QQ"/>
    <s v="R-M-0.5"/>
    <n v="1"/>
    <x v="199"/>
    <n v="0"/>
    <x v="0"/>
    <s v="Rob"/>
    <s v="M"/>
    <x v="0"/>
    <n v="5.97"/>
    <n v="5.97"/>
    <x v="0"/>
    <x v="0"/>
    <x v="0"/>
  </r>
  <r>
    <s v="PSD-57291-590"/>
    <x v="151"/>
    <x v="0"/>
    <x v="9"/>
    <s v="37191-12203-MX"/>
    <s v="A-M-0.5"/>
    <n v="1"/>
    <x v="200"/>
    <s v="pstonner8e@moonfruit.com"/>
    <x v="0"/>
    <s v="Ara"/>
    <s v="M"/>
    <x v="0"/>
    <n v="6.75"/>
    <n v="6.75"/>
    <x v="3"/>
    <x v="0"/>
    <x v="0"/>
  </r>
  <r>
    <s v="CQM-49696-263"/>
    <x v="152"/>
    <x v="0"/>
    <x v="9"/>
    <s v="76534-45229-SG"/>
    <s v="L-L-2.5"/>
    <n v="3"/>
    <x v="201"/>
    <s v="syann29@senate.gov"/>
    <x v="0"/>
    <s v="Lib"/>
    <s v="L"/>
    <x v="3"/>
    <n v="36.454999999999998"/>
    <n v="109.36499999999999"/>
    <x v="2"/>
    <x v="2"/>
    <x v="1"/>
  </r>
  <r>
    <s v="THA-60599-417"/>
    <x v="153"/>
    <x v="0"/>
    <x v="9"/>
    <s v="59971-35626-YJ"/>
    <s v="A-M-2.5"/>
    <n v="3"/>
    <x v="202"/>
    <s v="fkeinrat4c@dailymail.co.uk"/>
    <x v="0"/>
    <s v="Ara"/>
    <s v="M"/>
    <x v="3"/>
    <n v="25.874999999999996"/>
    <n v="77.624999999999986"/>
    <x v="3"/>
    <x v="0"/>
    <x v="1"/>
  </r>
  <r>
    <s v="IGK-51227-573"/>
    <x v="153"/>
    <x v="0"/>
    <x v="9"/>
    <s v="46959-60474-LT"/>
    <s v="L-D-0.5"/>
    <n v="2"/>
    <x v="203"/>
    <s v="bgiannazzidm@apple.com"/>
    <x v="0"/>
    <s v="Lib"/>
    <s v="D"/>
    <x v="0"/>
    <n v="7.77"/>
    <n v="15.54"/>
    <x v="2"/>
    <x v="1"/>
    <x v="0"/>
  </r>
  <r>
    <s v="YTW-40242-005"/>
    <x v="154"/>
    <x v="0"/>
    <x v="9"/>
    <s v="01035-70465-UO"/>
    <s v="L-D-1"/>
    <n v="4"/>
    <x v="204"/>
    <s v="aattwater5u@wikia.com"/>
    <x v="0"/>
    <s v="Lib"/>
    <s v="D"/>
    <x v="2"/>
    <n v="12.95"/>
    <n v="51.8"/>
    <x v="2"/>
    <x v="1"/>
    <x v="1"/>
  </r>
  <r>
    <s v="DFK-35846-692"/>
    <x v="155"/>
    <x v="0"/>
    <x v="10"/>
    <s v="49612-33852-CN"/>
    <s v="R-D-0.2"/>
    <n v="5"/>
    <x v="205"/>
    <n v="0"/>
    <x v="0"/>
    <s v="Rob"/>
    <s v="D"/>
    <x v="1"/>
    <n v="2.6849999999999996"/>
    <n v="13.424999999999997"/>
    <x v="0"/>
    <x v="1"/>
    <x v="1"/>
  </r>
  <r>
    <s v="QPM-95832-683"/>
    <x v="156"/>
    <x v="0"/>
    <x v="10"/>
    <s v="35058-04550-VC"/>
    <s v="L-L-1"/>
    <n v="2"/>
    <x v="206"/>
    <s v="mhame5y@newsvine.com"/>
    <x v="2"/>
    <s v="Lib"/>
    <s v="L"/>
    <x v="2"/>
    <n v="15.85"/>
    <n v="31.7"/>
    <x v="2"/>
    <x v="2"/>
    <x v="0"/>
  </r>
  <r>
    <s v="DJH-05202-380"/>
    <x v="157"/>
    <x v="0"/>
    <x v="10"/>
    <s v="85589-17020-CX"/>
    <s v="E-M-2.5"/>
    <n v="2"/>
    <x v="207"/>
    <n v="0"/>
    <x v="0"/>
    <s v="Exc"/>
    <s v="M"/>
    <x v="3"/>
    <n v="31.624999999999996"/>
    <n v="63.249999999999993"/>
    <x v="1"/>
    <x v="0"/>
    <x v="1"/>
  </r>
  <r>
    <s v="YVH-19865-819"/>
    <x v="158"/>
    <x v="0"/>
    <x v="10"/>
    <s v="08946-56610-IH"/>
    <s v="L-L-2.5"/>
    <n v="4"/>
    <x v="208"/>
    <s v="lburtenshawlp@shinystat.com"/>
    <x v="0"/>
    <s v="Lib"/>
    <s v="L"/>
    <x v="3"/>
    <n v="36.454999999999998"/>
    <n v="145.82"/>
    <x v="2"/>
    <x v="2"/>
    <x v="0"/>
  </r>
  <r>
    <s v="IOQ-84840-827"/>
    <x v="159"/>
    <x v="0"/>
    <x v="10"/>
    <s v="32038-81174-JF"/>
    <s v="A-M-1"/>
    <n v="6"/>
    <x v="209"/>
    <s v="cvenourfx@ask.com"/>
    <x v="0"/>
    <s v="Ara"/>
    <s v="M"/>
    <x v="2"/>
    <n v="11.25"/>
    <n v="67.5"/>
    <x v="3"/>
    <x v="0"/>
    <x v="0"/>
  </r>
  <r>
    <s v="GPT-67705-953"/>
    <x v="159"/>
    <x v="0"/>
    <x v="10"/>
    <s v="70631-33225-MZ"/>
    <s v="A-M-0.2"/>
    <n v="5"/>
    <x v="210"/>
    <s v="cbournermw@chronoengine.com"/>
    <x v="0"/>
    <s v="Ara"/>
    <s v="M"/>
    <x v="1"/>
    <n v="3.375"/>
    <n v="16.875"/>
    <x v="3"/>
    <x v="0"/>
    <x v="1"/>
  </r>
  <r>
    <s v="OVI-27064-381"/>
    <x v="160"/>
    <x v="0"/>
    <x v="10"/>
    <s v="37274-08534-FM"/>
    <s v="R-D-0.5"/>
    <n v="3"/>
    <x v="40"/>
    <s v="smcmillian8t@csmonitor.com"/>
    <x v="0"/>
    <s v="Rob"/>
    <s v="D"/>
    <x v="0"/>
    <n v="5.3699999999999992"/>
    <n v="16.11"/>
    <x v="0"/>
    <x v="1"/>
    <x v="0"/>
  </r>
  <r>
    <s v="HYF-10254-369"/>
    <x v="161"/>
    <x v="0"/>
    <x v="10"/>
    <s v="30373-66619-CB"/>
    <s v="L-L-0.5"/>
    <n v="1"/>
    <x v="211"/>
    <s v="zsherewood2c@apache.org"/>
    <x v="0"/>
    <s v="Lib"/>
    <s v="L"/>
    <x v="0"/>
    <n v="9.51"/>
    <n v="9.51"/>
    <x v="2"/>
    <x v="2"/>
    <x v="0"/>
  </r>
  <r>
    <s v="IXU-20263-532"/>
    <x v="162"/>
    <x v="0"/>
    <x v="10"/>
    <s v="68044-89277-ML"/>
    <s v="L-M-2.5"/>
    <n v="2"/>
    <x v="212"/>
    <s v="kwarmancd@printfriendly.com"/>
    <x v="2"/>
    <s v="Lib"/>
    <s v="M"/>
    <x v="3"/>
    <n v="33.464999999999996"/>
    <n v="66.929999999999993"/>
    <x v="2"/>
    <x v="0"/>
    <x v="1"/>
  </r>
  <r>
    <s v="WVT-88135-549"/>
    <x v="163"/>
    <x v="0"/>
    <x v="10"/>
    <s v="66458-91190-YC"/>
    <s v="A-D-1"/>
    <n v="3"/>
    <x v="59"/>
    <s v="murione5@alexa.com"/>
    <x v="2"/>
    <s v="Ara"/>
    <s v="D"/>
    <x v="2"/>
    <n v="9.9499999999999993"/>
    <n v="29.849999999999998"/>
    <x v="3"/>
    <x v="1"/>
    <x v="1"/>
  </r>
  <r>
    <s v="QTR-19001-114"/>
    <x v="164"/>
    <x v="0"/>
    <x v="10"/>
    <s v="01035-70465-UO"/>
    <s v="A-D-1"/>
    <n v="2"/>
    <x v="204"/>
    <s v="aattwater5u@wikia.com"/>
    <x v="0"/>
    <s v="Ara"/>
    <s v="D"/>
    <x v="2"/>
    <n v="9.9499999999999993"/>
    <n v="19.899999999999999"/>
    <x v="3"/>
    <x v="1"/>
    <x v="1"/>
  </r>
  <r>
    <s v="KBB-52530-416"/>
    <x v="164"/>
    <x v="0"/>
    <x v="10"/>
    <s v="06488-46303-IZ"/>
    <s v="L-D-2.5"/>
    <n v="2"/>
    <x v="213"/>
    <n v="0"/>
    <x v="0"/>
    <s v="Lib"/>
    <s v="D"/>
    <x v="3"/>
    <n v="29.784999999999997"/>
    <n v="59.569999999999993"/>
    <x v="2"/>
    <x v="1"/>
    <x v="1"/>
  </r>
  <r>
    <s v="KTO-53793-109"/>
    <x v="164"/>
    <x v="0"/>
    <x v="10"/>
    <s v="17572-27091-AA"/>
    <s v="R-L-0.2"/>
    <n v="2"/>
    <x v="214"/>
    <s v="chatfullog@ebay.com"/>
    <x v="0"/>
    <s v="Rob"/>
    <s v="L"/>
    <x v="1"/>
    <n v="3.5849999999999995"/>
    <n v="7.169999999999999"/>
    <x v="0"/>
    <x v="2"/>
    <x v="0"/>
  </r>
  <r>
    <s v="JHW-74554-805"/>
    <x v="165"/>
    <x v="0"/>
    <x v="10"/>
    <s v="14103-58987-ZU"/>
    <s v="R-M-1"/>
    <n v="6"/>
    <x v="215"/>
    <s v="grizzello1x@symantec.com"/>
    <x v="1"/>
    <s v="Rob"/>
    <s v="M"/>
    <x v="2"/>
    <n v="9.9499999999999993"/>
    <n v="59.699999999999996"/>
    <x v="0"/>
    <x v="0"/>
    <x v="1"/>
  </r>
  <r>
    <s v="RDM-99811-230"/>
    <x v="166"/>
    <x v="0"/>
    <x v="10"/>
    <s v="22349-47389-GY"/>
    <s v="L-M-0.2"/>
    <n v="5"/>
    <x v="216"/>
    <s v="bchecci8h@usa.gov"/>
    <x v="1"/>
    <s v="Lib"/>
    <s v="M"/>
    <x v="1"/>
    <n v="4.3650000000000002"/>
    <n v="21.825000000000003"/>
    <x v="2"/>
    <x v="0"/>
    <x v="0"/>
  </r>
  <r>
    <s v="ZVQ-26122-859"/>
    <x v="167"/>
    <x v="0"/>
    <x v="10"/>
    <s v="77154-45038-IH"/>
    <s v="A-L-2.5"/>
    <n v="6"/>
    <x v="217"/>
    <s v="bfolomkinl8@yolasite.com"/>
    <x v="0"/>
    <s v="Ara"/>
    <s v="L"/>
    <x v="3"/>
    <n v="29.784999999999997"/>
    <n v="178.70999999999998"/>
    <x v="3"/>
    <x v="2"/>
    <x v="1"/>
  </r>
  <r>
    <s v="UDS-04807-593"/>
    <x v="168"/>
    <x v="0"/>
    <x v="10"/>
    <s v="84074-28110-OV"/>
    <s v="L-D-0.5"/>
    <n v="2"/>
    <x v="218"/>
    <s v="bwellanmp@cafepress.com"/>
    <x v="0"/>
    <s v="Lib"/>
    <s v="D"/>
    <x v="0"/>
    <n v="7.77"/>
    <n v="15.54"/>
    <x v="2"/>
    <x v="1"/>
    <x v="0"/>
  </r>
  <r>
    <s v="BMK-49520-383"/>
    <x v="169"/>
    <x v="0"/>
    <x v="11"/>
    <s v="72233-08665-IP"/>
    <s v="R-L-0.2"/>
    <n v="3"/>
    <x v="219"/>
    <n v="0"/>
    <x v="0"/>
    <s v="Rob"/>
    <s v="L"/>
    <x v="1"/>
    <n v="3.5849999999999995"/>
    <n v="10.754999999999999"/>
    <x v="0"/>
    <x v="2"/>
    <x v="1"/>
  </r>
  <r>
    <s v="TWD-70988-853"/>
    <x v="169"/>
    <x v="0"/>
    <x v="11"/>
    <s v="87519-68847-ZG"/>
    <s v="L-D-1"/>
    <n v="6"/>
    <x v="220"/>
    <s v="nchisholmnx@example.com"/>
    <x v="0"/>
    <s v="Lib"/>
    <s v="D"/>
    <x v="2"/>
    <n v="12.95"/>
    <n v="77.699999999999989"/>
    <x v="2"/>
    <x v="1"/>
    <x v="1"/>
  </r>
  <r>
    <s v="XNM-14163-951"/>
    <x v="170"/>
    <x v="0"/>
    <x v="11"/>
    <s v="78224-60622-KH"/>
    <s v="E-L-2.5"/>
    <n v="6"/>
    <x v="221"/>
    <s v="skeynd9o@narod.ru"/>
    <x v="0"/>
    <s v="Exc"/>
    <s v="L"/>
    <x v="3"/>
    <n v="34.154999999999994"/>
    <n v="204.92999999999995"/>
    <x v="1"/>
    <x v="2"/>
    <x v="0"/>
  </r>
  <r>
    <s v="IPA-94170-889"/>
    <x v="170"/>
    <x v="0"/>
    <x v="11"/>
    <s v="64439-27325-LG"/>
    <s v="R-L-0.2"/>
    <n v="3"/>
    <x v="222"/>
    <s v="ckide6@narod.ru"/>
    <x v="2"/>
    <s v="Rob"/>
    <s v="L"/>
    <x v="1"/>
    <n v="3.5849999999999995"/>
    <n v="10.754999999999999"/>
    <x v="0"/>
    <x v="2"/>
    <x v="1"/>
  </r>
  <r>
    <s v="BLI-21697-702"/>
    <x v="171"/>
    <x v="0"/>
    <x v="11"/>
    <s v="21141-12455-VB"/>
    <s v="A-M-0.5"/>
    <n v="2"/>
    <x v="223"/>
    <s v="sdejo@newsvine.com"/>
    <x v="0"/>
    <s v="Ara"/>
    <s v="M"/>
    <x v="0"/>
    <n v="6.75"/>
    <n v="13.5"/>
    <x v="3"/>
    <x v="0"/>
    <x v="1"/>
  </r>
  <r>
    <s v="SQT-07286-736"/>
    <x v="172"/>
    <x v="0"/>
    <x v="11"/>
    <s v="87726-16941-QW"/>
    <s v="A-M-1"/>
    <n v="6"/>
    <x v="224"/>
    <n v="0"/>
    <x v="0"/>
    <s v="Ara"/>
    <s v="M"/>
    <x v="2"/>
    <n v="11.25"/>
    <n v="67.5"/>
    <x v="3"/>
    <x v="0"/>
    <x v="0"/>
  </r>
  <r>
    <s v="IKL-95976-565"/>
    <x v="173"/>
    <x v="0"/>
    <x v="11"/>
    <s v="53486-73919-BQ"/>
    <s v="A-M-1"/>
    <n v="2"/>
    <x v="225"/>
    <n v="0"/>
    <x v="0"/>
    <s v="Ara"/>
    <s v="M"/>
    <x v="2"/>
    <n v="11.25"/>
    <n v="22.5"/>
    <x v="3"/>
    <x v="0"/>
    <x v="0"/>
  </r>
  <r>
    <s v="AKV-93064-769"/>
    <x v="174"/>
    <x v="0"/>
    <x v="11"/>
    <s v="22305-40299-CY"/>
    <s v="L-D-0.5"/>
    <n v="1"/>
    <x v="226"/>
    <s v="tsheryn31@mtv.com"/>
    <x v="0"/>
    <s v="Lib"/>
    <s v="D"/>
    <x v="0"/>
    <n v="7.77"/>
    <n v="7.77"/>
    <x v="2"/>
    <x v="1"/>
    <x v="1"/>
  </r>
  <r>
    <s v="BQK-38412-229"/>
    <x v="175"/>
    <x v="0"/>
    <x v="11"/>
    <s v="90392-73338-BC"/>
    <s v="R-L-0.2"/>
    <n v="3"/>
    <x v="227"/>
    <s v="nvigrasski@ezinearticles.com"/>
    <x v="1"/>
    <s v="Rob"/>
    <s v="L"/>
    <x v="1"/>
    <n v="3.5849999999999995"/>
    <n v="10.754999999999999"/>
    <x v="0"/>
    <x v="2"/>
    <x v="0"/>
  </r>
  <r>
    <s v="WOR-52762-511"/>
    <x v="176"/>
    <x v="0"/>
    <x v="11"/>
    <s v="04739-85772-QT"/>
    <s v="E-L-2.5"/>
    <n v="6"/>
    <x v="228"/>
    <n v="0"/>
    <x v="0"/>
    <s v="Exc"/>
    <s v="L"/>
    <x v="3"/>
    <n v="34.154999999999994"/>
    <n v="204.92999999999995"/>
    <x v="1"/>
    <x v="2"/>
    <x v="1"/>
  </r>
  <r>
    <s v="BWR-85735-955"/>
    <x v="176"/>
    <x v="0"/>
    <x v="11"/>
    <s v="32638-38620-AX"/>
    <s v="L-M-1"/>
    <n v="3"/>
    <x v="229"/>
    <s v="bbartholin59@xinhuanet.com"/>
    <x v="0"/>
    <s v="Lib"/>
    <s v="M"/>
    <x v="2"/>
    <n v="14.55"/>
    <n v="43.650000000000006"/>
    <x v="2"/>
    <x v="0"/>
    <x v="1"/>
  </r>
  <r>
    <s v="VIO-27668-766"/>
    <x v="177"/>
    <x v="0"/>
    <x v="11"/>
    <s v="10074-20104-NN"/>
    <s v="R-D-2.5"/>
    <n v="1"/>
    <x v="230"/>
    <s v="ddrinkallcx@psu.edu"/>
    <x v="0"/>
    <s v="Rob"/>
    <s v="D"/>
    <x v="3"/>
    <n v="20.584999999999997"/>
    <n v="20.584999999999997"/>
    <x v="0"/>
    <x v="1"/>
    <x v="1"/>
  </r>
  <r>
    <s v="TRA-79507-007"/>
    <x v="178"/>
    <x v="0"/>
    <x v="11"/>
    <s v="70089-27418-UJ"/>
    <s v="R-L-2.5"/>
    <n v="4"/>
    <x v="231"/>
    <s v="aburgwingp@redcross.org"/>
    <x v="0"/>
    <s v="Rob"/>
    <s v="L"/>
    <x v="3"/>
    <n v="27.484999999999996"/>
    <n v="109.93999999999998"/>
    <x v="0"/>
    <x v="2"/>
    <x v="1"/>
  </r>
  <r>
    <s v="LBZ-75997-047"/>
    <x v="179"/>
    <x v="0"/>
    <x v="11"/>
    <s v="40946-22090-FP"/>
    <s v="A-M-2.5"/>
    <n v="6"/>
    <x v="232"/>
    <s v="nmagauran2n@51.la"/>
    <x v="0"/>
    <s v="Ara"/>
    <s v="M"/>
    <x v="3"/>
    <n v="25.874999999999996"/>
    <n v="155.24999999999997"/>
    <x v="3"/>
    <x v="0"/>
    <x v="0"/>
  </r>
  <r>
    <s v="CBT-15092-420"/>
    <x v="179"/>
    <x v="0"/>
    <x v="11"/>
    <s v="71364-35210-HS"/>
    <s v="L-M-0.5"/>
    <n v="1"/>
    <x v="233"/>
    <s v="wcholomince@about.com"/>
    <x v="1"/>
    <s v="Lib"/>
    <s v="M"/>
    <x v="0"/>
    <n v="8.73"/>
    <n v="8.73"/>
    <x v="2"/>
    <x v="0"/>
    <x v="1"/>
  </r>
  <r>
    <s v="BPC-54727-307"/>
    <x v="180"/>
    <x v="0"/>
    <x v="11"/>
    <s v="18684-73088-YL"/>
    <s v="R-L-1"/>
    <n v="4"/>
    <x v="234"/>
    <s v="gmcgavinhl@histats.com"/>
    <x v="0"/>
    <s v="Rob"/>
    <s v="L"/>
    <x v="2"/>
    <n v="11.95"/>
    <n v="47.8"/>
    <x v="0"/>
    <x v="2"/>
    <x v="0"/>
  </r>
  <r>
    <s v="ZGD-94763-868"/>
    <x v="181"/>
    <x v="0"/>
    <x v="11"/>
    <s v="53086-67334-KT"/>
    <s v="E-L-2.5"/>
    <n v="1"/>
    <x v="235"/>
    <s v="mbrockway8r@ibm.com"/>
    <x v="0"/>
    <s v="Exc"/>
    <s v="L"/>
    <x v="3"/>
    <n v="34.154999999999994"/>
    <n v="34.154999999999994"/>
    <x v="1"/>
    <x v="2"/>
    <x v="1"/>
  </r>
  <r>
    <s v="ZSL-66684-103"/>
    <x v="182"/>
    <x v="0"/>
    <x v="11"/>
    <s v="39193-51770-FM"/>
    <s v="E-M-0.2"/>
    <n v="2"/>
    <x v="236"/>
    <s v="lbenediktovichiy@wunderground.com"/>
    <x v="0"/>
    <s v="Exc"/>
    <s v="M"/>
    <x v="1"/>
    <n v="4.125"/>
    <n v="8.25"/>
    <x v="1"/>
    <x v="0"/>
    <x v="1"/>
  </r>
  <r>
    <s v="KTX-17944-494"/>
    <x v="183"/>
    <x v="0"/>
    <x v="11"/>
    <s v="74330-29286-RO"/>
    <s v="A-L-0.2"/>
    <n v="1"/>
    <x v="237"/>
    <s v="crushe8n@about.me"/>
    <x v="0"/>
    <s v="Ara"/>
    <s v="L"/>
    <x v="1"/>
    <n v="3.8849999999999998"/>
    <n v="3.8849999999999998"/>
    <x v="3"/>
    <x v="2"/>
    <x v="1"/>
  </r>
  <r>
    <s v="BNQ-88920-567"/>
    <x v="184"/>
    <x v="0"/>
    <x v="11"/>
    <s v="27226-53717-SY"/>
    <s v="L-D-0.2"/>
    <n v="6"/>
    <x v="238"/>
    <s v="igurnee5z@usnews.com"/>
    <x v="0"/>
    <s v="Lib"/>
    <s v="D"/>
    <x v="1"/>
    <n v="3.8849999999999998"/>
    <n v="23.31"/>
    <x v="2"/>
    <x v="1"/>
    <x v="0"/>
  </r>
  <r>
    <s v="KCW-50949-318"/>
    <x v="184"/>
    <x v="0"/>
    <x v="11"/>
    <s v="52374-27313-IV"/>
    <s v="E-L-1"/>
    <n v="5"/>
    <x v="239"/>
    <s v="dgutq2@umich.edu"/>
    <x v="0"/>
    <s v="Exc"/>
    <s v="L"/>
    <x v="2"/>
    <n v="14.85"/>
    <n v="74.25"/>
    <x v="1"/>
    <x v="2"/>
    <x v="1"/>
  </r>
  <r>
    <s v="NWT-78222-575"/>
    <x v="185"/>
    <x v="0"/>
    <x v="11"/>
    <s v="75986-98864-EZ"/>
    <s v="A-D-0.2"/>
    <n v="1"/>
    <x v="240"/>
    <n v="0"/>
    <x v="2"/>
    <s v="Ara"/>
    <s v="D"/>
    <x v="1"/>
    <n v="2.9849999999999999"/>
    <n v="2.9849999999999999"/>
    <x v="3"/>
    <x v="1"/>
    <x v="0"/>
  </r>
  <r>
    <s v="THE-61147-027"/>
    <x v="185"/>
    <x v="0"/>
    <x v="11"/>
    <s v="94091-86957-HX"/>
    <s v="L-D-1"/>
    <n v="2"/>
    <x v="241"/>
    <s v="jdymokeje@prnewswire.com"/>
    <x v="2"/>
    <s v="Lib"/>
    <s v="D"/>
    <x v="2"/>
    <n v="12.95"/>
    <n v="25.9"/>
    <x v="2"/>
    <x v="1"/>
    <x v="0"/>
  </r>
  <r>
    <s v="JYR-22052-185"/>
    <x v="186"/>
    <x v="1"/>
    <x v="0"/>
    <s v="39528-19971-OR"/>
    <s v="A-M-0.5"/>
    <n v="2"/>
    <x v="242"/>
    <s v="wplacei9@wsj.com"/>
    <x v="0"/>
    <s v="Ara"/>
    <s v="M"/>
    <x v="0"/>
    <n v="6.75"/>
    <n v="13.5"/>
    <x v="3"/>
    <x v="0"/>
    <x v="1"/>
  </r>
  <r>
    <s v="GQA-37241-629"/>
    <x v="186"/>
    <x v="1"/>
    <x v="0"/>
    <s v="08405-33165-BS"/>
    <s v="A-M-0.2"/>
    <n v="2"/>
    <x v="243"/>
    <s v="fparlotrb@forbes.com"/>
    <x v="0"/>
    <s v="Ara"/>
    <s v="M"/>
    <x v="1"/>
    <n v="3.375"/>
    <n v="6.75"/>
    <x v="3"/>
    <x v="0"/>
    <x v="1"/>
  </r>
  <r>
    <s v="IZA-61469-812"/>
    <x v="187"/>
    <x v="1"/>
    <x v="0"/>
    <s v="13561-92774-WP"/>
    <s v="L-D-2.5"/>
    <n v="4"/>
    <x v="244"/>
    <s v="kbromehead68@un.org"/>
    <x v="0"/>
    <s v="Lib"/>
    <s v="D"/>
    <x v="3"/>
    <n v="29.784999999999997"/>
    <n v="119.13999999999999"/>
    <x v="2"/>
    <x v="1"/>
    <x v="1"/>
  </r>
  <r>
    <s v="DLX-01059-899"/>
    <x v="187"/>
    <x v="1"/>
    <x v="0"/>
    <s v="74940-09646-MU"/>
    <s v="R-L-1"/>
    <n v="5"/>
    <x v="245"/>
    <s v="gciccottip8@so-net.ne.jp"/>
    <x v="0"/>
    <s v="Rob"/>
    <s v="L"/>
    <x v="2"/>
    <n v="11.95"/>
    <n v="59.75"/>
    <x v="0"/>
    <x v="2"/>
    <x v="0"/>
  </r>
  <r>
    <s v="RLM-96511-467"/>
    <x v="187"/>
    <x v="1"/>
    <x v="0"/>
    <s v="43014-53743-XK"/>
    <s v="R-L-2.5"/>
    <n v="1"/>
    <x v="246"/>
    <s v="jtewelsonrn@samsung.com"/>
    <x v="0"/>
    <s v="Rob"/>
    <s v="L"/>
    <x v="3"/>
    <n v="27.484999999999996"/>
    <n v="27.484999999999996"/>
    <x v="0"/>
    <x v="2"/>
    <x v="0"/>
  </r>
  <r>
    <s v="UDG-65353-824"/>
    <x v="188"/>
    <x v="1"/>
    <x v="0"/>
    <s v="17514-94165-RJ"/>
    <s v="E-M-0.5"/>
    <n v="4"/>
    <x v="247"/>
    <s v="kswede4g@addthis.com"/>
    <x v="0"/>
    <s v="Exc"/>
    <s v="M"/>
    <x v="0"/>
    <n v="8.25"/>
    <n v="33"/>
    <x v="1"/>
    <x v="0"/>
    <x v="0"/>
  </r>
  <r>
    <s v="PMR-56062-609"/>
    <x v="189"/>
    <x v="1"/>
    <x v="0"/>
    <s v="43605-12616-YH"/>
    <s v="E-D-0.5"/>
    <n v="3"/>
    <x v="248"/>
    <s v="ewindressam@marketwatch.com"/>
    <x v="0"/>
    <s v="Exc"/>
    <s v="D"/>
    <x v="0"/>
    <n v="7.29"/>
    <n v="21.87"/>
    <x v="1"/>
    <x v="1"/>
    <x v="0"/>
  </r>
  <r>
    <s v="QEW-47945-682"/>
    <x v="189"/>
    <x v="1"/>
    <x v="0"/>
    <s v="42466-87067-DT"/>
    <s v="L-L-0.2"/>
    <n v="5"/>
    <x v="249"/>
    <s v="aelwincr@privacy.gov.au"/>
    <x v="0"/>
    <s v="Lib"/>
    <s v="L"/>
    <x v="1"/>
    <n v="4.7549999999999999"/>
    <n v="23.774999999999999"/>
    <x v="2"/>
    <x v="2"/>
    <x v="0"/>
  </r>
  <r>
    <s v="EOL-92666-762"/>
    <x v="190"/>
    <x v="1"/>
    <x v="0"/>
    <s v="15776-91507-GT"/>
    <s v="L-L-0.2"/>
    <n v="2"/>
    <x v="250"/>
    <s v="sbarribalcn@microsoft.com"/>
    <x v="2"/>
    <s v="Lib"/>
    <s v="L"/>
    <x v="1"/>
    <n v="4.7549999999999999"/>
    <n v="9.51"/>
    <x v="2"/>
    <x v="2"/>
    <x v="1"/>
  </r>
  <r>
    <s v="YFX-64795-136"/>
    <x v="191"/>
    <x v="1"/>
    <x v="0"/>
    <s v="83163-65741-IH"/>
    <s v="L-M-2.5"/>
    <n v="1"/>
    <x v="251"/>
    <s v="mprinn5a@usa.gov"/>
    <x v="0"/>
    <s v="Lib"/>
    <s v="M"/>
    <x v="3"/>
    <n v="33.464999999999996"/>
    <n v="33.464999999999996"/>
    <x v="2"/>
    <x v="0"/>
    <x v="1"/>
  </r>
  <r>
    <s v="SKO-45740-621"/>
    <x v="192"/>
    <x v="1"/>
    <x v="0"/>
    <s v="04666-71569-RI"/>
    <s v="L-M-0.5"/>
    <n v="2"/>
    <x v="252"/>
    <s v="zkiffe74@cyberchimps.com"/>
    <x v="0"/>
    <s v="Lib"/>
    <s v="M"/>
    <x v="0"/>
    <n v="8.73"/>
    <n v="17.46"/>
    <x v="2"/>
    <x v="0"/>
    <x v="1"/>
  </r>
  <r>
    <s v="NUU-03893-975"/>
    <x v="193"/>
    <x v="1"/>
    <x v="0"/>
    <s v="41054-59693-XE"/>
    <s v="L-L-0.5"/>
    <n v="2"/>
    <x v="253"/>
    <s v="vshoebothamkv@redcross.org"/>
    <x v="0"/>
    <s v="Lib"/>
    <s v="L"/>
    <x v="0"/>
    <n v="9.51"/>
    <n v="19.02"/>
    <x v="2"/>
    <x v="2"/>
    <x v="0"/>
  </r>
  <r>
    <s v="GKQ-82603-910"/>
    <x v="194"/>
    <x v="1"/>
    <x v="0"/>
    <s v="83737-56117-JE"/>
    <s v="R-L-1"/>
    <n v="5"/>
    <x v="254"/>
    <s v="asnazle9l@oracle.com"/>
    <x v="0"/>
    <s v="Rob"/>
    <s v="L"/>
    <x v="2"/>
    <n v="11.95"/>
    <n v="59.75"/>
    <x v="0"/>
    <x v="2"/>
    <x v="0"/>
  </r>
  <r>
    <s v="FHD-94983-982"/>
    <x v="195"/>
    <x v="1"/>
    <x v="0"/>
    <s v="62839-56723-CH"/>
    <s v="R-M-0.5"/>
    <n v="3"/>
    <x v="255"/>
    <n v="0"/>
    <x v="0"/>
    <s v="Rob"/>
    <s v="M"/>
    <x v="0"/>
    <n v="5.97"/>
    <n v="17.91"/>
    <x v="0"/>
    <x v="0"/>
    <x v="1"/>
  </r>
  <r>
    <s v="AWT-22827-563"/>
    <x v="196"/>
    <x v="1"/>
    <x v="0"/>
    <s v="12018-75670-EU"/>
    <s v="R-L-0.2"/>
    <n v="1"/>
    <x v="256"/>
    <n v="0"/>
    <x v="2"/>
    <s v="Rob"/>
    <s v="L"/>
    <x v="1"/>
    <n v="3.5849999999999995"/>
    <n v="3.5849999999999995"/>
    <x v="0"/>
    <x v="2"/>
    <x v="1"/>
  </r>
  <r>
    <s v="NXF-15738-707"/>
    <x v="197"/>
    <x v="1"/>
    <x v="0"/>
    <s v="28699-16256-XV"/>
    <s v="R-D-0.5"/>
    <n v="2"/>
    <x v="257"/>
    <n v="0"/>
    <x v="0"/>
    <s v="Rob"/>
    <s v="D"/>
    <x v="0"/>
    <n v="5.3699999999999992"/>
    <n v="10.739999999999998"/>
    <x v="0"/>
    <x v="1"/>
    <x v="0"/>
  </r>
  <r>
    <s v="CWK-60159-881"/>
    <x v="198"/>
    <x v="1"/>
    <x v="0"/>
    <s v="04671-85591-RT"/>
    <s v="E-D-0.2"/>
    <n v="3"/>
    <x v="258"/>
    <s v="tgrizard1k@odnoklassniki.ru"/>
    <x v="0"/>
    <s v="Exc"/>
    <s v="D"/>
    <x v="1"/>
    <n v="3.645"/>
    <n v="10.935"/>
    <x v="1"/>
    <x v="1"/>
    <x v="1"/>
  </r>
  <r>
    <s v="ICF-17486-106"/>
    <x v="198"/>
    <x v="1"/>
    <x v="0"/>
    <s v="19196-09748-DB"/>
    <s v="L-L-2.5"/>
    <n v="1"/>
    <x v="259"/>
    <s v="wspringallbh@jugem.jp"/>
    <x v="0"/>
    <s v="Lib"/>
    <s v="L"/>
    <x v="3"/>
    <n v="36.454999999999998"/>
    <n v="36.454999999999998"/>
    <x v="2"/>
    <x v="2"/>
    <x v="1"/>
  </r>
  <r>
    <s v="UEB-09112-118"/>
    <x v="199"/>
    <x v="1"/>
    <x v="0"/>
    <s v="82718-93677-XO"/>
    <s v="A-M-0.5"/>
    <n v="4"/>
    <x v="260"/>
    <n v="0"/>
    <x v="0"/>
    <s v="Ara"/>
    <s v="M"/>
    <x v="0"/>
    <n v="6.75"/>
    <n v="27"/>
    <x v="3"/>
    <x v="0"/>
    <x v="1"/>
  </r>
  <r>
    <s v="VNC-93921-469"/>
    <x v="200"/>
    <x v="1"/>
    <x v="0"/>
    <s v="04666-71569-RI"/>
    <s v="L-L-1"/>
    <n v="1"/>
    <x v="252"/>
    <s v="zkiffe74@cyberchimps.com"/>
    <x v="0"/>
    <s v="Lib"/>
    <s v="L"/>
    <x v="2"/>
    <n v="15.85"/>
    <n v="15.85"/>
    <x v="2"/>
    <x v="2"/>
    <x v="1"/>
  </r>
  <r>
    <s v="AEL-51169-725"/>
    <x v="201"/>
    <x v="1"/>
    <x v="1"/>
    <s v="37430-29579-HD"/>
    <s v="L-M-0.2"/>
    <n v="6"/>
    <x v="261"/>
    <s v="ebletsor8l@vinaora.com"/>
    <x v="0"/>
    <s v="Lib"/>
    <s v="M"/>
    <x v="1"/>
    <n v="4.3650000000000002"/>
    <n v="26.19"/>
    <x v="2"/>
    <x v="0"/>
    <x v="1"/>
  </r>
  <r>
    <s v="TYH-81940-054"/>
    <x v="202"/>
    <x v="1"/>
    <x v="1"/>
    <s v="69374-08133-RI"/>
    <s v="E-L-0.2"/>
    <n v="5"/>
    <x v="262"/>
    <s v="cgoodrumqs@goodreads.com"/>
    <x v="0"/>
    <s v="Exc"/>
    <s v="L"/>
    <x v="1"/>
    <n v="4.4550000000000001"/>
    <n v="22.274999999999999"/>
    <x v="1"/>
    <x v="2"/>
    <x v="0"/>
  </r>
  <r>
    <s v="WNR-71736-993"/>
    <x v="203"/>
    <x v="1"/>
    <x v="1"/>
    <s v="16880-78077-FB"/>
    <s v="L-D-0.5"/>
    <n v="4"/>
    <x v="263"/>
    <s v="tfarraac@behance.net"/>
    <x v="0"/>
    <s v="Lib"/>
    <s v="D"/>
    <x v="0"/>
    <n v="7.77"/>
    <n v="31.08"/>
    <x v="2"/>
    <x v="1"/>
    <x v="0"/>
  </r>
  <r>
    <s v="WNR-71736-993"/>
    <x v="203"/>
    <x v="1"/>
    <x v="1"/>
    <s v="16880-78077-FB"/>
    <s v="A-D-2.5"/>
    <n v="6"/>
    <x v="263"/>
    <s v="tfarraac@behance.net"/>
    <x v="0"/>
    <s v="Ara"/>
    <s v="D"/>
    <x v="3"/>
    <n v="22.884999999999998"/>
    <n v="137.31"/>
    <x v="3"/>
    <x v="1"/>
    <x v="0"/>
  </r>
  <r>
    <s v="UPF-60123-025"/>
    <x v="204"/>
    <x v="1"/>
    <x v="1"/>
    <s v="88992-49081-AT"/>
    <s v="R-L-2.5"/>
    <n v="3"/>
    <x v="264"/>
    <n v="0"/>
    <x v="0"/>
    <s v="Rob"/>
    <s v="L"/>
    <x v="3"/>
    <n v="27.484999999999996"/>
    <n v="82.454999999999984"/>
    <x v="0"/>
    <x v="2"/>
    <x v="0"/>
  </r>
  <r>
    <s v="RWR-77888-800"/>
    <x v="205"/>
    <x v="1"/>
    <x v="1"/>
    <s v="69904-02729-YS"/>
    <s v="A-M-0.5"/>
    <n v="1"/>
    <x v="265"/>
    <s v="adykes1r@eventbrite.com"/>
    <x v="0"/>
    <s v="Ara"/>
    <s v="M"/>
    <x v="0"/>
    <n v="6.75"/>
    <n v="6.75"/>
    <x v="3"/>
    <x v="0"/>
    <x v="0"/>
  </r>
  <r>
    <s v="HNI-91338-546"/>
    <x v="205"/>
    <x v="1"/>
    <x v="1"/>
    <s v="67285-75317-XI"/>
    <s v="A-D-0.5"/>
    <n v="5"/>
    <x v="266"/>
    <n v="0"/>
    <x v="0"/>
    <s v="Ara"/>
    <s v="D"/>
    <x v="0"/>
    <n v="5.97"/>
    <n v="29.849999999999998"/>
    <x v="3"/>
    <x v="1"/>
    <x v="0"/>
  </r>
  <r>
    <s v="MHD-95615-696"/>
    <x v="205"/>
    <x v="1"/>
    <x v="1"/>
    <s v="27930-59250-JT"/>
    <s v="R-L-2.5"/>
    <n v="5"/>
    <x v="165"/>
    <n v="0"/>
    <x v="0"/>
    <s v="Rob"/>
    <s v="L"/>
    <x v="3"/>
    <n v="27.484999999999996"/>
    <n v="137.42499999999998"/>
    <x v="0"/>
    <x v="2"/>
    <x v="0"/>
  </r>
  <r>
    <s v="DYG-25473-881"/>
    <x v="206"/>
    <x v="1"/>
    <x v="1"/>
    <s v="10138-31681-SD"/>
    <s v="A-D-0.2"/>
    <n v="2"/>
    <x v="267"/>
    <s v="rdriversd4@hexun.com"/>
    <x v="0"/>
    <s v="Ara"/>
    <s v="D"/>
    <x v="1"/>
    <n v="2.9849999999999999"/>
    <n v="5.97"/>
    <x v="3"/>
    <x v="1"/>
    <x v="0"/>
  </r>
  <r>
    <s v="NFA-03411-746"/>
    <x v="206"/>
    <x v="1"/>
    <x v="1"/>
    <s v="07476-13102-NJ"/>
    <s v="A-L-0.5"/>
    <n v="2"/>
    <x v="268"/>
    <s v="hfromantf4@ucsd.edu"/>
    <x v="0"/>
    <s v="Ara"/>
    <s v="L"/>
    <x v="0"/>
    <n v="7.77"/>
    <n v="15.54"/>
    <x v="3"/>
    <x v="2"/>
    <x v="0"/>
  </r>
  <r>
    <s v="UBW-50312-037"/>
    <x v="207"/>
    <x v="1"/>
    <x v="1"/>
    <s v="69503-12127-YD"/>
    <s v="A-L-2.5"/>
    <n v="4"/>
    <x v="269"/>
    <n v="0"/>
    <x v="0"/>
    <s v="Ara"/>
    <s v="L"/>
    <x v="3"/>
    <n v="29.784999999999997"/>
    <n v="119.13999999999999"/>
    <x v="3"/>
    <x v="2"/>
    <x v="0"/>
  </r>
  <r>
    <s v="KIX-93248-135"/>
    <x v="208"/>
    <x v="1"/>
    <x v="1"/>
    <s v="36605-83052-WB"/>
    <s v="A-D-0.5"/>
    <n v="1"/>
    <x v="270"/>
    <s v="vhellmore7d@bbc.co.uk"/>
    <x v="0"/>
    <s v="Ara"/>
    <s v="D"/>
    <x v="0"/>
    <n v="5.97"/>
    <n v="5.97"/>
    <x v="3"/>
    <x v="1"/>
    <x v="1"/>
  </r>
  <r>
    <s v="YIS-96268-844"/>
    <x v="208"/>
    <x v="1"/>
    <x v="1"/>
    <s v="60221-67036-TD"/>
    <s v="E-L-0.2"/>
    <n v="6"/>
    <x v="271"/>
    <s v="klestrange8a@lulu.com"/>
    <x v="0"/>
    <s v="Exc"/>
    <s v="L"/>
    <x v="1"/>
    <n v="4.4550000000000001"/>
    <n v="26.73"/>
    <x v="1"/>
    <x v="2"/>
    <x v="1"/>
  </r>
  <r>
    <s v="RGJ-12544-083"/>
    <x v="209"/>
    <x v="1"/>
    <x v="1"/>
    <s v="48873-84433-PN"/>
    <s v="L-D-2.5"/>
    <n v="3"/>
    <x v="272"/>
    <s v="charce6k@cafepress.com"/>
    <x v="2"/>
    <s v="Lib"/>
    <s v="D"/>
    <x v="3"/>
    <n v="29.784999999999997"/>
    <n v="89.35499999999999"/>
    <x v="2"/>
    <x v="1"/>
    <x v="0"/>
  </r>
  <r>
    <s v="SNF-57032-096"/>
    <x v="210"/>
    <x v="1"/>
    <x v="1"/>
    <s v="93832-04799-ID"/>
    <s v="E-D-0.5"/>
    <n v="6"/>
    <x v="273"/>
    <n v="0"/>
    <x v="0"/>
    <s v="Exc"/>
    <s v="D"/>
    <x v="0"/>
    <n v="7.29"/>
    <n v="43.74"/>
    <x v="1"/>
    <x v="1"/>
    <x v="0"/>
  </r>
  <r>
    <s v="ORZ-67699-748"/>
    <x v="211"/>
    <x v="1"/>
    <x v="1"/>
    <s v="44708-78241-DF"/>
    <s v="A-M-2.5"/>
    <n v="6"/>
    <x v="274"/>
    <s v="jcaldicott9u@usda.gov"/>
    <x v="0"/>
    <s v="Ara"/>
    <s v="M"/>
    <x v="3"/>
    <n v="25.874999999999996"/>
    <n v="155.24999999999997"/>
    <x v="3"/>
    <x v="0"/>
    <x v="0"/>
  </r>
  <r>
    <s v="OGB-91614-810"/>
    <x v="212"/>
    <x v="1"/>
    <x v="1"/>
    <s v="08909-77713-CG"/>
    <s v="R-M-0.2"/>
    <n v="1"/>
    <x v="275"/>
    <s v="macott6y@pagesperso-orange.fr"/>
    <x v="0"/>
    <s v="Rob"/>
    <s v="M"/>
    <x v="1"/>
    <n v="2.9849999999999999"/>
    <n v="2.9849999999999999"/>
    <x v="0"/>
    <x v="0"/>
    <x v="1"/>
  </r>
  <r>
    <s v="HMB-30634-745"/>
    <x v="212"/>
    <x v="1"/>
    <x v="1"/>
    <s v="19485-98072-PS"/>
    <s v="A-D-2.5"/>
    <n v="6"/>
    <x v="276"/>
    <s v="dflintiffg1@e-recht24.de"/>
    <x v="1"/>
    <s v="Ara"/>
    <s v="D"/>
    <x v="3"/>
    <n v="22.884999999999998"/>
    <n v="137.31"/>
    <x v="3"/>
    <x v="1"/>
    <x v="0"/>
  </r>
  <r>
    <s v="ALA-62598-016"/>
    <x v="213"/>
    <x v="1"/>
    <x v="1"/>
    <s v="57145-03803-ZL"/>
    <s v="R-D-0.2"/>
    <n v="6"/>
    <x v="277"/>
    <s v="nwyvill6b@naver.com"/>
    <x v="1"/>
    <s v="Rob"/>
    <s v="D"/>
    <x v="1"/>
    <n v="2.6849999999999996"/>
    <n v="16.11"/>
    <x v="0"/>
    <x v="1"/>
    <x v="1"/>
  </r>
  <r>
    <s v="SBC-95710-706"/>
    <x v="213"/>
    <x v="1"/>
    <x v="1"/>
    <s v="85634-61759-ND"/>
    <s v="E-M-0.2"/>
    <n v="2"/>
    <x v="278"/>
    <s v="mbaistowhu@i2i.jp"/>
    <x v="1"/>
    <s v="Exc"/>
    <s v="M"/>
    <x v="1"/>
    <n v="4.125"/>
    <n v="8.25"/>
    <x v="1"/>
    <x v="0"/>
    <x v="1"/>
  </r>
  <r>
    <s v="ELJ-87741-745"/>
    <x v="214"/>
    <x v="1"/>
    <x v="1"/>
    <s v="48389-71976-JB"/>
    <s v="E-L-1"/>
    <n v="4"/>
    <x v="279"/>
    <s v="dmagowan6n@fc2.com"/>
    <x v="0"/>
    <s v="Exc"/>
    <s v="L"/>
    <x v="2"/>
    <n v="14.85"/>
    <n v="59.4"/>
    <x v="1"/>
    <x v="2"/>
    <x v="0"/>
  </r>
  <r>
    <s v="TJG-73587-353"/>
    <x v="215"/>
    <x v="1"/>
    <x v="1"/>
    <s v="24766-58139-GT"/>
    <s v="R-D-0.2"/>
    <n v="3"/>
    <x v="280"/>
    <n v="0"/>
    <x v="0"/>
    <s v="Rob"/>
    <s v="D"/>
    <x v="1"/>
    <n v="2.6849999999999996"/>
    <n v="8.0549999999999997"/>
    <x v="0"/>
    <x v="1"/>
    <x v="1"/>
  </r>
  <r>
    <s v="NEX-63825-598"/>
    <x v="215"/>
    <x v="1"/>
    <x v="1"/>
    <s v="72072-33025-SD"/>
    <s v="R-L-0.5"/>
    <n v="2"/>
    <x v="281"/>
    <s v="athysfo@cdc.gov"/>
    <x v="0"/>
    <s v="Rob"/>
    <s v="L"/>
    <x v="0"/>
    <n v="7.169999999999999"/>
    <n v="14.339999999999998"/>
    <x v="0"/>
    <x v="2"/>
    <x v="0"/>
  </r>
  <r>
    <s v="FUO-99821-974"/>
    <x v="215"/>
    <x v="1"/>
    <x v="1"/>
    <s v="31245-81098-PJ"/>
    <s v="E-M-1"/>
    <n v="3"/>
    <x v="282"/>
    <n v="0"/>
    <x v="0"/>
    <s v="Exc"/>
    <s v="M"/>
    <x v="2"/>
    <n v="13.75"/>
    <n v="41.25"/>
    <x v="1"/>
    <x v="0"/>
    <x v="0"/>
  </r>
  <r>
    <s v="OAW-17338-101"/>
    <x v="216"/>
    <x v="1"/>
    <x v="1"/>
    <s v="52143-35672-JF"/>
    <s v="R-D-0.2"/>
    <n v="6"/>
    <x v="283"/>
    <s v="tmathonneti0@google.co.jp"/>
    <x v="0"/>
    <s v="Rob"/>
    <s v="D"/>
    <x v="1"/>
    <n v="2.6849999999999996"/>
    <n v="16.11"/>
    <x v="0"/>
    <x v="1"/>
    <x v="0"/>
  </r>
  <r>
    <s v="DOH-92927-530"/>
    <x v="217"/>
    <x v="1"/>
    <x v="1"/>
    <s v="12839-56537-TQ"/>
    <s v="L-L-0.2"/>
    <n v="6"/>
    <x v="284"/>
    <s v="cvasiliev9b@discuz.net"/>
    <x v="0"/>
    <s v="Lib"/>
    <s v="L"/>
    <x v="1"/>
    <n v="4.7549999999999999"/>
    <n v="28.53"/>
    <x v="2"/>
    <x v="2"/>
    <x v="1"/>
  </r>
  <r>
    <s v="REH-56504-397"/>
    <x v="218"/>
    <x v="1"/>
    <x v="1"/>
    <s v="90961-35603-RP"/>
    <s v="A-M-2.5"/>
    <n v="5"/>
    <x v="285"/>
    <s v="ahutchens6a@amazonaws.com"/>
    <x v="0"/>
    <s v="Ara"/>
    <s v="M"/>
    <x v="3"/>
    <n v="25.874999999999996"/>
    <n v="129.37499999999997"/>
    <x v="3"/>
    <x v="0"/>
    <x v="0"/>
  </r>
  <r>
    <s v="TZD-67261-174"/>
    <x v="219"/>
    <x v="1"/>
    <x v="1"/>
    <s v="01841-48191-NL"/>
    <s v="E-D-2.5"/>
    <n v="1"/>
    <x v="286"/>
    <s v="cjewsterlu@moonfruit.com"/>
    <x v="0"/>
    <s v="Exc"/>
    <s v="D"/>
    <x v="3"/>
    <n v="27.945"/>
    <n v="27.945"/>
    <x v="1"/>
    <x v="1"/>
    <x v="1"/>
  </r>
  <r>
    <s v="CSW-59644-267"/>
    <x v="220"/>
    <x v="1"/>
    <x v="1"/>
    <s v="60378-26473-FE"/>
    <s v="E-M-2.5"/>
    <n v="1"/>
    <x v="287"/>
    <s v="bpaumierhp@umn.edu"/>
    <x v="2"/>
    <s v="Exc"/>
    <s v="M"/>
    <x v="3"/>
    <n v="31.624999999999996"/>
    <n v="31.624999999999996"/>
    <x v="1"/>
    <x v="0"/>
    <x v="1"/>
  </r>
  <r>
    <s v="FSA-98650-921"/>
    <x v="220"/>
    <x v="1"/>
    <x v="1"/>
    <s v="01841-48191-NL"/>
    <s v="L-L-0.5"/>
    <n v="2"/>
    <x v="286"/>
    <s v="cjewsterlu@moonfruit.com"/>
    <x v="0"/>
    <s v="Lib"/>
    <s v="L"/>
    <x v="0"/>
    <n v="9.51"/>
    <n v="19.02"/>
    <x v="2"/>
    <x v="2"/>
    <x v="1"/>
  </r>
  <r>
    <s v="BQJ-44755-910"/>
    <x v="220"/>
    <x v="1"/>
    <x v="1"/>
    <s v="75006-89922-VW"/>
    <s v="E-D-2.5"/>
    <n v="6"/>
    <x v="288"/>
    <s v="mlorineznh@whitehouse.gov"/>
    <x v="0"/>
    <s v="Exc"/>
    <s v="D"/>
    <x v="3"/>
    <n v="27.945"/>
    <n v="167.67000000000002"/>
    <x v="1"/>
    <x v="1"/>
    <x v="0"/>
  </r>
  <r>
    <s v="SXC-62166-515"/>
    <x v="220"/>
    <x v="1"/>
    <x v="1"/>
    <s v="69171-65646-UC"/>
    <s v="R-L-2.5"/>
    <n v="5"/>
    <x v="289"/>
    <s v="jreddochnt@sun.com"/>
    <x v="0"/>
    <s v="Rob"/>
    <s v="L"/>
    <x v="3"/>
    <n v="27.484999999999996"/>
    <n v="137.42499999999998"/>
    <x v="0"/>
    <x v="2"/>
    <x v="0"/>
  </r>
  <r>
    <s v="JTU-55897-581"/>
    <x v="221"/>
    <x v="1"/>
    <x v="1"/>
    <s v="70290-38099-GB"/>
    <s v="R-M-0.2"/>
    <n v="5"/>
    <x v="290"/>
    <s v="jbagot8i@mac.com"/>
    <x v="0"/>
    <s v="Rob"/>
    <s v="M"/>
    <x v="1"/>
    <n v="2.9849999999999999"/>
    <n v="14.924999999999999"/>
    <x v="0"/>
    <x v="0"/>
    <x v="0"/>
  </r>
  <r>
    <s v="SBN-16537-046"/>
    <x v="221"/>
    <x v="1"/>
    <x v="1"/>
    <s v="60255-12579-PZ"/>
    <s v="A-D-0.2"/>
    <n v="1"/>
    <x v="291"/>
    <s v="hmairsn1@so-net.ne.jp"/>
    <x v="0"/>
    <s v="Ara"/>
    <s v="D"/>
    <x v="1"/>
    <n v="2.9849999999999999"/>
    <n v="2.9849999999999999"/>
    <x v="3"/>
    <x v="1"/>
    <x v="0"/>
  </r>
  <r>
    <s v="HSF-66926-425"/>
    <x v="222"/>
    <x v="1"/>
    <x v="2"/>
    <s v="00539-42510-RY"/>
    <s v="L-D-2.5"/>
    <n v="5"/>
    <x v="292"/>
    <s v="nyoules2t@reference.com"/>
    <x v="2"/>
    <s v="Lib"/>
    <s v="D"/>
    <x v="3"/>
    <n v="29.784999999999997"/>
    <n v="148.92499999999998"/>
    <x v="2"/>
    <x v="1"/>
    <x v="1"/>
  </r>
  <r>
    <s v="YZG-20575-451"/>
    <x v="223"/>
    <x v="1"/>
    <x v="2"/>
    <s v="64845-00270-NO"/>
    <s v="L-L-1"/>
    <n v="4"/>
    <x v="293"/>
    <s v="rzywickii4@ifeng.com"/>
    <x v="2"/>
    <s v="Lib"/>
    <s v="L"/>
    <x v="2"/>
    <n v="15.85"/>
    <n v="63.4"/>
    <x v="2"/>
    <x v="2"/>
    <x v="0"/>
  </r>
  <r>
    <s v="TVV-42245-088"/>
    <x v="224"/>
    <x v="1"/>
    <x v="2"/>
    <s v="14398-43114-RV"/>
    <s v="A-M-0.2"/>
    <n v="4"/>
    <x v="294"/>
    <n v="0"/>
    <x v="2"/>
    <s v="Ara"/>
    <s v="M"/>
    <x v="1"/>
    <n v="3.375"/>
    <n v="13.5"/>
    <x v="3"/>
    <x v="0"/>
    <x v="0"/>
  </r>
  <r>
    <s v="NNF-47422-501"/>
    <x v="225"/>
    <x v="1"/>
    <x v="2"/>
    <s v="20260-32948-EB"/>
    <s v="E-L-0.2"/>
    <n v="6"/>
    <x v="295"/>
    <s v="agregorattilq@vistaprint.com"/>
    <x v="2"/>
    <s v="Exc"/>
    <s v="L"/>
    <x v="1"/>
    <n v="4.4550000000000001"/>
    <n v="26.73"/>
    <x v="1"/>
    <x v="2"/>
    <x v="0"/>
  </r>
  <r>
    <s v="GNL-98714-885"/>
    <x v="225"/>
    <x v="1"/>
    <x v="2"/>
    <s v="83731-53280-YC"/>
    <s v="R-M-1"/>
    <n v="3"/>
    <x v="296"/>
    <n v="0"/>
    <x v="1"/>
    <s v="Rob"/>
    <s v="M"/>
    <x v="2"/>
    <n v="9.9499999999999993"/>
    <n v="29.849999999999998"/>
    <x v="0"/>
    <x v="0"/>
    <x v="1"/>
  </r>
  <r>
    <s v="CKF-43291-846"/>
    <x v="226"/>
    <x v="1"/>
    <x v="2"/>
    <s v="91829-99544-DS"/>
    <s v="E-L-2.5"/>
    <n v="1"/>
    <x v="297"/>
    <s v="othynne4w@auda.org.au"/>
    <x v="0"/>
    <s v="Exc"/>
    <s v="L"/>
    <x v="3"/>
    <n v="34.154999999999994"/>
    <n v="34.154999999999994"/>
    <x v="1"/>
    <x v="2"/>
    <x v="1"/>
  </r>
  <r>
    <s v="TVF-57766-608"/>
    <x v="226"/>
    <x v="1"/>
    <x v="2"/>
    <s v="88420-46464-XE"/>
    <s v="L-D-0.5"/>
    <n v="1"/>
    <x v="298"/>
    <s v="peberznn@woothemes.com"/>
    <x v="0"/>
    <s v="Lib"/>
    <s v="D"/>
    <x v="0"/>
    <n v="7.77"/>
    <n v="7.77"/>
    <x v="2"/>
    <x v="1"/>
    <x v="1"/>
  </r>
  <r>
    <s v="YLE-18247-749"/>
    <x v="227"/>
    <x v="1"/>
    <x v="2"/>
    <s v="92227-49331-QR"/>
    <s v="A-L-0.5"/>
    <n v="3"/>
    <x v="299"/>
    <n v="0"/>
    <x v="0"/>
    <s v="Ara"/>
    <s v="L"/>
    <x v="0"/>
    <n v="7.77"/>
    <n v="23.31"/>
    <x v="3"/>
    <x v="2"/>
    <x v="1"/>
  </r>
  <r>
    <s v="QXX-89943-393"/>
    <x v="228"/>
    <x v="1"/>
    <x v="2"/>
    <s v="15673-18812-IU"/>
    <s v="R-D-0.2"/>
    <n v="4"/>
    <x v="300"/>
    <s v="ckrzysztofiakma@skyrock.com"/>
    <x v="0"/>
    <s v="Rob"/>
    <s v="D"/>
    <x v="1"/>
    <n v="2.6849999999999996"/>
    <n v="10.739999999999998"/>
    <x v="0"/>
    <x v="1"/>
    <x v="0"/>
  </r>
  <r>
    <s v="VQW-91903-926"/>
    <x v="229"/>
    <x v="1"/>
    <x v="2"/>
    <s v="05325-97750-WP"/>
    <s v="E-D-2.5"/>
    <n v="1"/>
    <x v="301"/>
    <s v="cverissimogh@theglobeandmail.com"/>
    <x v="1"/>
    <s v="Exc"/>
    <s v="D"/>
    <x v="3"/>
    <n v="27.945"/>
    <n v="27.945"/>
    <x v="1"/>
    <x v="1"/>
    <x v="1"/>
  </r>
  <r>
    <s v="TGF-38649-658"/>
    <x v="230"/>
    <x v="1"/>
    <x v="2"/>
    <s v="67743-54817-UT"/>
    <s v="L-M-0.5"/>
    <n v="2"/>
    <x v="302"/>
    <s v="bimriep3@addtoany.com"/>
    <x v="0"/>
    <s v="Lib"/>
    <s v="M"/>
    <x v="0"/>
    <n v="8.73"/>
    <n v="17.46"/>
    <x v="2"/>
    <x v="0"/>
    <x v="0"/>
  </r>
  <r>
    <s v="PKQ-46841-696"/>
    <x v="231"/>
    <x v="1"/>
    <x v="2"/>
    <s v="37177-68797-ON"/>
    <s v="R-M-0.5"/>
    <n v="3"/>
    <x v="303"/>
    <s v="abraidmancf@census.gov"/>
    <x v="0"/>
    <s v="Rob"/>
    <s v="M"/>
    <x v="0"/>
    <n v="5.97"/>
    <n v="17.91"/>
    <x v="0"/>
    <x v="0"/>
    <x v="0"/>
  </r>
  <r>
    <s v="EOI-02511-919"/>
    <x v="232"/>
    <x v="1"/>
    <x v="2"/>
    <s v="66776-88682-RG"/>
    <s v="E-L-0.2"/>
    <n v="5"/>
    <x v="304"/>
    <s v="amussen50@51.la"/>
    <x v="0"/>
    <s v="Exc"/>
    <s v="L"/>
    <x v="1"/>
    <n v="4.4550000000000001"/>
    <n v="22.274999999999999"/>
    <x v="1"/>
    <x v="2"/>
    <x v="0"/>
  </r>
  <r>
    <s v="EOI-02511-919"/>
    <x v="232"/>
    <x v="1"/>
    <x v="2"/>
    <s v="66776-88682-RG"/>
    <s v="A-D-0.5"/>
    <n v="5"/>
    <x v="304"/>
    <s v="amussen50@51.la"/>
    <x v="0"/>
    <s v="Ara"/>
    <s v="D"/>
    <x v="0"/>
    <n v="5.97"/>
    <n v="29.849999999999998"/>
    <x v="3"/>
    <x v="1"/>
    <x v="0"/>
  </r>
  <r>
    <s v="EJA-79176-833"/>
    <x v="233"/>
    <x v="1"/>
    <x v="2"/>
    <s v="91509-62250-GN"/>
    <s v="R-M-2.5"/>
    <n v="6"/>
    <x v="305"/>
    <s v="deburahld@google.co.jp"/>
    <x v="1"/>
    <s v="Rob"/>
    <s v="M"/>
    <x v="3"/>
    <n v="22.884999999999998"/>
    <n v="137.31"/>
    <x v="0"/>
    <x v="0"/>
    <x v="0"/>
  </r>
  <r>
    <s v="LHN-75209-742"/>
    <x v="234"/>
    <x v="1"/>
    <x v="2"/>
    <s v="01433-04270-AX"/>
    <s v="R-M-0.5"/>
    <n v="6"/>
    <x v="306"/>
    <n v="0"/>
    <x v="0"/>
    <s v="Rob"/>
    <s v="M"/>
    <x v="0"/>
    <n v="5.97"/>
    <n v="35.82"/>
    <x v="0"/>
    <x v="0"/>
    <x v="1"/>
  </r>
  <r>
    <s v="ALM-80762-974"/>
    <x v="234"/>
    <x v="1"/>
    <x v="2"/>
    <s v="84045-66771-SL"/>
    <s v="A-L-0.5"/>
    <n v="3"/>
    <x v="307"/>
    <s v="ckeaver1@ucoz.com"/>
    <x v="0"/>
    <s v="Ara"/>
    <s v="L"/>
    <x v="0"/>
    <n v="7.77"/>
    <n v="23.31"/>
    <x v="3"/>
    <x v="2"/>
    <x v="0"/>
  </r>
  <r>
    <s v="RZC-75150-413"/>
    <x v="235"/>
    <x v="1"/>
    <x v="2"/>
    <s v="92204-96636-BS"/>
    <s v="E-D-0.5"/>
    <n v="5"/>
    <x v="308"/>
    <s v="rdeaconsonja@archive.org"/>
    <x v="0"/>
    <s v="Exc"/>
    <s v="D"/>
    <x v="0"/>
    <n v="7.29"/>
    <n v="36.450000000000003"/>
    <x v="1"/>
    <x v="1"/>
    <x v="0"/>
  </r>
  <r>
    <s v="ULU-07744-724"/>
    <x v="236"/>
    <x v="1"/>
    <x v="2"/>
    <s v="94058-95794-IJ"/>
    <s v="L-M-0.5"/>
    <n v="5"/>
    <x v="309"/>
    <s v="limasonio@discuz.net"/>
    <x v="0"/>
    <s v="Lib"/>
    <s v="M"/>
    <x v="0"/>
    <n v="8.73"/>
    <n v="43.650000000000006"/>
    <x v="2"/>
    <x v="0"/>
    <x v="1"/>
  </r>
  <r>
    <s v="ISK-42066-094"/>
    <x v="237"/>
    <x v="1"/>
    <x v="2"/>
    <s v="41505-42181-EF"/>
    <s v="E-D-1"/>
    <n v="3"/>
    <x v="310"/>
    <s v="srushbrooke6q@youku.com"/>
    <x v="0"/>
    <s v="Exc"/>
    <s v="D"/>
    <x v="2"/>
    <n v="12.15"/>
    <n v="36.450000000000003"/>
    <x v="1"/>
    <x v="1"/>
    <x v="1"/>
  </r>
  <r>
    <s v="ILQ-11027-588"/>
    <x v="238"/>
    <x v="1"/>
    <x v="2"/>
    <s v="76293-30918-DQ"/>
    <s v="E-D-1"/>
    <n v="6"/>
    <x v="311"/>
    <s v="ppetrushanko5c@blinklist.com"/>
    <x v="2"/>
    <s v="Exc"/>
    <s v="D"/>
    <x v="2"/>
    <n v="12.15"/>
    <n v="72.900000000000006"/>
    <x v="1"/>
    <x v="1"/>
    <x v="1"/>
  </r>
  <r>
    <s v="HVQ-64398-930"/>
    <x v="239"/>
    <x v="1"/>
    <x v="2"/>
    <s v="62979-53167-ML"/>
    <s v="A-M-0.5"/>
    <n v="6"/>
    <x v="312"/>
    <s v="lmizzi26@rakuten.co.jp"/>
    <x v="0"/>
    <s v="Ara"/>
    <s v="M"/>
    <x v="0"/>
    <n v="6.75"/>
    <n v="40.5"/>
    <x v="3"/>
    <x v="0"/>
    <x v="1"/>
  </r>
  <r>
    <s v="GSJ-01065-125"/>
    <x v="240"/>
    <x v="1"/>
    <x v="2"/>
    <s v="69779-40609-RS"/>
    <s v="E-D-0.2"/>
    <n v="4"/>
    <x v="313"/>
    <s v="dcamilletti5w@businesswire.com"/>
    <x v="0"/>
    <s v="Exc"/>
    <s v="D"/>
    <x v="1"/>
    <n v="3.645"/>
    <n v="14.58"/>
    <x v="1"/>
    <x v="1"/>
    <x v="1"/>
  </r>
  <r>
    <s v="XZG-51938-658"/>
    <x v="241"/>
    <x v="1"/>
    <x v="3"/>
    <s v="18275-73980-KL"/>
    <s v="E-L-0.5"/>
    <n v="6"/>
    <x v="314"/>
    <s v="lpennaccieo@statcounter.com"/>
    <x v="0"/>
    <s v="Exc"/>
    <s v="L"/>
    <x v="0"/>
    <n v="8.91"/>
    <n v="53.46"/>
    <x v="1"/>
    <x v="2"/>
    <x v="0"/>
  </r>
  <r>
    <s v="XTL-68000-371"/>
    <x v="242"/>
    <x v="1"/>
    <x v="3"/>
    <s v="70140-82812-KD"/>
    <s v="A-M-0.5"/>
    <n v="4"/>
    <x v="315"/>
    <s v="dsangwinfu@weebly.com"/>
    <x v="0"/>
    <s v="Ara"/>
    <s v="M"/>
    <x v="0"/>
    <n v="6.75"/>
    <n v="27"/>
    <x v="3"/>
    <x v="0"/>
    <x v="0"/>
  </r>
  <r>
    <s v="JZC-31180-557"/>
    <x v="242"/>
    <x v="1"/>
    <x v="3"/>
    <s v="09171-42203-EB"/>
    <s v="L-M-2.5"/>
    <n v="1"/>
    <x v="316"/>
    <s v="relizabethh5@live.com"/>
    <x v="0"/>
    <s v="Lib"/>
    <s v="M"/>
    <x v="3"/>
    <n v="33.464999999999996"/>
    <n v="33.464999999999996"/>
    <x v="2"/>
    <x v="0"/>
    <x v="0"/>
  </r>
  <r>
    <s v="HPI-42308-142"/>
    <x v="243"/>
    <x v="1"/>
    <x v="3"/>
    <s v="06631-86965-XP"/>
    <s v="E-M-0.5"/>
    <n v="2"/>
    <x v="317"/>
    <s v="obaudassi18@seesaa.net"/>
    <x v="0"/>
    <s v="Exc"/>
    <s v="M"/>
    <x v="0"/>
    <n v="8.25"/>
    <n v="16.5"/>
    <x v="1"/>
    <x v="0"/>
    <x v="1"/>
  </r>
  <r>
    <s v="AWP-11469-510"/>
    <x v="243"/>
    <x v="1"/>
    <x v="3"/>
    <s v="76730-63769-ND"/>
    <s v="E-D-1"/>
    <n v="2"/>
    <x v="318"/>
    <s v="rsticklerox@printfriendly.com"/>
    <x v="1"/>
    <s v="Exc"/>
    <s v="D"/>
    <x v="2"/>
    <n v="12.15"/>
    <n v="24.3"/>
    <x v="1"/>
    <x v="1"/>
    <x v="0"/>
  </r>
  <r>
    <s v="XOQ-12405-419"/>
    <x v="244"/>
    <x v="1"/>
    <x v="3"/>
    <s v="91513-75657-PH"/>
    <s v="R-D-2.5"/>
    <n v="4"/>
    <x v="319"/>
    <n v="0"/>
    <x v="0"/>
    <s v="Rob"/>
    <s v="D"/>
    <x v="3"/>
    <n v="20.584999999999997"/>
    <n v="82.339999999999989"/>
    <x v="0"/>
    <x v="1"/>
    <x v="1"/>
  </r>
  <r>
    <s v="KSH-47717-456"/>
    <x v="245"/>
    <x v="1"/>
    <x v="3"/>
    <s v="74671-55639-TU"/>
    <s v="L-M-1"/>
    <n v="3"/>
    <x v="320"/>
    <s v="luttermarehm@engadget.com"/>
    <x v="0"/>
    <s v="Lib"/>
    <s v="M"/>
    <x v="2"/>
    <n v="14.55"/>
    <n v="43.650000000000006"/>
    <x v="2"/>
    <x v="0"/>
    <x v="0"/>
  </r>
  <r>
    <s v="WNE-73911-475"/>
    <x v="246"/>
    <x v="1"/>
    <x v="3"/>
    <s v="61323-91967-GG"/>
    <s v="L-D-0.5"/>
    <n v="6"/>
    <x v="321"/>
    <s v="tjacobovitziz@cbc.ca"/>
    <x v="0"/>
    <s v="Lib"/>
    <s v="D"/>
    <x v="0"/>
    <n v="7.77"/>
    <n v="46.62"/>
    <x v="2"/>
    <x v="1"/>
    <x v="0"/>
  </r>
  <r>
    <s v="WFH-21507-708"/>
    <x v="246"/>
    <x v="1"/>
    <x v="3"/>
    <s v="07237-32539-NB"/>
    <s v="R-D-0.5"/>
    <n v="1"/>
    <x v="322"/>
    <s v="dkiddyok@fda.gov"/>
    <x v="0"/>
    <s v="Rob"/>
    <s v="D"/>
    <x v="0"/>
    <n v="5.3699999999999992"/>
    <n v="5.3699999999999992"/>
    <x v="0"/>
    <x v="1"/>
    <x v="1"/>
  </r>
  <r>
    <s v="OKA-93124-100"/>
    <x v="247"/>
    <x v="1"/>
    <x v="3"/>
    <s v="05325-97750-WP"/>
    <s v="R-M-0.5"/>
    <n v="5"/>
    <x v="301"/>
    <s v="cverissimogh@theglobeandmail.com"/>
    <x v="1"/>
    <s v="Rob"/>
    <s v="M"/>
    <x v="0"/>
    <n v="5.97"/>
    <n v="29.849999999999998"/>
    <x v="0"/>
    <x v="0"/>
    <x v="1"/>
  </r>
  <r>
    <s v="HCT-95608-959"/>
    <x v="248"/>
    <x v="1"/>
    <x v="3"/>
    <s v="08523-01791-TI"/>
    <s v="R-M-2.5"/>
    <n v="5"/>
    <x v="323"/>
    <s v="dde12@unesco.org"/>
    <x v="0"/>
    <s v="Rob"/>
    <s v="M"/>
    <x v="3"/>
    <n v="22.884999999999998"/>
    <n v="114.42499999999998"/>
    <x v="0"/>
    <x v="0"/>
    <x v="0"/>
  </r>
  <r>
    <s v="VET-41158-896"/>
    <x v="249"/>
    <x v="1"/>
    <x v="3"/>
    <s v="10728-17633-ST"/>
    <s v="E-M-2.5"/>
    <n v="2"/>
    <x v="324"/>
    <s v="jshentonge@google.com.hk"/>
    <x v="0"/>
    <s v="Exc"/>
    <s v="M"/>
    <x v="3"/>
    <n v="31.624999999999996"/>
    <n v="63.249999999999993"/>
    <x v="1"/>
    <x v="0"/>
    <x v="1"/>
  </r>
  <r>
    <s v="IWL-13117-537"/>
    <x v="249"/>
    <x v="1"/>
    <x v="3"/>
    <s v="29129-60664-KO"/>
    <s v="R-D-0.2"/>
    <n v="3"/>
    <x v="325"/>
    <s v="gruggenm6@nymag.com"/>
    <x v="0"/>
    <s v="Rob"/>
    <s v="D"/>
    <x v="1"/>
    <n v="2.6849999999999996"/>
    <n v="8.0549999999999997"/>
    <x v="0"/>
    <x v="1"/>
    <x v="1"/>
  </r>
  <r>
    <s v="HVW-25584-144"/>
    <x v="250"/>
    <x v="1"/>
    <x v="3"/>
    <s v="93405-51204-UW"/>
    <s v="L-L-0.2"/>
    <n v="5"/>
    <x v="326"/>
    <s v="lmallan6t@state.gov"/>
    <x v="0"/>
    <s v="Lib"/>
    <s v="L"/>
    <x v="1"/>
    <n v="4.7549999999999999"/>
    <n v="23.774999999999999"/>
    <x v="2"/>
    <x v="2"/>
    <x v="1"/>
  </r>
  <r>
    <s v="JBP-78754-392"/>
    <x v="250"/>
    <x v="1"/>
    <x v="3"/>
    <s v="74330-29286-RO"/>
    <s v="E-M-2.5"/>
    <n v="6"/>
    <x v="237"/>
    <s v="crushe8n@about.me"/>
    <x v="0"/>
    <s v="Exc"/>
    <s v="M"/>
    <x v="3"/>
    <n v="31.624999999999996"/>
    <n v="189.74999999999997"/>
    <x v="1"/>
    <x v="0"/>
    <x v="1"/>
  </r>
  <r>
    <s v="LKE-14821-285"/>
    <x v="251"/>
    <x v="1"/>
    <x v="4"/>
    <s v="13736-92418-JS"/>
    <s v="R-M-0.2"/>
    <n v="5"/>
    <x v="327"/>
    <s v="bsemkinsdk@unc.edu"/>
    <x v="2"/>
    <s v="Rob"/>
    <s v="M"/>
    <x v="1"/>
    <n v="2.9849999999999999"/>
    <n v="14.924999999999999"/>
    <x v="0"/>
    <x v="0"/>
    <x v="1"/>
  </r>
  <r>
    <s v="OJL-96844-459"/>
    <x v="251"/>
    <x v="1"/>
    <x v="4"/>
    <s v="61253-98356-VD"/>
    <s v="L-L-0.2"/>
    <n v="5"/>
    <x v="328"/>
    <s v="khuddartlz@about.com"/>
    <x v="0"/>
    <s v="Lib"/>
    <s v="L"/>
    <x v="1"/>
    <n v="4.7549999999999999"/>
    <n v="23.774999999999999"/>
    <x v="2"/>
    <x v="2"/>
    <x v="1"/>
  </r>
  <r>
    <s v="WVS-57822-366"/>
    <x v="252"/>
    <x v="1"/>
    <x v="4"/>
    <s v="52151-75971-YY"/>
    <s v="E-M-2.5"/>
    <n v="4"/>
    <x v="329"/>
    <s v="dpenquetmb@diigo.com"/>
    <x v="0"/>
    <s v="Exc"/>
    <s v="M"/>
    <x v="3"/>
    <n v="31.624999999999996"/>
    <n v="126.49999999999999"/>
    <x v="1"/>
    <x v="0"/>
    <x v="0"/>
  </r>
  <r>
    <s v="HBY-35655-049"/>
    <x v="252"/>
    <x v="1"/>
    <x v="4"/>
    <s v="69207-93422-CQ"/>
    <s v="E-D-2.5"/>
    <n v="3"/>
    <x v="330"/>
    <s v="ihesselpf@ox.ac.uk"/>
    <x v="0"/>
    <s v="Exc"/>
    <s v="D"/>
    <x v="3"/>
    <n v="27.945"/>
    <n v="83.835000000000008"/>
    <x v="1"/>
    <x v="1"/>
    <x v="1"/>
  </r>
  <r>
    <s v="GCD-75444-320"/>
    <x v="252"/>
    <x v="1"/>
    <x v="4"/>
    <s v="51277-93873-RP"/>
    <s v="L-M-2.5"/>
    <n v="1"/>
    <x v="331"/>
    <s v="cayrere@symantec.com"/>
    <x v="0"/>
    <s v="Lib"/>
    <s v="M"/>
    <x v="3"/>
    <n v="33.464999999999996"/>
    <n v="33.464999999999996"/>
    <x v="2"/>
    <x v="0"/>
    <x v="0"/>
  </r>
  <r>
    <s v="AJL-52941-018"/>
    <x v="253"/>
    <x v="1"/>
    <x v="4"/>
    <s v="55871-61935-MF"/>
    <s v="E-D-1"/>
    <n v="2"/>
    <x v="332"/>
    <s v="lconyers2y@twitter.com"/>
    <x v="0"/>
    <s v="Exc"/>
    <s v="D"/>
    <x v="2"/>
    <n v="12.15"/>
    <n v="24.3"/>
    <x v="1"/>
    <x v="1"/>
    <x v="0"/>
  </r>
  <r>
    <s v="BZP-33213-637"/>
    <x v="253"/>
    <x v="1"/>
    <x v="4"/>
    <s v="77175-09826-SF"/>
    <s v="A-M-2.5"/>
    <n v="3"/>
    <x v="333"/>
    <s v="lagnolooj@pinterest.com"/>
    <x v="0"/>
    <s v="Ara"/>
    <s v="M"/>
    <x v="3"/>
    <n v="25.874999999999996"/>
    <n v="77.624999999999986"/>
    <x v="3"/>
    <x v="0"/>
    <x v="1"/>
  </r>
  <r>
    <s v="IYO-10245-081"/>
    <x v="254"/>
    <x v="1"/>
    <x v="4"/>
    <s v="57145-31023-FK"/>
    <s v="E-M-2.5"/>
    <n v="3"/>
    <x v="334"/>
    <n v="0"/>
    <x v="0"/>
    <s v="Exc"/>
    <s v="M"/>
    <x v="3"/>
    <n v="31.624999999999996"/>
    <n v="94.874999999999986"/>
    <x v="1"/>
    <x v="0"/>
    <x v="0"/>
  </r>
  <r>
    <s v="AIA-98989-755"/>
    <x v="254"/>
    <x v="1"/>
    <x v="4"/>
    <s v="34704-83143-KS"/>
    <s v="R-M-0.2"/>
    <n v="1"/>
    <x v="335"/>
    <s v="sbruunjt@blogtalkradio.com"/>
    <x v="0"/>
    <s v="Rob"/>
    <s v="M"/>
    <x v="1"/>
    <n v="2.9849999999999999"/>
    <n v="2.9849999999999999"/>
    <x v="0"/>
    <x v="0"/>
    <x v="0"/>
  </r>
  <r>
    <s v="AWH-16980-469"/>
    <x v="255"/>
    <x v="1"/>
    <x v="4"/>
    <s v="27493-46921-TZ"/>
    <s v="L-M-0.2"/>
    <n v="6"/>
    <x v="336"/>
    <s v="fflanagand9@woothemes.com"/>
    <x v="0"/>
    <s v="Lib"/>
    <s v="M"/>
    <x v="1"/>
    <n v="4.3650000000000002"/>
    <n v="26.19"/>
    <x v="2"/>
    <x v="0"/>
    <x v="0"/>
  </r>
  <r>
    <s v="QYC-63914-195"/>
    <x v="256"/>
    <x v="1"/>
    <x v="4"/>
    <s v="39789-43945-IV"/>
    <s v="E-L-1"/>
    <n v="3"/>
    <x v="337"/>
    <s v="rkirtleyg4@hatena.ne.jp"/>
    <x v="0"/>
    <s v="Exc"/>
    <s v="L"/>
    <x v="2"/>
    <n v="14.85"/>
    <n v="44.55"/>
    <x v="1"/>
    <x v="2"/>
    <x v="1"/>
  </r>
  <r>
    <s v="LOO-35324-159"/>
    <x v="257"/>
    <x v="1"/>
    <x v="4"/>
    <s v="68412-11126-YJ"/>
    <s v="A-L-0.2"/>
    <n v="4"/>
    <x v="338"/>
    <s v="bbett3x@google.de"/>
    <x v="0"/>
    <s v="Ara"/>
    <s v="L"/>
    <x v="1"/>
    <n v="3.8849999999999998"/>
    <n v="15.54"/>
    <x v="3"/>
    <x v="2"/>
    <x v="1"/>
  </r>
  <r>
    <s v="NHL-11063-100"/>
    <x v="258"/>
    <x v="1"/>
    <x v="4"/>
    <s v="39181-35745-WH"/>
    <s v="A-L-1"/>
    <n v="4"/>
    <x v="339"/>
    <n v="0"/>
    <x v="2"/>
    <s v="Ara"/>
    <s v="L"/>
    <x v="2"/>
    <n v="12.95"/>
    <n v="51.8"/>
    <x v="3"/>
    <x v="2"/>
    <x v="1"/>
  </r>
  <r>
    <s v="ESR-66651-814"/>
    <x v="258"/>
    <x v="1"/>
    <x v="4"/>
    <s v="76624-72205-CK"/>
    <s v="A-D-0.2"/>
    <n v="4"/>
    <x v="340"/>
    <s v="jsisneros7j@a8.net"/>
    <x v="0"/>
    <s v="Ara"/>
    <s v="D"/>
    <x v="1"/>
    <n v="2.9849999999999999"/>
    <n v="11.94"/>
    <x v="3"/>
    <x v="1"/>
    <x v="1"/>
  </r>
  <r>
    <s v="FRD-17347-990"/>
    <x v="258"/>
    <x v="1"/>
    <x v="4"/>
    <s v="46681-78850-ZW"/>
    <s v="A-D-1"/>
    <n v="4"/>
    <x v="341"/>
    <s v="tcraggsb8@house.gov"/>
    <x v="2"/>
    <s v="Ara"/>
    <s v="D"/>
    <x v="2"/>
    <n v="9.9499999999999993"/>
    <n v="39.799999999999997"/>
    <x v="3"/>
    <x v="1"/>
    <x v="0"/>
  </r>
  <r>
    <s v="ITA-87418-783"/>
    <x v="259"/>
    <x v="1"/>
    <x v="4"/>
    <s v="39396-12890-PE"/>
    <s v="R-D-2.5"/>
    <n v="2"/>
    <x v="342"/>
    <s v="tvanyutind@wix.com"/>
    <x v="0"/>
    <s v="Rob"/>
    <s v="D"/>
    <x v="3"/>
    <n v="20.584999999999997"/>
    <n v="41.169999999999995"/>
    <x v="0"/>
    <x v="1"/>
    <x v="0"/>
  </r>
  <r>
    <s v="LWL-68108-794"/>
    <x v="260"/>
    <x v="1"/>
    <x v="4"/>
    <s v="44494-89923-UW"/>
    <s v="A-D-0.5"/>
    <n v="3"/>
    <x v="343"/>
    <s v="dhollymanl1@ibm.com"/>
    <x v="0"/>
    <s v="Ara"/>
    <s v="D"/>
    <x v="0"/>
    <n v="5.97"/>
    <n v="17.91"/>
    <x v="3"/>
    <x v="1"/>
    <x v="1"/>
  </r>
  <r>
    <s v="UOA-23786-489"/>
    <x v="261"/>
    <x v="1"/>
    <x v="4"/>
    <s v="90305-50099-SV"/>
    <s v="A-M-0.5"/>
    <n v="6"/>
    <x v="344"/>
    <s v="qveel2x@jugem.jp"/>
    <x v="0"/>
    <s v="Ara"/>
    <s v="M"/>
    <x v="0"/>
    <n v="6.75"/>
    <n v="40.5"/>
    <x v="3"/>
    <x v="0"/>
    <x v="1"/>
  </r>
  <r>
    <s v="MVV-19034-198"/>
    <x v="261"/>
    <x v="1"/>
    <x v="4"/>
    <s v="98476-63654-CG"/>
    <s v="E-D-2.5"/>
    <n v="6"/>
    <x v="345"/>
    <n v="0"/>
    <x v="0"/>
    <s v="Exc"/>
    <s v="D"/>
    <x v="3"/>
    <n v="27.945"/>
    <n v="167.67000000000002"/>
    <x v="1"/>
    <x v="1"/>
    <x v="1"/>
  </r>
  <r>
    <s v="DKM-97676-850"/>
    <x v="262"/>
    <x v="1"/>
    <x v="5"/>
    <s v="43439-94003-DW"/>
    <s v="E-D-0.5"/>
    <n v="5"/>
    <x v="346"/>
    <n v="0"/>
    <x v="0"/>
    <s v="Exc"/>
    <s v="D"/>
    <x v="0"/>
    <n v="7.29"/>
    <n v="36.450000000000003"/>
    <x v="1"/>
    <x v="1"/>
    <x v="0"/>
  </r>
  <r>
    <s v="SFF-86059-407"/>
    <x v="263"/>
    <x v="1"/>
    <x v="5"/>
    <s v="30585-48726-BK"/>
    <s v="A-M-2.5"/>
    <n v="1"/>
    <x v="347"/>
    <s v="dhedlestone7m@craigslist.org"/>
    <x v="0"/>
    <s v="Ara"/>
    <s v="M"/>
    <x v="3"/>
    <n v="25.874999999999996"/>
    <n v="25.874999999999996"/>
    <x v="3"/>
    <x v="0"/>
    <x v="0"/>
  </r>
  <r>
    <s v="ZUR-55774-294"/>
    <x v="263"/>
    <x v="1"/>
    <x v="5"/>
    <s v="33269-10023-CO"/>
    <s v="L-D-1"/>
    <n v="6"/>
    <x v="348"/>
    <s v="usoutherdenln@hao123.com"/>
    <x v="0"/>
    <s v="Lib"/>
    <s v="D"/>
    <x v="2"/>
    <n v="12.95"/>
    <n v="77.699999999999989"/>
    <x v="2"/>
    <x v="1"/>
    <x v="1"/>
  </r>
  <r>
    <s v="HUG-52766-375"/>
    <x v="264"/>
    <x v="1"/>
    <x v="5"/>
    <s v="78786-77449-RQ"/>
    <s v="A-D-2.5"/>
    <n v="4"/>
    <x v="349"/>
    <s v="jbranchettii@bravesites.com"/>
    <x v="0"/>
    <s v="Ara"/>
    <s v="D"/>
    <x v="3"/>
    <n v="22.884999999999998"/>
    <n v="91.539999999999992"/>
    <x v="3"/>
    <x v="1"/>
    <x v="0"/>
  </r>
  <r>
    <s v="SCS-67069-962"/>
    <x v="264"/>
    <x v="1"/>
    <x v="5"/>
    <s v="21403-49423-PD"/>
    <s v="A-L-2.5"/>
    <n v="5"/>
    <x v="350"/>
    <s v="gtrengrovem2@elpais.com"/>
    <x v="0"/>
    <s v="Ara"/>
    <s v="L"/>
    <x v="3"/>
    <n v="29.784999999999997"/>
    <n v="148.92499999999998"/>
    <x v="3"/>
    <x v="2"/>
    <x v="0"/>
  </r>
  <r>
    <s v="SHP-17012-870"/>
    <x v="265"/>
    <x v="1"/>
    <x v="5"/>
    <s v="69529-07533-CV"/>
    <s v="R-M-2.5"/>
    <n v="1"/>
    <x v="351"/>
    <s v="cdrewett97@wikipedia.org"/>
    <x v="0"/>
    <s v="Rob"/>
    <s v="M"/>
    <x v="3"/>
    <n v="22.884999999999998"/>
    <n v="22.884999999999998"/>
    <x v="0"/>
    <x v="0"/>
    <x v="1"/>
  </r>
  <r>
    <s v="LIS-96202-702"/>
    <x v="265"/>
    <x v="1"/>
    <x v="5"/>
    <s v="72028-63343-SU"/>
    <s v="L-D-2.5"/>
    <n v="4"/>
    <x v="352"/>
    <s v="abrentnallcw@biglobe.ne.jp"/>
    <x v="1"/>
    <s v="Lib"/>
    <s v="D"/>
    <x v="3"/>
    <n v="29.784999999999997"/>
    <n v="119.13999999999999"/>
    <x v="2"/>
    <x v="1"/>
    <x v="0"/>
  </r>
  <r>
    <s v="SPF-31673-217"/>
    <x v="266"/>
    <x v="1"/>
    <x v="5"/>
    <s v="19485-98072-PS"/>
    <s v="E-M-1"/>
    <n v="6"/>
    <x v="276"/>
    <s v="dflintiffg1@e-recht24.de"/>
    <x v="1"/>
    <s v="Exc"/>
    <s v="M"/>
    <x v="2"/>
    <n v="13.75"/>
    <n v="82.5"/>
    <x v="1"/>
    <x v="0"/>
    <x v="0"/>
  </r>
  <r>
    <s v="HVU-21634-076"/>
    <x v="267"/>
    <x v="1"/>
    <x v="5"/>
    <s v="27723-45097-MH"/>
    <s v="R-L-2.5"/>
    <n v="4"/>
    <x v="353"/>
    <s v="dbury7o@tinyurl.com"/>
    <x v="2"/>
    <s v="Rob"/>
    <s v="L"/>
    <x v="3"/>
    <n v="27.484999999999996"/>
    <n v="109.93999999999998"/>
    <x v="0"/>
    <x v="2"/>
    <x v="1"/>
  </r>
  <r>
    <s v="SGI-48226-857"/>
    <x v="268"/>
    <x v="1"/>
    <x v="5"/>
    <s v="84033-80762-EQ"/>
    <s v="A-M-2.5"/>
    <n v="6"/>
    <x v="354"/>
    <n v="0"/>
    <x v="0"/>
    <s v="Ara"/>
    <s v="M"/>
    <x v="3"/>
    <n v="25.874999999999996"/>
    <n v="155.24999999999997"/>
    <x v="3"/>
    <x v="0"/>
    <x v="1"/>
  </r>
  <r>
    <s v="OYH-16533-767"/>
    <x v="269"/>
    <x v="1"/>
    <x v="5"/>
    <s v="44932-34838-RM"/>
    <s v="E-L-1"/>
    <n v="4"/>
    <x v="355"/>
    <s v="wfetherston9e@constantcontact.com"/>
    <x v="0"/>
    <s v="Exc"/>
    <s v="L"/>
    <x v="2"/>
    <n v="14.85"/>
    <n v="59.4"/>
    <x v="1"/>
    <x v="2"/>
    <x v="0"/>
  </r>
  <r>
    <s v="BHA-47429-889"/>
    <x v="270"/>
    <x v="1"/>
    <x v="5"/>
    <s v="51114-51191-EW"/>
    <s v="E-L-0.2"/>
    <n v="3"/>
    <x v="356"/>
    <s v="kfersonon@g.co"/>
    <x v="0"/>
    <s v="Exc"/>
    <s v="L"/>
    <x v="1"/>
    <n v="4.4550000000000001"/>
    <n v="13.365"/>
    <x v="1"/>
    <x v="2"/>
    <x v="0"/>
  </r>
  <r>
    <s v="ALR-62963-723"/>
    <x v="271"/>
    <x v="1"/>
    <x v="5"/>
    <s v="80463-43913-WZ"/>
    <s v="R-D-0.2"/>
    <n v="3"/>
    <x v="357"/>
    <n v="0"/>
    <x v="2"/>
    <s v="Rob"/>
    <s v="D"/>
    <x v="1"/>
    <n v="2.6849999999999996"/>
    <n v="8.0549999999999997"/>
    <x v="0"/>
    <x v="1"/>
    <x v="1"/>
  </r>
  <r>
    <s v="IXW-20780-268"/>
    <x v="272"/>
    <x v="1"/>
    <x v="5"/>
    <s v="20236-64364-QL"/>
    <s v="L-L-2.5"/>
    <n v="2"/>
    <x v="358"/>
    <s v="scouronneh3@mozilla.org"/>
    <x v="0"/>
    <s v="Lib"/>
    <s v="L"/>
    <x v="3"/>
    <n v="36.454999999999998"/>
    <n v="72.91"/>
    <x v="2"/>
    <x v="2"/>
    <x v="1"/>
  </r>
  <r>
    <s v="CVA-64996-969"/>
    <x v="272"/>
    <x v="1"/>
    <x v="5"/>
    <s v="13324-78688-MI"/>
    <s v="A-L-1"/>
    <n v="6"/>
    <x v="359"/>
    <s v="codgaardh9@nsw.gov.au"/>
    <x v="0"/>
    <s v="Ara"/>
    <s v="L"/>
    <x v="2"/>
    <n v="12.95"/>
    <n v="77.699999999999989"/>
    <x v="3"/>
    <x v="2"/>
    <x v="0"/>
  </r>
  <r>
    <s v="RAU-17060-674"/>
    <x v="273"/>
    <x v="1"/>
    <x v="5"/>
    <s v="12747-63766-EU"/>
    <s v="L-L-0.2"/>
    <n v="1"/>
    <x v="360"/>
    <s v="catchesonmr@xinhuanet.com"/>
    <x v="0"/>
    <s v="Lib"/>
    <s v="L"/>
    <x v="1"/>
    <n v="4.7549999999999999"/>
    <n v="4.7549999999999999"/>
    <x v="2"/>
    <x v="2"/>
    <x v="1"/>
  </r>
  <r>
    <s v="JLN-14700-924"/>
    <x v="274"/>
    <x v="1"/>
    <x v="5"/>
    <s v="79058-02767-CP"/>
    <s v="L-L-0.2"/>
    <n v="5"/>
    <x v="361"/>
    <s v="cgheraldi6g@opera.com"/>
    <x v="1"/>
    <s v="Lib"/>
    <s v="L"/>
    <x v="1"/>
    <n v="4.7549999999999999"/>
    <n v="23.774999999999999"/>
    <x v="2"/>
    <x v="2"/>
    <x v="0"/>
  </r>
  <r>
    <s v="XSN-26809-910"/>
    <x v="274"/>
    <x v="1"/>
    <x v="5"/>
    <s v="80467-17137-TO"/>
    <s v="E-M-2.5"/>
    <n v="2"/>
    <x v="362"/>
    <s v="dchardinhc@nhs.uk"/>
    <x v="2"/>
    <s v="Exc"/>
    <s v="M"/>
    <x v="3"/>
    <n v="31.624999999999996"/>
    <n v="63.249999999999993"/>
    <x v="1"/>
    <x v="0"/>
    <x v="1"/>
  </r>
  <r>
    <s v="GFK-52063-244"/>
    <x v="275"/>
    <x v="1"/>
    <x v="5"/>
    <s v="44981-99666-XB"/>
    <s v="L-L-0.5"/>
    <n v="6"/>
    <x v="363"/>
    <s v="uwelberryy@ebay.co.uk"/>
    <x v="1"/>
    <s v="Lib"/>
    <s v="L"/>
    <x v="0"/>
    <n v="9.51"/>
    <n v="57.06"/>
    <x v="2"/>
    <x v="2"/>
    <x v="1"/>
  </r>
  <r>
    <s v="WRN-55114-031"/>
    <x v="275"/>
    <x v="1"/>
    <x v="5"/>
    <s v="40180-22940-QB"/>
    <s v="E-L-2.5"/>
    <n v="3"/>
    <x v="364"/>
    <s v="cpallanthv@typepad.com"/>
    <x v="0"/>
    <s v="Exc"/>
    <s v="L"/>
    <x v="3"/>
    <n v="34.154999999999994"/>
    <n v="102.46499999999997"/>
    <x v="1"/>
    <x v="2"/>
    <x v="1"/>
  </r>
  <r>
    <s v="KGC-95046-911"/>
    <x v="276"/>
    <x v="1"/>
    <x v="5"/>
    <s v="95351-96177-QV"/>
    <s v="A-M-2.5"/>
    <n v="2"/>
    <x v="365"/>
    <s v="eandriessenj9@europa.eu"/>
    <x v="0"/>
    <s v="Ara"/>
    <s v="M"/>
    <x v="3"/>
    <n v="25.874999999999996"/>
    <n v="51.749999999999993"/>
    <x v="3"/>
    <x v="0"/>
    <x v="1"/>
  </r>
  <r>
    <s v="OLA-68289-577"/>
    <x v="276"/>
    <x v="1"/>
    <x v="5"/>
    <s v="40226-52317-IO"/>
    <s v="A-M-0.5"/>
    <n v="5"/>
    <x v="366"/>
    <s v="ewilsonepq@eepurl.com"/>
    <x v="0"/>
    <s v="Ara"/>
    <s v="M"/>
    <x v="0"/>
    <n v="6.75"/>
    <n v="33.75"/>
    <x v="3"/>
    <x v="0"/>
    <x v="1"/>
  </r>
  <r>
    <s v="ISL-11200-600"/>
    <x v="277"/>
    <x v="1"/>
    <x v="6"/>
    <s v="13654-85265-IL"/>
    <s v="A-D-0.2"/>
    <n v="6"/>
    <x v="367"/>
    <n v="0"/>
    <x v="2"/>
    <s v="Ara"/>
    <s v="D"/>
    <x v="1"/>
    <n v="2.9849999999999999"/>
    <n v="17.91"/>
    <x v="3"/>
    <x v="1"/>
    <x v="1"/>
  </r>
  <r>
    <s v="KYG-28296-920"/>
    <x v="277"/>
    <x v="1"/>
    <x v="6"/>
    <s v="78050-20355-DI"/>
    <s v="E-M-2.5"/>
    <n v="1"/>
    <x v="368"/>
    <s v="gsmallcombed6@ucla.edu"/>
    <x v="2"/>
    <s v="Exc"/>
    <s v="M"/>
    <x v="3"/>
    <n v="31.624999999999996"/>
    <n v="31.624999999999996"/>
    <x v="1"/>
    <x v="0"/>
    <x v="1"/>
  </r>
  <r>
    <s v="ALP-37623-536"/>
    <x v="278"/>
    <x v="1"/>
    <x v="6"/>
    <s v="24689-69376-XX"/>
    <s v="L-L-1"/>
    <n v="6"/>
    <x v="369"/>
    <s v="cdenysi1@is.gd"/>
    <x v="1"/>
    <s v="Lib"/>
    <s v="L"/>
    <x v="2"/>
    <n v="15.85"/>
    <n v="95.1"/>
    <x v="2"/>
    <x v="2"/>
    <x v="0"/>
  </r>
  <r>
    <s v="KAW-95195-329"/>
    <x v="279"/>
    <x v="1"/>
    <x v="6"/>
    <s v="34570-99384-AF"/>
    <s v="R-D-2.5"/>
    <n v="4"/>
    <x v="370"/>
    <n v="0"/>
    <x v="2"/>
    <s v="Rob"/>
    <s v="D"/>
    <x v="3"/>
    <n v="20.584999999999997"/>
    <n v="82.339999999999989"/>
    <x v="0"/>
    <x v="1"/>
    <x v="1"/>
  </r>
  <r>
    <s v="AJV-18231-334"/>
    <x v="280"/>
    <x v="1"/>
    <x v="6"/>
    <s v="23473-41001-CD"/>
    <s v="R-D-2.5"/>
    <n v="2"/>
    <x v="371"/>
    <s v="aadamidesco@bizjournals.com"/>
    <x v="1"/>
    <s v="Rob"/>
    <s v="D"/>
    <x v="3"/>
    <n v="20.584999999999997"/>
    <n v="41.169999999999995"/>
    <x v="0"/>
    <x v="1"/>
    <x v="0"/>
  </r>
  <r>
    <s v="UDN-88321-005"/>
    <x v="280"/>
    <x v="1"/>
    <x v="6"/>
    <s v="14640-87215-BK"/>
    <s v="R-L-0.5"/>
    <n v="5"/>
    <x v="372"/>
    <s v="hradbonehd@newsvine.com"/>
    <x v="0"/>
    <s v="Rob"/>
    <s v="L"/>
    <x v="0"/>
    <n v="7.169999999999999"/>
    <n v="35.849999999999994"/>
    <x v="0"/>
    <x v="2"/>
    <x v="0"/>
  </r>
  <r>
    <s v="YJU-84377-606"/>
    <x v="281"/>
    <x v="1"/>
    <x v="6"/>
    <s v="20259-47723-AC"/>
    <s v="A-D-1"/>
    <n v="1"/>
    <x v="373"/>
    <s v="lentwistle6w@omniture.com"/>
    <x v="0"/>
    <s v="Ara"/>
    <s v="D"/>
    <x v="2"/>
    <n v="9.9499999999999993"/>
    <n v="9.9499999999999993"/>
    <x v="3"/>
    <x v="1"/>
    <x v="1"/>
  </r>
  <r>
    <s v="CUU-92244-729"/>
    <x v="282"/>
    <x v="1"/>
    <x v="6"/>
    <s v="99735-44927-OL"/>
    <s v="E-M-1"/>
    <n v="3"/>
    <x v="374"/>
    <s v="jmccaulld0@parallels.com"/>
    <x v="0"/>
    <s v="Exc"/>
    <s v="M"/>
    <x v="2"/>
    <n v="13.75"/>
    <n v="41.25"/>
    <x v="1"/>
    <x v="0"/>
    <x v="1"/>
  </r>
  <r>
    <s v="ZWI-52029-159"/>
    <x v="283"/>
    <x v="1"/>
    <x v="6"/>
    <s v="40172-12000-AU"/>
    <s v="L-M-1"/>
    <n v="3"/>
    <x v="375"/>
    <s v="lfrancisco42@fema.gov"/>
    <x v="0"/>
    <s v="Lib"/>
    <s v="M"/>
    <x v="2"/>
    <n v="14.55"/>
    <n v="43.650000000000006"/>
    <x v="2"/>
    <x v="0"/>
    <x v="0"/>
  </r>
  <r>
    <s v="ZWI-52029-159"/>
    <x v="283"/>
    <x v="1"/>
    <x v="6"/>
    <s v="40172-12000-AU"/>
    <s v="E-M-1"/>
    <n v="2"/>
    <x v="375"/>
    <s v="lfrancisco42@fema.gov"/>
    <x v="0"/>
    <s v="Exc"/>
    <s v="M"/>
    <x v="2"/>
    <n v="13.75"/>
    <n v="27.5"/>
    <x v="1"/>
    <x v="0"/>
    <x v="0"/>
  </r>
  <r>
    <s v="JIG-27636-870"/>
    <x v="284"/>
    <x v="1"/>
    <x v="6"/>
    <s v="67204-04870-LG"/>
    <s v="R-L-1"/>
    <n v="4"/>
    <x v="376"/>
    <n v="0"/>
    <x v="0"/>
    <s v="Rob"/>
    <s v="L"/>
    <x v="2"/>
    <n v="11.95"/>
    <n v="47.8"/>
    <x v="0"/>
    <x v="2"/>
    <x v="0"/>
  </r>
  <r>
    <s v="LXR-09892-726"/>
    <x v="284"/>
    <x v="1"/>
    <x v="6"/>
    <s v="50924-94200-SQ"/>
    <s v="R-D-2.5"/>
    <n v="2"/>
    <x v="377"/>
    <s v="btartem9@aol.com"/>
    <x v="0"/>
    <s v="Rob"/>
    <s v="D"/>
    <x v="3"/>
    <n v="20.584999999999997"/>
    <n v="41.169999999999995"/>
    <x v="0"/>
    <x v="1"/>
    <x v="1"/>
  </r>
  <r>
    <s v="GPH-40635-105"/>
    <x v="285"/>
    <x v="1"/>
    <x v="6"/>
    <s v="37397-05992-VO"/>
    <s v="A-M-1"/>
    <n v="1"/>
    <x v="378"/>
    <s v="hsynnot3i@about.com"/>
    <x v="0"/>
    <s v="Ara"/>
    <s v="M"/>
    <x v="2"/>
    <n v="11.25"/>
    <n v="11.25"/>
    <x v="3"/>
    <x v="0"/>
    <x v="0"/>
  </r>
  <r>
    <s v="ZIL-34948-499"/>
    <x v="285"/>
    <x v="1"/>
    <x v="6"/>
    <s v="66458-91190-YC"/>
    <s v="A-D-0.5"/>
    <n v="2"/>
    <x v="59"/>
    <s v="murione5@alexa.com"/>
    <x v="2"/>
    <s v="Ara"/>
    <s v="D"/>
    <x v="0"/>
    <n v="5.97"/>
    <n v="11.94"/>
    <x v="3"/>
    <x v="1"/>
    <x v="1"/>
  </r>
  <r>
    <s v="TXF-79780-017"/>
    <x v="285"/>
    <x v="1"/>
    <x v="6"/>
    <s v="92048-47813-QB"/>
    <s v="R-L-1"/>
    <n v="5"/>
    <x v="379"/>
    <s v="mblakemorer5@nsw.gov.au"/>
    <x v="0"/>
    <s v="Rob"/>
    <s v="L"/>
    <x v="2"/>
    <n v="11.95"/>
    <n v="59.75"/>
    <x v="0"/>
    <x v="2"/>
    <x v="0"/>
  </r>
  <r>
    <s v="TMO-22785-872"/>
    <x v="286"/>
    <x v="1"/>
    <x v="6"/>
    <s v="01811-60350-CU"/>
    <s v="E-M-1"/>
    <n v="6"/>
    <x v="380"/>
    <n v="0"/>
    <x v="0"/>
    <s v="Exc"/>
    <s v="M"/>
    <x v="2"/>
    <n v="13.75"/>
    <n v="82.5"/>
    <x v="1"/>
    <x v="0"/>
    <x v="0"/>
  </r>
  <r>
    <s v="LTS-03470-353"/>
    <x v="287"/>
    <x v="1"/>
    <x v="6"/>
    <s v="90985-89807-RW"/>
    <s v="A-L-2.5"/>
    <n v="5"/>
    <x v="381"/>
    <s v="wpowleslandgt@soundcloud.com"/>
    <x v="0"/>
    <s v="Ara"/>
    <s v="L"/>
    <x v="3"/>
    <n v="29.784999999999997"/>
    <n v="148.92499999999998"/>
    <x v="3"/>
    <x v="2"/>
    <x v="1"/>
  </r>
  <r>
    <s v="BYZ-39669-954"/>
    <x v="288"/>
    <x v="1"/>
    <x v="6"/>
    <s v="66408-53777-VE"/>
    <s v="L-L-2.5"/>
    <n v="1"/>
    <x v="382"/>
    <n v="0"/>
    <x v="0"/>
    <s v="Lib"/>
    <s v="L"/>
    <x v="3"/>
    <n v="36.454999999999998"/>
    <n v="36.454999999999998"/>
    <x v="2"/>
    <x v="2"/>
    <x v="0"/>
  </r>
  <r>
    <s v="XPG-66112-335"/>
    <x v="289"/>
    <x v="1"/>
    <x v="6"/>
    <s v="58118-22461-GC"/>
    <s v="R-D-2.5"/>
    <n v="4"/>
    <x v="383"/>
    <s v="jchuggfp@about.me"/>
    <x v="0"/>
    <s v="Rob"/>
    <s v="D"/>
    <x v="3"/>
    <n v="20.584999999999997"/>
    <n v="82.339999999999989"/>
    <x v="0"/>
    <x v="1"/>
    <x v="0"/>
  </r>
  <r>
    <s v="SFD-00372-284"/>
    <x v="289"/>
    <x v="1"/>
    <x v="6"/>
    <s v="54798-14109-HC"/>
    <s v="L-M-0.2"/>
    <n v="2"/>
    <x v="384"/>
    <s v="oskermen3@hatena.ne.jp"/>
    <x v="0"/>
    <s v="Lib"/>
    <s v="M"/>
    <x v="1"/>
    <n v="4.3650000000000002"/>
    <n v="8.73"/>
    <x v="2"/>
    <x v="0"/>
    <x v="1"/>
  </r>
  <r>
    <s v="BAQ-74241-156"/>
    <x v="290"/>
    <x v="1"/>
    <x v="6"/>
    <s v="99869-55718-UU"/>
    <s v="R-D-0.2"/>
    <n v="4"/>
    <x v="385"/>
    <s v="rmckallct@sakura.ne.jp"/>
    <x v="1"/>
    <s v="Rob"/>
    <s v="D"/>
    <x v="1"/>
    <n v="2.6849999999999996"/>
    <n v="10.739999999999998"/>
    <x v="0"/>
    <x v="1"/>
    <x v="1"/>
  </r>
  <r>
    <s v="DGY-35773-612"/>
    <x v="291"/>
    <x v="1"/>
    <x v="6"/>
    <s v="17503-27693-ZH"/>
    <s v="E-L-1"/>
    <n v="3"/>
    <x v="386"/>
    <n v="0"/>
    <x v="0"/>
    <s v="Exc"/>
    <s v="L"/>
    <x v="2"/>
    <n v="14.85"/>
    <n v="44.55"/>
    <x v="1"/>
    <x v="2"/>
    <x v="1"/>
  </r>
  <r>
    <s v="ITR-54735-364"/>
    <x v="292"/>
    <x v="1"/>
    <x v="6"/>
    <s v="92599-58687-CS"/>
    <s v="R-D-0.2"/>
    <n v="5"/>
    <x v="387"/>
    <n v="0"/>
    <x v="0"/>
    <s v="Rob"/>
    <s v="D"/>
    <x v="1"/>
    <n v="2.6849999999999996"/>
    <n v="13.424999999999997"/>
    <x v="0"/>
    <x v="1"/>
    <x v="1"/>
  </r>
  <r>
    <s v="NUN-48214-216"/>
    <x v="293"/>
    <x v="1"/>
    <x v="6"/>
    <s v="06953-94794-FB"/>
    <s v="A-M-0.5"/>
    <n v="4"/>
    <x v="388"/>
    <n v="0"/>
    <x v="0"/>
    <s v="Ara"/>
    <s v="M"/>
    <x v="0"/>
    <n v="6.75"/>
    <n v="27"/>
    <x v="3"/>
    <x v="0"/>
    <x v="0"/>
  </r>
  <r>
    <s v="TKH-62197-239"/>
    <x v="294"/>
    <x v="1"/>
    <x v="6"/>
    <s v="25181-97933-UX"/>
    <s v="A-D-0.5"/>
    <n v="3"/>
    <x v="389"/>
    <s v="tcastagnekn@wikia.com"/>
    <x v="0"/>
    <s v="Ara"/>
    <s v="D"/>
    <x v="0"/>
    <n v="5.97"/>
    <n v="17.91"/>
    <x v="3"/>
    <x v="1"/>
    <x v="0"/>
  </r>
  <r>
    <s v="VTV-03546-175"/>
    <x v="295"/>
    <x v="1"/>
    <x v="6"/>
    <s v="03384-62101-IY"/>
    <s v="A-L-2.5"/>
    <n v="5"/>
    <x v="390"/>
    <s v="orobins3o@salon.com"/>
    <x v="0"/>
    <s v="Ara"/>
    <s v="L"/>
    <x v="3"/>
    <n v="29.784999999999997"/>
    <n v="148.92499999999998"/>
    <x v="3"/>
    <x v="2"/>
    <x v="1"/>
  </r>
  <r>
    <s v="CPX-19312-088"/>
    <x v="295"/>
    <x v="1"/>
    <x v="6"/>
    <s v="38387-64959-WW"/>
    <s v="L-M-0.5"/>
    <n v="6"/>
    <x v="391"/>
    <s v="fkienleindi@trellian.com"/>
    <x v="2"/>
    <s v="Lib"/>
    <s v="M"/>
    <x v="0"/>
    <n v="8.73"/>
    <n v="52.38"/>
    <x v="2"/>
    <x v="0"/>
    <x v="1"/>
  </r>
  <r>
    <s v="YQL-63755-365"/>
    <x v="295"/>
    <x v="1"/>
    <x v="6"/>
    <s v="78570-76770-LB"/>
    <s v="A-M-0.2"/>
    <n v="4"/>
    <x v="392"/>
    <s v="cbeinee7@xinhuanet.com"/>
    <x v="0"/>
    <s v="Ara"/>
    <s v="M"/>
    <x v="1"/>
    <n v="3.375"/>
    <n v="13.5"/>
    <x v="3"/>
    <x v="0"/>
    <x v="1"/>
  </r>
  <r>
    <s v="ATY-28980-884"/>
    <x v="295"/>
    <x v="1"/>
    <x v="6"/>
    <s v="50705-17295-NK"/>
    <s v="A-L-0.2"/>
    <n v="6"/>
    <x v="393"/>
    <s v="caleixok5@globo.com"/>
    <x v="0"/>
    <s v="Ara"/>
    <s v="L"/>
    <x v="1"/>
    <n v="3.8849999999999998"/>
    <n v="23.31"/>
    <x v="3"/>
    <x v="2"/>
    <x v="0"/>
  </r>
  <r>
    <s v="MGH-36050-573"/>
    <x v="296"/>
    <x v="1"/>
    <x v="7"/>
    <s v="75156-80911-YT"/>
    <s v="R-M-0.5"/>
    <n v="2"/>
    <x v="394"/>
    <s v="vstansburygc@unblog.fr"/>
    <x v="0"/>
    <s v="Rob"/>
    <s v="M"/>
    <x v="0"/>
    <n v="5.97"/>
    <n v="11.94"/>
    <x v="0"/>
    <x v="0"/>
    <x v="1"/>
  </r>
  <r>
    <s v="DXQ-44537-297"/>
    <x v="297"/>
    <x v="1"/>
    <x v="7"/>
    <s v="96116-24737-LV"/>
    <s v="E-L-0.5"/>
    <n v="4"/>
    <x v="395"/>
    <s v="myoxenhk@google.com"/>
    <x v="0"/>
    <s v="Exc"/>
    <s v="L"/>
    <x v="0"/>
    <n v="8.91"/>
    <n v="35.64"/>
    <x v="1"/>
    <x v="2"/>
    <x v="0"/>
  </r>
  <r>
    <s v="AMT-40418-362"/>
    <x v="298"/>
    <x v="1"/>
    <x v="7"/>
    <s v="04513-76520-QO"/>
    <s v="L-D-1"/>
    <n v="1"/>
    <x v="396"/>
    <s v="jbalsillie46@princeton.edu"/>
    <x v="0"/>
    <s v="Lib"/>
    <s v="D"/>
    <x v="2"/>
    <n v="12.95"/>
    <n v="12.95"/>
    <x v="2"/>
    <x v="1"/>
    <x v="1"/>
  </r>
  <r>
    <s v="MXM-42948-061"/>
    <x v="299"/>
    <x v="1"/>
    <x v="7"/>
    <s v="20203-03950-FY"/>
    <s v="L-L-0.2"/>
    <n v="4"/>
    <x v="397"/>
    <s v="gstandley38@dion.ne.jp"/>
    <x v="2"/>
    <s v="Lib"/>
    <s v="L"/>
    <x v="1"/>
    <n v="4.7549999999999999"/>
    <n v="19.02"/>
    <x v="2"/>
    <x v="2"/>
    <x v="1"/>
  </r>
  <r>
    <s v="CNJ-56058-223"/>
    <x v="299"/>
    <x v="1"/>
    <x v="7"/>
    <s v="40780-22081-LX"/>
    <s v="L-L-0.5"/>
    <n v="3"/>
    <x v="398"/>
    <s v="abalsdonemi@toplist.cz"/>
    <x v="0"/>
    <s v="Lib"/>
    <s v="L"/>
    <x v="0"/>
    <n v="9.51"/>
    <n v="28.53"/>
    <x v="2"/>
    <x v="2"/>
    <x v="0"/>
  </r>
  <r>
    <s v="QAK-77286-758"/>
    <x v="299"/>
    <x v="1"/>
    <x v="7"/>
    <s v="34786-30419-XY"/>
    <s v="R-L-0.5"/>
    <n v="5"/>
    <x v="399"/>
    <s v="fhaughianq8@1688.com"/>
    <x v="0"/>
    <s v="Rob"/>
    <s v="L"/>
    <x v="0"/>
    <n v="7.169999999999999"/>
    <n v="35.849999999999994"/>
    <x v="0"/>
    <x v="2"/>
    <x v="0"/>
  </r>
  <r>
    <s v="ULM-49433-003"/>
    <x v="300"/>
    <x v="1"/>
    <x v="7"/>
    <s v="99421-80253-UI"/>
    <s v="E-M-1"/>
    <n v="2"/>
    <x v="400"/>
    <n v="0"/>
    <x v="0"/>
    <s v="Exc"/>
    <s v="M"/>
    <x v="2"/>
    <n v="13.75"/>
    <n v="27.5"/>
    <x v="1"/>
    <x v="0"/>
    <x v="0"/>
  </r>
  <r>
    <s v="DGZ-82537-477"/>
    <x v="300"/>
    <x v="1"/>
    <x v="7"/>
    <s v="43439-94003-DW"/>
    <s v="R-D-1"/>
    <n v="5"/>
    <x v="346"/>
    <n v="0"/>
    <x v="0"/>
    <s v="Rob"/>
    <s v="D"/>
    <x v="2"/>
    <n v="8.9499999999999993"/>
    <n v="44.75"/>
    <x v="0"/>
    <x v="1"/>
    <x v="0"/>
  </r>
  <r>
    <s v="RXW-91413-276"/>
    <x v="301"/>
    <x v="1"/>
    <x v="7"/>
    <s v="29588-35679-RG"/>
    <s v="R-D-2.5"/>
    <n v="2"/>
    <x v="401"/>
    <s v="ncorpsa0@gmpg.org"/>
    <x v="0"/>
    <s v="Rob"/>
    <s v="D"/>
    <x v="3"/>
    <n v="20.584999999999997"/>
    <n v="41.169999999999995"/>
    <x v="0"/>
    <x v="1"/>
    <x v="0"/>
  </r>
  <r>
    <s v="RXW-91413-276"/>
    <x v="301"/>
    <x v="1"/>
    <x v="7"/>
    <s v="29588-35679-RG"/>
    <s v="R-M-0.5"/>
    <n v="1"/>
    <x v="401"/>
    <s v="ncorpsa0@gmpg.org"/>
    <x v="0"/>
    <s v="Rob"/>
    <s v="M"/>
    <x v="0"/>
    <n v="5.97"/>
    <n v="5.97"/>
    <x v="0"/>
    <x v="0"/>
    <x v="0"/>
  </r>
  <r>
    <s v="DHJ-87461-571"/>
    <x v="302"/>
    <x v="1"/>
    <x v="7"/>
    <s v="94525-76037-JP"/>
    <s v="A-M-1"/>
    <n v="2"/>
    <x v="402"/>
    <s v="eryles9r@fastcompany.com"/>
    <x v="0"/>
    <s v="Ara"/>
    <s v="M"/>
    <x v="2"/>
    <n v="11.25"/>
    <n v="22.5"/>
    <x v="3"/>
    <x v="0"/>
    <x v="0"/>
  </r>
  <r>
    <s v="UDB-09651-780"/>
    <x v="303"/>
    <x v="1"/>
    <x v="7"/>
    <s v="90767-92589-LV"/>
    <s v="E-D-0.5"/>
    <n v="2"/>
    <x v="403"/>
    <s v="feshmadeks@umn.edu"/>
    <x v="0"/>
    <s v="Exc"/>
    <s v="D"/>
    <x v="0"/>
    <n v="7.29"/>
    <n v="14.58"/>
    <x v="1"/>
    <x v="1"/>
    <x v="0"/>
  </r>
  <r>
    <s v="MAY-77231-536"/>
    <x v="304"/>
    <x v="1"/>
    <x v="8"/>
    <s v="01304-59807-OB"/>
    <s v="A-M-0.2"/>
    <n v="2"/>
    <x v="404"/>
    <n v="0"/>
    <x v="0"/>
    <s v="Ara"/>
    <s v="M"/>
    <x v="1"/>
    <n v="3.375"/>
    <n v="6.75"/>
    <x v="3"/>
    <x v="0"/>
    <x v="1"/>
  </r>
  <r>
    <s v="AHY-20324-088"/>
    <x v="305"/>
    <x v="1"/>
    <x v="8"/>
    <s v="63499-24884-PP"/>
    <s v="L-L-0.2"/>
    <n v="2"/>
    <x v="405"/>
    <s v="nayrisix@t-online.de"/>
    <x v="1"/>
    <s v="Lib"/>
    <s v="L"/>
    <x v="1"/>
    <n v="4.7549999999999999"/>
    <n v="9.51"/>
    <x v="2"/>
    <x v="2"/>
    <x v="1"/>
  </r>
  <r>
    <s v="AHV-66988-037"/>
    <x v="306"/>
    <x v="1"/>
    <x v="8"/>
    <s v="12743-00952-KO"/>
    <s v="R-M-2.5"/>
    <n v="2"/>
    <x v="406"/>
    <n v="0"/>
    <x v="0"/>
    <s v="Rob"/>
    <s v="M"/>
    <x v="3"/>
    <n v="22.884999999999998"/>
    <n v="45.769999999999996"/>
    <x v="0"/>
    <x v="0"/>
    <x v="0"/>
  </r>
  <r>
    <s v="EHX-66333-637"/>
    <x v="307"/>
    <x v="1"/>
    <x v="8"/>
    <s v="01297-94364-XH"/>
    <s v="L-M-0.5"/>
    <n v="2"/>
    <x v="407"/>
    <s v="dstaite3z@scientificamerican.com"/>
    <x v="0"/>
    <s v="Lib"/>
    <s v="M"/>
    <x v="0"/>
    <n v="8.73"/>
    <n v="17.46"/>
    <x v="2"/>
    <x v="0"/>
    <x v="0"/>
  </r>
  <r>
    <s v="EPT-12715-397"/>
    <x v="307"/>
    <x v="1"/>
    <x v="8"/>
    <s v="08478-75251-OG"/>
    <s v="A-D-0.2"/>
    <n v="6"/>
    <x v="408"/>
    <n v="0"/>
    <x v="0"/>
    <s v="Ara"/>
    <s v="D"/>
    <x v="1"/>
    <n v="2.9849999999999999"/>
    <n v="17.91"/>
    <x v="3"/>
    <x v="1"/>
    <x v="1"/>
  </r>
  <r>
    <s v="ZZL-76364-387"/>
    <x v="307"/>
    <x v="1"/>
    <x v="8"/>
    <s v="11263-86515-VU"/>
    <s v="R-L-2.5"/>
    <n v="4"/>
    <x v="409"/>
    <s v="rlongfielday@bluehost.com"/>
    <x v="0"/>
    <s v="Rob"/>
    <s v="L"/>
    <x v="3"/>
    <n v="27.484999999999996"/>
    <n v="109.93999999999998"/>
    <x v="0"/>
    <x v="2"/>
    <x v="0"/>
  </r>
  <r>
    <s v="USN-44968-231"/>
    <x v="308"/>
    <x v="1"/>
    <x v="8"/>
    <s v="71749-05400-CN"/>
    <s v="R-L-1"/>
    <n v="4"/>
    <x v="410"/>
    <n v="0"/>
    <x v="0"/>
    <s v="Rob"/>
    <s v="L"/>
    <x v="2"/>
    <n v="11.95"/>
    <n v="47.8"/>
    <x v="0"/>
    <x v="2"/>
    <x v="0"/>
  </r>
  <r>
    <s v="MJF-20065-335"/>
    <x v="308"/>
    <x v="1"/>
    <x v="8"/>
    <s v="56891-86662-UY"/>
    <s v="E-L-0.5"/>
    <n v="6"/>
    <x v="411"/>
    <s v="vwakelinic@unesco.org"/>
    <x v="0"/>
    <s v="Exc"/>
    <s v="L"/>
    <x v="0"/>
    <n v="8.91"/>
    <n v="53.46"/>
    <x v="1"/>
    <x v="2"/>
    <x v="0"/>
  </r>
  <r>
    <s v="DBU-81099-586"/>
    <x v="309"/>
    <x v="1"/>
    <x v="8"/>
    <s v="15770-27099-GX"/>
    <s v="A-D-2.5"/>
    <n v="4"/>
    <x v="412"/>
    <s v="rmcgilvary1c@tamu.edu"/>
    <x v="0"/>
    <s v="Ara"/>
    <s v="D"/>
    <x v="3"/>
    <n v="22.884999999999998"/>
    <n v="91.539999999999992"/>
    <x v="3"/>
    <x v="1"/>
    <x v="0"/>
  </r>
  <r>
    <s v="MEX-29350-659"/>
    <x v="309"/>
    <x v="1"/>
    <x v="8"/>
    <s v="02009-87294-SY"/>
    <s v="E-M-1"/>
    <n v="5"/>
    <x v="413"/>
    <s v="vpolglasefd@about.me"/>
    <x v="0"/>
    <s v="Exc"/>
    <s v="M"/>
    <x v="2"/>
    <n v="13.75"/>
    <n v="68.75"/>
    <x v="1"/>
    <x v="0"/>
    <x v="0"/>
  </r>
  <r>
    <s v="KXA-27983-918"/>
    <x v="310"/>
    <x v="1"/>
    <x v="8"/>
    <s v="96042-27290-EQ"/>
    <s v="R-L-0.5"/>
    <n v="5"/>
    <x v="414"/>
    <n v="0"/>
    <x v="0"/>
    <s v="Rob"/>
    <s v="L"/>
    <x v="0"/>
    <n v="7.169999999999999"/>
    <n v="35.849999999999994"/>
    <x v="0"/>
    <x v="2"/>
    <x v="0"/>
  </r>
  <r>
    <s v="WKD-81956-870"/>
    <x v="311"/>
    <x v="1"/>
    <x v="8"/>
    <s v="48090-06534-HI"/>
    <s v="L-D-0.5"/>
    <n v="3"/>
    <x v="415"/>
    <s v="wedinborough66@github.io"/>
    <x v="0"/>
    <s v="Lib"/>
    <s v="D"/>
    <x v="0"/>
    <n v="7.77"/>
    <n v="23.31"/>
    <x v="2"/>
    <x v="1"/>
    <x v="0"/>
  </r>
  <r>
    <s v="FBI-35855-418"/>
    <x v="311"/>
    <x v="1"/>
    <x v="8"/>
    <s v="06552-04430-AG"/>
    <s v="R-M-0.5"/>
    <n v="6"/>
    <x v="416"/>
    <s v="sfarnishdp@dmoz.org"/>
    <x v="1"/>
    <s v="Rob"/>
    <s v="M"/>
    <x v="0"/>
    <n v="5.97"/>
    <n v="35.82"/>
    <x v="0"/>
    <x v="0"/>
    <x v="0"/>
  </r>
  <r>
    <s v="AHQ-40440-522"/>
    <x v="312"/>
    <x v="1"/>
    <x v="8"/>
    <s v="83833-46106-ZC"/>
    <s v="A-D-1"/>
    <n v="1"/>
    <x v="417"/>
    <s v="mbrimilcombele@cnn.com"/>
    <x v="0"/>
    <s v="Ara"/>
    <s v="D"/>
    <x v="2"/>
    <n v="9.9499999999999993"/>
    <n v="9.9499999999999993"/>
    <x v="3"/>
    <x v="1"/>
    <x v="0"/>
  </r>
  <r>
    <s v="UQI-28177-865"/>
    <x v="312"/>
    <x v="1"/>
    <x v="8"/>
    <s v="04317-46176-TB"/>
    <s v="R-L-0.2"/>
    <n v="6"/>
    <x v="418"/>
    <s v="ieberleinqf@hc360.com"/>
    <x v="0"/>
    <s v="Rob"/>
    <s v="L"/>
    <x v="1"/>
    <n v="3.5849999999999995"/>
    <n v="21.509999999999998"/>
    <x v="0"/>
    <x v="2"/>
    <x v="0"/>
  </r>
  <r>
    <s v="RXI-67978-260"/>
    <x v="313"/>
    <x v="1"/>
    <x v="8"/>
    <s v="48418-60841-CC"/>
    <s v="E-D-1"/>
    <n v="6"/>
    <x v="419"/>
    <s v="kegglestonedj@sphinn.com"/>
    <x v="2"/>
    <s v="Exc"/>
    <s v="D"/>
    <x v="2"/>
    <n v="12.15"/>
    <n v="72.900000000000006"/>
    <x v="1"/>
    <x v="1"/>
    <x v="0"/>
  </r>
  <r>
    <s v="YXP-20078-116"/>
    <x v="314"/>
    <x v="1"/>
    <x v="8"/>
    <s v="37238-52421-JJ"/>
    <s v="R-M-0.5"/>
    <n v="1"/>
    <x v="420"/>
    <s v="jdeag@xrea.com"/>
    <x v="0"/>
    <s v="Rob"/>
    <s v="M"/>
    <x v="0"/>
    <n v="5.97"/>
    <n v="5.97"/>
    <x v="0"/>
    <x v="0"/>
    <x v="1"/>
  </r>
  <r>
    <s v="ZAY-43009-775"/>
    <x v="315"/>
    <x v="1"/>
    <x v="8"/>
    <s v="73431-39823-UP"/>
    <s v="L-D-0.2"/>
    <n v="6"/>
    <x v="421"/>
    <n v="0"/>
    <x v="0"/>
    <s v="Lib"/>
    <s v="D"/>
    <x v="1"/>
    <n v="3.8849999999999998"/>
    <n v="23.31"/>
    <x v="2"/>
    <x v="1"/>
    <x v="0"/>
  </r>
  <r>
    <s v="WIT-40912-783"/>
    <x v="316"/>
    <x v="1"/>
    <x v="8"/>
    <s v="86768-91598-FA"/>
    <s v="L-D-0.2"/>
    <n v="4"/>
    <x v="422"/>
    <s v="tjedrachowicz8d@acquirethisname.com"/>
    <x v="0"/>
    <s v="Lib"/>
    <s v="D"/>
    <x v="1"/>
    <n v="3.8849999999999998"/>
    <n v="15.54"/>
    <x v="2"/>
    <x v="1"/>
    <x v="1"/>
  </r>
  <r>
    <s v="AUP-10128-606"/>
    <x v="317"/>
    <x v="1"/>
    <x v="9"/>
    <s v="54387-64897-XC"/>
    <s v="A-M-0.5"/>
    <n v="1"/>
    <x v="423"/>
    <s v="fmalecky5t@list-manage.com"/>
    <x v="1"/>
    <s v="Ara"/>
    <s v="M"/>
    <x v="0"/>
    <n v="6.75"/>
    <n v="6.75"/>
    <x v="3"/>
    <x v="0"/>
    <x v="0"/>
  </r>
  <r>
    <s v="JVF-91003-729"/>
    <x v="318"/>
    <x v="1"/>
    <x v="9"/>
    <s v="98536-88616-FF"/>
    <s v="A-D-2.5"/>
    <n v="3"/>
    <x v="424"/>
    <s v="dohx@redcross.org"/>
    <x v="0"/>
    <s v="Ara"/>
    <s v="D"/>
    <x v="3"/>
    <n v="22.884999999999998"/>
    <n v="68.655000000000001"/>
    <x v="3"/>
    <x v="1"/>
    <x v="1"/>
  </r>
  <r>
    <s v="VYP-89830-878"/>
    <x v="319"/>
    <x v="1"/>
    <x v="9"/>
    <s v="12715-05198-QU"/>
    <s v="A-M-2.5"/>
    <n v="2"/>
    <x v="425"/>
    <n v="0"/>
    <x v="0"/>
    <s v="Ara"/>
    <s v="M"/>
    <x v="3"/>
    <n v="25.874999999999996"/>
    <n v="51.749999999999993"/>
    <x v="3"/>
    <x v="0"/>
    <x v="1"/>
  </r>
  <r>
    <s v="OGD-10781-526"/>
    <x v="319"/>
    <x v="1"/>
    <x v="9"/>
    <s v="16880-78077-FB"/>
    <s v="R-L-0.5"/>
    <n v="6"/>
    <x v="263"/>
    <s v="tfarraac@behance.net"/>
    <x v="0"/>
    <s v="Rob"/>
    <s v="L"/>
    <x v="0"/>
    <n v="7.169999999999999"/>
    <n v="43.019999999999996"/>
    <x v="0"/>
    <x v="2"/>
    <x v="0"/>
  </r>
  <r>
    <s v="TNI-91067-006"/>
    <x v="320"/>
    <x v="1"/>
    <x v="9"/>
    <s v="80444-58185-FX"/>
    <s v="E-L-1"/>
    <n v="4"/>
    <x v="426"/>
    <n v="0"/>
    <x v="0"/>
    <s v="Exc"/>
    <s v="L"/>
    <x v="2"/>
    <n v="14.85"/>
    <n v="59.4"/>
    <x v="1"/>
    <x v="2"/>
    <x v="1"/>
  </r>
  <r>
    <s v="FTC-35822-530"/>
    <x v="321"/>
    <x v="1"/>
    <x v="9"/>
    <s v="14307-87663-KB"/>
    <s v="E-D-0.5"/>
    <n v="4"/>
    <x v="427"/>
    <s v="tdrynan6r@deviantart.com"/>
    <x v="0"/>
    <s v="Exc"/>
    <s v="D"/>
    <x v="0"/>
    <n v="7.29"/>
    <n v="29.16"/>
    <x v="1"/>
    <x v="1"/>
    <x v="1"/>
  </r>
  <r>
    <s v="ASS-05878-128"/>
    <x v="321"/>
    <x v="1"/>
    <x v="9"/>
    <s v="66580-33745-OQ"/>
    <s v="E-L-0.5"/>
    <n v="2"/>
    <x v="428"/>
    <s v="sgehringjl@gnu.org"/>
    <x v="0"/>
    <s v="Exc"/>
    <s v="L"/>
    <x v="0"/>
    <n v="8.91"/>
    <n v="17.82"/>
    <x v="1"/>
    <x v="2"/>
    <x v="0"/>
  </r>
  <r>
    <s v="KHO-27106-786"/>
    <x v="321"/>
    <x v="1"/>
    <x v="9"/>
    <s v="01603-43789-TN"/>
    <s v="A-M-1"/>
    <n v="6"/>
    <x v="429"/>
    <s v="bromeramj@list-manage.com"/>
    <x v="2"/>
    <s v="Ara"/>
    <s v="M"/>
    <x v="2"/>
    <n v="11.25"/>
    <n v="67.5"/>
    <x v="3"/>
    <x v="0"/>
    <x v="1"/>
  </r>
  <r>
    <s v="KHO-27106-786"/>
    <x v="321"/>
    <x v="1"/>
    <x v="9"/>
    <s v="01603-43789-TN"/>
    <s v="L-D-2.5"/>
    <n v="6"/>
    <x v="429"/>
    <s v="bromeramj@list-manage.com"/>
    <x v="2"/>
    <s v="Lib"/>
    <s v="D"/>
    <x v="3"/>
    <n v="29.784999999999997"/>
    <n v="178.70999999999998"/>
    <x v="2"/>
    <x v="1"/>
    <x v="1"/>
  </r>
  <r>
    <s v="NFQ-23241-793"/>
    <x v="322"/>
    <x v="1"/>
    <x v="9"/>
    <s v="88446-59251-SQ"/>
    <s v="A-M-1"/>
    <n v="3"/>
    <x v="430"/>
    <n v="0"/>
    <x v="0"/>
    <s v="Ara"/>
    <s v="M"/>
    <x v="2"/>
    <n v="11.25"/>
    <n v="33.75"/>
    <x v="3"/>
    <x v="0"/>
    <x v="1"/>
  </r>
  <r>
    <s v="EQH-53569-934"/>
    <x v="323"/>
    <x v="1"/>
    <x v="9"/>
    <s v="53667-91553-LT"/>
    <s v="E-M-1"/>
    <n v="4"/>
    <x v="431"/>
    <s v="bsillispw@istockphoto.com"/>
    <x v="0"/>
    <s v="Exc"/>
    <s v="M"/>
    <x v="2"/>
    <n v="13.75"/>
    <n v="55"/>
    <x v="1"/>
    <x v="0"/>
    <x v="0"/>
  </r>
  <r>
    <s v="NOM-56457-507"/>
    <x v="324"/>
    <x v="1"/>
    <x v="9"/>
    <s v="40214-03678-GU"/>
    <s v="E-M-1"/>
    <n v="6"/>
    <x v="432"/>
    <s v="hsaillip@odnoklassniki.ru"/>
    <x v="0"/>
    <s v="Exc"/>
    <s v="M"/>
    <x v="2"/>
    <n v="13.75"/>
    <n v="82.5"/>
    <x v="1"/>
    <x v="0"/>
    <x v="1"/>
  </r>
  <r>
    <s v="IRV-20769-219"/>
    <x v="325"/>
    <x v="1"/>
    <x v="9"/>
    <s v="77131-58092-GE"/>
    <s v="E-M-0.2"/>
    <n v="3"/>
    <x v="433"/>
    <n v="0"/>
    <x v="1"/>
    <s v="Exc"/>
    <s v="M"/>
    <x v="1"/>
    <n v="4.125"/>
    <n v="12.375"/>
    <x v="1"/>
    <x v="0"/>
    <x v="1"/>
  </r>
  <r>
    <s v="RMW-74160-339"/>
    <x v="326"/>
    <x v="1"/>
    <x v="9"/>
    <s v="38978-59582-JP"/>
    <s v="R-L-2.5"/>
    <n v="4"/>
    <x v="434"/>
    <s v="eheining4x@flickr.com"/>
    <x v="0"/>
    <s v="Rob"/>
    <s v="L"/>
    <x v="3"/>
    <n v="27.484999999999996"/>
    <n v="109.93999999999998"/>
    <x v="0"/>
    <x v="2"/>
    <x v="1"/>
  </r>
  <r>
    <s v="FUX-85791-078"/>
    <x v="326"/>
    <x v="1"/>
    <x v="9"/>
    <s v="59122-08794-WT"/>
    <s v="A-M-0.2"/>
    <n v="2"/>
    <x v="435"/>
    <s v="whollingdaleaf@about.me"/>
    <x v="0"/>
    <s v="Ara"/>
    <s v="M"/>
    <x v="1"/>
    <n v="3.375"/>
    <n v="6.75"/>
    <x v="3"/>
    <x v="0"/>
    <x v="1"/>
  </r>
  <r>
    <s v="CYM-74988-450"/>
    <x v="326"/>
    <x v="1"/>
    <x v="9"/>
    <s v="87223-37422-SK"/>
    <s v="L-D-0.2"/>
    <n v="4"/>
    <x v="436"/>
    <s v="rflearf5@artisteer.com"/>
    <x v="1"/>
    <s v="Lib"/>
    <s v="D"/>
    <x v="1"/>
    <n v="3.8849999999999998"/>
    <n v="15.54"/>
    <x v="2"/>
    <x v="1"/>
    <x v="0"/>
  </r>
  <r>
    <s v="BVU-77367-451"/>
    <x v="327"/>
    <x v="1"/>
    <x v="9"/>
    <s v="77421-46059-RY"/>
    <s v="A-D-1"/>
    <n v="5"/>
    <x v="437"/>
    <s v="bdailecu@vistaprint.com"/>
    <x v="0"/>
    <s v="Ara"/>
    <s v="D"/>
    <x v="2"/>
    <n v="9.9499999999999993"/>
    <n v="49.75"/>
    <x v="3"/>
    <x v="1"/>
    <x v="1"/>
  </r>
  <r>
    <s v="BNZ-20544-633"/>
    <x v="328"/>
    <x v="1"/>
    <x v="9"/>
    <s v="31798-95707-NR"/>
    <s v="L-L-0.5"/>
    <n v="4"/>
    <x v="438"/>
    <s v="gbamfieldae@yellowpages.com"/>
    <x v="0"/>
    <s v="Lib"/>
    <s v="L"/>
    <x v="0"/>
    <n v="9.51"/>
    <n v="38.04"/>
    <x v="2"/>
    <x v="2"/>
    <x v="1"/>
  </r>
  <r>
    <s v="BMM-86471-923"/>
    <x v="329"/>
    <x v="1"/>
    <x v="9"/>
    <s v="76319-80715-II"/>
    <s v="L-D-2.5"/>
    <n v="1"/>
    <x v="439"/>
    <s v="dyarhaml3@moonfruit.com"/>
    <x v="0"/>
    <s v="Lib"/>
    <s v="D"/>
    <x v="3"/>
    <n v="29.784999999999997"/>
    <n v="29.784999999999997"/>
    <x v="2"/>
    <x v="1"/>
    <x v="1"/>
  </r>
  <r>
    <s v="WTV-24996-658"/>
    <x v="330"/>
    <x v="1"/>
    <x v="9"/>
    <s v="57837-15577-YK"/>
    <s v="E-D-2.5"/>
    <n v="3"/>
    <x v="440"/>
    <n v="0"/>
    <x v="2"/>
    <s v="Exc"/>
    <s v="D"/>
    <x v="3"/>
    <n v="27.945"/>
    <n v="83.835000000000008"/>
    <x v="1"/>
    <x v="1"/>
    <x v="0"/>
  </r>
  <r>
    <s v="OXY-65322-253"/>
    <x v="331"/>
    <x v="1"/>
    <x v="9"/>
    <s v="07591-92789-UA"/>
    <s v="E-M-0.2"/>
    <n v="3"/>
    <x v="441"/>
    <n v="0"/>
    <x v="0"/>
    <s v="Exc"/>
    <s v="M"/>
    <x v="1"/>
    <n v="4.125"/>
    <n v="12.375"/>
    <x v="1"/>
    <x v="0"/>
    <x v="1"/>
  </r>
  <r>
    <s v="VTB-46451-959"/>
    <x v="332"/>
    <x v="1"/>
    <x v="9"/>
    <s v="66240-46962-IO"/>
    <s v="L-D-2.5"/>
    <n v="1"/>
    <x v="442"/>
    <s v="bbeelbyej@rediff.com"/>
    <x v="2"/>
    <s v="Lib"/>
    <s v="D"/>
    <x v="3"/>
    <n v="29.784999999999997"/>
    <n v="29.784999999999997"/>
    <x v="2"/>
    <x v="1"/>
    <x v="0"/>
  </r>
  <r>
    <s v="DMY-96037-963"/>
    <x v="333"/>
    <x v="1"/>
    <x v="9"/>
    <s v="42179-95059-DO"/>
    <s v="L-D-0.2"/>
    <n v="3"/>
    <x v="443"/>
    <s v="msarvaras@artisteer.com"/>
    <x v="0"/>
    <s v="Lib"/>
    <s v="D"/>
    <x v="1"/>
    <n v="3.8849999999999998"/>
    <n v="11.654999999999999"/>
    <x v="2"/>
    <x v="1"/>
    <x v="1"/>
  </r>
  <r>
    <s v="RPJ-37787-335"/>
    <x v="334"/>
    <x v="1"/>
    <x v="9"/>
    <s v="76005-95461-CI"/>
    <s v="A-M-2.5"/>
    <n v="3"/>
    <x v="444"/>
    <n v="0"/>
    <x v="0"/>
    <s v="Ara"/>
    <s v="M"/>
    <x v="3"/>
    <n v="25.874999999999996"/>
    <n v="77.624999999999986"/>
    <x v="3"/>
    <x v="0"/>
    <x v="0"/>
  </r>
  <r>
    <s v="VAJ-44572-469"/>
    <x v="334"/>
    <x v="1"/>
    <x v="9"/>
    <s v="79216-73157-TE"/>
    <s v="R-L-0.2"/>
    <n v="6"/>
    <x v="445"/>
    <n v="0"/>
    <x v="2"/>
    <s v="Rob"/>
    <s v="L"/>
    <x v="1"/>
    <n v="3.5849999999999995"/>
    <n v="21.509999999999998"/>
    <x v="0"/>
    <x v="2"/>
    <x v="1"/>
  </r>
  <r>
    <s v="VQR-01002-970"/>
    <x v="335"/>
    <x v="1"/>
    <x v="9"/>
    <s v="49315-21985-BB"/>
    <s v="E-L-2.5"/>
    <n v="5"/>
    <x v="446"/>
    <s v="dphizackerlyb@utexas.edu"/>
    <x v="0"/>
    <s v="Exc"/>
    <s v="L"/>
    <x v="3"/>
    <n v="34.154999999999994"/>
    <n v="170.77499999999998"/>
    <x v="1"/>
    <x v="2"/>
    <x v="1"/>
  </r>
  <r>
    <s v="TXB-80533-417"/>
    <x v="335"/>
    <x v="1"/>
    <x v="9"/>
    <s v="54597-57004-QM"/>
    <s v="L-L-1"/>
    <n v="2"/>
    <x v="447"/>
    <s v="fjecockdq@unicef.org"/>
    <x v="0"/>
    <s v="Lib"/>
    <s v="L"/>
    <x v="2"/>
    <n v="15.85"/>
    <n v="31.7"/>
    <x v="2"/>
    <x v="2"/>
    <x v="0"/>
  </r>
  <r>
    <s v="WDM-77521-710"/>
    <x v="336"/>
    <x v="1"/>
    <x v="9"/>
    <s v="86144-10144-CB"/>
    <s v="A-M-0.5"/>
    <n v="2"/>
    <x v="448"/>
    <s v="inorquoyav@businessweek.com"/>
    <x v="0"/>
    <s v="Ara"/>
    <s v="M"/>
    <x v="0"/>
    <n v="6.75"/>
    <n v="13.5"/>
    <x v="3"/>
    <x v="0"/>
    <x v="0"/>
  </r>
  <r>
    <s v="SKA-73676-005"/>
    <x v="336"/>
    <x v="1"/>
    <x v="9"/>
    <s v="36572-91896-PP"/>
    <s v="L-M-1"/>
    <n v="4"/>
    <x v="449"/>
    <s v="rlidgeykm@vimeo.com"/>
    <x v="0"/>
    <s v="Lib"/>
    <s v="M"/>
    <x v="2"/>
    <n v="14.55"/>
    <n v="58.2"/>
    <x v="2"/>
    <x v="0"/>
    <x v="0"/>
  </r>
  <r>
    <s v="ABK-08091-531"/>
    <x v="337"/>
    <x v="1"/>
    <x v="9"/>
    <s v="53864-36201-FG"/>
    <s v="L-L-1"/>
    <n v="3"/>
    <x v="450"/>
    <s v="tbenediktovichmv@ebay.com"/>
    <x v="0"/>
    <s v="Lib"/>
    <s v="L"/>
    <x v="2"/>
    <n v="15.85"/>
    <n v="47.55"/>
    <x v="2"/>
    <x v="2"/>
    <x v="1"/>
  </r>
  <r>
    <s v="ROV-87448-086"/>
    <x v="338"/>
    <x v="1"/>
    <x v="10"/>
    <s v="30381-64762-NG"/>
    <s v="A-M-2.5"/>
    <n v="4"/>
    <x v="451"/>
    <s v="agreenhead2j@dailymail.co.uk"/>
    <x v="0"/>
    <s v="Ara"/>
    <s v="M"/>
    <x v="3"/>
    <n v="25.874999999999996"/>
    <n v="103.49999999999999"/>
    <x v="3"/>
    <x v="0"/>
    <x v="0"/>
  </r>
  <r>
    <s v="UMM-28497-689"/>
    <x v="339"/>
    <x v="1"/>
    <x v="10"/>
    <s v="05325-97750-WP"/>
    <s v="L-L-2.5"/>
    <n v="3"/>
    <x v="301"/>
    <s v="cverissimogh@theglobeandmail.com"/>
    <x v="1"/>
    <s v="Lib"/>
    <s v="L"/>
    <x v="3"/>
    <n v="36.454999999999998"/>
    <n v="109.36499999999999"/>
    <x v="2"/>
    <x v="2"/>
    <x v="1"/>
  </r>
  <r>
    <s v="DBC-44122-300"/>
    <x v="340"/>
    <x v="1"/>
    <x v="10"/>
    <s v="13366-78506-KP"/>
    <s v="L-M-0.2"/>
    <n v="3"/>
    <x v="452"/>
    <n v="0"/>
    <x v="0"/>
    <s v="Lib"/>
    <s v="M"/>
    <x v="1"/>
    <n v="4.3650000000000002"/>
    <n v="13.095000000000001"/>
    <x v="2"/>
    <x v="0"/>
    <x v="1"/>
  </r>
  <r>
    <s v="TDJ-20844-787"/>
    <x v="341"/>
    <x v="1"/>
    <x v="10"/>
    <s v="77876-28498-HI"/>
    <s v="A-L-0.5"/>
    <n v="5"/>
    <x v="453"/>
    <s v="xgibbonsb0@artisteer.com"/>
    <x v="0"/>
    <s v="Ara"/>
    <s v="L"/>
    <x v="0"/>
    <n v="7.77"/>
    <n v="38.849999999999994"/>
    <x v="3"/>
    <x v="2"/>
    <x v="0"/>
  </r>
  <r>
    <s v="QWY-99467-368"/>
    <x v="342"/>
    <x v="1"/>
    <x v="10"/>
    <s v="96434-50068-DZ"/>
    <s v="A-D-2.5"/>
    <n v="1"/>
    <x v="454"/>
    <s v="nbroomern6@examiner.com"/>
    <x v="0"/>
    <s v="Ara"/>
    <s v="D"/>
    <x v="3"/>
    <n v="22.884999999999998"/>
    <n v="22.884999999999998"/>
    <x v="3"/>
    <x v="1"/>
    <x v="0"/>
  </r>
  <r>
    <s v="RGU-43561-950"/>
    <x v="343"/>
    <x v="1"/>
    <x v="10"/>
    <s v="44220-00348-MB"/>
    <s v="A-L-2.5"/>
    <n v="5"/>
    <x v="455"/>
    <s v="bmcgilvrabm@so-net.ne.jp"/>
    <x v="0"/>
    <s v="Ara"/>
    <s v="L"/>
    <x v="3"/>
    <n v="29.784999999999997"/>
    <n v="148.92499999999998"/>
    <x v="3"/>
    <x v="2"/>
    <x v="1"/>
  </r>
  <r>
    <s v="NOA-79645-377"/>
    <x v="344"/>
    <x v="1"/>
    <x v="10"/>
    <s v="53729-30320-XZ"/>
    <s v="R-D-0.5"/>
    <n v="5"/>
    <x v="456"/>
    <s v="etrippmt@wp.com"/>
    <x v="0"/>
    <s v="Rob"/>
    <s v="D"/>
    <x v="0"/>
    <n v="5.3699999999999992"/>
    <n v="26.849999999999994"/>
    <x v="0"/>
    <x v="1"/>
    <x v="0"/>
  </r>
  <r>
    <s v="RIK-61730-794"/>
    <x v="345"/>
    <x v="1"/>
    <x v="10"/>
    <s v="69761-61146-KD"/>
    <s v="L-M-0.2"/>
    <n v="6"/>
    <x v="457"/>
    <s v="afendtgx@forbes.com"/>
    <x v="0"/>
    <s v="Lib"/>
    <s v="M"/>
    <x v="1"/>
    <n v="4.3650000000000002"/>
    <n v="26.19"/>
    <x v="2"/>
    <x v="0"/>
    <x v="1"/>
  </r>
  <r>
    <s v="PJB-15659-994"/>
    <x v="346"/>
    <x v="1"/>
    <x v="10"/>
    <s v="39457-62611-YK"/>
    <s v="L-D-2.5"/>
    <n v="4"/>
    <x v="458"/>
    <n v="0"/>
    <x v="2"/>
    <s v="Lib"/>
    <s v="D"/>
    <x v="3"/>
    <n v="29.784999999999997"/>
    <n v="119.13999999999999"/>
    <x v="2"/>
    <x v="1"/>
    <x v="0"/>
  </r>
  <r>
    <s v="VPX-08817-517"/>
    <x v="347"/>
    <x v="1"/>
    <x v="10"/>
    <s v="46963-10322-ZA"/>
    <s v="L-L-1"/>
    <n v="5"/>
    <x v="459"/>
    <s v="gfanthamjz@hexun.com"/>
    <x v="0"/>
    <s v="Lib"/>
    <s v="L"/>
    <x v="2"/>
    <n v="15.85"/>
    <n v="79.25"/>
    <x v="2"/>
    <x v="2"/>
    <x v="1"/>
  </r>
  <r>
    <s v="LWS-13938-905"/>
    <x v="348"/>
    <x v="1"/>
    <x v="10"/>
    <s v="90533-82440-EE"/>
    <s v="A-M-2.5"/>
    <n v="6"/>
    <x v="460"/>
    <s v="mdelvespz@nature.com"/>
    <x v="0"/>
    <s v="Ara"/>
    <s v="M"/>
    <x v="3"/>
    <n v="25.874999999999996"/>
    <n v="155.24999999999997"/>
    <x v="3"/>
    <x v="0"/>
    <x v="1"/>
  </r>
  <r>
    <s v="FVV-75700-005"/>
    <x v="349"/>
    <x v="1"/>
    <x v="10"/>
    <s v="24891-77957-LU"/>
    <s v="E-D-0.5"/>
    <n v="3"/>
    <x v="461"/>
    <s v="rhuscroftk8@jimdo.com"/>
    <x v="0"/>
    <s v="Exc"/>
    <s v="D"/>
    <x v="0"/>
    <n v="7.29"/>
    <n v="21.87"/>
    <x v="1"/>
    <x v="1"/>
    <x v="1"/>
  </r>
  <r>
    <s v="DFZ-45083-941"/>
    <x v="350"/>
    <x v="1"/>
    <x v="10"/>
    <s v="34665-62561-AU"/>
    <s v="R-L-2.5"/>
    <n v="1"/>
    <x v="462"/>
    <s v="ttaffarello78@sciencedaily.com"/>
    <x v="0"/>
    <s v="Rob"/>
    <s v="L"/>
    <x v="3"/>
    <n v="27.484999999999996"/>
    <n v="27.484999999999996"/>
    <x v="0"/>
    <x v="2"/>
    <x v="1"/>
  </r>
  <r>
    <s v="OGW-60685-912"/>
    <x v="350"/>
    <x v="1"/>
    <x v="10"/>
    <s v="67423-10113-LM"/>
    <s v="E-D-2.5"/>
    <n v="4"/>
    <x v="463"/>
    <s v="hbranganex@woothemes.com"/>
    <x v="0"/>
    <s v="Exc"/>
    <s v="D"/>
    <x v="3"/>
    <n v="27.945"/>
    <n v="111.78"/>
    <x v="1"/>
    <x v="1"/>
    <x v="1"/>
  </r>
  <r>
    <s v="JMS-48374-462"/>
    <x v="351"/>
    <x v="1"/>
    <x v="10"/>
    <s v="49667-96708-JL"/>
    <s v="A-D-2.5"/>
    <n v="2"/>
    <x v="464"/>
    <n v="0"/>
    <x v="0"/>
    <s v="Ara"/>
    <s v="D"/>
    <x v="3"/>
    <n v="22.884999999999998"/>
    <n v="45.769999999999996"/>
    <x v="3"/>
    <x v="1"/>
    <x v="1"/>
  </r>
  <r>
    <s v="TNW-41601-420"/>
    <x v="352"/>
    <x v="1"/>
    <x v="10"/>
    <s v="66458-91190-YC"/>
    <s v="R-M-1"/>
    <n v="5"/>
    <x v="59"/>
    <s v="murione5@alexa.com"/>
    <x v="2"/>
    <s v="Rob"/>
    <s v="M"/>
    <x v="2"/>
    <n v="9.9499999999999993"/>
    <n v="49.75"/>
    <x v="0"/>
    <x v="0"/>
    <x v="1"/>
  </r>
  <r>
    <s v="OBN-66334-505"/>
    <x v="353"/>
    <x v="1"/>
    <x v="10"/>
    <s v="86757-52367-ON"/>
    <s v="E-L-0.2"/>
    <n v="2"/>
    <x v="465"/>
    <s v="jcamillopt@shinystat.com"/>
    <x v="0"/>
    <s v="Exc"/>
    <s v="L"/>
    <x v="1"/>
    <n v="4.4550000000000001"/>
    <n v="8.91"/>
    <x v="1"/>
    <x v="2"/>
    <x v="1"/>
  </r>
  <r>
    <s v="YPP-27450-525"/>
    <x v="354"/>
    <x v="1"/>
    <x v="11"/>
    <s v="01932-87052-KO"/>
    <s v="E-M-0.5"/>
    <n v="3"/>
    <x v="466"/>
    <s v="lcullrfordb9@xing.com"/>
    <x v="0"/>
    <s v="Exc"/>
    <s v="M"/>
    <x v="0"/>
    <n v="8.25"/>
    <n v="24.75"/>
    <x v="1"/>
    <x v="0"/>
    <x v="1"/>
  </r>
  <r>
    <s v="LQU-08404-173"/>
    <x v="355"/>
    <x v="1"/>
    <x v="11"/>
    <s v="09960-34242-LZ"/>
    <s v="L-L-1"/>
    <n v="3"/>
    <x v="467"/>
    <n v="0"/>
    <x v="0"/>
    <s v="Lib"/>
    <s v="L"/>
    <x v="2"/>
    <n v="15.85"/>
    <n v="47.55"/>
    <x v="2"/>
    <x v="2"/>
    <x v="0"/>
  </r>
  <r>
    <s v="IDU-25793-399"/>
    <x v="356"/>
    <x v="1"/>
    <x v="11"/>
    <s v="76664-37050-DT"/>
    <s v="A-M-0.2"/>
    <n v="5"/>
    <x v="468"/>
    <s v="acorradinoj@harvard.edu"/>
    <x v="0"/>
    <s v="Ara"/>
    <s v="M"/>
    <x v="1"/>
    <n v="3.375"/>
    <n v="16.875"/>
    <x v="3"/>
    <x v="0"/>
    <x v="1"/>
  </r>
  <r>
    <s v="IDU-25793-399"/>
    <x v="356"/>
    <x v="1"/>
    <x v="11"/>
    <s v="76664-37050-DT"/>
    <s v="E-D-0.2"/>
    <n v="4"/>
    <x v="468"/>
    <s v="acorradinoj@harvard.edu"/>
    <x v="0"/>
    <s v="Exc"/>
    <s v="D"/>
    <x v="1"/>
    <n v="3.645"/>
    <n v="14.58"/>
    <x v="1"/>
    <x v="1"/>
    <x v="1"/>
  </r>
  <r>
    <s v="NUO-20013-488"/>
    <x v="356"/>
    <x v="1"/>
    <x v="11"/>
    <s v="03090-88267-BQ"/>
    <s v="A-D-0.2"/>
    <n v="6"/>
    <x v="469"/>
    <s v="adavidowskyl@netvibes.com"/>
    <x v="0"/>
    <s v="Ara"/>
    <s v="D"/>
    <x v="1"/>
    <n v="2.9849999999999999"/>
    <n v="17.91"/>
    <x v="3"/>
    <x v="1"/>
    <x v="0"/>
  </r>
  <r>
    <s v="OWY-43108-475"/>
    <x v="357"/>
    <x v="1"/>
    <x v="11"/>
    <s v="06432-73165-ML"/>
    <s v="A-M-0.2"/>
    <n v="6"/>
    <x v="470"/>
    <s v="ggoggin8x@wix.com"/>
    <x v="2"/>
    <s v="Ara"/>
    <s v="M"/>
    <x v="1"/>
    <n v="3.375"/>
    <n v="20.25"/>
    <x v="3"/>
    <x v="0"/>
    <x v="1"/>
  </r>
  <r>
    <s v="EUH-08089-954"/>
    <x v="358"/>
    <x v="1"/>
    <x v="11"/>
    <s v="29050-93691-TS"/>
    <s v="A-D-0.2"/>
    <n v="2"/>
    <x v="471"/>
    <s v="vkirdsch2o@google.fr"/>
    <x v="0"/>
    <s v="Ara"/>
    <s v="D"/>
    <x v="1"/>
    <n v="2.9849999999999999"/>
    <n v="5.97"/>
    <x v="3"/>
    <x v="1"/>
    <x v="0"/>
  </r>
  <r>
    <s v="ZVG-20473-043"/>
    <x v="358"/>
    <x v="1"/>
    <x v="11"/>
    <s v="71769-10219-IM"/>
    <s v="A-D-0.2"/>
    <n v="3"/>
    <x v="472"/>
    <s v="dkornelcy@cyberchimps.com"/>
    <x v="0"/>
    <s v="Ara"/>
    <s v="D"/>
    <x v="1"/>
    <n v="2.9849999999999999"/>
    <n v="8.9550000000000001"/>
    <x v="3"/>
    <x v="1"/>
    <x v="1"/>
  </r>
  <r>
    <s v="BIU-21970-705"/>
    <x v="359"/>
    <x v="1"/>
    <x v="11"/>
    <s v="89711-56688-GG"/>
    <s v="R-M-2.5"/>
    <n v="2"/>
    <x v="473"/>
    <s v="fdrysdale6m@symantec.com"/>
    <x v="0"/>
    <s v="Rob"/>
    <s v="M"/>
    <x v="3"/>
    <n v="22.884999999999998"/>
    <n v="45.769999999999996"/>
    <x v="0"/>
    <x v="0"/>
    <x v="1"/>
  </r>
  <r>
    <s v="YAC-50329-982"/>
    <x v="360"/>
    <x v="1"/>
    <x v="11"/>
    <s v="75419-92838-TI"/>
    <s v="E-M-2.5"/>
    <n v="1"/>
    <x v="474"/>
    <s v="cbrydeml@tuttocitta.it"/>
    <x v="0"/>
    <s v="Exc"/>
    <s v="M"/>
    <x v="3"/>
    <n v="31.624999999999996"/>
    <n v="31.624999999999996"/>
    <x v="1"/>
    <x v="0"/>
    <x v="1"/>
  </r>
  <r>
    <s v="COL-72079-610"/>
    <x v="361"/>
    <x v="1"/>
    <x v="11"/>
    <s v="38487-01549-MV"/>
    <s v="E-L-0.5"/>
    <n v="4"/>
    <x v="475"/>
    <s v="gpoinsett61@berkeley.edu"/>
    <x v="0"/>
    <s v="Exc"/>
    <s v="L"/>
    <x v="0"/>
    <n v="8.91"/>
    <n v="35.64"/>
    <x v="1"/>
    <x v="2"/>
    <x v="0"/>
  </r>
  <r>
    <s v="XCG-07109-195"/>
    <x v="362"/>
    <x v="1"/>
    <x v="11"/>
    <s v="92976-19453-DT"/>
    <s v="L-D-0.2"/>
    <n v="6"/>
    <x v="476"/>
    <s v="nbrakespearfa@rediff.com"/>
    <x v="0"/>
    <s v="Lib"/>
    <s v="D"/>
    <x v="1"/>
    <n v="3.8849999999999998"/>
    <n v="23.31"/>
    <x v="2"/>
    <x v="1"/>
    <x v="1"/>
  </r>
  <r>
    <s v="QKA-72582-644"/>
    <x v="363"/>
    <x v="1"/>
    <x v="11"/>
    <s v="64852-04619-XZ"/>
    <s v="E-M-0.5"/>
    <n v="2"/>
    <x v="477"/>
    <n v="0"/>
    <x v="2"/>
    <s v="Exc"/>
    <s v="M"/>
    <x v="0"/>
    <n v="8.25"/>
    <n v="16.5"/>
    <x v="1"/>
    <x v="0"/>
    <x v="0"/>
  </r>
  <r>
    <s v="WFT-16178-396"/>
    <x v="363"/>
    <x v="1"/>
    <x v="11"/>
    <s v="33555-01585-RP"/>
    <s v="R-D-0.2"/>
    <n v="5"/>
    <x v="478"/>
    <s v="qheavysidepj@unc.edu"/>
    <x v="0"/>
    <s v="Rob"/>
    <s v="D"/>
    <x v="1"/>
    <n v="2.6849999999999996"/>
    <n v="13.424999999999997"/>
    <x v="0"/>
    <x v="1"/>
    <x v="1"/>
  </r>
  <r>
    <s v="BYU-58154-603"/>
    <x v="364"/>
    <x v="1"/>
    <x v="11"/>
    <s v="51971-70393-QM"/>
    <s v="E-D-0.5"/>
    <n v="4"/>
    <x v="479"/>
    <s v="cfeye4k@google.co.jp"/>
    <x v="2"/>
    <s v="Exc"/>
    <s v="D"/>
    <x v="0"/>
    <n v="7.29"/>
    <n v="29.16"/>
    <x v="1"/>
    <x v="1"/>
    <x v="0"/>
  </r>
  <r>
    <s v="GNO-91911-159"/>
    <x v="364"/>
    <x v="1"/>
    <x v="11"/>
    <s v="96503-31833-CW"/>
    <s v="L-D-0.5"/>
    <n v="3"/>
    <x v="480"/>
    <s v="sjeyness8y@biglobe.ne.jp"/>
    <x v="2"/>
    <s v="Lib"/>
    <s v="D"/>
    <x v="0"/>
    <n v="7.77"/>
    <n v="23.31"/>
    <x v="2"/>
    <x v="1"/>
    <x v="0"/>
  </r>
  <r>
    <s v="XUS-73326-418"/>
    <x v="365"/>
    <x v="1"/>
    <x v="11"/>
    <s v="37078-56703-AF"/>
    <s v="E-L-1"/>
    <n v="6"/>
    <x v="481"/>
    <s v="gbroadbear7p@omniture.com"/>
    <x v="0"/>
    <s v="Exc"/>
    <s v="L"/>
    <x v="2"/>
    <n v="14.85"/>
    <n v="89.1"/>
    <x v="1"/>
    <x v="2"/>
    <x v="0"/>
  </r>
  <r>
    <s v="CYH-53243-218"/>
    <x v="365"/>
    <x v="1"/>
    <x v="11"/>
    <s v="88167-57964-PH"/>
    <s v="R-M-0.5"/>
    <n v="3"/>
    <x v="482"/>
    <n v="0"/>
    <x v="0"/>
    <s v="Rob"/>
    <s v="M"/>
    <x v="0"/>
    <n v="5.97"/>
    <n v="17.91"/>
    <x v="0"/>
    <x v="0"/>
    <x v="0"/>
  </r>
  <r>
    <s v="BXN-64230-789"/>
    <x v="366"/>
    <x v="1"/>
    <x v="11"/>
    <s v="25598-77476-CB"/>
    <s v="A-L-1"/>
    <n v="2"/>
    <x v="483"/>
    <s v="dwincere2@marriott.com"/>
    <x v="0"/>
    <s v="Ara"/>
    <s v="L"/>
    <x v="2"/>
    <n v="12.95"/>
    <n v="25.9"/>
    <x v="3"/>
    <x v="2"/>
    <x v="1"/>
  </r>
  <r>
    <s v="IXU-67272-326"/>
    <x v="367"/>
    <x v="1"/>
    <x v="11"/>
    <s v="91654-79216-IC"/>
    <s v="E-L-0.5"/>
    <n v="5"/>
    <x v="484"/>
    <s v="aferreal4@wikia.com"/>
    <x v="0"/>
    <s v="Exc"/>
    <s v="L"/>
    <x v="0"/>
    <n v="8.91"/>
    <n v="44.55"/>
    <x v="1"/>
    <x v="2"/>
    <x v="0"/>
  </r>
  <r>
    <s v="OIB-77163-890"/>
    <x v="368"/>
    <x v="1"/>
    <x v="11"/>
    <s v="38972-89678-ZM"/>
    <s v="E-L-0.5"/>
    <n v="5"/>
    <x v="485"/>
    <s v="cclemencetg5@weather.com"/>
    <x v="1"/>
    <s v="Exc"/>
    <s v="L"/>
    <x v="0"/>
    <n v="8.91"/>
    <n v="44.55"/>
    <x v="1"/>
    <x v="2"/>
    <x v="1"/>
  </r>
  <r>
    <s v="JBE-92943-643"/>
    <x v="369"/>
    <x v="1"/>
    <x v="11"/>
    <s v="84466-22864-CE"/>
    <s v="E-D-2.5"/>
    <n v="5"/>
    <x v="486"/>
    <s v="kimortsee@alexa.com"/>
    <x v="0"/>
    <s v="Exc"/>
    <s v="D"/>
    <x v="3"/>
    <n v="27.945"/>
    <n v="139.72499999999999"/>
    <x v="1"/>
    <x v="1"/>
    <x v="0"/>
  </r>
  <r>
    <s v="VDZ-76673-968"/>
    <x v="370"/>
    <x v="1"/>
    <x v="11"/>
    <s v="82246-82543-DW"/>
    <s v="E-D-0.5"/>
    <n v="2"/>
    <x v="487"/>
    <s v="bhindsberg3n@blogs.com"/>
    <x v="0"/>
    <s v="Exc"/>
    <s v="D"/>
    <x v="0"/>
    <n v="7.29"/>
    <n v="14.58"/>
    <x v="1"/>
    <x v="1"/>
    <x v="1"/>
  </r>
  <r>
    <s v="GAZ-58626-277"/>
    <x v="371"/>
    <x v="2"/>
    <x v="0"/>
    <s v="69533-84907-FA"/>
    <s v="L-L-0.2"/>
    <n v="2"/>
    <x v="488"/>
    <s v="sedmondson1z@theguardian.com"/>
    <x v="2"/>
    <s v="Lib"/>
    <s v="L"/>
    <x v="1"/>
    <n v="4.7549999999999999"/>
    <n v="9.51"/>
    <x v="2"/>
    <x v="2"/>
    <x v="0"/>
  </r>
  <r>
    <s v="VUT-20974-364"/>
    <x v="371"/>
    <x v="2"/>
    <x v="0"/>
    <s v="90285-56295-PO"/>
    <s v="R-M-0.5"/>
    <n v="6"/>
    <x v="489"/>
    <s v="lhaggerstonemn@independent.co.uk"/>
    <x v="0"/>
    <s v="Rob"/>
    <s v="M"/>
    <x v="0"/>
    <n v="5.97"/>
    <n v="35.82"/>
    <x v="0"/>
    <x v="0"/>
    <x v="0"/>
  </r>
  <r>
    <s v="VRT-39834-265"/>
    <x v="372"/>
    <x v="2"/>
    <x v="0"/>
    <s v="86686-37462-CK"/>
    <s v="L-L-1"/>
    <n v="3"/>
    <x v="490"/>
    <n v="0"/>
    <x v="2"/>
    <s v="Lib"/>
    <s v="L"/>
    <x v="2"/>
    <n v="15.85"/>
    <n v="47.55"/>
    <x v="2"/>
    <x v="2"/>
    <x v="1"/>
  </r>
  <r>
    <s v="YVK-82679-655"/>
    <x v="372"/>
    <x v="2"/>
    <x v="0"/>
    <s v="95342-88311-SF"/>
    <s v="R-M-0.5"/>
    <n v="4"/>
    <x v="491"/>
    <s v="yburrellsqr@vinaora.com"/>
    <x v="0"/>
    <s v="Rob"/>
    <s v="M"/>
    <x v="0"/>
    <n v="5.97"/>
    <n v="23.88"/>
    <x v="0"/>
    <x v="0"/>
    <x v="1"/>
  </r>
  <r>
    <s v="ZYU-11345-774"/>
    <x v="373"/>
    <x v="2"/>
    <x v="0"/>
    <s v="18293-78136-MN"/>
    <s v="L-M-0.5"/>
    <n v="5"/>
    <x v="492"/>
    <s v="cpenwardenit@mlb.com"/>
    <x v="2"/>
    <s v="Lib"/>
    <s v="M"/>
    <x v="0"/>
    <n v="8.73"/>
    <n v="43.650000000000006"/>
    <x v="2"/>
    <x v="0"/>
    <x v="0"/>
  </r>
  <r>
    <s v="ENQ-42923-176"/>
    <x v="374"/>
    <x v="2"/>
    <x v="0"/>
    <s v="56248-75861-JX"/>
    <s v="A-L-0.5"/>
    <n v="3"/>
    <x v="493"/>
    <s v="lrubrow4h@microsoft.com"/>
    <x v="0"/>
    <s v="Ara"/>
    <s v="L"/>
    <x v="0"/>
    <n v="7.77"/>
    <n v="23.31"/>
    <x v="3"/>
    <x v="2"/>
    <x v="0"/>
  </r>
  <r>
    <s v="RMA-08327-369"/>
    <x v="374"/>
    <x v="2"/>
    <x v="0"/>
    <s v="93809-05424-MG"/>
    <s v="A-M-0.5"/>
    <n v="6"/>
    <x v="494"/>
    <s v="oduny5r@constantcontact.com"/>
    <x v="0"/>
    <s v="Ara"/>
    <s v="M"/>
    <x v="0"/>
    <n v="6.75"/>
    <n v="40.5"/>
    <x v="3"/>
    <x v="0"/>
    <x v="1"/>
  </r>
  <r>
    <s v="SVU-27222-213"/>
    <x v="374"/>
    <x v="2"/>
    <x v="0"/>
    <s v="60748-46813-DZ"/>
    <s v="L-L-0.2"/>
    <n v="5"/>
    <x v="495"/>
    <s v="spamphilonci@mlb.com"/>
    <x v="2"/>
    <s v="Lib"/>
    <s v="L"/>
    <x v="1"/>
    <n v="4.7549999999999999"/>
    <n v="23.774999999999999"/>
    <x v="2"/>
    <x v="2"/>
    <x v="0"/>
  </r>
  <r>
    <s v="EHJ-82097-549"/>
    <x v="375"/>
    <x v="2"/>
    <x v="0"/>
    <s v="27517-43747-YD"/>
    <s v="R-D-0.2"/>
    <n v="2"/>
    <x v="496"/>
    <s v="moilierkt@paginegialle.it"/>
    <x v="2"/>
    <s v="Rob"/>
    <s v="D"/>
    <x v="1"/>
    <n v="2.6849999999999996"/>
    <n v="5.3699999999999992"/>
    <x v="0"/>
    <x v="1"/>
    <x v="1"/>
  </r>
  <r>
    <s v="PJC-31401-893"/>
    <x v="375"/>
    <x v="2"/>
    <x v="0"/>
    <s v="11212-69985-ZJ"/>
    <s v="A-D-0.5"/>
    <n v="3"/>
    <x v="497"/>
    <s v="rtreachero2@usa.gov"/>
    <x v="2"/>
    <s v="Ara"/>
    <s v="D"/>
    <x v="0"/>
    <n v="5.97"/>
    <n v="17.91"/>
    <x v="3"/>
    <x v="1"/>
    <x v="0"/>
  </r>
  <r>
    <s v="NNH-62058-950"/>
    <x v="376"/>
    <x v="2"/>
    <x v="0"/>
    <s v="96112-42558-EA"/>
    <s v="E-L-1"/>
    <n v="4"/>
    <x v="498"/>
    <s v="kkarby7t@sbwire.com"/>
    <x v="0"/>
    <s v="Exc"/>
    <s v="L"/>
    <x v="2"/>
    <n v="14.85"/>
    <n v="59.4"/>
    <x v="1"/>
    <x v="2"/>
    <x v="1"/>
  </r>
  <r>
    <s v="ZTX-80764-911"/>
    <x v="376"/>
    <x v="2"/>
    <x v="0"/>
    <s v="92793-68332-NR"/>
    <s v="L-D-0.5"/>
    <n v="6"/>
    <x v="499"/>
    <s v="hperrise4@studiopress.com"/>
    <x v="2"/>
    <s v="Lib"/>
    <s v="D"/>
    <x v="0"/>
    <n v="7.77"/>
    <n v="46.62"/>
    <x v="2"/>
    <x v="1"/>
    <x v="0"/>
  </r>
  <r>
    <s v="OOU-61343-455"/>
    <x v="377"/>
    <x v="2"/>
    <x v="0"/>
    <s v="90123-70970-NY"/>
    <s v="A-M-1"/>
    <n v="2"/>
    <x v="500"/>
    <s v="npoolman5q@howstuffworks.com"/>
    <x v="0"/>
    <s v="Ara"/>
    <s v="M"/>
    <x v="2"/>
    <n v="11.25"/>
    <n v="22.5"/>
    <x v="3"/>
    <x v="0"/>
    <x v="0"/>
  </r>
  <r>
    <s v="WSV-49732-075"/>
    <x v="378"/>
    <x v="2"/>
    <x v="0"/>
    <s v="76263-95145-GJ"/>
    <s v="L-D-2.5"/>
    <n v="1"/>
    <x v="501"/>
    <n v="0"/>
    <x v="0"/>
    <s v="Lib"/>
    <s v="D"/>
    <x v="3"/>
    <n v="29.784999999999997"/>
    <n v="29.784999999999997"/>
    <x v="2"/>
    <x v="1"/>
    <x v="0"/>
  </r>
  <r>
    <s v="WVV-79948-067"/>
    <x v="379"/>
    <x v="2"/>
    <x v="0"/>
    <s v="66070-30559-WI"/>
    <s v="E-M-2.5"/>
    <n v="1"/>
    <x v="502"/>
    <s v="rcheakrc@tripadvisor.com"/>
    <x v="2"/>
    <s v="Exc"/>
    <s v="M"/>
    <x v="3"/>
    <n v="31.624999999999996"/>
    <n v="31.624999999999996"/>
    <x v="1"/>
    <x v="0"/>
    <x v="1"/>
  </r>
  <r>
    <s v="PBP-87115-410"/>
    <x v="380"/>
    <x v="2"/>
    <x v="0"/>
    <s v="93812-74772-MV"/>
    <s v="E-D-0.5"/>
    <n v="5"/>
    <x v="503"/>
    <s v="rcrookshanksk0@unc.edu"/>
    <x v="0"/>
    <s v="Exc"/>
    <s v="D"/>
    <x v="0"/>
    <n v="7.29"/>
    <n v="36.450000000000003"/>
    <x v="1"/>
    <x v="1"/>
    <x v="1"/>
  </r>
  <r>
    <s v="RYY-38961-093"/>
    <x v="381"/>
    <x v="2"/>
    <x v="0"/>
    <s v="14756-18321-CL"/>
    <s v="A-M-0.2"/>
    <n v="6"/>
    <x v="504"/>
    <s v="lalawayhh@weather.com"/>
    <x v="0"/>
    <s v="Ara"/>
    <s v="M"/>
    <x v="1"/>
    <n v="3.375"/>
    <n v="20.25"/>
    <x v="3"/>
    <x v="0"/>
    <x v="0"/>
  </r>
  <r>
    <s v="EZL-27919-704"/>
    <x v="381"/>
    <x v="2"/>
    <x v="0"/>
    <s v="49480-85909-DG"/>
    <s v="L-L-0.5"/>
    <n v="5"/>
    <x v="505"/>
    <n v="0"/>
    <x v="0"/>
    <s v="Lib"/>
    <s v="L"/>
    <x v="0"/>
    <n v="9.51"/>
    <n v="47.55"/>
    <x v="2"/>
    <x v="2"/>
    <x v="0"/>
  </r>
  <r>
    <s v="UQU-65630-479"/>
    <x v="382"/>
    <x v="2"/>
    <x v="0"/>
    <s v="37651-47492-NC"/>
    <s v="R-M-2.5"/>
    <n v="4"/>
    <x v="506"/>
    <s v="aantukm@kickstarter.com"/>
    <x v="0"/>
    <s v="Rob"/>
    <s v="M"/>
    <x v="3"/>
    <n v="22.884999999999998"/>
    <n v="91.539999999999992"/>
    <x v="0"/>
    <x v="0"/>
    <x v="1"/>
  </r>
  <r>
    <s v="EBA-82404-343"/>
    <x v="383"/>
    <x v="2"/>
    <x v="0"/>
    <s v="20236-42322-CM"/>
    <s v="L-D-0.2"/>
    <n v="4"/>
    <x v="507"/>
    <n v="0"/>
    <x v="0"/>
    <s v="Lib"/>
    <s v="D"/>
    <x v="1"/>
    <n v="3.8849999999999998"/>
    <n v="15.54"/>
    <x v="2"/>
    <x v="1"/>
    <x v="1"/>
  </r>
  <r>
    <s v="SXW-34014-556"/>
    <x v="384"/>
    <x v="2"/>
    <x v="0"/>
    <s v="99144-98314-GN"/>
    <s v="R-L-0.2"/>
    <n v="1"/>
    <x v="508"/>
    <s v="djevonp1@ibm.com"/>
    <x v="0"/>
    <s v="Rob"/>
    <s v="L"/>
    <x v="1"/>
    <n v="3.5849999999999995"/>
    <n v="3.5849999999999995"/>
    <x v="0"/>
    <x v="2"/>
    <x v="1"/>
  </r>
  <r>
    <s v="ACY-56225-839"/>
    <x v="385"/>
    <x v="2"/>
    <x v="0"/>
    <s v="47386-50743-FG"/>
    <s v="A-M-2.5"/>
    <n v="3"/>
    <x v="509"/>
    <n v="0"/>
    <x v="0"/>
    <s v="Ara"/>
    <s v="M"/>
    <x v="3"/>
    <n v="25.874999999999996"/>
    <n v="77.624999999999986"/>
    <x v="3"/>
    <x v="0"/>
    <x v="1"/>
  </r>
  <r>
    <s v="PVU-02950-470"/>
    <x v="385"/>
    <x v="2"/>
    <x v="0"/>
    <s v="01927-46702-YT"/>
    <s v="E-D-1"/>
    <n v="1"/>
    <x v="510"/>
    <n v="0"/>
    <x v="1"/>
    <s v="Exc"/>
    <s v="D"/>
    <x v="2"/>
    <n v="12.15"/>
    <n v="12.15"/>
    <x v="1"/>
    <x v="1"/>
    <x v="0"/>
  </r>
  <r>
    <s v="CUN-90044-279"/>
    <x v="386"/>
    <x v="2"/>
    <x v="0"/>
    <s v="86646-65810-TD"/>
    <s v="L-D-0.2"/>
    <n v="4"/>
    <x v="511"/>
    <n v="0"/>
    <x v="0"/>
    <s v="Lib"/>
    <s v="D"/>
    <x v="1"/>
    <n v="3.8849999999999998"/>
    <n v="15.54"/>
    <x v="2"/>
    <x v="1"/>
    <x v="1"/>
  </r>
  <r>
    <s v="CRK-07584-240"/>
    <x v="387"/>
    <x v="2"/>
    <x v="0"/>
    <s v="18741-72071-PP"/>
    <s v="A-M-1"/>
    <n v="3"/>
    <x v="512"/>
    <s v="ebeeble8j@soundcloud.com"/>
    <x v="0"/>
    <s v="Ara"/>
    <s v="M"/>
    <x v="2"/>
    <n v="11.25"/>
    <n v="33.75"/>
    <x v="3"/>
    <x v="0"/>
    <x v="1"/>
  </r>
  <r>
    <s v="SEC-91807-425"/>
    <x v="387"/>
    <x v="2"/>
    <x v="0"/>
    <s v="94091-86957-HX"/>
    <s v="A-M-1"/>
    <n v="2"/>
    <x v="241"/>
    <s v="jdymokeje@prnewswire.com"/>
    <x v="2"/>
    <s v="Ara"/>
    <s v="M"/>
    <x v="2"/>
    <n v="11.25"/>
    <n v="22.5"/>
    <x v="3"/>
    <x v="0"/>
    <x v="0"/>
  </r>
  <r>
    <s v="JGZ-16947-591"/>
    <x v="388"/>
    <x v="2"/>
    <x v="1"/>
    <s v="14264-41252-SL"/>
    <s v="L-L-0.2"/>
    <n v="6"/>
    <x v="513"/>
    <s v="wpummeryq3@topsy.com"/>
    <x v="0"/>
    <s v="Lib"/>
    <s v="L"/>
    <x v="1"/>
    <n v="4.7549999999999999"/>
    <n v="28.53"/>
    <x v="2"/>
    <x v="2"/>
    <x v="0"/>
  </r>
  <r>
    <s v="ADX-50674-975"/>
    <x v="389"/>
    <x v="2"/>
    <x v="1"/>
    <s v="58916-61837-QH"/>
    <s v="A-M-2.5"/>
    <n v="4"/>
    <x v="514"/>
    <s v="fhollowsc8@blogtalkradio.com"/>
    <x v="0"/>
    <s v="Ara"/>
    <s v="M"/>
    <x v="3"/>
    <n v="25.874999999999996"/>
    <n v="103.49999999999999"/>
    <x v="3"/>
    <x v="0"/>
    <x v="1"/>
  </r>
  <r>
    <s v="ZFS-30776-804"/>
    <x v="390"/>
    <x v="2"/>
    <x v="1"/>
    <s v="58638-01029-CB"/>
    <s v="A-L-0.5"/>
    <n v="5"/>
    <x v="515"/>
    <s v="bmcamish2e@tripadvisor.com"/>
    <x v="0"/>
    <s v="Ara"/>
    <s v="L"/>
    <x v="0"/>
    <n v="7.77"/>
    <n v="38.849999999999994"/>
    <x v="3"/>
    <x v="2"/>
    <x v="1"/>
  </r>
  <r>
    <s v="OYU-25085-528"/>
    <x v="390"/>
    <x v="2"/>
    <x v="1"/>
    <s v="10142-55267-YO"/>
    <s v="E-L-0.2"/>
    <n v="4"/>
    <x v="516"/>
    <s v="wlightollersf9@baidu.com"/>
    <x v="0"/>
    <s v="Exc"/>
    <s v="L"/>
    <x v="1"/>
    <n v="4.4550000000000001"/>
    <n v="17.82"/>
    <x v="1"/>
    <x v="2"/>
    <x v="1"/>
  </r>
  <r>
    <s v="QUQ-90580-772"/>
    <x v="391"/>
    <x v="2"/>
    <x v="1"/>
    <s v="77634-13918-GJ"/>
    <s v="L-M-0.2"/>
    <n v="2"/>
    <x v="517"/>
    <s v="zponting10@altervista.org"/>
    <x v="0"/>
    <s v="Lib"/>
    <s v="M"/>
    <x v="1"/>
    <n v="4.3650000000000002"/>
    <n v="8.73"/>
    <x v="2"/>
    <x v="0"/>
    <x v="0"/>
  </r>
  <r>
    <s v="EHJ-05910-257"/>
    <x v="392"/>
    <x v="2"/>
    <x v="1"/>
    <s v="06812-11924-IK"/>
    <s v="R-D-1"/>
    <n v="6"/>
    <x v="518"/>
    <n v="0"/>
    <x v="0"/>
    <s v="Rob"/>
    <s v="D"/>
    <x v="2"/>
    <n v="8.9499999999999993"/>
    <n v="53.699999999999996"/>
    <x v="0"/>
    <x v="1"/>
    <x v="1"/>
  </r>
  <r>
    <s v="JEG-93140-224"/>
    <x v="392"/>
    <x v="2"/>
    <x v="1"/>
    <s v="53751-57560-CN"/>
    <s v="E-M-0.5"/>
    <n v="5"/>
    <x v="519"/>
    <n v="0"/>
    <x v="0"/>
    <s v="Exc"/>
    <s v="M"/>
    <x v="0"/>
    <n v="8.25"/>
    <n v="41.25"/>
    <x v="1"/>
    <x v="0"/>
    <x v="1"/>
  </r>
  <r>
    <s v="HBH-64794-080"/>
    <x v="393"/>
    <x v="2"/>
    <x v="1"/>
    <s v="40560-18556-YE"/>
    <s v="R-D-0.2"/>
    <n v="3"/>
    <x v="520"/>
    <n v="0"/>
    <x v="0"/>
    <s v="Rob"/>
    <s v="D"/>
    <x v="1"/>
    <n v="2.6849999999999996"/>
    <n v="8.0549999999999997"/>
    <x v="0"/>
    <x v="1"/>
    <x v="1"/>
  </r>
  <r>
    <s v="PPP-78935-365"/>
    <x v="394"/>
    <x v="2"/>
    <x v="1"/>
    <s v="91074-60023-IP"/>
    <s v="E-D-1"/>
    <n v="4"/>
    <x v="521"/>
    <n v="0"/>
    <x v="0"/>
    <s v="Exc"/>
    <s v="D"/>
    <x v="2"/>
    <n v="12.15"/>
    <n v="48.6"/>
    <x v="1"/>
    <x v="1"/>
    <x v="0"/>
  </r>
  <r>
    <s v="COV-52659-202"/>
    <x v="395"/>
    <x v="2"/>
    <x v="1"/>
    <s v="99899-54612-NX"/>
    <s v="L-M-2.5"/>
    <n v="2"/>
    <x v="522"/>
    <s v="rthickpennyfz@cafepress.com"/>
    <x v="0"/>
    <s v="Lib"/>
    <s v="M"/>
    <x v="3"/>
    <n v="33.464999999999996"/>
    <n v="66.929999999999993"/>
    <x v="2"/>
    <x v="0"/>
    <x v="0"/>
  </r>
  <r>
    <s v="UMB-11223-710"/>
    <x v="396"/>
    <x v="2"/>
    <x v="1"/>
    <s v="49012-12987-QT"/>
    <s v="R-D-0.2"/>
    <n v="6"/>
    <x v="523"/>
    <s v="mfrightm8@harvard.edu"/>
    <x v="2"/>
    <s v="Rob"/>
    <s v="D"/>
    <x v="1"/>
    <n v="2.6849999999999996"/>
    <n v="16.11"/>
    <x v="0"/>
    <x v="1"/>
    <x v="0"/>
  </r>
  <r>
    <s v="YOG-94666-679"/>
    <x v="397"/>
    <x v="2"/>
    <x v="1"/>
    <s v="86991-53901-AT"/>
    <s v="L-D-0.2"/>
    <n v="2"/>
    <x v="524"/>
    <n v="0"/>
    <x v="1"/>
    <s v="Lib"/>
    <s v="D"/>
    <x v="1"/>
    <n v="3.8849999999999998"/>
    <n v="7.77"/>
    <x v="2"/>
    <x v="1"/>
    <x v="1"/>
  </r>
  <r>
    <s v="XBV-40336-071"/>
    <x v="398"/>
    <x v="2"/>
    <x v="1"/>
    <s v="38536-98293-JZ"/>
    <s v="A-D-0.2"/>
    <n v="3"/>
    <x v="525"/>
    <n v="0"/>
    <x v="2"/>
    <s v="Ara"/>
    <s v="D"/>
    <x v="1"/>
    <n v="2.9849999999999999"/>
    <n v="8.9550000000000001"/>
    <x v="3"/>
    <x v="1"/>
    <x v="0"/>
  </r>
  <r>
    <s v="TPA-93614-840"/>
    <x v="399"/>
    <x v="2"/>
    <x v="1"/>
    <s v="28932-49296-TM"/>
    <s v="E-D-0.5"/>
    <n v="2"/>
    <x v="526"/>
    <s v="sdivinyau@ask.com"/>
    <x v="0"/>
    <s v="Exc"/>
    <s v="D"/>
    <x v="0"/>
    <n v="7.29"/>
    <n v="14.58"/>
    <x v="1"/>
    <x v="1"/>
    <x v="1"/>
  </r>
  <r>
    <s v="DWY-56352-412"/>
    <x v="400"/>
    <x v="2"/>
    <x v="1"/>
    <s v="55427-08059-DF"/>
    <s v="R-D-0.2"/>
    <n v="1"/>
    <x v="527"/>
    <s v="zwalisiakqv@ucsd.edu"/>
    <x v="2"/>
    <s v="Rob"/>
    <s v="D"/>
    <x v="1"/>
    <n v="2.6849999999999996"/>
    <n v="2.6849999999999996"/>
    <x v="0"/>
    <x v="1"/>
    <x v="1"/>
  </r>
  <r>
    <s v="VID-40587-569"/>
    <x v="401"/>
    <x v="2"/>
    <x v="1"/>
    <s v="09818-59895-EH"/>
    <s v="E-D-2.5"/>
    <n v="5"/>
    <x v="528"/>
    <s v="skeetsde@answers.com"/>
    <x v="0"/>
    <s v="Exc"/>
    <s v="D"/>
    <x v="3"/>
    <n v="27.945"/>
    <n v="139.72499999999999"/>
    <x v="1"/>
    <x v="1"/>
    <x v="1"/>
  </r>
  <r>
    <s v="SGA-30059-217"/>
    <x v="401"/>
    <x v="2"/>
    <x v="1"/>
    <s v="84405-83364-DG"/>
    <s v="A-D-0.5"/>
    <n v="5"/>
    <x v="529"/>
    <s v="lkynetonrf@macromedia.com"/>
    <x v="1"/>
    <s v="Ara"/>
    <s v="D"/>
    <x v="0"/>
    <n v="5.97"/>
    <n v="29.849999999999998"/>
    <x v="3"/>
    <x v="1"/>
    <x v="1"/>
  </r>
  <r>
    <s v="WUG-76466-650"/>
    <x v="402"/>
    <x v="2"/>
    <x v="1"/>
    <s v="43439-94003-DW"/>
    <s v="L-D-0.5"/>
    <n v="3"/>
    <x v="346"/>
    <n v="0"/>
    <x v="0"/>
    <s v="Lib"/>
    <s v="D"/>
    <x v="0"/>
    <n v="7.77"/>
    <n v="23.31"/>
    <x v="2"/>
    <x v="1"/>
    <x v="0"/>
  </r>
  <r>
    <s v="FZQ-29439-457"/>
    <x v="403"/>
    <x v="2"/>
    <x v="1"/>
    <s v="50449-80974-BZ"/>
    <s v="E-L-0.2"/>
    <n v="5"/>
    <x v="530"/>
    <s v="tbownecb@unicef.org"/>
    <x v="2"/>
    <s v="Exc"/>
    <s v="L"/>
    <x v="1"/>
    <n v="4.4550000000000001"/>
    <n v="22.274999999999999"/>
    <x v="1"/>
    <x v="2"/>
    <x v="1"/>
  </r>
  <r>
    <s v="WYM-17686-694"/>
    <x v="404"/>
    <x v="2"/>
    <x v="1"/>
    <s v="58689-55264-VK"/>
    <s v="A-D-2.5"/>
    <n v="5"/>
    <x v="531"/>
    <s v="ccottingham1o@wikipedia.org"/>
    <x v="0"/>
    <s v="Ara"/>
    <s v="D"/>
    <x v="3"/>
    <n v="22.884999999999998"/>
    <n v="114.42499999999998"/>
    <x v="3"/>
    <x v="1"/>
    <x v="0"/>
  </r>
  <r>
    <s v="MVO-39328-830"/>
    <x v="405"/>
    <x v="2"/>
    <x v="1"/>
    <s v="84057-45461-AH"/>
    <s v="L-M-0.5"/>
    <n v="5"/>
    <x v="532"/>
    <s v="ocomberob@goo.gl"/>
    <x v="2"/>
    <s v="Lib"/>
    <s v="M"/>
    <x v="0"/>
    <n v="8.73"/>
    <n v="43.650000000000006"/>
    <x v="2"/>
    <x v="0"/>
    <x v="0"/>
  </r>
  <r>
    <s v="MVO-39328-830"/>
    <x v="405"/>
    <x v="2"/>
    <x v="1"/>
    <s v="84057-45461-AH"/>
    <s v="A-L-0.5"/>
    <n v="6"/>
    <x v="532"/>
    <s v="ocomberob@goo.gl"/>
    <x v="2"/>
    <s v="Ara"/>
    <s v="L"/>
    <x v="0"/>
    <n v="7.77"/>
    <n v="46.62"/>
    <x v="3"/>
    <x v="2"/>
    <x v="0"/>
  </r>
  <r>
    <s v="DNZ-11665-950"/>
    <x v="406"/>
    <x v="2"/>
    <x v="1"/>
    <s v="10637-45522-ID"/>
    <s v="L-L-2.5"/>
    <n v="2"/>
    <x v="533"/>
    <n v="0"/>
    <x v="0"/>
    <s v="Lib"/>
    <s v="L"/>
    <x v="3"/>
    <n v="36.454999999999998"/>
    <n v="72.91"/>
    <x v="2"/>
    <x v="2"/>
    <x v="0"/>
  </r>
  <r>
    <s v="DWW-28642-549"/>
    <x v="407"/>
    <x v="2"/>
    <x v="2"/>
    <s v="91181-19412-RQ"/>
    <s v="E-D-0.2"/>
    <n v="2"/>
    <x v="534"/>
    <s v="erasmus9f@techcrunch.com"/>
    <x v="0"/>
    <s v="Exc"/>
    <s v="D"/>
    <x v="1"/>
    <n v="3.645"/>
    <n v="7.29"/>
    <x v="1"/>
    <x v="1"/>
    <x v="1"/>
  </r>
  <r>
    <s v="NOK-50349-551"/>
    <x v="408"/>
    <x v="2"/>
    <x v="2"/>
    <s v="09595-95726-OV"/>
    <s v="R-D-0.5"/>
    <n v="3"/>
    <x v="535"/>
    <s v="esedgebeer89@oaic.gov.au"/>
    <x v="0"/>
    <s v="Rob"/>
    <s v="D"/>
    <x v="0"/>
    <n v="5.3699999999999992"/>
    <n v="16.11"/>
    <x v="0"/>
    <x v="1"/>
    <x v="1"/>
  </r>
  <r>
    <s v="TCR-01064-030"/>
    <x v="408"/>
    <x v="2"/>
    <x v="2"/>
    <s v="13181-04387-LI"/>
    <s v="E-M-1"/>
    <n v="6"/>
    <x v="536"/>
    <s v="sbuschff@so-net.ne.jp"/>
    <x v="2"/>
    <s v="Exc"/>
    <s v="M"/>
    <x v="2"/>
    <n v="13.75"/>
    <n v="82.5"/>
    <x v="1"/>
    <x v="0"/>
    <x v="0"/>
  </r>
  <r>
    <s v="BLD-12227-251"/>
    <x v="409"/>
    <x v="2"/>
    <x v="2"/>
    <s v="64395-74865-WF"/>
    <s v="A-M-0.5"/>
    <n v="2"/>
    <x v="537"/>
    <s v="iwhapple2p@com.com"/>
    <x v="0"/>
    <s v="Ara"/>
    <s v="M"/>
    <x v="0"/>
    <n v="6.75"/>
    <n v="13.5"/>
    <x v="3"/>
    <x v="0"/>
    <x v="0"/>
  </r>
  <r>
    <s v="AVK-76526-953"/>
    <x v="409"/>
    <x v="2"/>
    <x v="2"/>
    <s v="47268-50127-XY"/>
    <s v="A-D-1"/>
    <n v="2"/>
    <x v="538"/>
    <s v="ldantonnp@miitbeian.gov.cn"/>
    <x v="0"/>
    <s v="Ara"/>
    <s v="D"/>
    <x v="2"/>
    <n v="9.9499999999999993"/>
    <n v="19.899999999999999"/>
    <x v="3"/>
    <x v="1"/>
    <x v="0"/>
  </r>
  <r>
    <s v="UOJ-28238-299"/>
    <x v="410"/>
    <x v="2"/>
    <x v="2"/>
    <s v="30844-91890-ZA"/>
    <s v="R-L-0.2"/>
    <n v="6"/>
    <x v="539"/>
    <s v="rreadieg8@guardian.co.uk"/>
    <x v="0"/>
    <s v="Rob"/>
    <s v="L"/>
    <x v="1"/>
    <n v="3.5849999999999995"/>
    <n v="21.509999999999998"/>
    <x v="0"/>
    <x v="2"/>
    <x v="0"/>
  </r>
  <r>
    <s v="BKK-47233-845"/>
    <x v="411"/>
    <x v="2"/>
    <x v="2"/>
    <s v="76239-90137-UQ"/>
    <s v="A-D-1"/>
    <n v="4"/>
    <x v="540"/>
    <s v="fferbera@businesswire.com"/>
    <x v="0"/>
    <s v="Ara"/>
    <s v="D"/>
    <x v="2"/>
    <n v="9.9499999999999993"/>
    <n v="39.799999999999997"/>
    <x v="3"/>
    <x v="1"/>
    <x v="0"/>
  </r>
  <r>
    <s v="WMA-34232-850"/>
    <x v="411"/>
    <x v="2"/>
    <x v="2"/>
    <s v="53386-94266-LJ"/>
    <s v="L-D-2.5"/>
    <n v="4"/>
    <x v="541"/>
    <n v="0"/>
    <x v="0"/>
    <s v="Lib"/>
    <s v="D"/>
    <x v="3"/>
    <n v="29.784999999999997"/>
    <n v="119.13999999999999"/>
    <x v="2"/>
    <x v="1"/>
    <x v="1"/>
  </r>
  <r>
    <s v="VCE-56531-986"/>
    <x v="412"/>
    <x v="2"/>
    <x v="2"/>
    <s v="57192-13428-PL"/>
    <s v="R-M-0.5"/>
    <n v="5"/>
    <x v="542"/>
    <s v="rtomkowiczk7@bravesites.com"/>
    <x v="2"/>
    <s v="Rob"/>
    <s v="M"/>
    <x v="0"/>
    <n v="5.97"/>
    <n v="29.849999999999998"/>
    <x v="0"/>
    <x v="0"/>
    <x v="1"/>
  </r>
  <r>
    <s v="MSB-08397-648"/>
    <x v="413"/>
    <x v="2"/>
    <x v="2"/>
    <s v="49530-25460-RW"/>
    <s v="R-L-0.2"/>
    <n v="4"/>
    <x v="543"/>
    <n v="0"/>
    <x v="0"/>
    <s v="Rob"/>
    <s v="L"/>
    <x v="1"/>
    <n v="3.5849999999999995"/>
    <n v="14.339999999999998"/>
    <x v="0"/>
    <x v="2"/>
    <x v="0"/>
  </r>
  <r>
    <s v="WXG-25759-236"/>
    <x v="413"/>
    <x v="2"/>
    <x v="2"/>
    <s v="39919-06540-ZI"/>
    <s v="E-L-2.5"/>
    <n v="2"/>
    <x v="544"/>
    <s v="wkeyse40@apple.com"/>
    <x v="0"/>
    <s v="Exc"/>
    <s v="L"/>
    <x v="3"/>
    <n v="34.154999999999994"/>
    <n v="68.309999999999988"/>
    <x v="1"/>
    <x v="2"/>
    <x v="1"/>
  </r>
  <r>
    <s v="DSL-69915-544"/>
    <x v="413"/>
    <x v="2"/>
    <x v="2"/>
    <s v="10142-55267-YO"/>
    <s v="R-L-0.2"/>
    <n v="3"/>
    <x v="516"/>
    <s v="wlightollersf9@baidu.com"/>
    <x v="0"/>
    <s v="Rob"/>
    <s v="L"/>
    <x v="1"/>
    <n v="3.5849999999999995"/>
    <n v="10.754999999999999"/>
    <x v="0"/>
    <x v="2"/>
    <x v="1"/>
  </r>
  <r>
    <s v="NQS-01613-687"/>
    <x v="414"/>
    <x v="2"/>
    <x v="2"/>
    <s v="10204-31464-SA"/>
    <s v="L-D-0.5"/>
    <n v="1"/>
    <x v="545"/>
    <s v="bogb@elpais.com"/>
    <x v="0"/>
    <s v="Lib"/>
    <s v="D"/>
    <x v="0"/>
    <n v="7.77"/>
    <n v="7.77"/>
    <x v="2"/>
    <x v="1"/>
    <x v="1"/>
  </r>
  <r>
    <s v="UEA-72681-629"/>
    <x v="414"/>
    <x v="2"/>
    <x v="2"/>
    <s v="24972-55878-KX"/>
    <s v="A-L-2.5"/>
    <n v="3"/>
    <x v="546"/>
    <s v="fconstancekz@ifeng.com"/>
    <x v="0"/>
    <s v="Ara"/>
    <s v="L"/>
    <x v="3"/>
    <n v="29.784999999999997"/>
    <n v="89.35499999999999"/>
    <x v="3"/>
    <x v="2"/>
    <x v="0"/>
  </r>
  <r>
    <s v="GOW-03198-575"/>
    <x v="415"/>
    <x v="2"/>
    <x v="2"/>
    <s v="61513-27752-FA"/>
    <s v="A-D-0.5"/>
    <n v="4"/>
    <x v="547"/>
    <s v="mludwell3e@blogger.com"/>
    <x v="0"/>
    <s v="Ara"/>
    <s v="D"/>
    <x v="0"/>
    <n v="5.97"/>
    <n v="23.88"/>
    <x v="3"/>
    <x v="1"/>
    <x v="1"/>
  </r>
  <r>
    <s v="EIL-44855-309"/>
    <x v="416"/>
    <x v="2"/>
    <x v="2"/>
    <s v="59741-90220-OW"/>
    <s v="R-D-0.5"/>
    <n v="5"/>
    <x v="548"/>
    <n v="0"/>
    <x v="0"/>
    <s v="Rob"/>
    <s v="D"/>
    <x v="0"/>
    <n v="5.3699999999999992"/>
    <n v="26.849999999999994"/>
    <x v="0"/>
    <x v="1"/>
    <x v="1"/>
  </r>
  <r>
    <s v="SRG-76791-614"/>
    <x v="416"/>
    <x v="2"/>
    <x v="2"/>
    <s v="11729-74102-XB"/>
    <s v="E-L-0.5"/>
    <n v="1"/>
    <x v="549"/>
    <s v="kthoumassonn7@bloglovin.com"/>
    <x v="0"/>
    <s v="Exc"/>
    <s v="L"/>
    <x v="0"/>
    <n v="8.91"/>
    <n v="8.91"/>
    <x v="1"/>
    <x v="2"/>
    <x v="1"/>
  </r>
  <r>
    <s v="KRB-88066-642"/>
    <x v="417"/>
    <x v="2"/>
    <x v="2"/>
    <s v="22107-86640-SB"/>
    <s v="L-M-1"/>
    <n v="5"/>
    <x v="550"/>
    <s v="agillard1i@issuu.com"/>
    <x v="0"/>
    <s v="Lib"/>
    <s v="M"/>
    <x v="2"/>
    <n v="14.55"/>
    <n v="72.75"/>
    <x v="2"/>
    <x v="0"/>
    <x v="0"/>
  </r>
  <r>
    <s v="NGG-24006-937"/>
    <x v="417"/>
    <x v="2"/>
    <x v="2"/>
    <s v="29102-40100-TZ"/>
    <s v="E-M-2.5"/>
    <n v="4"/>
    <x v="551"/>
    <s v="lflippellih4@github.io"/>
    <x v="1"/>
    <s v="Exc"/>
    <s v="M"/>
    <x v="3"/>
    <n v="31.624999999999996"/>
    <n v="126.49999999999999"/>
    <x v="1"/>
    <x v="0"/>
    <x v="0"/>
  </r>
  <r>
    <s v="FEK-14025-351"/>
    <x v="418"/>
    <x v="2"/>
    <x v="2"/>
    <s v="03990-21586-MQ"/>
    <s v="E-L-0.2"/>
    <n v="6"/>
    <x v="552"/>
    <s v="gdimitrioud8@chronoengine.com"/>
    <x v="0"/>
    <s v="Exc"/>
    <s v="L"/>
    <x v="1"/>
    <n v="4.4550000000000001"/>
    <n v="26.73"/>
    <x v="1"/>
    <x v="2"/>
    <x v="1"/>
  </r>
  <r>
    <s v="IKQ-39946-768"/>
    <x v="418"/>
    <x v="2"/>
    <x v="2"/>
    <s v="72778-50968-UQ"/>
    <s v="R-M-1"/>
    <n v="6"/>
    <x v="553"/>
    <s v="ijespern4@theglobeandmail.com"/>
    <x v="0"/>
    <s v="Rob"/>
    <s v="M"/>
    <x v="2"/>
    <n v="9.9499999999999993"/>
    <n v="59.699999999999996"/>
    <x v="0"/>
    <x v="0"/>
    <x v="0"/>
  </r>
  <r>
    <s v="WAV-38301-984"/>
    <x v="419"/>
    <x v="2"/>
    <x v="2"/>
    <s v="62863-81239-DT"/>
    <s v="A-D-0.5"/>
    <n v="5"/>
    <x v="554"/>
    <s v="cpinkerton85@upenn.edu"/>
    <x v="0"/>
    <s v="Ara"/>
    <s v="D"/>
    <x v="0"/>
    <n v="5.97"/>
    <n v="29.849999999999998"/>
    <x v="3"/>
    <x v="1"/>
    <x v="0"/>
  </r>
  <r>
    <s v="KPO-24942-184"/>
    <x v="420"/>
    <x v="2"/>
    <x v="2"/>
    <s v="70567-65133-CN"/>
    <s v="L-L-2.5"/>
    <n v="3"/>
    <x v="555"/>
    <n v="0"/>
    <x v="2"/>
    <s v="Lib"/>
    <s v="L"/>
    <x v="3"/>
    <n v="36.454999999999998"/>
    <n v="109.36499999999999"/>
    <x v="2"/>
    <x v="2"/>
    <x v="0"/>
  </r>
  <r>
    <s v="ZFR-79447-696"/>
    <x v="421"/>
    <x v="2"/>
    <x v="2"/>
    <s v="77828-66867-KH"/>
    <s v="R-M-0.5"/>
    <n v="1"/>
    <x v="556"/>
    <n v="0"/>
    <x v="0"/>
    <s v="Rob"/>
    <s v="M"/>
    <x v="0"/>
    <n v="5.97"/>
    <n v="5.97"/>
    <x v="0"/>
    <x v="0"/>
    <x v="1"/>
  </r>
  <r>
    <s v="JVW-22582-137"/>
    <x v="422"/>
    <x v="2"/>
    <x v="2"/>
    <s v="89208-74646-UK"/>
    <s v="E-M-0.2"/>
    <n v="5"/>
    <x v="557"/>
    <s v="bkenwell6h@over-blog.com"/>
    <x v="0"/>
    <s v="Exc"/>
    <s v="M"/>
    <x v="1"/>
    <n v="4.125"/>
    <n v="20.625"/>
    <x v="1"/>
    <x v="0"/>
    <x v="0"/>
  </r>
  <r>
    <s v="LYP-52345-883"/>
    <x v="423"/>
    <x v="2"/>
    <x v="2"/>
    <s v="17649-28133-PY"/>
    <s v="E-M-0.5"/>
    <n v="1"/>
    <x v="558"/>
    <n v="0"/>
    <x v="2"/>
    <s v="Exc"/>
    <s v="M"/>
    <x v="0"/>
    <n v="8.25"/>
    <n v="8.25"/>
    <x v="1"/>
    <x v="0"/>
    <x v="1"/>
  </r>
  <r>
    <s v="CPW-34587-459"/>
    <x v="424"/>
    <x v="2"/>
    <x v="2"/>
    <s v="84641-67384-TD"/>
    <s v="A-L-2.5"/>
    <n v="6"/>
    <x v="559"/>
    <s v="mmiddisiu@dmoz.org"/>
    <x v="0"/>
    <s v="Ara"/>
    <s v="L"/>
    <x v="3"/>
    <n v="29.784999999999997"/>
    <n v="178.70999999999998"/>
    <x v="3"/>
    <x v="2"/>
    <x v="1"/>
  </r>
  <r>
    <s v="CCZ-19589-212"/>
    <x v="425"/>
    <x v="2"/>
    <x v="2"/>
    <s v="05754-41702-FG"/>
    <s v="L-M-0.2"/>
    <n v="2"/>
    <x v="560"/>
    <s v="kstreight6d@about.com"/>
    <x v="0"/>
    <s v="Lib"/>
    <s v="M"/>
    <x v="1"/>
    <n v="4.3650000000000002"/>
    <n v="8.73"/>
    <x v="2"/>
    <x v="0"/>
    <x v="0"/>
  </r>
  <r>
    <s v="RZN-65182-395"/>
    <x v="425"/>
    <x v="2"/>
    <x v="2"/>
    <s v="59572-41990-XY"/>
    <s v="L-M-1"/>
    <n v="6"/>
    <x v="561"/>
    <s v="kloxtona3@opensource.org"/>
    <x v="0"/>
    <s v="Lib"/>
    <s v="M"/>
    <x v="2"/>
    <n v="14.55"/>
    <n v="87.300000000000011"/>
    <x v="2"/>
    <x v="0"/>
    <x v="0"/>
  </r>
  <r>
    <s v="PRP-53390-819"/>
    <x v="426"/>
    <x v="2"/>
    <x v="2"/>
    <s v="84260-39432-ML"/>
    <s v="E-L-0.5"/>
    <n v="6"/>
    <x v="562"/>
    <s v="mwhellans5v@mapquest.com"/>
    <x v="0"/>
    <s v="Exc"/>
    <s v="L"/>
    <x v="0"/>
    <n v="8.91"/>
    <n v="53.46"/>
    <x v="1"/>
    <x v="2"/>
    <x v="0"/>
  </r>
  <r>
    <s v="AXR-10962-010"/>
    <x v="426"/>
    <x v="2"/>
    <x v="2"/>
    <s v="53683-35977-KI"/>
    <s v="E-D-1"/>
    <n v="2"/>
    <x v="563"/>
    <s v="mseawright7e@nbcnews.com"/>
    <x v="1"/>
    <s v="Exc"/>
    <s v="D"/>
    <x v="2"/>
    <n v="12.15"/>
    <n v="24.3"/>
    <x v="1"/>
    <x v="1"/>
    <x v="0"/>
  </r>
  <r>
    <s v="MPQ-23421-608"/>
    <x v="426"/>
    <x v="2"/>
    <x v="2"/>
    <s v="08023-52962-ET"/>
    <s v="E-M-0.5"/>
    <n v="5"/>
    <x v="564"/>
    <s v="kheddanmy@icq.com"/>
    <x v="0"/>
    <s v="Exc"/>
    <s v="M"/>
    <x v="0"/>
    <n v="8.25"/>
    <n v="41.25"/>
    <x v="1"/>
    <x v="0"/>
    <x v="1"/>
  </r>
  <r>
    <s v="IHN-19982-362"/>
    <x v="427"/>
    <x v="2"/>
    <x v="2"/>
    <s v="68894-91205-MP"/>
    <s v="R-L-1"/>
    <n v="3"/>
    <x v="565"/>
    <s v="egrise2g@cargocollective.com"/>
    <x v="0"/>
    <s v="Rob"/>
    <s v="L"/>
    <x v="2"/>
    <n v="11.95"/>
    <n v="35.849999999999994"/>
    <x v="0"/>
    <x v="2"/>
    <x v="0"/>
  </r>
  <r>
    <s v="UCT-03935-589"/>
    <x v="427"/>
    <x v="2"/>
    <x v="2"/>
    <s v="85851-78384-DM"/>
    <s v="R-D-0.5"/>
    <n v="6"/>
    <x v="566"/>
    <s v="amundford52@nbcnews.com"/>
    <x v="0"/>
    <s v="Rob"/>
    <s v="D"/>
    <x v="0"/>
    <n v="5.3699999999999992"/>
    <n v="32.22"/>
    <x v="0"/>
    <x v="1"/>
    <x v="0"/>
  </r>
  <r>
    <s v="OCK-89033-348"/>
    <x v="428"/>
    <x v="2"/>
    <x v="2"/>
    <s v="82300-88786-UE"/>
    <s v="A-L-0.2"/>
    <n v="6"/>
    <x v="567"/>
    <n v="0"/>
    <x v="0"/>
    <s v="Ara"/>
    <s v="L"/>
    <x v="1"/>
    <n v="3.8849999999999998"/>
    <n v="23.31"/>
    <x v="3"/>
    <x v="2"/>
    <x v="1"/>
  </r>
  <r>
    <s v="ZDK-82166-357"/>
    <x v="429"/>
    <x v="2"/>
    <x v="3"/>
    <s v="81431-12577-VD"/>
    <s v="A-M-1"/>
    <n v="3"/>
    <x v="568"/>
    <s v="bkeaveney2f@netlog.com"/>
    <x v="0"/>
    <s v="Ara"/>
    <s v="M"/>
    <x v="2"/>
    <n v="11.25"/>
    <n v="33.75"/>
    <x v="3"/>
    <x v="0"/>
    <x v="0"/>
  </r>
  <r>
    <s v="CLJ-23403-689"/>
    <x v="429"/>
    <x v="2"/>
    <x v="3"/>
    <s v="19413-02045-CG"/>
    <s v="R-L-1"/>
    <n v="2"/>
    <x v="569"/>
    <n v="0"/>
    <x v="1"/>
    <s v="Rob"/>
    <s v="L"/>
    <x v="2"/>
    <n v="11.95"/>
    <n v="23.9"/>
    <x v="0"/>
    <x v="2"/>
    <x v="0"/>
  </r>
  <r>
    <s v="YUO-76652-814"/>
    <x v="430"/>
    <x v="2"/>
    <x v="3"/>
    <s v="26248-84194-FI"/>
    <s v="A-D-0.2"/>
    <n v="6"/>
    <x v="570"/>
    <s v="pormerodg0@redcross.org"/>
    <x v="0"/>
    <s v="Ara"/>
    <s v="D"/>
    <x v="1"/>
    <n v="2.9849999999999999"/>
    <n v="17.91"/>
    <x v="3"/>
    <x v="1"/>
    <x v="0"/>
  </r>
  <r>
    <s v="FJQ-60035-234"/>
    <x v="431"/>
    <x v="2"/>
    <x v="3"/>
    <s v="08847-29858-HN"/>
    <s v="A-L-0.2"/>
    <n v="2"/>
    <x v="571"/>
    <n v="0"/>
    <x v="0"/>
    <s v="Ara"/>
    <s v="L"/>
    <x v="1"/>
    <n v="3.8849999999999998"/>
    <n v="7.77"/>
    <x v="3"/>
    <x v="2"/>
    <x v="1"/>
  </r>
  <r>
    <s v="SZR-35951-530"/>
    <x v="431"/>
    <x v="2"/>
    <x v="3"/>
    <s v="14121-20527-OJ"/>
    <s v="E-D-2.5"/>
    <n v="3"/>
    <x v="572"/>
    <s v="wransonbz@ted.com"/>
    <x v="2"/>
    <s v="Exc"/>
    <s v="D"/>
    <x v="3"/>
    <n v="27.945"/>
    <n v="83.835000000000008"/>
    <x v="1"/>
    <x v="1"/>
    <x v="1"/>
  </r>
  <r>
    <s v="DCE-22886-861"/>
    <x v="431"/>
    <x v="2"/>
    <x v="3"/>
    <s v="56060-17602-RG"/>
    <s v="E-D-0.2"/>
    <n v="1"/>
    <x v="573"/>
    <n v="0"/>
    <x v="2"/>
    <s v="Exc"/>
    <s v="D"/>
    <x v="1"/>
    <n v="3.645"/>
    <n v="3.645"/>
    <x v="1"/>
    <x v="1"/>
    <x v="1"/>
  </r>
  <r>
    <s v="SZY-63017-318"/>
    <x v="432"/>
    <x v="2"/>
    <x v="3"/>
    <s v="91809-58808-TV"/>
    <s v="A-L-0.2"/>
    <n v="2"/>
    <x v="574"/>
    <s v="bkellowayoo@omniture.com"/>
    <x v="0"/>
    <s v="Ara"/>
    <s v="L"/>
    <x v="1"/>
    <n v="3.8849999999999998"/>
    <n v="7.77"/>
    <x v="3"/>
    <x v="2"/>
    <x v="1"/>
  </r>
  <r>
    <s v="FTV-77095-168"/>
    <x v="433"/>
    <x v="2"/>
    <x v="3"/>
    <s v="66708-26678-QK"/>
    <s v="L-L-0.5"/>
    <n v="6"/>
    <x v="575"/>
    <n v="0"/>
    <x v="0"/>
    <s v="Lib"/>
    <s v="L"/>
    <x v="0"/>
    <n v="9.51"/>
    <n v="57.06"/>
    <x v="2"/>
    <x v="2"/>
    <x v="0"/>
  </r>
  <r>
    <s v="WJJ-37489-898"/>
    <x v="433"/>
    <x v="2"/>
    <x v="3"/>
    <s v="31599-82152-AD"/>
    <s v="A-M-1"/>
    <n v="1"/>
    <x v="576"/>
    <s v="rfaltinqb@topsy.com"/>
    <x v="2"/>
    <s v="Ara"/>
    <s v="M"/>
    <x v="2"/>
    <n v="11.25"/>
    <n v="11.25"/>
    <x v="3"/>
    <x v="0"/>
    <x v="0"/>
  </r>
  <r>
    <s v="DWB-61381-370"/>
    <x v="434"/>
    <x v="2"/>
    <x v="3"/>
    <s v="11812-00461-KH"/>
    <s v="L-L-0.2"/>
    <n v="2"/>
    <x v="577"/>
    <s v="bgozzettb7@github.com"/>
    <x v="0"/>
    <s v="Lib"/>
    <s v="L"/>
    <x v="1"/>
    <n v="4.7549999999999999"/>
    <n v="9.51"/>
    <x v="2"/>
    <x v="2"/>
    <x v="0"/>
  </r>
  <r>
    <s v="ZWK-03995-815"/>
    <x v="435"/>
    <x v="2"/>
    <x v="3"/>
    <s v="28279-78469-YW"/>
    <s v="E-M-2.5"/>
    <n v="2"/>
    <x v="578"/>
    <s v="ehobbing4v@nsw.gov.au"/>
    <x v="0"/>
    <s v="Exc"/>
    <s v="M"/>
    <x v="3"/>
    <n v="31.624999999999996"/>
    <n v="63.249999999999993"/>
    <x v="1"/>
    <x v="0"/>
    <x v="1"/>
  </r>
  <r>
    <s v="PTY-86420-119"/>
    <x v="436"/>
    <x v="2"/>
    <x v="3"/>
    <s v="25504-41681-WA"/>
    <s v="A-D-0.5"/>
    <n v="4"/>
    <x v="579"/>
    <s v="otadmanjf@ft.com"/>
    <x v="0"/>
    <s v="Ara"/>
    <s v="D"/>
    <x v="0"/>
    <n v="5.97"/>
    <n v="23.88"/>
    <x v="3"/>
    <x v="1"/>
    <x v="1"/>
  </r>
  <r>
    <s v="EYH-88288-452"/>
    <x v="437"/>
    <x v="2"/>
    <x v="3"/>
    <s v="03010-30348-UA"/>
    <s v="L-L-2.5"/>
    <n v="5"/>
    <x v="580"/>
    <s v="dcarojb@twitter.com"/>
    <x v="0"/>
    <s v="Lib"/>
    <s v="L"/>
    <x v="3"/>
    <n v="36.454999999999998"/>
    <n v="182.27499999999998"/>
    <x v="2"/>
    <x v="2"/>
    <x v="1"/>
  </r>
  <r>
    <s v="KMB-95211-174"/>
    <x v="438"/>
    <x v="2"/>
    <x v="3"/>
    <s v="23941-30203-MO"/>
    <s v="R-D-2.5"/>
    <n v="4"/>
    <x v="581"/>
    <s v="ldwerryhousen5@gravatar.com"/>
    <x v="0"/>
    <s v="Rob"/>
    <s v="D"/>
    <x v="3"/>
    <n v="20.584999999999997"/>
    <n v="82.339999999999989"/>
    <x v="0"/>
    <x v="1"/>
    <x v="1"/>
  </r>
  <r>
    <s v="LUO-37559-016"/>
    <x v="439"/>
    <x v="2"/>
    <x v="3"/>
    <s v="21240-83132-SP"/>
    <s v="L-M-1"/>
    <n v="3"/>
    <x v="582"/>
    <n v="0"/>
    <x v="0"/>
    <s v="Lib"/>
    <s v="M"/>
    <x v="2"/>
    <n v="14.55"/>
    <n v="43.650000000000006"/>
    <x v="2"/>
    <x v="0"/>
    <x v="0"/>
  </r>
  <r>
    <s v="TBU-64277-625"/>
    <x v="439"/>
    <x v="2"/>
    <x v="3"/>
    <s v="98918-34330-GY"/>
    <s v="E-M-1"/>
    <n v="6"/>
    <x v="583"/>
    <n v="0"/>
    <x v="0"/>
    <s v="Exc"/>
    <s v="M"/>
    <x v="2"/>
    <n v="13.75"/>
    <n v="82.5"/>
    <x v="1"/>
    <x v="0"/>
    <x v="1"/>
  </r>
  <r>
    <s v="USA-42811-560"/>
    <x v="440"/>
    <x v="2"/>
    <x v="3"/>
    <s v="49671-11547-WG"/>
    <s v="E-L-0.2"/>
    <n v="2"/>
    <x v="584"/>
    <s v="jmahakc@cyberchimps.com"/>
    <x v="0"/>
    <s v="Exc"/>
    <s v="L"/>
    <x v="1"/>
    <n v="4.4550000000000001"/>
    <n v="8.91"/>
    <x v="1"/>
    <x v="2"/>
    <x v="0"/>
  </r>
  <r>
    <s v="RJI-71409-490"/>
    <x v="440"/>
    <x v="2"/>
    <x v="3"/>
    <s v="31613-41626-KX"/>
    <s v="L-M-0.5"/>
    <n v="5"/>
    <x v="585"/>
    <s v="ccrosterlr@gov.uk"/>
    <x v="0"/>
    <s v="Lib"/>
    <s v="M"/>
    <x v="0"/>
    <n v="8.73"/>
    <n v="43.650000000000006"/>
    <x v="2"/>
    <x v="0"/>
    <x v="1"/>
  </r>
  <r>
    <s v="TME-59627-221"/>
    <x v="441"/>
    <x v="2"/>
    <x v="3"/>
    <s v="72282-40594-RX"/>
    <s v="L-L-2.5"/>
    <n v="6"/>
    <x v="586"/>
    <n v="0"/>
    <x v="0"/>
    <s v="Lib"/>
    <s v="L"/>
    <x v="3"/>
    <n v="36.454999999999998"/>
    <n v="218.73"/>
    <x v="2"/>
    <x v="2"/>
    <x v="0"/>
  </r>
  <r>
    <s v="LBC-45686-819"/>
    <x v="442"/>
    <x v="2"/>
    <x v="4"/>
    <s v="98573-41811-EQ"/>
    <s v="A-M-1"/>
    <n v="5"/>
    <x v="587"/>
    <s v="rfurman62@t.co"/>
    <x v="2"/>
    <s v="Ara"/>
    <s v="M"/>
    <x v="2"/>
    <n v="11.25"/>
    <n v="56.25"/>
    <x v="3"/>
    <x v="0"/>
    <x v="1"/>
  </r>
  <r>
    <s v="RNH-54912-747"/>
    <x v="442"/>
    <x v="2"/>
    <x v="4"/>
    <s v="37445-17791-NQ"/>
    <s v="R-M-0.5"/>
    <n v="1"/>
    <x v="588"/>
    <s v="nleethem8o@mac.com"/>
    <x v="0"/>
    <s v="Rob"/>
    <s v="M"/>
    <x v="0"/>
    <n v="5.97"/>
    <n v="5.97"/>
    <x v="0"/>
    <x v="0"/>
    <x v="1"/>
  </r>
  <r>
    <s v="XRR-28376-277"/>
    <x v="443"/>
    <x v="2"/>
    <x v="4"/>
    <s v="64481-42546-II"/>
    <s v="R-L-2.5"/>
    <n v="6"/>
    <x v="589"/>
    <n v="0"/>
    <x v="2"/>
    <s v="Rob"/>
    <s v="L"/>
    <x v="3"/>
    <n v="27.484999999999996"/>
    <n v="164.90999999999997"/>
    <x v="0"/>
    <x v="2"/>
    <x v="0"/>
  </r>
  <r>
    <s v="LGL-16843-667"/>
    <x v="444"/>
    <x v="2"/>
    <x v="4"/>
    <s v="82458-87830-JE"/>
    <s v="A-D-0.2"/>
    <n v="4"/>
    <x v="590"/>
    <s v="ahulburtgn@fda.gov"/>
    <x v="0"/>
    <s v="Ara"/>
    <s v="D"/>
    <x v="1"/>
    <n v="2.9849999999999999"/>
    <n v="11.94"/>
    <x v="3"/>
    <x v="1"/>
    <x v="1"/>
  </r>
  <r>
    <s v="LCY-24377-948"/>
    <x v="445"/>
    <x v="2"/>
    <x v="4"/>
    <s v="21617-79890-DD"/>
    <s v="R-L-2.5"/>
    <n v="1"/>
    <x v="591"/>
    <n v="0"/>
    <x v="0"/>
    <s v="Rob"/>
    <s v="L"/>
    <x v="3"/>
    <n v="27.484999999999996"/>
    <n v="27.484999999999996"/>
    <x v="0"/>
    <x v="2"/>
    <x v="1"/>
  </r>
  <r>
    <s v="IHS-71573-008"/>
    <x v="446"/>
    <x v="2"/>
    <x v="4"/>
    <s v="07972-83134-NM"/>
    <s v="E-D-0.2"/>
    <n v="6"/>
    <x v="592"/>
    <s v="snortheast7f@mashable.com"/>
    <x v="0"/>
    <s v="Exc"/>
    <s v="D"/>
    <x v="1"/>
    <n v="3.645"/>
    <n v="21.87"/>
    <x v="1"/>
    <x v="1"/>
    <x v="1"/>
  </r>
  <r>
    <s v="XMC-20620-809"/>
    <x v="447"/>
    <x v="2"/>
    <x v="4"/>
    <s v="83543-79246-ON"/>
    <s v="E-M-0.5"/>
    <n v="2"/>
    <x v="593"/>
    <s v="nnasebyes@umich.edu"/>
    <x v="0"/>
    <s v="Exc"/>
    <s v="M"/>
    <x v="0"/>
    <n v="8.25"/>
    <n v="16.5"/>
    <x v="1"/>
    <x v="0"/>
    <x v="1"/>
  </r>
  <r>
    <s v="TXH-78646-919"/>
    <x v="447"/>
    <x v="2"/>
    <x v="4"/>
    <s v="98430-37820-UV"/>
    <s v="R-D-0.2"/>
    <n v="3"/>
    <x v="594"/>
    <s v="dshortallj2@wikipedia.org"/>
    <x v="0"/>
    <s v="Rob"/>
    <s v="D"/>
    <x v="1"/>
    <n v="2.6849999999999996"/>
    <n v="8.0549999999999997"/>
    <x v="0"/>
    <x v="1"/>
    <x v="1"/>
  </r>
  <r>
    <s v="IGW-04801-466"/>
    <x v="448"/>
    <x v="2"/>
    <x v="4"/>
    <s v="29051-27555-GD"/>
    <s v="L-D-0.2"/>
    <n v="1"/>
    <x v="595"/>
    <s v="jcapeyhr@bravesites.com"/>
    <x v="0"/>
    <s v="Lib"/>
    <s v="D"/>
    <x v="1"/>
    <n v="3.8849999999999998"/>
    <n v="3.8849999999999998"/>
    <x v="2"/>
    <x v="1"/>
    <x v="1"/>
  </r>
  <r>
    <s v="UDH-24280-432"/>
    <x v="449"/>
    <x v="2"/>
    <x v="4"/>
    <s v="44865-58249-RY"/>
    <s v="L-L-1"/>
    <n v="4"/>
    <x v="596"/>
    <s v="nbroadberrieb4@gnu.org"/>
    <x v="0"/>
    <s v="Lib"/>
    <s v="L"/>
    <x v="2"/>
    <n v="15.85"/>
    <n v="63.4"/>
    <x v="2"/>
    <x v="2"/>
    <x v="0"/>
  </r>
  <r>
    <s v="LXS-63326-144"/>
    <x v="449"/>
    <x v="2"/>
    <x v="4"/>
    <s v="35367-50483-AR"/>
    <s v="R-L-0.5"/>
    <n v="2"/>
    <x v="597"/>
    <s v="gsiudaq4@nytimes.com"/>
    <x v="0"/>
    <s v="Rob"/>
    <s v="L"/>
    <x v="0"/>
    <n v="7.169999999999999"/>
    <n v="14.339999999999998"/>
    <x v="0"/>
    <x v="2"/>
    <x v="1"/>
  </r>
  <r>
    <s v="WBK-62297-910"/>
    <x v="450"/>
    <x v="2"/>
    <x v="4"/>
    <s v="25514-23938-IQ"/>
    <s v="A-D-0.2"/>
    <n v="2"/>
    <x v="598"/>
    <s v="mfearon7h@reverbnation.com"/>
    <x v="0"/>
    <s v="Ara"/>
    <s v="D"/>
    <x v="1"/>
    <n v="2.9849999999999999"/>
    <n v="5.97"/>
    <x v="3"/>
    <x v="1"/>
    <x v="0"/>
  </r>
  <r>
    <s v="MDG-14481-513"/>
    <x v="451"/>
    <x v="2"/>
    <x v="4"/>
    <s v="64897-79178-MH"/>
    <s v="A-M-2.5"/>
    <n v="4"/>
    <x v="599"/>
    <s v="zpellettf2@dailymotion.com"/>
    <x v="0"/>
    <s v="Ara"/>
    <s v="M"/>
    <x v="3"/>
    <n v="25.874999999999996"/>
    <n v="103.49999999999999"/>
    <x v="3"/>
    <x v="0"/>
    <x v="0"/>
  </r>
  <r>
    <s v="NID-20149-329"/>
    <x v="452"/>
    <x v="2"/>
    <x v="4"/>
    <s v="49888-39458-PF"/>
    <s v="R-D-0.2"/>
    <n v="2"/>
    <x v="600"/>
    <s v="aharroldch@miibeian.gov.cn"/>
    <x v="0"/>
    <s v="Rob"/>
    <s v="D"/>
    <x v="1"/>
    <n v="2.6849999999999996"/>
    <n v="5.3699999999999992"/>
    <x v="0"/>
    <x v="1"/>
    <x v="0"/>
  </r>
  <r>
    <s v="PSS-22466-862"/>
    <x v="453"/>
    <x v="2"/>
    <x v="4"/>
    <s v="11550-78378-GE"/>
    <s v="R-L-0.2"/>
    <n v="4"/>
    <x v="601"/>
    <s v="ewesterman69@si.edu"/>
    <x v="2"/>
    <s v="Rob"/>
    <s v="L"/>
    <x v="1"/>
    <n v="3.5849999999999995"/>
    <n v="14.339999999999998"/>
    <x v="0"/>
    <x v="2"/>
    <x v="0"/>
  </r>
  <r>
    <s v="NOP-21394-646"/>
    <x v="454"/>
    <x v="2"/>
    <x v="4"/>
    <s v="16982-35708-BZ"/>
    <s v="E-L-0.5"/>
    <n v="6"/>
    <x v="602"/>
    <s v="ncuttler5g@parallels.com"/>
    <x v="0"/>
    <s v="Exc"/>
    <s v="L"/>
    <x v="0"/>
    <n v="8.91"/>
    <n v="53.46"/>
    <x v="1"/>
    <x v="2"/>
    <x v="0"/>
  </r>
  <r>
    <s v="NOP-21394-646"/>
    <x v="454"/>
    <x v="2"/>
    <x v="4"/>
    <s v="16982-35708-BZ"/>
    <s v="L-D-2.5"/>
    <n v="2"/>
    <x v="602"/>
    <s v="ncuttler5g@parallels.com"/>
    <x v="0"/>
    <s v="Lib"/>
    <s v="D"/>
    <x v="3"/>
    <n v="29.784999999999997"/>
    <n v="59.569999999999993"/>
    <x v="2"/>
    <x v="1"/>
    <x v="0"/>
  </r>
  <r>
    <s v="NOP-21394-646"/>
    <x v="454"/>
    <x v="2"/>
    <x v="4"/>
    <s v="16982-35708-BZ"/>
    <s v="L-D-2.5"/>
    <n v="3"/>
    <x v="602"/>
    <s v="ncuttler5g@parallels.com"/>
    <x v="0"/>
    <s v="Lib"/>
    <s v="D"/>
    <x v="3"/>
    <n v="29.784999999999997"/>
    <n v="89.35499999999999"/>
    <x v="2"/>
    <x v="1"/>
    <x v="0"/>
  </r>
  <r>
    <s v="NOP-21394-646"/>
    <x v="454"/>
    <x v="2"/>
    <x v="4"/>
    <s v="16982-35708-BZ"/>
    <s v="L-L-0.5"/>
    <n v="4"/>
    <x v="602"/>
    <s v="ncuttler5g@parallels.com"/>
    <x v="0"/>
    <s v="Lib"/>
    <s v="L"/>
    <x v="0"/>
    <n v="9.51"/>
    <n v="38.04"/>
    <x v="2"/>
    <x v="2"/>
    <x v="0"/>
  </r>
  <r>
    <s v="NOP-21394-646"/>
    <x v="454"/>
    <x v="2"/>
    <x v="4"/>
    <s v="16982-35708-BZ"/>
    <s v="E-M-1"/>
    <n v="3"/>
    <x v="602"/>
    <s v="ncuttler5g@parallels.com"/>
    <x v="0"/>
    <s v="Exc"/>
    <s v="M"/>
    <x v="2"/>
    <n v="13.75"/>
    <n v="41.25"/>
    <x v="1"/>
    <x v="0"/>
    <x v="0"/>
  </r>
  <r>
    <s v="GHR-72274-715"/>
    <x v="455"/>
    <x v="2"/>
    <x v="4"/>
    <s v="86881-41559-OR"/>
    <s v="L-D-1"/>
    <n v="1"/>
    <x v="603"/>
    <s v="osyseland3p@independent.co.uk"/>
    <x v="0"/>
    <s v="Lib"/>
    <s v="D"/>
    <x v="2"/>
    <n v="12.95"/>
    <n v="12.95"/>
    <x v="2"/>
    <x v="1"/>
    <x v="0"/>
  </r>
  <r>
    <s v="IOB-32673-745"/>
    <x v="456"/>
    <x v="2"/>
    <x v="4"/>
    <s v="07095-81281-NJ"/>
    <s v="A-L-0.5"/>
    <n v="3"/>
    <x v="604"/>
    <s v="rworg9m@arstechnica.com"/>
    <x v="0"/>
    <s v="Ara"/>
    <s v="L"/>
    <x v="0"/>
    <n v="7.77"/>
    <n v="23.31"/>
    <x v="3"/>
    <x v="2"/>
    <x v="1"/>
  </r>
  <r>
    <s v="QVL-32245-818"/>
    <x v="457"/>
    <x v="2"/>
    <x v="4"/>
    <s v="46478-42970-EM"/>
    <s v="A-M-0.5"/>
    <n v="5"/>
    <x v="605"/>
    <s v="dskynerj5@hubpages.com"/>
    <x v="0"/>
    <s v="Ara"/>
    <s v="M"/>
    <x v="0"/>
    <n v="6.75"/>
    <n v="33.75"/>
    <x v="3"/>
    <x v="0"/>
    <x v="0"/>
  </r>
  <r>
    <s v="IIZ-24416-212"/>
    <x v="458"/>
    <x v="2"/>
    <x v="4"/>
    <s v="76060-30540-LB"/>
    <s v="R-D-0.5"/>
    <n v="6"/>
    <x v="606"/>
    <s v="bcargenow@geocities.jp"/>
    <x v="0"/>
    <s v="Rob"/>
    <s v="D"/>
    <x v="0"/>
    <n v="5.3699999999999992"/>
    <n v="32.22"/>
    <x v="0"/>
    <x v="1"/>
    <x v="1"/>
  </r>
  <r>
    <s v="AMM-79521-378"/>
    <x v="459"/>
    <x v="2"/>
    <x v="5"/>
    <s v="24825-51803-CQ"/>
    <s v="A-D-0.5"/>
    <n v="6"/>
    <x v="607"/>
    <s v="feilhartz@who.int"/>
    <x v="0"/>
    <s v="Ara"/>
    <s v="D"/>
    <x v="0"/>
    <n v="5.97"/>
    <n v="35.82"/>
    <x v="3"/>
    <x v="1"/>
    <x v="0"/>
  </r>
  <r>
    <s v="SPA-79365-334"/>
    <x v="459"/>
    <x v="2"/>
    <x v="5"/>
    <s v="79857-78167-KO"/>
    <s v="L-D-1"/>
    <n v="3"/>
    <x v="608"/>
    <s v="dheafordjy@twitpic.com"/>
    <x v="0"/>
    <s v="Lib"/>
    <s v="D"/>
    <x v="2"/>
    <n v="12.95"/>
    <n v="38.849999999999994"/>
    <x v="2"/>
    <x v="1"/>
    <x v="0"/>
  </r>
  <r>
    <s v="GYA-80327-368"/>
    <x v="460"/>
    <x v="2"/>
    <x v="5"/>
    <s v="06899-54551-EH"/>
    <s v="A-D-1"/>
    <n v="4"/>
    <x v="609"/>
    <s v="cmershdt@drupal.org"/>
    <x v="2"/>
    <s v="Ara"/>
    <s v="D"/>
    <x v="2"/>
    <n v="9.9499999999999993"/>
    <n v="39.799999999999997"/>
    <x v="3"/>
    <x v="1"/>
    <x v="0"/>
  </r>
  <r>
    <s v="EGK-03027-418"/>
    <x v="461"/>
    <x v="2"/>
    <x v="5"/>
    <s v="19820-29285-FD"/>
    <s v="E-M-0.2"/>
    <n v="3"/>
    <x v="610"/>
    <s v="bfallowesjm@purevolume.com"/>
    <x v="0"/>
    <s v="Exc"/>
    <s v="M"/>
    <x v="1"/>
    <n v="4.125"/>
    <n v="12.375"/>
    <x v="1"/>
    <x v="0"/>
    <x v="0"/>
  </r>
  <r>
    <s v="DKB-78053-329"/>
    <x v="462"/>
    <x v="2"/>
    <x v="5"/>
    <s v="12444-05174-OO"/>
    <s v="R-M-0.2"/>
    <n v="2"/>
    <x v="611"/>
    <s v="ihay77@lulu.com"/>
    <x v="1"/>
    <s v="Rob"/>
    <s v="M"/>
    <x v="1"/>
    <n v="2.9849999999999999"/>
    <n v="5.97"/>
    <x v="0"/>
    <x v="0"/>
    <x v="0"/>
  </r>
  <r>
    <s v="JXP-28398-485"/>
    <x v="463"/>
    <x v="2"/>
    <x v="5"/>
    <s v="23039-93032-FN"/>
    <s v="A-D-2.5"/>
    <n v="5"/>
    <x v="612"/>
    <s v="mvedmore9v@a8.net"/>
    <x v="0"/>
    <s v="Ara"/>
    <s v="D"/>
    <x v="3"/>
    <n v="22.884999999999998"/>
    <n v="114.42499999999998"/>
    <x v="3"/>
    <x v="1"/>
    <x v="1"/>
  </r>
  <r>
    <s v="ITZ-21793-986"/>
    <x v="463"/>
    <x v="2"/>
    <x v="5"/>
    <s v="67388-17544-XX"/>
    <s v="E-D-0.2"/>
    <n v="4"/>
    <x v="613"/>
    <s v="aplluju@dagondesign.com"/>
    <x v="2"/>
    <s v="Exc"/>
    <s v="D"/>
    <x v="1"/>
    <n v="3.645"/>
    <n v="14.58"/>
    <x v="1"/>
    <x v="1"/>
    <x v="1"/>
  </r>
  <r>
    <s v="BQI-61647-496"/>
    <x v="464"/>
    <x v="2"/>
    <x v="5"/>
    <s v="84340-73931-VV"/>
    <s v="E-M-1"/>
    <n v="5"/>
    <x v="614"/>
    <s v="cheaviside6z@rediff.com"/>
    <x v="0"/>
    <s v="Exc"/>
    <s v="M"/>
    <x v="2"/>
    <n v="13.75"/>
    <n v="68.75"/>
    <x v="1"/>
    <x v="0"/>
    <x v="1"/>
  </r>
  <r>
    <s v="LEF-83057-763"/>
    <x v="465"/>
    <x v="2"/>
    <x v="5"/>
    <s v="15395-90855-VB"/>
    <s v="L-M-0.2"/>
    <n v="5"/>
    <x v="615"/>
    <n v="0"/>
    <x v="0"/>
    <s v="Lib"/>
    <s v="M"/>
    <x v="1"/>
    <n v="4.3650000000000002"/>
    <n v="21.825000000000003"/>
    <x v="2"/>
    <x v="0"/>
    <x v="1"/>
  </r>
  <r>
    <s v="AOX-44467-109"/>
    <x v="465"/>
    <x v="2"/>
    <x v="5"/>
    <s v="72524-06410-KD"/>
    <s v="A-D-2.5"/>
    <n v="1"/>
    <x v="616"/>
    <s v="hjodrellelt@samsung.com"/>
    <x v="0"/>
    <s v="Ara"/>
    <s v="D"/>
    <x v="3"/>
    <n v="22.884999999999998"/>
    <n v="22.884999999999998"/>
    <x v="3"/>
    <x v="1"/>
    <x v="0"/>
  </r>
  <r>
    <s v="FAA-43335-268"/>
    <x v="466"/>
    <x v="2"/>
    <x v="5"/>
    <s v="21125-22134-PX"/>
    <s v="A-L-1"/>
    <n v="1"/>
    <x v="617"/>
    <s v="jredholes2@tmall.com"/>
    <x v="0"/>
    <s v="Ara"/>
    <s v="L"/>
    <x v="2"/>
    <n v="12.95"/>
    <n v="12.95"/>
    <x v="3"/>
    <x v="2"/>
    <x v="1"/>
  </r>
  <r>
    <s v="WJR-51493-682"/>
    <x v="466"/>
    <x v="2"/>
    <x v="5"/>
    <s v="87858-83734-RK"/>
    <s v="L-D-2.5"/>
    <n v="5"/>
    <x v="618"/>
    <s v="smosebyie@stanford.edu"/>
    <x v="0"/>
    <s v="Lib"/>
    <s v="D"/>
    <x v="3"/>
    <n v="29.784999999999997"/>
    <n v="148.92499999999998"/>
    <x v="2"/>
    <x v="1"/>
    <x v="0"/>
  </r>
  <r>
    <s v="YET-17732-678"/>
    <x v="467"/>
    <x v="2"/>
    <x v="5"/>
    <s v="57235-92842-DK"/>
    <s v="R-D-0.2"/>
    <n v="1"/>
    <x v="619"/>
    <n v="0"/>
    <x v="0"/>
    <s v="Rob"/>
    <s v="D"/>
    <x v="1"/>
    <n v="2.6849999999999996"/>
    <n v="2.6849999999999996"/>
    <x v="0"/>
    <x v="1"/>
    <x v="0"/>
  </r>
  <r>
    <s v="JLJ-81802-619"/>
    <x v="467"/>
    <x v="2"/>
    <x v="5"/>
    <s v="16880-78077-FB"/>
    <s v="A-L-1"/>
    <n v="6"/>
    <x v="263"/>
    <s v="tfarraac@behance.net"/>
    <x v="0"/>
    <s v="Ara"/>
    <s v="L"/>
    <x v="2"/>
    <n v="12.95"/>
    <n v="77.699999999999989"/>
    <x v="3"/>
    <x v="2"/>
    <x v="0"/>
  </r>
  <r>
    <s v="CNY-06284-066"/>
    <x v="468"/>
    <x v="2"/>
    <x v="5"/>
    <s v="63985-64148-MG"/>
    <s v="E-D-0.2"/>
    <n v="5"/>
    <x v="620"/>
    <s v="dbonhome8z@shinystat.com"/>
    <x v="0"/>
    <s v="Exc"/>
    <s v="D"/>
    <x v="1"/>
    <n v="3.645"/>
    <n v="18.225000000000001"/>
    <x v="1"/>
    <x v="1"/>
    <x v="1"/>
  </r>
  <r>
    <s v="MEK-39769-035"/>
    <x v="469"/>
    <x v="2"/>
    <x v="5"/>
    <s v="15380-76513-PS"/>
    <s v="R-D-2.5"/>
    <n v="3"/>
    <x v="621"/>
    <s v="pyea4d@aol.com"/>
    <x v="2"/>
    <s v="Rob"/>
    <s v="D"/>
    <x v="3"/>
    <n v="20.584999999999997"/>
    <n v="61.754999999999995"/>
    <x v="0"/>
    <x v="1"/>
    <x v="0"/>
  </r>
  <r>
    <s v="EHE-94714-312"/>
    <x v="470"/>
    <x v="2"/>
    <x v="5"/>
    <s v="27132-68907-RC"/>
    <s v="E-L-0.2"/>
    <n v="5"/>
    <x v="104"/>
    <s v="abrashda@plala.or.jp"/>
    <x v="0"/>
    <s v="Exc"/>
    <s v="L"/>
    <x v="1"/>
    <n v="4.4550000000000001"/>
    <n v="22.274999999999999"/>
    <x v="1"/>
    <x v="2"/>
    <x v="1"/>
  </r>
  <r>
    <s v="HTH-52867-812"/>
    <x v="470"/>
    <x v="2"/>
    <x v="5"/>
    <s v="29851-36402-UX"/>
    <s v="A-M-2.5"/>
    <n v="4"/>
    <x v="622"/>
    <s v="aburgetti5@moonfruit.com"/>
    <x v="0"/>
    <s v="Ara"/>
    <s v="M"/>
    <x v="3"/>
    <n v="25.874999999999996"/>
    <n v="103.49999999999999"/>
    <x v="3"/>
    <x v="0"/>
    <x v="0"/>
  </r>
  <r>
    <s v="EYE-70374-835"/>
    <x v="471"/>
    <x v="2"/>
    <x v="5"/>
    <s v="89115-11966-VF"/>
    <s v="R-L-0.2"/>
    <n v="5"/>
    <x v="623"/>
    <s v="bmathon6c@barnesandnoble.com"/>
    <x v="0"/>
    <s v="Rob"/>
    <s v="L"/>
    <x v="1"/>
    <n v="3.5849999999999995"/>
    <n v="17.924999999999997"/>
    <x v="0"/>
    <x v="2"/>
    <x v="0"/>
  </r>
  <r>
    <s v="JEH-37276-048"/>
    <x v="472"/>
    <x v="2"/>
    <x v="5"/>
    <s v="80896-38819-DW"/>
    <s v="A-L-0.5"/>
    <n v="3"/>
    <x v="624"/>
    <s v="jrudeforthai@wunderground.com"/>
    <x v="2"/>
    <s v="Ara"/>
    <s v="L"/>
    <x v="0"/>
    <n v="7.77"/>
    <n v="23.31"/>
    <x v="3"/>
    <x v="2"/>
    <x v="1"/>
  </r>
  <r>
    <s v="OFN-49424-848"/>
    <x v="473"/>
    <x v="2"/>
    <x v="6"/>
    <s v="73346-85564-JB"/>
    <s v="R-L-2.5"/>
    <n v="2"/>
    <x v="625"/>
    <s v="isprakesf3@spiegel.de"/>
    <x v="0"/>
    <s v="Rob"/>
    <s v="L"/>
    <x v="3"/>
    <n v="27.484999999999996"/>
    <n v="54.969999999999992"/>
    <x v="0"/>
    <x v="2"/>
    <x v="0"/>
  </r>
  <r>
    <s v="SGS-87525-238"/>
    <x v="474"/>
    <x v="2"/>
    <x v="6"/>
    <s v="91465-84526-IJ"/>
    <s v="E-D-1"/>
    <n v="5"/>
    <x v="626"/>
    <s v="rdonetg6@oakley.com"/>
    <x v="0"/>
    <s v="Exc"/>
    <s v="D"/>
    <x v="2"/>
    <n v="12.15"/>
    <n v="60.75"/>
    <x v="1"/>
    <x v="1"/>
    <x v="0"/>
  </r>
  <r>
    <s v="PKJ-99134-523"/>
    <x v="475"/>
    <x v="2"/>
    <x v="6"/>
    <s v="77284-34297-YY"/>
    <s v="R-L-0.5"/>
    <n v="5"/>
    <x v="627"/>
    <s v="kheadsca@jalbum.net"/>
    <x v="0"/>
    <s v="Rob"/>
    <s v="L"/>
    <x v="0"/>
    <n v="7.169999999999999"/>
    <n v="35.849999999999994"/>
    <x v="0"/>
    <x v="2"/>
    <x v="0"/>
  </r>
  <r>
    <s v="NBT-35757-542"/>
    <x v="475"/>
    <x v="2"/>
    <x v="6"/>
    <s v="73647-66148-VM"/>
    <s v="E-L-0.2"/>
    <n v="3"/>
    <x v="628"/>
    <s v="bmundenf8@elpais.com"/>
    <x v="0"/>
    <s v="Exc"/>
    <s v="L"/>
    <x v="1"/>
    <n v="4.4550000000000001"/>
    <n v="13.365"/>
    <x v="1"/>
    <x v="2"/>
    <x v="1"/>
  </r>
  <r>
    <s v="XIR-88982-743"/>
    <x v="476"/>
    <x v="2"/>
    <x v="6"/>
    <s v="00852-54571-WP"/>
    <s v="E-M-0.2"/>
    <n v="2"/>
    <x v="629"/>
    <s v="ddrewittnf@mapquest.com"/>
    <x v="0"/>
    <s v="Exc"/>
    <s v="M"/>
    <x v="1"/>
    <n v="4.125"/>
    <n v="8.25"/>
    <x v="1"/>
    <x v="0"/>
    <x v="1"/>
  </r>
  <r>
    <s v="KAC-83089-793"/>
    <x v="477"/>
    <x v="2"/>
    <x v="6"/>
    <s v="23806-46781-OU"/>
    <s v="E-M-1"/>
    <n v="2"/>
    <x v="630"/>
    <n v="0"/>
    <x v="2"/>
    <s v="Exc"/>
    <s v="M"/>
    <x v="2"/>
    <n v="13.75"/>
    <n v="27.5"/>
    <x v="1"/>
    <x v="0"/>
    <x v="0"/>
  </r>
  <r>
    <s v="KAC-83089-793"/>
    <x v="477"/>
    <x v="2"/>
    <x v="6"/>
    <s v="23806-46781-OU"/>
    <s v="R-L-2.5"/>
    <n v="2"/>
    <x v="630"/>
    <n v="0"/>
    <x v="2"/>
    <s v="Rob"/>
    <s v="L"/>
    <x v="3"/>
    <n v="27.484999999999996"/>
    <n v="54.969999999999992"/>
    <x v="0"/>
    <x v="2"/>
    <x v="0"/>
  </r>
  <r>
    <s v="DGL-29648-995"/>
    <x v="478"/>
    <x v="2"/>
    <x v="6"/>
    <s v="59367-30821-ZQ"/>
    <s v="L-M-0.2"/>
    <n v="2"/>
    <x v="631"/>
    <n v="0"/>
    <x v="0"/>
    <s v="Lib"/>
    <s v="M"/>
    <x v="1"/>
    <n v="4.3650000000000002"/>
    <n v="8.73"/>
    <x v="2"/>
    <x v="0"/>
    <x v="1"/>
  </r>
  <r>
    <s v="SCT-60553-454"/>
    <x v="479"/>
    <x v="2"/>
    <x v="6"/>
    <s v="39123-12846-YJ"/>
    <s v="L-L-0.2"/>
    <n v="5"/>
    <x v="632"/>
    <s v="ggatheralx@123-reg.co.uk"/>
    <x v="0"/>
    <s v="Lib"/>
    <s v="L"/>
    <x v="1"/>
    <n v="4.7549999999999999"/>
    <n v="23.774999999999999"/>
    <x v="2"/>
    <x v="2"/>
    <x v="0"/>
  </r>
  <r>
    <s v="OPY-30711-853"/>
    <x v="479"/>
    <x v="2"/>
    <x v="6"/>
    <s v="81861-66046-SU"/>
    <s v="A-D-0.2"/>
    <n v="1"/>
    <x v="633"/>
    <n v="0"/>
    <x v="2"/>
    <s v="Ara"/>
    <s v="D"/>
    <x v="1"/>
    <n v="2.9849999999999999"/>
    <n v="2.9849999999999999"/>
    <x v="3"/>
    <x v="1"/>
    <x v="0"/>
  </r>
  <r>
    <s v="RPW-36123-215"/>
    <x v="480"/>
    <x v="2"/>
    <x v="6"/>
    <s v="80640-45811-LB"/>
    <s v="E-L-0.5"/>
    <n v="2"/>
    <x v="634"/>
    <s v="jrangall22@newsvine.com"/>
    <x v="0"/>
    <s v="Exc"/>
    <s v="L"/>
    <x v="0"/>
    <n v="8.91"/>
    <n v="17.82"/>
    <x v="1"/>
    <x v="2"/>
    <x v="1"/>
  </r>
  <r>
    <s v="FND-99527-640"/>
    <x v="480"/>
    <x v="2"/>
    <x v="6"/>
    <s v="89574-96203-EP"/>
    <s v="E-L-0.5"/>
    <n v="2"/>
    <x v="635"/>
    <s v="relnaughlj@comsenz.com"/>
    <x v="0"/>
    <s v="Exc"/>
    <s v="L"/>
    <x v="0"/>
    <n v="8.91"/>
    <n v="17.82"/>
    <x v="1"/>
    <x v="2"/>
    <x v="1"/>
  </r>
  <r>
    <s v="QRA-73277-814"/>
    <x v="481"/>
    <x v="2"/>
    <x v="6"/>
    <s v="80310-92912-JA"/>
    <s v="A-L-0.5"/>
    <n v="4"/>
    <x v="636"/>
    <s v="iblazewicz54@thetimes.co.uk"/>
    <x v="0"/>
    <s v="Ara"/>
    <s v="L"/>
    <x v="0"/>
    <n v="7.77"/>
    <n v="31.08"/>
    <x v="3"/>
    <x v="2"/>
    <x v="0"/>
  </r>
  <r>
    <s v="KHZ-26264-253"/>
    <x v="481"/>
    <x v="2"/>
    <x v="6"/>
    <s v="24972-55878-KX"/>
    <s v="L-L-0.2"/>
    <n v="6"/>
    <x v="546"/>
    <s v="fconstancekz@ifeng.com"/>
    <x v="0"/>
    <s v="Lib"/>
    <s v="L"/>
    <x v="1"/>
    <n v="4.7549999999999999"/>
    <n v="28.53"/>
    <x v="2"/>
    <x v="2"/>
    <x v="0"/>
  </r>
  <r>
    <s v="KUX-19632-830"/>
    <x v="481"/>
    <x v="2"/>
    <x v="6"/>
    <s v="55409-07759-YG"/>
    <s v="E-D-0.2"/>
    <n v="6"/>
    <x v="637"/>
    <s v="cbernardotr9@wix.com"/>
    <x v="0"/>
    <s v="Exc"/>
    <s v="D"/>
    <x v="1"/>
    <n v="3.645"/>
    <n v="21.87"/>
    <x v="1"/>
    <x v="1"/>
    <x v="1"/>
  </r>
  <r>
    <s v="VRM-93594-914"/>
    <x v="482"/>
    <x v="2"/>
    <x v="6"/>
    <s v="66806-41795-MX"/>
    <s v="E-D-0.5"/>
    <n v="5"/>
    <x v="638"/>
    <s v="elaird5e@bing.com"/>
    <x v="0"/>
    <s v="Exc"/>
    <s v="D"/>
    <x v="0"/>
    <n v="7.29"/>
    <n v="36.450000000000003"/>
    <x v="1"/>
    <x v="1"/>
    <x v="0"/>
  </r>
  <r>
    <s v="JBW-95055-851"/>
    <x v="483"/>
    <x v="2"/>
    <x v="6"/>
    <s v="47355-97488-XS"/>
    <s v="A-M-1"/>
    <n v="5"/>
    <x v="639"/>
    <s v="agoldieiw@goo.gl"/>
    <x v="0"/>
    <s v="Ara"/>
    <s v="M"/>
    <x v="2"/>
    <n v="11.25"/>
    <n v="56.25"/>
    <x v="3"/>
    <x v="0"/>
    <x v="0"/>
  </r>
  <r>
    <s v="WLL-59044-117"/>
    <x v="484"/>
    <x v="2"/>
    <x v="6"/>
    <s v="28476-04082-GR"/>
    <s v="R-D-1"/>
    <n v="6"/>
    <x v="640"/>
    <s v="kboorn23@ezinearticles.com"/>
    <x v="2"/>
    <s v="Rob"/>
    <s v="D"/>
    <x v="2"/>
    <n v="8.9499999999999993"/>
    <n v="53.699999999999996"/>
    <x v="0"/>
    <x v="1"/>
    <x v="1"/>
  </r>
  <r>
    <s v="ADP-04506-084"/>
    <x v="485"/>
    <x v="2"/>
    <x v="6"/>
    <s v="61809-87758-LJ"/>
    <s v="E-M-2.5"/>
    <n v="6"/>
    <x v="641"/>
    <n v="0"/>
    <x v="0"/>
    <s v="Exc"/>
    <s v="M"/>
    <x v="3"/>
    <n v="31.624999999999996"/>
    <n v="189.74999999999997"/>
    <x v="1"/>
    <x v="0"/>
    <x v="1"/>
  </r>
  <r>
    <s v="QUU-91729-492"/>
    <x v="486"/>
    <x v="2"/>
    <x v="6"/>
    <s v="90312-11148-LA"/>
    <s v="A-D-0.2"/>
    <n v="4"/>
    <x v="642"/>
    <s v="lkeenleyside3s@topsy.com"/>
    <x v="0"/>
    <s v="Ara"/>
    <s v="D"/>
    <x v="1"/>
    <n v="2.9849999999999999"/>
    <n v="11.94"/>
    <x v="3"/>
    <x v="1"/>
    <x v="0"/>
  </r>
  <r>
    <s v="DXY-76225-633"/>
    <x v="486"/>
    <x v="2"/>
    <x v="6"/>
    <s v="88574-37083-WX"/>
    <s v="A-M-0.5"/>
    <n v="1"/>
    <x v="643"/>
    <s v="mcobbledickpd@ucsd.edu"/>
    <x v="0"/>
    <s v="Ara"/>
    <s v="M"/>
    <x v="0"/>
    <n v="6.75"/>
    <n v="6.75"/>
    <x v="3"/>
    <x v="0"/>
    <x v="0"/>
  </r>
  <r>
    <s v="BYP-16005-016"/>
    <x v="487"/>
    <x v="2"/>
    <x v="7"/>
    <s v="01474-63436-TP"/>
    <s v="R-M-2.5"/>
    <n v="5"/>
    <x v="644"/>
    <s v="rcuttspy@techcrunch.com"/>
    <x v="0"/>
    <s v="Rob"/>
    <s v="M"/>
    <x v="3"/>
    <n v="22.884999999999998"/>
    <n v="114.42499999999998"/>
    <x v="0"/>
    <x v="0"/>
    <x v="0"/>
  </r>
  <r>
    <s v="JZV-43874-185"/>
    <x v="488"/>
    <x v="2"/>
    <x v="7"/>
    <s v="18551-80943-YQ"/>
    <s v="A-M-1"/>
    <n v="5"/>
    <x v="645"/>
    <n v="0"/>
    <x v="0"/>
    <s v="Ara"/>
    <s v="M"/>
    <x v="2"/>
    <n v="11.25"/>
    <n v="56.25"/>
    <x v="3"/>
    <x v="0"/>
    <x v="1"/>
  </r>
  <r>
    <s v="PBT-36926-102"/>
    <x v="488"/>
    <x v="2"/>
    <x v="7"/>
    <s v="19485-98072-PS"/>
    <s v="L-M-1"/>
    <n v="4"/>
    <x v="276"/>
    <s v="dflintiffg1@e-recht24.de"/>
    <x v="1"/>
    <s v="Lib"/>
    <s v="M"/>
    <x v="2"/>
    <n v="14.55"/>
    <n v="58.2"/>
    <x v="2"/>
    <x v="0"/>
    <x v="0"/>
  </r>
  <r>
    <s v="NTJ-88319-746"/>
    <x v="489"/>
    <x v="2"/>
    <x v="7"/>
    <s v="90882-88130-KQ"/>
    <s v="L-L-0.5"/>
    <n v="3"/>
    <x v="646"/>
    <s v="ztramelod@netlog.com"/>
    <x v="0"/>
    <s v="Lib"/>
    <s v="L"/>
    <x v="0"/>
    <n v="9.51"/>
    <n v="28.53"/>
    <x v="2"/>
    <x v="2"/>
    <x v="0"/>
  </r>
  <r>
    <s v="FDO-25756-141"/>
    <x v="489"/>
    <x v="2"/>
    <x v="7"/>
    <s v="57360-46846-NS"/>
    <s v="A-L-2.5"/>
    <n v="3"/>
    <x v="647"/>
    <n v="0"/>
    <x v="2"/>
    <s v="Ara"/>
    <s v="L"/>
    <x v="3"/>
    <n v="29.784999999999997"/>
    <n v="89.35499999999999"/>
    <x v="3"/>
    <x v="2"/>
    <x v="1"/>
  </r>
  <r>
    <s v="GJC-66474-557"/>
    <x v="489"/>
    <x v="2"/>
    <x v="7"/>
    <s v="64965-78386-MY"/>
    <s v="A-D-1"/>
    <n v="1"/>
    <x v="648"/>
    <s v="njennyrq@bigcartel.com"/>
    <x v="0"/>
    <s v="Ara"/>
    <s v="D"/>
    <x v="2"/>
    <n v="9.9499999999999993"/>
    <n v="9.9499999999999993"/>
    <x v="3"/>
    <x v="1"/>
    <x v="0"/>
  </r>
  <r>
    <s v="CVP-18956-553"/>
    <x v="490"/>
    <x v="2"/>
    <x v="7"/>
    <s v="86561-91660-RB"/>
    <s v="L-D-1"/>
    <n v="3"/>
    <x v="649"/>
    <n v="0"/>
    <x v="0"/>
    <s v="Lib"/>
    <s v="D"/>
    <x v="2"/>
    <n v="12.95"/>
    <n v="38.849999999999994"/>
    <x v="2"/>
    <x v="1"/>
    <x v="0"/>
  </r>
  <r>
    <s v="GOI-41472-677"/>
    <x v="490"/>
    <x v="2"/>
    <x v="7"/>
    <s v="16545-76328-JY"/>
    <s v="E-D-2.5"/>
    <n v="4"/>
    <x v="650"/>
    <s v="dtingly8f@goo.ne.jp"/>
    <x v="0"/>
    <s v="Exc"/>
    <s v="D"/>
    <x v="3"/>
    <n v="27.945"/>
    <n v="111.78"/>
    <x v="1"/>
    <x v="1"/>
    <x v="1"/>
  </r>
  <r>
    <s v="MIF-17920-768"/>
    <x v="491"/>
    <x v="2"/>
    <x v="7"/>
    <s v="68946-40750-LK"/>
    <s v="R-L-0.2"/>
    <n v="6"/>
    <x v="651"/>
    <s v="mhanseddh@instagram.com"/>
    <x v="2"/>
    <s v="Rob"/>
    <s v="L"/>
    <x v="1"/>
    <n v="3.5849999999999995"/>
    <n v="21.509999999999998"/>
    <x v="0"/>
    <x v="2"/>
    <x v="1"/>
  </r>
  <r>
    <s v="XZD-44484-632"/>
    <x v="492"/>
    <x v="2"/>
    <x v="7"/>
    <s v="80541-38332-BP"/>
    <s v="E-M-1"/>
    <n v="2"/>
    <x v="652"/>
    <s v="hrainforthn2@blog.com"/>
    <x v="0"/>
    <s v="Exc"/>
    <s v="M"/>
    <x v="2"/>
    <n v="13.75"/>
    <n v="27.5"/>
    <x v="1"/>
    <x v="0"/>
    <x v="0"/>
  </r>
  <r>
    <s v="XZD-44484-632"/>
    <x v="492"/>
    <x v="2"/>
    <x v="7"/>
    <s v="80541-38332-BP"/>
    <s v="A-D-0.2"/>
    <n v="2"/>
    <x v="652"/>
    <s v="hrainforthn2@blog.com"/>
    <x v="0"/>
    <s v="Ara"/>
    <s v="D"/>
    <x v="1"/>
    <n v="2.9849999999999999"/>
    <n v="5.97"/>
    <x v="3"/>
    <x v="1"/>
    <x v="0"/>
  </r>
  <r>
    <s v="EFC-39577-424"/>
    <x v="493"/>
    <x v="2"/>
    <x v="7"/>
    <s v="16046-34805-ZF"/>
    <s v="E-M-1"/>
    <n v="5"/>
    <x v="653"/>
    <s v="arizonba@xing.com"/>
    <x v="0"/>
    <s v="Exc"/>
    <s v="M"/>
    <x v="2"/>
    <n v="13.75"/>
    <n v="68.75"/>
    <x v="1"/>
    <x v="0"/>
    <x v="1"/>
  </r>
  <r>
    <s v="USN-68115-161"/>
    <x v="494"/>
    <x v="2"/>
    <x v="7"/>
    <s v="08120-16183-AW"/>
    <s v="E-M-0.2"/>
    <n v="6"/>
    <x v="654"/>
    <s v="rjacquemardcc@acquirethisname.com"/>
    <x v="2"/>
    <s v="Exc"/>
    <s v="M"/>
    <x v="1"/>
    <n v="4.125"/>
    <n v="24.75"/>
    <x v="1"/>
    <x v="0"/>
    <x v="0"/>
  </r>
  <r>
    <s v="ULA-24644-321"/>
    <x v="495"/>
    <x v="2"/>
    <x v="7"/>
    <s v="67010-92988-CT"/>
    <s v="R-D-2.5"/>
    <n v="4"/>
    <x v="655"/>
    <s v="rcawleycm@yellowbook.com"/>
    <x v="2"/>
    <s v="Rob"/>
    <s v="D"/>
    <x v="3"/>
    <n v="20.584999999999997"/>
    <n v="82.339999999999989"/>
    <x v="0"/>
    <x v="1"/>
    <x v="1"/>
  </r>
  <r>
    <s v="NVN-66443-451"/>
    <x v="496"/>
    <x v="2"/>
    <x v="7"/>
    <s v="98921-82417-GN"/>
    <s v="R-D-1"/>
    <n v="2"/>
    <x v="656"/>
    <s v="adarthbt@t.co"/>
    <x v="0"/>
    <s v="Rob"/>
    <s v="D"/>
    <x v="2"/>
    <n v="8.9499999999999993"/>
    <n v="17.899999999999999"/>
    <x v="0"/>
    <x v="1"/>
    <x v="0"/>
  </r>
  <r>
    <s v="SVD-75407-177"/>
    <x v="497"/>
    <x v="2"/>
    <x v="7"/>
    <s v="16106-36039-QS"/>
    <s v="E-L-0.5"/>
    <n v="3"/>
    <x v="657"/>
    <s v="ydombrellbs@dedecms.com"/>
    <x v="0"/>
    <s v="Exc"/>
    <s v="L"/>
    <x v="0"/>
    <n v="8.91"/>
    <n v="26.73"/>
    <x v="1"/>
    <x v="2"/>
    <x v="1"/>
  </r>
  <r>
    <s v="TCX-76953-071"/>
    <x v="498"/>
    <x v="2"/>
    <x v="7"/>
    <s v="94091-86957-HX"/>
    <s v="E-D-0.2"/>
    <n v="5"/>
    <x v="241"/>
    <s v="jdymokeje@prnewswire.com"/>
    <x v="2"/>
    <s v="Exc"/>
    <s v="D"/>
    <x v="1"/>
    <n v="3.645"/>
    <n v="18.225000000000001"/>
    <x v="1"/>
    <x v="1"/>
    <x v="0"/>
  </r>
  <r>
    <s v="HGJ-82768-173"/>
    <x v="499"/>
    <x v="2"/>
    <x v="7"/>
    <s v="62741-01322-HU"/>
    <s v="A-M-1"/>
    <n v="4"/>
    <x v="658"/>
    <s v="tomoylan9c@liveinternet.ru"/>
    <x v="1"/>
    <s v="Ara"/>
    <s v="M"/>
    <x v="2"/>
    <n v="11.25"/>
    <n v="45"/>
    <x v="3"/>
    <x v="0"/>
    <x v="0"/>
  </r>
  <r>
    <s v="CPX-46916-770"/>
    <x v="500"/>
    <x v="2"/>
    <x v="7"/>
    <s v="12729-50170-JE"/>
    <s v="R-L-1"/>
    <n v="6"/>
    <x v="659"/>
    <s v="zcarlson7k@bigcartel.com"/>
    <x v="2"/>
    <s v="Rob"/>
    <s v="L"/>
    <x v="2"/>
    <n v="11.95"/>
    <n v="71.699999999999989"/>
    <x v="0"/>
    <x v="2"/>
    <x v="1"/>
  </r>
  <r>
    <s v="SYX-48878-182"/>
    <x v="501"/>
    <x v="2"/>
    <x v="7"/>
    <s v="47725-34771-FJ"/>
    <s v="R-D-1"/>
    <n v="5"/>
    <x v="660"/>
    <n v="0"/>
    <x v="0"/>
    <s v="Rob"/>
    <s v="D"/>
    <x v="2"/>
    <n v="8.9499999999999993"/>
    <n v="44.75"/>
    <x v="0"/>
    <x v="1"/>
    <x v="0"/>
  </r>
  <r>
    <s v="BPZ-51283-916"/>
    <x v="501"/>
    <x v="2"/>
    <x v="7"/>
    <s v="87688-42420-TO"/>
    <s v="A-M-2.5"/>
    <n v="2"/>
    <x v="661"/>
    <n v="0"/>
    <x v="0"/>
    <s v="Ara"/>
    <s v="M"/>
    <x v="3"/>
    <n v="25.874999999999996"/>
    <n v="51.749999999999993"/>
    <x v="3"/>
    <x v="0"/>
    <x v="0"/>
  </r>
  <r>
    <s v="EUO-69145-988"/>
    <x v="502"/>
    <x v="2"/>
    <x v="7"/>
    <s v="60370-41934-IF"/>
    <s v="E-D-0.2"/>
    <n v="3"/>
    <x v="662"/>
    <s v="hpallisterds@ning.com"/>
    <x v="0"/>
    <s v="Exc"/>
    <s v="D"/>
    <x v="1"/>
    <n v="3.645"/>
    <n v="10.935"/>
    <x v="1"/>
    <x v="1"/>
    <x v="0"/>
  </r>
  <r>
    <s v="OIL-26493-755"/>
    <x v="503"/>
    <x v="2"/>
    <x v="7"/>
    <s v="19017-95853-EK"/>
    <s v="A-M-0.5"/>
    <n v="1"/>
    <x v="663"/>
    <s v="twoofinden3k@businesswire.com"/>
    <x v="0"/>
    <s v="Ara"/>
    <s v="M"/>
    <x v="0"/>
    <n v="6.75"/>
    <n v="6.75"/>
    <x v="3"/>
    <x v="0"/>
    <x v="0"/>
  </r>
  <r>
    <s v="IGM-84664-265"/>
    <x v="503"/>
    <x v="2"/>
    <x v="7"/>
    <s v="80179-44620-WN"/>
    <s v="R-L-0.5"/>
    <n v="3"/>
    <x v="664"/>
    <s v="cblowfelde73@ustream.tv"/>
    <x v="0"/>
    <s v="Rob"/>
    <s v="L"/>
    <x v="0"/>
    <n v="7.169999999999999"/>
    <n v="21.509999999999998"/>
    <x v="0"/>
    <x v="2"/>
    <x v="0"/>
  </r>
  <r>
    <s v="OIB-13664-879"/>
    <x v="503"/>
    <x v="2"/>
    <x v="7"/>
    <s v="04713-57765-KR"/>
    <s v="A-M-1"/>
    <n v="2"/>
    <x v="665"/>
    <s v="jdrengqg@uiuc.edu"/>
    <x v="2"/>
    <s v="Ara"/>
    <s v="M"/>
    <x v="2"/>
    <n v="11.25"/>
    <n v="22.5"/>
    <x v="3"/>
    <x v="0"/>
    <x v="1"/>
  </r>
  <r>
    <s v="QTC-71005-730"/>
    <x v="504"/>
    <x v="2"/>
    <x v="8"/>
    <s v="14298-02150-KH"/>
    <s v="A-L-0.2"/>
    <n v="4"/>
    <x v="666"/>
    <n v="0"/>
    <x v="0"/>
    <s v="Ara"/>
    <s v="L"/>
    <x v="1"/>
    <n v="3.8849999999999998"/>
    <n v="15.54"/>
    <x v="3"/>
    <x v="2"/>
    <x v="0"/>
  </r>
  <r>
    <s v="EIP-19142-462"/>
    <x v="505"/>
    <x v="2"/>
    <x v="8"/>
    <s v="60973-72562-DQ"/>
    <s v="E-L-1"/>
    <n v="6"/>
    <x v="667"/>
    <s v="aiddisonaw@usa.gov"/>
    <x v="0"/>
    <s v="Exc"/>
    <s v="L"/>
    <x v="2"/>
    <n v="14.85"/>
    <n v="89.1"/>
    <x v="1"/>
    <x v="2"/>
    <x v="0"/>
  </r>
  <r>
    <s v="EIP-19142-462"/>
    <x v="505"/>
    <x v="2"/>
    <x v="8"/>
    <s v="60973-72562-DQ"/>
    <s v="A-L-0.2"/>
    <n v="1"/>
    <x v="667"/>
    <s v="aiddisonaw@usa.gov"/>
    <x v="0"/>
    <s v="Ara"/>
    <s v="L"/>
    <x v="1"/>
    <n v="3.8849999999999998"/>
    <n v="3.8849999999999998"/>
    <x v="3"/>
    <x v="2"/>
    <x v="0"/>
  </r>
  <r>
    <s v="ORX-57454-917"/>
    <x v="505"/>
    <x v="2"/>
    <x v="8"/>
    <s v="76209-39601-ZR"/>
    <s v="E-D-2.5"/>
    <n v="3"/>
    <x v="668"/>
    <s v="gcheekeqc@sitemeter.com"/>
    <x v="1"/>
    <s v="Exc"/>
    <s v="D"/>
    <x v="3"/>
    <n v="27.945"/>
    <n v="83.835000000000008"/>
    <x v="1"/>
    <x v="1"/>
    <x v="1"/>
  </r>
  <r>
    <s v="JSU-23781-256"/>
    <x v="506"/>
    <x v="2"/>
    <x v="8"/>
    <s v="76499-89100-JQ"/>
    <s v="L-D-0.2"/>
    <n v="1"/>
    <x v="669"/>
    <s v="marmisteadeg@blogtalkradio.com"/>
    <x v="0"/>
    <s v="Lib"/>
    <s v="D"/>
    <x v="1"/>
    <n v="3.8849999999999998"/>
    <n v="3.8849999999999998"/>
    <x v="2"/>
    <x v="1"/>
    <x v="0"/>
  </r>
  <r>
    <s v="JSU-23781-256"/>
    <x v="506"/>
    <x v="2"/>
    <x v="8"/>
    <s v="76499-89100-JQ"/>
    <s v="R-M-1"/>
    <n v="4"/>
    <x v="669"/>
    <s v="marmisteadeg@blogtalkradio.com"/>
    <x v="0"/>
    <s v="Rob"/>
    <s v="M"/>
    <x v="2"/>
    <n v="9.9499999999999993"/>
    <n v="39.799999999999997"/>
    <x v="0"/>
    <x v="0"/>
    <x v="0"/>
  </r>
  <r>
    <s v="KLD-88731-484"/>
    <x v="507"/>
    <x v="2"/>
    <x v="8"/>
    <s v="17775-77072-PP"/>
    <s v="A-M-1"/>
    <n v="5"/>
    <x v="670"/>
    <s v="clinskillkh@sphinn.com"/>
    <x v="0"/>
    <s v="Ara"/>
    <s v="M"/>
    <x v="2"/>
    <n v="11.25"/>
    <n v="56.25"/>
    <x v="3"/>
    <x v="0"/>
    <x v="0"/>
  </r>
  <r>
    <s v="NFI-37188-246"/>
    <x v="507"/>
    <x v="2"/>
    <x v="8"/>
    <s v="89490-75361-AF"/>
    <s v="A-D-2.5"/>
    <n v="4"/>
    <x v="671"/>
    <s v="wjallinpa@pcworld.com"/>
    <x v="0"/>
    <s v="Ara"/>
    <s v="D"/>
    <x v="3"/>
    <n v="22.884999999999998"/>
    <n v="91.539999999999992"/>
    <x v="3"/>
    <x v="1"/>
    <x v="0"/>
  </r>
  <r>
    <s v="FLR-82914-153"/>
    <x v="508"/>
    <x v="2"/>
    <x v="8"/>
    <s v="86100-33488-WP"/>
    <s v="A-M-2.5"/>
    <n v="6"/>
    <x v="672"/>
    <n v="0"/>
    <x v="0"/>
    <s v="Ara"/>
    <s v="M"/>
    <x v="3"/>
    <n v="25.874999999999996"/>
    <n v="155.24999999999997"/>
    <x v="3"/>
    <x v="0"/>
    <x v="0"/>
  </r>
  <r>
    <s v="BWZ-46364-547"/>
    <x v="508"/>
    <x v="2"/>
    <x v="8"/>
    <s v="64918-67725-MN"/>
    <s v="R-L-1"/>
    <n v="3"/>
    <x v="673"/>
    <s v="ybasillht@theguardian.com"/>
    <x v="0"/>
    <s v="Rob"/>
    <s v="L"/>
    <x v="2"/>
    <n v="11.95"/>
    <n v="35.849999999999994"/>
    <x v="0"/>
    <x v="2"/>
    <x v="1"/>
  </r>
  <r>
    <s v="UPX-54529-618"/>
    <x v="509"/>
    <x v="2"/>
    <x v="8"/>
    <s v="40535-56770-UM"/>
    <s v="L-D-1"/>
    <n v="3"/>
    <x v="674"/>
    <s v="tmenaryp7@phoca.cz"/>
    <x v="0"/>
    <s v="Lib"/>
    <s v="D"/>
    <x v="2"/>
    <n v="12.95"/>
    <n v="38.849999999999994"/>
    <x v="2"/>
    <x v="1"/>
    <x v="0"/>
  </r>
  <r>
    <s v="GRB-68838-629"/>
    <x v="509"/>
    <x v="2"/>
    <x v="8"/>
    <s v="15064-65241-HB"/>
    <s v="R-L-2.5"/>
    <n v="4"/>
    <x v="675"/>
    <s v="grattqd@phpbb.com"/>
    <x v="2"/>
    <s v="Rob"/>
    <s v="L"/>
    <x v="3"/>
    <n v="27.484999999999996"/>
    <n v="109.93999999999998"/>
    <x v="0"/>
    <x v="2"/>
    <x v="0"/>
  </r>
  <r>
    <s v="DAH-46595-917"/>
    <x v="510"/>
    <x v="2"/>
    <x v="8"/>
    <s v="27878-42224-QF"/>
    <s v="A-D-1"/>
    <n v="6"/>
    <x v="676"/>
    <s v="nrudlandij@blogs.com"/>
    <x v="2"/>
    <s v="Ara"/>
    <s v="D"/>
    <x v="2"/>
    <n v="9.9499999999999993"/>
    <n v="59.699999999999996"/>
    <x v="3"/>
    <x v="1"/>
    <x v="0"/>
  </r>
  <r>
    <s v="PJV-20427-019"/>
    <x v="510"/>
    <x v="2"/>
    <x v="8"/>
    <s v="13404-39127-WQ"/>
    <s v="A-L-2.5"/>
    <n v="3"/>
    <x v="677"/>
    <s v="cmaccourtpo@amazon.com"/>
    <x v="0"/>
    <s v="Ara"/>
    <s v="L"/>
    <x v="3"/>
    <n v="29.784999999999997"/>
    <n v="89.35499999999999"/>
    <x v="3"/>
    <x v="2"/>
    <x v="0"/>
  </r>
  <r>
    <s v="TKY-71558-096"/>
    <x v="511"/>
    <x v="2"/>
    <x v="8"/>
    <s v="24010-66714-HW"/>
    <s v="A-M-1"/>
    <n v="1"/>
    <x v="678"/>
    <s v="cblofeldo@amazon.co.uk"/>
    <x v="0"/>
    <s v="Ara"/>
    <s v="M"/>
    <x v="2"/>
    <n v="11.25"/>
    <n v="11.25"/>
    <x v="3"/>
    <x v="0"/>
    <x v="0"/>
  </r>
  <r>
    <s v="DHT-93810-053"/>
    <x v="512"/>
    <x v="2"/>
    <x v="8"/>
    <s v="17005-82030-EA"/>
    <s v="E-L-1"/>
    <n v="5"/>
    <x v="679"/>
    <s v="sweldsar@wired.com"/>
    <x v="0"/>
    <s v="Exc"/>
    <s v="L"/>
    <x v="2"/>
    <n v="14.85"/>
    <n v="74.25"/>
    <x v="1"/>
    <x v="2"/>
    <x v="1"/>
  </r>
  <r>
    <s v="KJJ-12573-591"/>
    <x v="513"/>
    <x v="2"/>
    <x v="8"/>
    <s v="12997-41076-FQ"/>
    <s v="A-L-2.5"/>
    <n v="1"/>
    <x v="680"/>
    <n v="0"/>
    <x v="0"/>
    <s v="Ara"/>
    <s v="L"/>
    <x v="3"/>
    <n v="29.784999999999997"/>
    <n v="29.784999999999997"/>
    <x v="3"/>
    <x v="2"/>
    <x v="1"/>
  </r>
  <r>
    <s v="NSQ-72210-345"/>
    <x v="514"/>
    <x v="2"/>
    <x v="8"/>
    <s v="90940-63327-DJ"/>
    <s v="A-M-0.2"/>
    <n v="6"/>
    <x v="681"/>
    <s v="akelstonfq@sakura.ne.jp"/>
    <x v="0"/>
    <s v="Ara"/>
    <s v="M"/>
    <x v="1"/>
    <n v="3.375"/>
    <n v="20.25"/>
    <x v="3"/>
    <x v="0"/>
    <x v="1"/>
  </r>
  <r>
    <s v="ZKI-78561-066"/>
    <x v="515"/>
    <x v="2"/>
    <x v="8"/>
    <s v="60121-12432-VU"/>
    <s v="A-D-0.2"/>
    <n v="3"/>
    <x v="682"/>
    <s v="mvannj@wikipedia.org"/>
    <x v="0"/>
    <s v="Ara"/>
    <s v="D"/>
    <x v="1"/>
    <n v="2.9849999999999999"/>
    <n v="8.9550000000000001"/>
    <x v="3"/>
    <x v="1"/>
    <x v="1"/>
  </r>
  <r>
    <s v="WQK-10857-119"/>
    <x v="515"/>
    <x v="2"/>
    <x v="8"/>
    <s v="96849-52854-CR"/>
    <s v="E-D-0.5"/>
    <n v="1"/>
    <x v="683"/>
    <s v="fantcliffeo6@amazon.co.jp"/>
    <x v="2"/>
    <s v="Exc"/>
    <s v="D"/>
    <x v="0"/>
    <n v="7.29"/>
    <n v="7.29"/>
    <x v="1"/>
    <x v="1"/>
    <x v="1"/>
  </r>
  <r>
    <s v="EAI-25194-209"/>
    <x v="516"/>
    <x v="2"/>
    <x v="8"/>
    <s v="44601-51441-BH"/>
    <s v="A-L-2.5"/>
    <n v="5"/>
    <x v="684"/>
    <s v="dsopperp4@eventbrite.com"/>
    <x v="0"/>
    <s v="Ara"/>
    <s v="L"/>
    <x v="3"/>
    <n v="29.784999999999997"/>
    <n v="148.92499999999998"/>
    <x v="3"/>
    <x v="2"/>
    <x v="0"/>
  </r>
  <r>
    <s v="WOQ-36015-429"/>
    <x v="517"/>
    <x v="2"/>
    <x v="8"/>
    <s v="51427-89175-QJ"/>
    <s v="L-M-0.2"/>
    <n v="5"/>
    <x v="685"/>
    <n v="0"/>
    <x v="0"/>
    <s v="Lib"/>
    <s v="M"/>
    <x v="1"/>
    <n v="4.3650000000000002"/>
    <n v="21.825000000000003"/>
    <x v="2"/>
    <x v="0"/>
    <x v="0"/>
  </r>
  <r>
    <s v="WOQ-36015-429"/>
    <x v="517"/>
    <x v="2"/>
    <x v="8"/>
    <s v="51427-89175-QJ"/>
    <s v="A-D-0.5"/>
    <n v="6"/>
    <x v="685"/>
    <n v="0"/>
    <x v="0"/>
    <s v="Ara"/>
    <s v="D"/>
    <x v="0"/>
    <n v="5.97"/>
    <n v="35.82"/>
    <x v="3"/>
    <x v="1"/>
    <x v="0"/>
  </r>
  <r>
    <s v="WOQ-36015-429"/>
    <x v="517"/>
    <x v="2"/>
    <x v="8"/>
    <s v="51427-89175-QJ"/>
    <s v="L-M-0.5"/>
    <n v="6"/>
    <x v="685"/>
    <n v="0"/>
    <x v="0"/>
    <s v="Lib"/>
    <s v="M"/>
    <x v="0"/>
    <n v="8.73"/>
    <n v="52.38"/>
    <x v="2"/>
    <x v="0"/>
    <x v="0"/>
  </r>
  <r>
    <s v="YXO-79631-417"/>
    <x v="517"/>
    <x v="2"/>
    <x v="8"/>
    <s v="31587-92570-HL"/>
    <s v="L-D-0.5"/>
    <n v="1"/>
    <x v="686"/>
    <s v="cgwinnetta5@behance.net"/>
    <x v="0"/>
    <s v="Lib"/>
    <s v="D"/>
    <x v="0"/>
    <n v="7.77"/>
    <n v="7.77"/>
    <x v="2"/>
    <x v="1"/>
    <x v="0"/>
  </r>
  <r>
    <s v="WFV-88138-247"/>
    <x v="517"/>
    <x v="2"/>
    <x v="8"/>
    <s v="63411-51758-QC"/>
    <s v="R-L-1"/>
    <n v="3"/>
    <x v="687"/>
    <s v="vpawseyq6@tiny.cc"/>
    <x v="0"/>
    <s v="Rob"/>
    <s v="L"/>
    <x v="2"/>
    <n v="11.95"/>
    <n v="35.849999999999994"/>
    <x v="0"/>
    <x v="2"/>
    <x v="0"/>
  </r>
  <r>
    <s v="GMF-18638-786"/>
    <x v="518"/>
    <x v="2"/>
    <x v="8"/>
    <s v="60004-62976-NI"/>
    <s v="L-D-0.5"/>
    <n v="6"/>
    <x v="688"/>
    <s v="gkislingburyaz@samsung.com"/>
    <x v="0"/>
    <s v="Lib"/>
    <s v="D"/>
    <x v="0"/>
    <n v="7.77"/>
    <n v="46.62"/>
    <x v="2"/>
    <x v="1"/>
    <x v="1"/>
  </r>
  <r>
    <s v="RSR-96390-187"/>
    <x v="519"/>
    <x v="2"/>
    <x v="8"/>
    <s v="67052-76184-CB"/>
    <s v="E-M-1"/>
    <n v="6"/>
    <x v="689"/>
    <n v="0"/>
    <x v="0"/>
    <s v="Exc"/>
    <s v="M"/>
    <x v="2"/>
    <n v="13.75"/>
    <n v="82.5"/>
    <x v="1"/>
    <x v="0"/>
    <x v="0"/>
  </r>
  <r>
    <s v="ZMU-63715-204"/>
    <x v="520"/>
    <x v="2"/>
    <x v="8"/>
    <s v="29060-75856-UI"/>
    <s v="E-D-1"/>
    <n v="6"/>
    <x v="690"/>
    <s v="irenhardh6@i2i.jp"/>
    <x v="0"/>
    <s v="Exc"/>
    <s v="D"/>
    <x v="2"/>
    <n v="12.15"/>
    <n v="72.900000000000006"/>
    <x v="1"/>
    <x v="1"/>
    <x v="1"/>
  </r>
  <r>
    <s v="PJH-42618-877"/>
    <x v="520"/>
    <x v="2"/>
    <x v="8"/>
    <s v="93676-95250-XJ"/>
    <s v="A-D-2.5"/>
    <n v="5"/>
    <x v="691"/>
    <s v="cdolohuntyor@dailymail.co.uk"/>
    <x v="0"/>
    <s v="Ara"/>
    <s v="D"/>
    <x v="3"/>
    <n v="22.884999999999998"/>
    <n v="114.42499999999998"/>
    <x v="3"/>
    <x v="1"/>
    <x v="1"/>
  </r>
  <r>
    <s v="PUX-47906-110"/>
    <x v="521"/>
    <x v="2"/>
    <x v="9"/>
    <s v="02002-98725-CH"/>
    <s v="L-M-1"/>
    <n v="4"/>
    <x v="692"/>
    <s v="asnowding60@comsenz.com"/>
    <x v="0"/>
    <s v="Lib"/>
    <s v="M"/>
    <x v="2"/>
    <n v="14.55"/>
    <n v="58.2"/>
    <x v="2"/>
    <x v="0"/>
    <x v="1"/>
  </r>
  <r>
    <s v="TEH-08414-216"/>
    <x v="521"/>
    <x v="2"/>
    <x v="9"/>
    <s v="35099-13971-JI"/>
    <s v="E-M-2.5"/>
    <n v="2"/>
    <x v="693"/>
    <s v="geilhersenk3@networksolutions.com"/>
    <x v="0"/>
    <s v="Exc"/>
    <s v="M"/>
    <x v="3"/>
    <n v="31.624999999999996"/>
    <n v="63.249999999999993"/>
    <x v="1"/>
    <x v="0"/>
    <x v="0"/>
  </r>
  <r>
    <s v="TKL-20738-660"/>
    <x v="522"/>
    <x v="2"/>
    <x v="9"/>
    <s v="47939-53158-LS"/>
    <s v="E-M-0.2"/>
    <n v="1"/>
    <x v="694"/>
    <s v="cswitsur3b@chronoengine.com"/>
    <x v="0"/>
    <s v="Exc"/>
    <s v="M"/>
    <x v="1"/>
    <n v="4.125"/>
    <n v="4.125"/>
    <x v="1"/>
    <x v="0"/>
    <x v="0"/>
  </r>
  <r>
    <s v="TKL-20738-660"/>
    <x v="522"/>
    <x v="2"/>
    <x v="9"/>
    <s v="47939-53158-LS"/>
    <s v="A-L-0.2"/>
    <n v="1"/>
    <x v="694"/>
    <s v="cswitsur3b@chronoengine.com"/>
    <x v="0"/>
    <s v="Ara"/>
    <s v="L"/>
    <x v="1"/>
    <n v="3.8849999999999998"/>
    <n v="3.8849999999999998"/>
    <x v="3"/>
    <x v="2"/>
    <x v="0"/>
  </r>
  <r>
    <s v="TKL-20738-660"/>
    <x v="522"/>
    <x v="2"/>
    <x v="9"/>
    <s v="47939-53158-LS"/>
    <s v="E-M-1"/>
    <n v="5"/>
    <x v="694"/>
    <s v="cswitsur3b@chronoengine.com"/>
    <x v="0"/>
    <s v="Exc"/>
    <s v="M"/>
    <x v="2"/>
    <n v="13.75"/>
    <n v="68.75"/>
    <x v="1"/>
    <x v="0"/>
    <x v="0"/>
  </r>
  <r>
    <s v="YPT-95383-088"/>
    <x v="523"/>
    <x v="2"/>
    <x v="9"/>
    <s v="43439-94003-DW"/>
    <s v="E-D-2.5"/>
    <n v="2"/>
    <x v="346"/>
    <n v="0"/>
    <x v="0"/>
    <s v="Exc"/>
    <s v="D"/>
    <x v="3"/>
    <n v="27.945"/>
    <n v="55.89"/>
    <x v="1"/>
    <x v="1"/>
    <x v="0"/>
  </r>
  <r>
    <s v="ULR-52653-960"/>
    <x v="524"/>
    <x v="2"/>
    <x v="9"/>
    <s v="04152-34436-IE"/>
    <s v="L-L-2.5"/>
    <n v="2"/>
    <x v="695"/>
    <n v="0"/>
    <x v="0"/>
    <s v="Lib"/>
    <s v="L"/>
    <x v="3"/>
    <n v="36.454999999999998"/>
    <n v="72.91"/>
    <x v="2"/>
    <x v="2"/>
    <x v="0"/>
  </r>
  <r>
    <s v="NKW-24945-846"/>
    <x v="524"/>
    <x v="2"/>
    <x v="9"/>
    <s v="75977-30364-AY"/>
    <s v="A-D-2.5"/>
    <n v="5"/>
    <x v="696"/>
    <s v="jpray4a@youtube.com"/>
    <x v="0"/>
    <s v="Ara"/>
    <s v="D"/>
    <x v="3"/>
    <n v="22.884999999999998"/>
    <n v="114.42499999999998"/>
    <x v="3"/>
    <x v="1"/>
    <x v="0"/>
  </r>
  <r>
    <s v="RCK-04069-371"/>
    <x v="525"/>
    <x v="2"/>
    <x v="9"/>
    <s v="94573-61802-PH"/>
    <s v="E-L-2.5"/>
    <n v="2"/>
    <x v="697"/>
    <s v="searley4q@youku.com"/>
    <x v="1"/>
    <s v="Exc"/>
    <s v="L"/>
    <x v="3"/>
    <n v="34.154999999999994"/>
    <n v="68.309999999999988"/>
    <x v="1"/>
    <x v="2"/>
    <x v="0"/>
  </r>
  <r>
    <s v="VUC-72395-865"/>
    <x v="525"/>
    <x v="2"/>
    <x v="9"/>
    <s v="13321-57602-GK"/>
    <s v="A-D-0.5"/>
    <n v="6"/>
    <x v="698"/>
    <s v="agladhillng@stanford.edu"/>
    <x v="0"/>
    <s v="Ara"/>
    <s v="D"/>
    <x v="0"/>
    <n v="5.97"/>
    <n v="35.82"/>
    <x v="3"/>
    <x v="1"/>
    <x v="1"/>
  </r>
  <r>
    <s v="ISJ-48676-420"/>
    <x v="526"/>
    <x v="2"/>
    <x v="9"/>
    <s v="93046-67561-AY"/>
    <s v="L-L-0.5"/>
    <n v="6"/>
    <x v="699"/>
    <s v="kcakedg@huffingtonpost.com"/>
    <x v="0"/>
    <s v="Lib"/>
    <s v="L"/>
    <x v="0"/>
    <n v="9.51"/>
    <n v="57.06"/>
    <x v="2"/>
    <x v="2"/>
    <x v="0"/>
  </r>
  <r>
    <s v="SFB-93752-440"/>
    <x v="526"/>
    <x v="2"/>
    <x v="9"/>
    <s v="48203-23480-UB"/>
    <s v="R-M-0.2"/>
    <n v="3"/>
    <x v="700"/>
    <s v="nleakek1@cmu.edu"/>
    <x v="0"/>
    <s v="Rob"/>
    <s v="M"/>
    <x v="1"/>
    <n v="2.9849999999999999"/>
    <n v="8.9550000000000001"/>
    <x v="0"/>
    <x v="0"/>
    <x v="1"/>
  </r>
  <r>
    <s v="XIY-43041-882"/>
    <x v="527"/>
    <x v="2"/>
    <x v="9"/>
    <s v="07250-63194-JO"/>
    <s v="A-M-1"/>
    <n v="1"/>
    <x v="701"/>
    <s v="scritchlow34@un.org"/>
    <x v="0"/>
    <s v="Ara"/>
    <s v="M"/>
    <x v="2"/>
    <n v="11.25"/>
    <n v="11.25"/>
    <x v="3"/>
    <x v="0"/>
    <x v="0"/>
  </r>
  <r>
    <s v="LTO-95975-728"/>
    <x v="528"/>
    <x v="2"/>
    <x v="9"/>
    <s v="46560-73885-PJ"/>
    <s v="R-L-0.5"/>
    <n v="4"/>
    <x v="702"/>
    <s v="rmclae72@dailymotion.com"/>
    <x v="1"/>
    <s v="Rob"/>
    <s v="L"/>
    <x v="0"/>
    <n v="7.169999999999999"/>
    <n v="28.679999999999996"/>
    <x v="0"/>
    <x v="2"/>
    <x v="0"/>
  </r>
  <r>
    <s v="DEC-11160-362"/>
    <x v="528"/>
    <x v="2"/>
    <x v="9"/>
    <s v="48582-05061-RY"/>
    <s v="R-D-0.2"/>
    <n v="4"/>
    <x v="703"/>
    <s v="agallyoney@engadget.com"/>
    <x v="0"/>
    <s v="Rob"/>
    <s v="D"/>
    <x v="1"/>
    <n v="2.6849999999999996"/>
    <n v="10.739999999999998"/>
    <x v="0"/>
    <x v="1"/>
    <x v="1"/>
  </r>
  <r>
    <s v="NAR-00747-074"/>
    <x v="529"/>
    <x v="2"/>
    <x v="9"/>
    <s v="23243-92649-RY"/>
    <s v="L-D-1"/>
    <n v="4"/>
    <x v="704"/>
    <s v="sjennaroyi8@purevolume.com"/>
    <x v="0"/>
    <s v="Lib"/>
    <s v="D"/>
    <x v="2"/>
    <n v="12.95"/>
    <n v="51.8"/>
    <x v="2"/>
    <x v="1"/>
    <x v="0"/>
  </r>
  <r>
    <s v="GFI-83300-059"/>
    <x v="529"/>
    <x v="2"/>
    <x v="9"/>
    <s v="40414-26467-VE"/>
    <s v="A-M-0.2"/>
    <n v="6"/>
    <x v="705"/>
    <s v="acampsallid@zimbio.com"/>
    <x v="0"/>
    <s v="Ara"/>
    <s v="M"/>
    <x v="1"/>
    <n v="3.375"/>
    <n v="20.25"/>
    <x v="3"/>
    <x v="0"/>
    <x v="1"/>
  </r>
  <r>
    <s v="BOR-02906-411"/>
    <x v="530"/>
    <x v="2"/>
    <x v="9"/>
    <s v="08743-09057-OO"/>
    <s v="L-D-2.5"/>
    <n v="6"/>
    <x v="706"/>
    <s v="tfelip5m@typepad.com"/>
    <x v="0"/>
    <s v="Lib"/>
    <s v="D"/>
    <x v="3"/>
    <n v="29.784999999999997"/>
    <n v="178.70999999999998"/>
    <x v="2"/>
    <x v="1"/>
    <x v="1"/>
  </r>
  <r>
    <s v="VSN-94485-621"/>
    <x v="530"/>
    <x v="2"/>
    <x v="9"/>
    <s v="88116-12604-TE"/>
    <s v="A-D-0.2"/>
    <n v="4"/>
    <x v="707"/>
    <s v="fhabberghamn8@discovery.com"/>
    <x v="0"/>
    <s v="Ara"/>
    <s v="D"/>
    <x v="1"/>
    <n v="2.9849999999999999"/>
    <n v="11.94"/>
    <x v="3"/>
    <x v="1"/>
    <x v="0"/>
  </r>
  <r>
    <s v="LQG-41416-375"/>
    <x v="531"/>
    <x v="2"/>
    <x v="9"/>
    <s v="45190-08727-NV"/>
    <s v="L-D-1"/>
    <n v="3"/>
    <x v="708"/>
    <s v="daizikovitz2u@answers.com"/>
    <x v="2"/>
    <s v="Lib"/>
    <s v="D"/>
    <x v="2"/>
    <n v="12.95"/>
    <n v="38.849999999999994"/>
    <x v="2"/>
    <x v="1"/>
    <x v="1"/>
  </r>
  <r>
    <s v="WCT-07869-499"/>
    <x v="531"/>
    <x v="2"/>
    <x v="9"/>
    <s v="32031-49093-KE"/>
    <s v="R-D-0.5"/>
    <n v="5"/>
    <x v="709"/>
    <s v="bdomangeez@yahoo.co.jp"/>
    <x v="0"/>
    <s v="Rob"/>
    <s v="D"/>
    <x v="0"/>
    <n v="5.3699999999999992"/>
    <n v="26.849999999999994"/>
    <x v="0"/>
    <x v="1"/>
    <x v="0"/>
  </r>
  <r>
    <s v="BZE-96093-118"/>
    <x v="531"/>
    <x v="2"/>
    <x v="9"/>
    <s v="43452-18035-DH"/>
    <s v="L-M-0.2"/>
    <n v="2"/>
    <x v="710"/>
    <s v="afilipczaklh@ning.com"/>
    <x v="2"/>
    <s v="Lib"/>
    <s v="M"/>
    <x v="1"/>
    <n v="4.3650000000000002"/>
    <n v="8.73"/>
    <x v="2"/>
    <x v="0"/>
    <x v="0"/>
  </r>
  <r>
    <s v="TCC-89722-031"/>
    <x v="532"/>
    <x v="2"/>
    <x v="9"/>
    <s v="41611-34336-WT"/>
    <s v="L-D-0.5"/>
    <n v="1"/>
    <x v="711"/>
    <s v="plauritzengo@photobucket.com"/>
    <x v="0"/>
    <s v="Lib"/>
    <s v="D"/>
    <x v="0"/>
    <n v="7.77"/>
    <n v="7.77"/>
    <x v="2"/>
    <x v="1"/>
    <x v="0"/>
  </r>
  <r>
    <s v="OLH-95722-362"/>
    <x v="533"/>
    <x v="2"/>
    <x v="9"/>
    <s v="48553-69225-VX"/>
    <s v="L-D-0.5"/>
    <n v="3"/>
    <x v="712"/>
    <s v="dgrittonq0@nydailynews.com"/>
    <x v="0"/>
    <s v="Lib"/>
    <s v="D"/>
    <x v="0"/>
    <n v="7.77"/>
    <n v="23.31"/>
    <x v="2"/>
    <x v="1"/>
    <x v="1"/>
  </r>
  <r>
    <s v="OLH-95722-362"/>
    <x v="533"/>
    <x v="2"/>
    <x v="9"/>
    <s v="48553-69225-VX"/>
    <s v="R-M-2.5"/>
    <n v="4"/>
    <x v="712"/>
    <s v="dgrittonq0@nydailynews.com"/>
    <x v="0"/>
    <s v="Rob"/>
    <s v="M"/>
    <x v="3"/>
    <n v="22.884999999999998"/>
    <n v="91.539999999999992"/>
    <x v="0"/>
    <x v="0"/>
    <x v="1"/>
  </r>
  <r>
    <s v="HKN-31467-517"/>
    <x v="533"/>
    <x v="2"/>
    <x v="9"/>
    <s v="84045-66771-SL"/>
    <s v="L-M-1"/>
    <n v="6"/>
    <x v="307"/>
    <s v="ckeaver1@ucoz.com"/>
    <x v="0"/>
    <s v="Lib"/>
    <s v="M"/>
    <x v="2"/>
    <n v="14.55"/>
    <n v="87.300000000000011"/>
    <x v="2"/>
    <x v="0"/>
    <x v="0"/>
  </r>
  <r>
    <s v="JKA-27899-806"/>
    <x v="534"/>
    <x v="2"/>
    <x v="9"/>
    <s v="97005-25609-CQ"/>
    <s v="R-L-1"/>
    <n v="5"/>
    <x v="713"/>
    <s v="gheindrickin@usda.gov"/>
    <x v="0"/>
    <s v="Rob"/>
    <s v="L"/>
    <x v="2"/>
    <n v="11.95"/>
    <n v="59.75"/>
    <x v="0"/>
    <x v="2"/>
    <x v="0"/>
  </r>
  <r>
    <s v="BPT-83989-157"/>
    <x v="535"/>
    <x v="2"/>
    <x v="9"/>
    <s v="84269-49816-ML"/>
    <s v="A-M-2.5"/>
    <n v="2"/>
    <x v="714"/>
    <s v="pcutchie6e@globo.com"/>
    <x v="0"/>
    <s v="Ara"/>
    <s v="M"/>
    <x v="3"/>
    <n v="25.874999999999996"/>
    <n v="51.749999999999993"/>
    <x v="3"/>
    <x v="0"/>
    <x v="0"/>
  </r>
  <r>
    <s v="XAH-93337-609"/>
    <x v="536"/>
    <x v="2"/>
    <x v="9"/>
    <s v="66976-43829-YG"/>
    <s v="A-D-1"/>
    <n v="5"/>
    <x v="715"/>
    <s v="dduke82@vkontakte.ru"/>
    <x v="0"/>
    <s v="Ara"/>
    <s v="D"/>
    <x v="2"/>
    <n v="9.9499999999999993"/>
    <n v="49.75"/>
    <x v="3"/>
    <x v="1"/>
    <x v="0"/>
  </r>
  <r>
    <s v="JDS-33440-914"/>
    <x v="536"/>
    <x v="2"/>
    <x v="9"/>
    <s v="58511-10548-ZU"/>
    <s v="R-M-1"/>
    <n v="3"/>
    <x v="716"/>
    <s v="anesfield8p@people.com.cn"/>
    <x v="1"/>
    <s v="Rob"/>
    <s v="M"/>
    <x v="2"/>
    <n v="9.9499999999999993"/>
    <n v="29.849999999999998"/>
    <x v="0"/>
    <x v="0"/>
    <x v="1"/>
  </r>
  <r>
    <s v="CKS-47815-571"/>
    <x v="537"/>
    <x v="2"/>
    <x v="10"/>
    <s v="45666-86771-EH"/>
    <s v="L-L-0.5"/>
    <n v="3"/>
    <x v="717"/>
    <s v="achillhz@epa.gov"/>
    <x v="1"/>
    <s v="Lib"/>
    <s v="L"/>
    <x v="0"/>
    <n v="9.51"/>
    <n v="28.53"/>
    <x v="2"/>
    <x v="2"/>
    <x v="1"/>
  </r>
  <r>
    <s v="DZI-35365-596"/>
    <x v="537"/>
    <x v="2"/>
    <x v="10"/>
    <s v="54798-14109-HC"/>
    <s v="E-M-0.2"/>
    <n v="2"/>
    <x v="384"/>
    <s v="oskermen3@hatena.ne.jp"/>
    <x v="0"/>
    <s v="Exc"/>
    <s v="M"/>
    <x v="1"/>
    <n v="4.125"/>
    <n v="8.25"/>
    <x v="1"/>
    <x v="0"/>
    <x v="1"/>
  </r>
  <r>
    <s v="TNX-09857-717"/>
    <x v="538"/>
    <x v="2"/>
    <x v="10"/>
    <s v="48675-07824-HJ"/>
    <s v="L-M-1"/>
    <n v="6"/>
    <x v="718"/>
    <n v="0"/>
    <x v="0"/>
    <s v="Lib"/>
    <s v="M"/>
    <x v="2"/>
    <n v="14.55"/>
    <n v="87.300000000000011"/>
    <x v="2"/>
    <x v="0"/>
    <x v="1"/>
  </r>
  <r>
    <s v="HFT-77191-168"/>
    <x v="538"/>
    <x v="2"/>
    <x v="10"/>
    <s v="48419-02347-XP"/>
    <s v="R-D-0.2"/>
    <n v="2"/>
    <x v="719"/>
    <s v="mkippenby@dion.ne.jp"/>
    <x v="0"/>
    <s v="Rob"/>
    <s v="D"/>
    <x v="1"/>
    <n v="2.6849999999999996"/>
    <n v="5.3699999999999992"/>
    <x v="0"/>
    <x v="1"/>
    <x v="1"/>
  </r>
  <r>
    <s v="YOK-93322-608"/>
    <x v="538"/>
    <x v="2"/>
    <x v="10"/>
    <s v="69411-48470-ID"/>
    <s v="E-L-1"/>
    <n v="6"/>
    <x v="720"/>
    <s v="gcornierjv@techcrunch.com"/>
    <x v="0"/>
    <s v="Exc"/>
    <s v="L"/>
    <x v="2"/>
    <n v="14.85"/>
    <n v="89.1"/>
    <x v="1"/>
    <x v="2"/>
    <x v="0"/>
  </r>
  <r>
    <s v="ETD-58130-674"/>
    <x v="539"/>
    <x v="2"/>
    <x v="10"/>
    <s v="05325-97750-WP"/>
    <s v="E-M-0.5"/>
    <n v="2"/>
    <x v="301"/>
    <s v="cverissimogh@theglobeandmail.com"/>
    <x v="1"/>
    <s v="Exc"/>
    <s v="M"/>
    <x v="0"/>
    <n v="8.25"/>
    <n v="16.5"/>
    <x v="1"/>
    <x v="0"/>
    <x v="1"/>
  </r>
  <r>
    <s v="HHF-36647-854"/>
    <x v="539"/>
    <x v="2"/>
    <x v="10"/>
    <s v="39011-18412-GR"/>
    <s v="A-D-2.5"/>
    <n v="6"/>
    <x v="721"/>
    <s v="aroubertn0@tmall.com"/>
    <x v="0"/>
    <s v="Ara"/>
    <s v="D"/>
    <x v="3"/>
    <n v="22.884999999999998"/>
    <n v="137.31"/>
    <x v="3"/>
    <x v="1"/>
    <x v="1"/>
  </r>
  <r>
    <s v="XQJ-86887-506"/>
    <x v="540"/>
    <x v="2"/>
    <x v="10"/>
    <s v="66458-91190-YC"/>
    <s v="E-L-1"/>
    <n v="4"/>
    <x v="59"/>
    <s v="murione5@alexa.com"/>
    <x v="2"/>
    <s v="Exc"/>
    <s v="L"/>
    <x v="2"/>
    <n v="14.85"/>
    <n v="59.4"/>
    <x v="1"/>
    <x v="2"/>
    <x v="1"/>
  </r>
  <r>
    <s v="RUK-78200-416"/>
    <x v="541"/>
    <x v="2"/>
    <x v="10"/>
    <s v="36192-07175-XC"/>
    <s v="L-D-0.2"/>
    <n v="2"/>
    <x v="722"/>
    <s v="mattwoolpl@nba.com"/>
    <x v="0"/>
    <s v="Lib"/>
    <s v="D"/>
    <x v="1"/>
    <n v="3.8849999999999998"/>
    <n v="7.77"/>
    <x v="2"/>
    <x v="1"/>
    <x v="0"/>
  </r>
  <r>
    <s v="JOM-80930-071"/>
    <x v="542"/>
    <x v="2"/>
    <x v="10"/>
    <s v="54904-18397-UD"/>
    <s v="L-D-1"/>
    <n v="6"/>
    <x v="723"/>
    <s v="rlepere3j@shop-pro.jp"/>
    <x v="2"/>
    <s v="Lib"/>
    <s v="D"/>
    <x v="2"/>
    <n v="12.95"/>
    <n v="77.699999999999989"/>
    <x v="2"/>
    <x v="1"/>
    <x v="0"/>
  </r>
  <r>
    <s v="JQK-64922-985"/>
    <x v="542"/>
    <x v="2"/>
    <x v="10"/>
    <s v="23779-10274-KN"/>
    <s v="R-M-2.5"/>
    <n v="3"/>
    <x v="724"/>
    <s v="bleffek48@ning.com"/>
    <x v="0"/>
    <s v="Rob"/>
    <s v="M"/>
    <x v="3"/>
    <n v="22.884999999999998"/>
    <n v="68.655000000000001"/>
    <x v="0"/>
    <x v="0"/>
    <x v="1"/>
  </r>
  <r>
    <s v="UZL-46108-213"/>
    <x v="543"/>
    <x v="2"/>
    <x v="10"/>
    <s v="75961-20170-RD"/>
    <s v="L-L-1"/>
    <n v="2"/>
    <x v="725"/>
    <s v="gwhiteheadls@hp.com"/>
    <x v="0"/>
    <s v="Lib"/>
    <s v="L"/>
    <x v="2"/>
    <n v="15.85"/>
    <n v="31.7"/>
    <x v="2"/>
    <x v="2"/>
    <x v="0"/>
  </r>
  <r>
    <s v="BXH-62195-013"/>
    <x v="543"/>
    <x v="2"/>
    <x v="10"/>
    <s v="94526-79230-GZ"/>
    <s v="A-M-1"/>
    <n v="4"/>
    <x v="726"/>
    <s v="mbogeypb@thetimes.co.uk"/>
    <x v="0"/>
    <s v="Ara"/>
    <s v="M"/>
    <x v="2"/>
    <n v="11.25"/>
    <n v="45"/>
    <x v="3"/>
    <x v="0"/>
    <x v="1"/>
  </r>
  <r>
    <s v="SBI-60013-494"/>
    <x v="544"/>
    <x v="2"/>
    <x v="10"/>
    <s v="55232-81621-BX"/>
    <s v="E-M-0.2"/>
    <n v="2"/>
    <x v="727"/>
    <s v="twalas53@google.ca"/>
    <x v="0"/>
    <s v="Exc"/>
    <s v="M"/>
    <x v="1"/>
    <n v="4.125"/>
    <n v="8.25"/>
    <x v="1"/>
    <x v="0"/>
    <x v="0"/>
  </r>
  <r>
    <s v="VFZ-91673-181"/>
    <x v="545"/>
    <x v="2"/>
    <x v="10"/>
    <s v="10225-91535-AI"/>
    <s v="A-L-1"/>
    <n v="6"/>
    <x v="728"/>
    <s v="lrushmer65@europa.eu"/>
    <x v="0"/>
    <s v="Ara"/>
    <s v="L"/>
    <x v="2"/>
    <n v="12.95"/>
    <n v="77.699999999999989"/>
    <x v="3"/>
    <x v="2"/>
    <x v="1"/>
  </r>
  <r>
    <s v="MSJ-11909-468"/>
    <x v="545"/>
    <x v="2"/>
    <x v="10"/>
    <s v="07878-45872-CC"/>
    <s v="E-D-2.5"/>
    <n v="5"/>
    <x v="729"/>
    <s v="ccromwell76@desdev.cn"/>
    <x v="0"/>
    <s v="Exc"/>
    <s v="D"/>
    <x v="3"/>
    <n v="27.945"/>
    <n v="139.72499999999999"/>
    <x v="1"/>
    <x v="1"/>
    <x v="0"/>
  </r>
  <r>
    <s v="CBT-55781-720"/>
    <x v="546"/>
    <x v="2"/>
    <x v="10"/>
    <s v="97855-54761-IS"/>
    <s v="E-D-0.5"/>
    <n v="3"/>
    <x v="730"/>
    <s v="dtift4i@netvibes.com"/>
    <x v="0"/>
    <s v="Exc"/>
    <s v="D"/>
    <x v="0"/>
    <n v="7.29"/>
    <n v="21.87"/>
    <x v="1"/>
    <x v="1"/>
    <x v="1"/>
  </r>
  <r>
    <s v="RIU-02231-623"/>
    <x v="547"/>
    <x v="2"/>
    <x v="10"/>
    <s v="25544-84179-QC"/>
    <s v="R-L-0.5"/>
    <n v="5"/>
    <x v="731"/>
    <s v="smorrallnq@answers.com"/>
    <x v="0"/>
    <s v="Rob"/>
    <s v="L"/>
    <x v="0"/>
    <n v="7.169999999999999"/>
    <n v="35.849999999999994"/>
    <x v="0"/>
    <x v="2"/>
    <x v="1"/>
  </r>
  <r>
    <s v="ENN-79947-323"/>
    <x v="548"/>
    <x v="2"/>
    <x v="10"/>
    <s v="67847-82662-TE"/>
    <s v="L-M-0.5"/>
    <n v="2"/>
    <x v="732"/>
    <s v="mschollom@taobao.com"/>
    <x v="0"/>
    <s v="Lib"/>
    <s v="M"/>
    <x v="0"/>
    <n v="8.73"/>
    <n v="17.46"/>
    <x v="2"/>
    <x v="0"/>
    <x v="0"/>
  </r>
  <r>
    <s v="ANM-16388-634"/>
    <x v="549"/>
    <x v="2"/>
    <x v="10"/>
    <s v="77343-52608-FF"/>
    <s v="L-L-0.2"/>
    <n v="2"/>
    <x v="733"/>
    <s v="nsaleway1v@dedecms.com"/>
    <x v="0"/>
    <s v="Lib"/>
    <s v="L"/>
    <x v="1"/>
    <n v="4.7549999999999999"/>
    <n v="9.51"/>
    <x v="2"/>
    <x v="2"/>
    <x v="0"/>
  </r>
  <r>
    <s v="AVH-56062-335"/>
    <x v="550"/>
    <x v="2"/>
    <x v="10"/>
    <s v="18082-74419-QH"/>
    <s v="E-M-0.5"/>
    <n v="5"/>
    <x v="734"/>
    <s v="mdoidgenb@etsy.com"/>
    <x v="0"/>
    <s v="Exc"/>
    <s v="M"/>
    <x v="0"/>
    <n v="8.25"/>
    <n v="41.25"/>
    <x v="1"/>
    <x v="0"/>
    <x v="0"/>
  </r>
  <r>
    <s v="QDO-57268-842"/>
    <x v="550"/>
    <x v="2"/>
    <x v="10"/>
    <s v="57808-90533-UE"/>
    <s v="E-M-2.5"/>
    <n v="5"/>
    <x v="735"/>
    <n v="0"/>
    <x v="0"/>
    <s v="Exc"/>
    <s v="M"/>
    <x v="3"/>
    <n v="31.624999999999996"/>
    <n v="158.12499999999997"/>
    <x v="1"/>
    <x v="0"/>
    <x v="0"/>
  </r>
  <r>
    <s v="GGD-38107-641"/>
    <x v="551"/>
    <x v="2"/>
    <x v="10"/>
    <s v="99562-88650-YF"/>
    <s v="L-M-1"/>
    <n v="4"/>
    <x v="736"/>
    <s v="lkernan71@wsj.com"/>
    <x v="0"/>
    <s v="Lib"/>
    <s v="M"/>
    <x v="2"/>
    <n v="14.55"/>
    <n v="58.2"/>
    <x v="2"/>
    <x v="0"/>
    <x v="0"/>
  </r>
  <r>
    <s v="YUL-42750-776"/>
    <x v="551"/>
    <x v="2"/>
    <x v="10"/>
    <s v="24845-36117-TI"/>
    <s v="L-M-0.2"/>
    <n v="2"/>
    <x v="737"/>
    <s v="craisbeckfg@webnode.com"/>
    <x v="0"/>
    <s v="Lib"/>
    <s v="M"/>
    <x v="1"/>
    <n v="4.3650000000000002"/>
    <n v="8.73"/>
    <x v="2"/>
    <x v="0"/>
    <x v="1"/>
  </r>
  <r>
    <s v="UOG-94188-104"/>
    <x v="551"/>
    <x v="2"/>
    <x v="10"/>
    <s v="92753-50029-SD"/>
    <s v="A-M-0.5"/>
    <n v="5"/>
    <x v="738"/>
    <s v="kscholardgk@sbwire.com"/>
    <x v="0"/>
    <s v="Ara"/>
    <s v="M"/>
    <x v="0"/>
    <n v="6.75"/>
    <n v="33.75"/>
    <x v="3"/>
    <x v="0"/>
    <x v="0"/>
  </r>
  <r>
    <s v="VKQ-39009-292"/>
    <x v="551"/>
    <x v="2"/>
    <x v="10"/>
    <s v="57808-90533-UE"/>
    <s v="L-M-1"/>
    <n v="5"/>
    <x v="735"/>
    <n v="0"/>
    <x v="0"/>
    <s v="Lib"/>
    <s v="M"/>
    <x v="2"/>
    <n v="14.55"/>
    <n v="72.75"/>
    <x v="2"/>
    <x v="0"/>
    <x v="0"/>
  </r>
  <r>
    <s v="OFX-99147-470"/>
    <x v="552"/>
    <x v="2"/>
    <x v="10"/>
    <s v="49860-68865-AB"/>
    <s v="R-M-1"/>
    <n v="6"/>
    <x v="739"/>
    <n v="0"/>
    <x v="0"/>
    <s v="Rob"/>
    <s v="M"/>
    <x v="2"/>
    <n v="9.9499999999999993"/>
    <n v="59.699999999999996"/>
    <x v="0"/>
    <x v="0"/>
    <x v="1"/>
  </r>
  <r>
    <s v="GUU-40666-525"/>
    <x v="552"/>
    <x v="2"/>
    <x v="10"/>
    <s v="68555-89840-GZ"/>
    <s v="A-L-0.2"/>
    <n v="3"/>
    <x v="11"/>
    <s v="msesonck@census.gov"/>
    <x v="0"/>
    <s v="Ara"/>
    <s v="L"/>
    <x v="1"/>
    <n v="3.8849999999999998"/>
    <n v="11.654999999999999"/>
    <x v="3"/>
    <x v="2"/>
    <x v="0"/>
  </r>
  <r>
    <s v="WHQ-25197-475"/>
    <x v="553"/>
    <x v="2"/>
    <x v="10"/>
    <s v="27536-28463-NJ"/>
    <s v="L-L-0.2"/>
    <n v="4"/>
    <x v="740"/>
    <s v="cmottramfs@harvard.edu"/>
    <x v="0"/>
    <s v="Lib"/>
    <s v="L"/>
    <x v="1"/>
    <n v="4.7549999999999999"/>
    <n v="19.02"/>
    <x v="2"/>
    <x v="2"/>
    <x v="1"/>
  </r>
  <r>
    <s v="MVI-04946-827"/>
    <x v="554"/>
    <x v="2"/>
    <x v="10"/>
    <s v="62483-50867-OM"/>
    <s v="E-L-1"/>
    <n v="1"/>
    <x v="741"/>
    <n v="0"/>
    <x v="1"/>
    <s v="Exc"/>
    <s v="L"/>
    <x v="2"/>
    <n v="14.85"/>
    <n v="14.85"/>
    <x v="1"/>
    <x v="2"/>
    <x v="0"/>
  </r>
  <r>
    <s v="RUX-37995-892"/>
    <x v="554"/>
    <x v="2"/>
    <x v="10"/>
    <s v="37762-09530-MP"/>
    <s v="L-D-2.5"/>
    <n v="4"/>
    <x v="742"/>
    <s v="bgaishno@altervista.org"/>
    <x v="0"/>
    <s v="Lib"/>
    <s v="D"/>
    <x v="3"/>
    <n v="29.784999999999997"/>
    <n v="119.13999999999999"/>
    <x v="2"/>
    <x v="1"/>
    <x v="1"/>
  </r>
  <r>
    <s v="QDU-45390-361"/>
    <x v="555"/>
    <x v="2"/>
    <x v="10"/>
    <s v="03677-09134-BC"/>
    <s v="E-M-0.5"/>
    <n v="1"/>
    <x v="743"/>
    <s v="crowthornc3@msn.com"/>
    <x v="0"/>
    <s v="Exc"/>
    <s v="M"/>
    <x v="0"/>
    <n v="8.25"/>
    <n v="8.25"/>
    <x v="1"/>
    <x v="0"/>
    <x v="0"/>
  </r>
  <r>
    <s v="ZDK-84567-102"/>
    <x v="556"/>
    <x v="2"/>
    <x v="10"/>
    <s v="58690-31815-VY"/>
    <s v="A-D-0.5"/>
    <n v="3"/>
    <x v="744"/>
    <s v="ihussey84@mapy.cz"/>
    <x v="0"/>
    <s v="Ara"/>
    <s v="D"/>
    <x v="0"/>
    <n v="5.97"/>
    <n v="17.91"/>
    <x v="3"/>
    <x v="1"/>
    <x v="0"/>
  </r>
  <r>
    <s v="QEY-71761-460"/>
    <x v="556"/>
    <x v="2"/>
    <x v="10"/>
    <s v="35442-75769-PL"/>
    <s v="R-M-1"/>
    <n v="2"/>
    <x v="745"/>
    <n v="0"/>
    <x v="2"/>
    <s v="Rob"/>
    <s v="M"/>
    <x v="2"/>
    <n v="9.9499999999999993"/>
    <n v="19.899999999999999"/>
    <x v="0"/>
    <x v="0"/>
    <x v="1"/>
  </r>
  <r>
    <s v="DSN-15872-519"/>
    <x v="557"/>
    <x v="2"/>
    <x v="11"/>
    <s v="53809-98498-SN"/>
    <s v="L-L-2.5"/>
    <n v="4"/>
    <x v="746"/>
    <s v="bkindleygl@wikimedia.org"/>
    <x v="0"/>
    <s v="Lib"/>
    <s v="L"/>
    <x v="3"/>
    <n v="36.454999999999998"/>
    <n v="145.82"/>
    <x v="2"/>
    <x v="2"/>
    <x v="1"/>
  </r>
  <r>
    <s v="MVB-22135-665"/>
    <x v="557"/>
    <x v="2"/>
    <x v="11"/>
    <s v="55621-06130-SA"/>
    <s v="A-D-1"/>
    <n v="1"/>
    <x v="747"/>
    <s v="drallinhy@howstuffworks.com"/>
    <x v="0"/>
    <s v="Ara"/>
    <s v="D"/>
    <x v="2"/>
    <n v="9.9499999999999993"/>
    <n v="9.9499999999999993"/>
    <x v="3"/>
    <x v="1"/>
    <x v="1"/>
  </r>
  <r>
    <s v="UJV-32333-364"/>
    <x v="558"/>
    <x v="2"/>
    <x v="11"/>
    <s v="86110-83695-YS"/>
    <s v="L-L-0.5"/>
    <n v="1"/>
    <x v="748"/>
    <n v="0"/>
    <x v="0"/>
    <s v="Lib"/>
    <s v="L"/>
    <x v="0"/>
    <n v="9.51"/>
    <n v="9.51"/>
    <x v="2"/>
    <x v="2"/>
    <x v="0"/>
  </r>
  <r>
    <s v="KGZ-56395-231"/>
    <x v="559"/>
    <x v="2"/>
    <x v="11"/>
    <s v="22221-71106-JD"/>
    <s v="A-D-0.5"/>
    <n v="1"/>
    <x v="749"/>
    <s v="rlequeuxcz@newyorker.com"/>
    <x v="0"/>
    <s v="Ara"/>
    <s v="D"/>
    <x v="0"/>
    <n v="5.97"/>
    <n v="5.97"/>
    <x v="3"/>
    <x v="1"/>
    <x v="0"/>
  </r>
  <r>
    <s v="HUB-47311-849"/>
    <x v="560"/>
    <x v="2"/>
    <x v="11"/>
    <s v="04521-04300-OK"/>
    <s v="L-M-0.5"/>
    <n v="3"/>
    <x v="750"/>
    <s v="sgilroy1n@eepurl.com"/>
    <x v="0"/>
    <s v="Lib"/>
    <s v="M"/>
    <x v="0"/>
    <n v="8.73"/>
    <n v="26.19"/>
    <x v="2"/>
    <x v="0"/>
    <x v="1"/>
  </r>
  <r>
    <s v="IRX-59256-644"/>
    <x v="561"/>
    <x v="2"/>
    <x v="11"/>
    <s v="96446-62142-EN"/>
    <s v="A-D-0.2"/>
    <n v="3"/>
    <x v="751"/>
    <s v="ckingwellr3@squarespace.com"/>
    <x v="2"/>
    <s v="Ara"/>
    <s v="D"/>
    <x v="1"/>
    <n v="2.9849999999999999"/>
    <n v="8.9550000000000001"/>
    <x v="3"/>
    <x v="1"/>
    <x v="1"/>
  </r>
  <r>
    <s v="ASG-27179-958"/>
    <x v="562"/>
    <x v="2"/>
    <x v="11"/>
    <s v="12607-75113-UV"/>
    <s v="A-M-0.5"/>
    <n v="3"/>
    <x v="752"/>
    <s v="jdeehanlk@about.me"/>
    <x v="0"/>
    <s v="Ara"/>
    <s v="M"/>
    <x v="0"/>
    <n v="6.75"/>
    <n v="20.25"/>
    <x v="3"/>
    <x v="0"/>
    <x v="0"/>
  </r>
  <r>
    <s v="NLI-63891-565"/>
    <x v="562"/>
    <x v="2"/>
    <x v="11"/>
    <s v="41899-00283-VK"/>
    <s v="E-M-0.2"/>
    <n v="5"/>
    <x v="753"/>
    <s v="ichartersmz@abc.net.au"/>
    <x v="0"/>
    <s v="Exc"/>
    <s v="M"/>
    <x v="1"/>
    <n v="4.125"/>
    <n v="20.625"/>
    <x v="1"/>
    <x v="0"/>
    <x v="0"/>
  </r>
  <r>
    <s v="MUY-15309-209"/>
    <x v="563"/>
    <x v="2"/>
    <x v="11"/>
    <s v="97152-03355-IW"/>
    <s v="L-D-1"/>
    <n v="3"/>
    <x v="754"/>
    <s v="gbentjens6u@netlog.com"/>
    <x v="1"/>
    <s v="Lib"/>
    <s v="D"/>
    <x v="2"/>
    <n v="12.95"/>
    <n v="38.849999999999994"/>
    <x v="2"/>
    <x v="1"/>
    <x v="0"/>
  </r>
  <r>
    <s v="NZN-71683-705"/>
    <x v="564"/>
    <x v="2"/>
    <x v="11"/>
    <s v="04921-85445-SL"/>
    <s v="A-L-2.5"/>
    <n v="6"/>
    <x v="755"/>
    <s v="hlarvoriq@last.fm"/>
    <x v="0"/>
    <s v="Ara"/>
    <s v="L"/>
    <x v="3"/>
    <n v="29.784999999999997"/>
    <n v="178.70999999999998"/>
    <x v="3"/>
    <x v="2"/>
    <x v="1"/>
  </r>
  <r>
    <s v="KHG-33953-115"/>
    <x v="564"/>
    <x v="2"/>
    <x v="11"/>
    <s v="78226-97287-JI"/>
    <s v="L-D-0.5"/>
    <n v="3"/>
    <x v="756"/>
    <s v="kferrettimf@huffingtonpost.com"/>
    <x v="2"/>
    <s v="Lib"/>
    <s v="D"/>
    <x v="0"/>
    <n v="7.77"/>
    <n v="23.31"/>
    <x v="2"/>
    <x v="1"/>
    <x v="0"/>
  </r>
  <r>
    <s v="VMT-10030-889"/>
    <x v="565"/>
    <x v="2"/>
    <x v="11"/>
    <s v="87602-55754-VN"/>
    <s v="A-L-1"/>
    <n v="6"/>
    <x v="757"/>
    <s v="tgottelier2h@vistaprint.com"/>
    <x v="0"/>
    <s v="Ara"/>
    <s v="L"/>
    <x v="2"/>
    <n v="12.95"/>
    <n v="77.699999999999989"/>
    <x v="3"/>
    <x v="2"/>
    <x v="0"/>
  </r>
  <r>
    <s v="VEA-31961-977"/>
    <x v="565"/>
    <x v="2"/>
    <x v="11"/>
    <s v="51432-27169-KN"/>
    <s v="E-D-0.5"/>
    <n v="3"/>
    <x v="758"/>
    <s v="bflaherty4s@moonfruit.com"/>
    <x v="2"/>
    <s v="Exc"/>
    <s v="D"/>
    <x v="0"/>
    <n v="7.29"/>
    <n v="21.87"/>
    <x v="1"/>
    <x v="1"/>
    <x v="0"/>
  </r>
  <r>
    <s v="LJN-34281-921"/>
    <x v="566"/>
    <x v="2"/>
    <x v="11"/>
    <s v="52143-35672-JF"/>
    <s v="R-L-2.5"/>
    <n v="5"/>
    <x v="283"/>
    <s v="tmathonneti0@google.co.jp"/>
    <x v="0"/>
    <s v="Rob"/>
    <s v="L"/>
    <x v="3"/>
    <n v="27.484999999999996"/>
    <n v="137.42499999999998"/>
    <x v="0"/>
    <x v="2"/>
    <x v="0"/>
  </r>
  <r>
    <s v="WKB-21680-566"/>
    <x v="566"/>
    <x v="2"/>
    <x v="11"/>
    <s v="96612-41722-VJ"/>
    <s v="A-M-0.5"/>
    <n v="3"/>
    <x v="759"/>
    <n v="0"/>
    <x v="2"/>
    <s v="Ara"/>
    <s v="M"/>
    <x v="0"/>
    <n v="6.75"/>
    <n v="20.25"/>
    <x v="3"/>
    <x v="0"/>
    <x v="0"/>
  </r>
  <r>
    <s v="HYR-03455-684"/>
    <x v="567"/>
    <x v="2"/>
    <x v="11"/>
    <s v="29808-89098-XD"/>
    <s v="E-D-1"/>
    <n v="6"/>
    <x v="760"/>
    <s v="isjostromig@pbs.org"/>
    <x v="0"/>
    <s v="Exc"/>
    <s v="D"/>
    <x v="2"/>
    <n v="12.15"/>
    <n v="72.900000000000006"/>
    <x v="1"/>
    <x v="1"/>
    <x v="0"/>
  </r>
  <r>
    <s v="HYR-03455-684"/>
    <x v="567"/>
    <x v="2"/>
    <x v="11"/>
    <s v="29808-89098-XD"/>
    <s v="L-D-0.2"/>
    <n v="2"/>
    <x v="760"/>
    <s v="isjostromig@pbs.org"/>
    <x v="0"/>
    <s v="Lib"/>
    <s v="D"/>
    <x v="1"/>
    <n v="3.8849999999999998"/>
    <n v="7.77"/>
    <x v="2"/>
    <x v="1"/>
    <x v="0"/>
  </r>
  <r>
    <s v="SRJ-79353-838"/>
    <x v="567"/>
    <x v="2"/>
    <x v="11"/>
    <s v="77869-81373-AY"/>
    <s v="A-L-1"/>
    <n v="6"/>
    <x v="761"/>
    <n v="0"/>
    <x v="0"/>
    <s v="Ara"/>
    <s v="L"/>
    <x v="2"/>
    <n v="12.95"/>
    <n v="77.699999999999989"/>
    <x v="3"/>
    <x v="2"/>
    <x v="0"/>
  </r>
  <r>
    <s v="DFS-49954-707"/>
    <x v="568"/>
    <x v="2"/>
    <x v="11"/>
    <s v="39019-13649-CL"/>
    <s v="E-D-0.2"/>
    <n v="5"/>
    <x v="762"/>
    <s v="gskingle44@clickbank.net"/>
    <x v="0"/>
    <s v="Exc"/>
    <s v="D"/>
    <x v="1"/>
    <n v="3.645"/>
    <n v="18.225000000000001"/>
    <x v="1"/>
    <x v="1"/>
    <x v="1"/>
  </r>
  <r>
    <s v="OWH-11126-533"/>
    <x v="568"/>
    <x v="2"/>
    <x v="11"/>
    <s v="25331-13794-SB"/>
    <s v="L-M-2.5"/>
    <n v="2"/>
    <x v="763"/>
    <s v="ftourryil@google.de"/>
    <x v="0"/>
    <s v="Lib"/>
    <s v="M"/>
    <x v="3"/>
    <n v="33.464999999999996"/>
    <n v="66.929999999999993"/>
    <x v="2"/>
    <x v="0"/>
    <x v="0"/>
  </r>
  <r>
    <s v="GEJ-39834-935"/>
    <x v="569"/>
    <x v="2"/>
    <x v="11"/>
    <s v="49412-86877-VY"/>
    <s v="L-M-0.2"/>
    <n v="6"/>
    <x v="764"/>
    <s v="pwitheringtonea@networkadvertising.org"/>
    <x v="0"/>
    <s v="Lib"/>
    <s v="M"/>
    <x v="1"/>
    <n v="4.3650000000000002"/>
    <n v="26.19"/>
    <x v="2"/>
    <x v="0"/>
    <x v="1"/>
  </r>
  <r>
    <s v="PKJ-30083-501"/>
    <x v="570"/>
    <x v="2"/>
    <x v="11"/>
    <s v="76948-43532-JS"/>
    <s v="E-D-0.5"/>
    <n v="2"/>
    <x v="765"/>
    <s v="jhaldenkp@comcast.net"/>
    <x v="2"/>
    <s v="Exc"/>
    <s v="D"/>
    <x v="0"/>
    <n v="7.29"/>
    <n v="14.58"/>
    <x v="1"/>
    <x v="1"/>
    <x v="0"/>
  </r>
  <r>
    <s v="XKK-06692-189"/>
    <x v="570"/>
    <x v="2"/>
    <x v="11"/>
    <s v="86579-92122-OC"/>
    <s v="R-D-1"/>
    <n v="3"/>
    <x v="86"/>
    <n v="0"/>
    <x v="0"/>
    <s v="Rob"/>
    <s v="D"/>
    <x v="2"/>
    <n v="8.9499999999999993"/>
    <n v="26.849999999999998"/>
    <x v="0"/>
    <x v="1"/>
    <x v="1"/>
  </r>
  <r>
    <s v="QAW-05889-019"/>
    <x v="571"/>
    <x v="2"/>
    <x v="11"/>
    <s v="68810-07329-EU"/>
    <s v="L-M-0.5"/>
    <n v="5"/>
    <x v="766"/>
    <s v="vbaumadierap@google.cn"/>
    <x v="0"/>
    <s v="Lib"/>
    <s v="M"/>
    <x v="0"/>
    <n v="8.73"/>
    <n v="43.650000000000006"/>
    <x v="2"/>
    <x v="0"/>
    <x v="1"/>
  </r>
  <r>
    <s v="LHX-81117-166"/>
    <x v="572"/>
    <x v="2"/>
    <x v="11"/>
    <s v="01282-28364-RZ"/>
    <s v="R-L-1"/>
    <n v="4"/>
    <x v="767"/>
    <s v="kogeneayrd@utexas.edu"/>
    <x v="0"/>
    <s v="Rob"/>
    <s v="L"/>
    <x v="2"/>
    <n v="11.95"/>
    <n v="47.8"/>
    <x v="0"/>
    <x v="2"/>
    <x v="0"/>
  </r>
  <r>
    <s v="CVE-15042-481"/>
    <x v="573"/>
    <x v="3"/>
    <x v="0"/>
    <s v="24972-55878-KX"/>
    <s v="R-L-1"/>
    <n v="2"/>
    <x v="546"/>
    <s v="fconstancekz@ifeng.com"/>
    <x v="0"/>
    <s v="Rob"/>
    <s v="L"/>
    <x v="2"/>
    <n v="11.95"/>
    <n v="23.9"/>
    <x v="0"/>
    <x v="2"/>
    <x v="0"/>
  </r>
  <r>
    <s v="JJX-83339-346"/>
    <x v="574"/>
    <x v="3"/>
    <x v="0"/>
    <s v="32928-18158-OW"/>
    <s v="R-L-0.2"/>
    <n v="1"/>
    <x v="768"/>
    <n v="0"/>
    <x v="0"/>
    <s v="Rob"/>
    <s v="L"/>
    <x v="1"/>
    <n v="3.5849999999999995"/>
    <n v="3.5849999999999995"/>
    <x v="0"/>
    <x v="2"/>
    <x v="1"/>
  </r>
  <r>
    <s v="ELB-07929-407"/>
    <x v="574"/>
    <x v="3"/>
    <x v="0"/>
    <s v="54004-04664-AA"/>
    <s v="A-M-2.5"/>
    <n v="2"/>
    <x v="769"/>
    <s v="tbennison8u@google.cn"/>
    <x v="0"/>
    <s v="Ara"/>
    <s v="M"/>
    <x v="3"/>
    <n v="25.874999999999996"/>
    <n v="51.749999999999993"/>
    <x v="3"/>
    <x v="0"/>
    <x v="1"/>
  </r>
  <r>
    <s v="XEY-48929-474"/>
    <x v="574"/>
    <x v="3"/>
    <x v="0"/>
    <s v="21889-94615-WT"/>
    <s v="L-M-2.5"/>
    <n v="6"/>
    <x v="770"/>
    <s v="lrignoldc1@miibeian.gov.cn"/>
    <x v="0"/>
    <s v="Lib"/>
    <s v="M"/>
    <x v="3"/>
    <n v="33.464999999999996"/>
    <n v="200.78999999999996"/>
    <x v="2"/>
    <x v="0"/>
    <x v="1"/>
  </r>
  <r>
    <s v="LWJ-06793-303"/>
    <x v="574"/>
    <x v="3"/>
    <x v="0"/>
    <s v="95424-67020-AP"/>
    <s v="R-M-2.5"/>
    <n v="2"/>
    <x v="771"/>
    <s v="koculleneu@ca.gov"/>
    <x v="2"/>
    <s v="Rob"/>
    <s v="M"/>
    <x v="3"/>
    <n v="22.884999999999998"/>
    <n v="45.769999999999996"/>
    <x v="0"/>
    <x v="0"/>
    <x v="1"/>
  </r>
  <r>
    <s v="SNL-83703-516"/>
    <x v="575"/>
    <x v="3"/>
    <x v="0"/>
    <s v="57976-33535-WK"/>
    <s v="L-M-2.5"/>
    <n v="3"/>
    <x v="772"/>
    <s v="gclemonkd@networksolutions.com"/>
    <x v="0"/>
    <s v="Lib"/>
    <s v="M"/>
    <x v="3"/>
    <n v="33.464999999999996"/>
    <n v="100.39499999999998"/>
    <x v="2"/>
    <x v="0"/>
    <x v="1"/>
  </r>
  <r>
    <s v="SWP-88281-918"/>
    <x v="576"/>
    <x v="3"/>
    <x v="0"/>
    <s v="77657-61366-FY"/>
    <s v="L-L-2.5"/>
    <n v="4"/>
    <x v="773"/>
    <n v="0"/>
    <x v="0"/>
    <s v="Lib"/>
    <s v="L"/>
    <x v="3"/>
    <n v="36.454999999999998"/>
    <n v="145.82"/>
    <x v="2"/>
    <x v="2"/>
    <x v="0"/>
  </r>
  <r>
    <s v="QTG-93823-843"/>
    <x v="577"/>
    <x v="3"/>
    <x v="0"/>
    <s v="46859-14212-FI"/>
    <s v="A-M-0.5"/>
    <n v="1"/>
    <x v="774"/>
    <s v="csorrellph@amazon.com"/>
    <x v="1"/>
    <s v="Ara"/>
    <s v="M"/>
    <x v="0"/>
    <n v="6.75"/>
    <n v="6.75"/>
    <x v="3"/>
    <x v="0"/>
    <x v="0"/>
  </r>
  <r>
    <s v="QTG-93823-843"/>
    <x v="577"/>
    <x v="3"/>
    <x v="0"/>
    <s v="46859-14212-FI"/>
    <s v="E-D-0.5"/>
    <n v="3"/>
    <x v="774"/>
    <s v="csorrellph@amazon.com"/>
    <x v="1"/>
    <s v="Exc"/>
    <s v="D"/>
    <x v="0"/>
    <n v="7.29"/>
    <n v="21.87"/>
    <x v="1"/>
    <x v="1"/>
    <x v="0"/>
  </r>
  <r>
    <s v="HGE-19842-613"/>
    <x v="578"/>
    <x v="3"/>
    <x v="0"/>
    <s v="49401-45041-ZU"/>
    <s v="R-L-0.5"/>
    <n v="4"/>
    <x v="775"/>
    <s v="jedinboronc@reverbnation.com"/>
    <x v="0"/>
    <s v="Rob"/>
    <s v="L"/>
    <x v="0"/>
    <n v="7.169999999999999"/>
    <n v="28.679999999999996"/>
    <x v="0"/>
    <x v="2"/>
    <x v="1"/>
  </r>
  <r>
    <s v="YAU-98893-150"/>
    <x v="579"/>
    <x v="3"/>
    <x v="0"/>
    <s v="77043-48851-HG"/>
    <s v="L-M-1"/>
    <n v="3"/>
    <x v="776"/>
    <s v="ldanes9n@umn.edu"/>
    <x v="0"/>
    <s v="Lib"/>
    <s v="M"/>
    <x v="2"/>
    <n v="14.55"/>
    <n v="43.650000000000006"/>
    <x v="2"/>
    <x v="0"/>
    <x v="0"/>
  </r>
  <r>
    <s v="ANK-59436-446"/>
    <x v="580"/>
    <x v="3"/>
    <x v="0"/>
    <s v="17488-65879-XL"/>
    <s v="E-L-0.5"/>
    <n v="4"/>
    <x v="777"/>
    <s v="edambrogiohn@techcrunch.com"/>
    <x v="0"/>
    <s v="Exc"/>
    <s v="L"/>
    <x v="0"/>
    <n v="8.91"/>
    <n v="35.64"/>
    <x v="1"/>
    <x v="2"/>
    <x v="1"/>
  </r>
  <r>
    <s v="SCN-51395-066"/>
    <x v="581"/>
    <x v="3"/>
    <x v="0"/>
    <s v="72164-90254-EJ"/>
    <s v="L-L-0.5"/>
    <n v="4"/>
    <x v="778"/>
    <s v="npirronecl@weibo.com"/>
    <x v="0"/>
    <s v="Lib"/>
    <s v="L"/>
    <x v="0"/>
    <n v="9.51"/>
    <n v="38.04"/>
    <x v="2"/>
    <x v="2"/>
    <x v="0"/>
  </r>
  <r>
    <s v="IPP-31994-879"/>
    <x v="582"/>
    <x v="3"/>
    <x v="0"/>
    <s v="65223-29612-CB"/>
    <s v="E-D-0.5"/>
    <n v="3"/>
    <x v="779"/>
    <s v="slobe6@nifty.com"/>
    <x v="0"/>
    <s v="Exc"/>
    <s v="D"/>
    <x v="0"/>
    <n v="7.29"/>
    <n v="21.87"/>
    <x v="1"/>
    <x v="1"/>
    <x v="1"/>
  </r>
  <r>
    <s v="PJS-30996-485"/>
    <x v="582"/>
    <x v="3"/>
    <x v="0"/>
    <s v="86579-92122-OC"/>
    <s v="A-L-0.2"/>
    <n v="1"/>
    <x v="86"/>
    <n v="0"/>
    <x v="0"/>
    <s v="Ara"/>
    <s v="L"/>
    <x v="1"/>
    <n v="3.8849999999999998"/>
    <n v="3.8849999999999998"/>
    <x v="3"/>
    <x v="2"/>
    <x v="1"/>
  </r>
  <r>
    <s v="PDB-98743-282"/>
    <x v="583"/>
    <x v="3"/>
    <x v="0"/>
    <s v="51940-02669-OR"/>
    <s v="L-L-1"/>
    <n v="3"/>
    <x v="780"/>
    <n v="0"/>
    <x v="2"/>
    <s v="Lib"/>
    <s v="L"/>
    <x v="2"/>
    <n v="15.85"/>
    <n v="47.55"/>
    <x v="2"/>
    <x v="2"/>
    <x v="0"/>
  </r>
  <r>
    <s v="FLM-82229-989"/>
    <x v="584"/>
    <x v="3"/>
    <x v="0"/>
    <s v="73017-69644-MS"/>
    <s v="L-L-0.2"/>
    <n v="2"/>
    <x v="781"/>
    <n v="0"/>
    <x v="2"/>
    <s v="Lib"/>
    <s v="L"/>
    <x v="1"/>
    <n v="4.7549999999999999"/>
    <n v="9.51"/>
    <x v="2"/>
    <x v="2"/>
    <x v="0"/>
  </r>
  <r>
    <s v="ZGM-83108-823"/>
    <x v="585"/>
    <x v="3"/>
    <x v="0"/>
    <s v="84132-22322-QT"/>
    <s v="E-L-1"/>
    <n v="1"/>
    <x v="782"/>
    <s v="pbrydell8m@bloglovin.com"/>
    <x v="2"/>
    <s v="Exc"/>
    <s v="L"/>
    <x v="2"/>
    <n v="14.85"/>
    <n v="14.85"/>
    <x v="1"/>
    <x v="2"/>
    <x v="0"/>
  </r>
  <r>
    <s v="LTP-31133-134"/>
    <x v="586"/>
    <x v="3"/>
    <x v="0"/>
    <s v="66527-94478-PB"/>
    <s v="A-L-0.5"/>
    <n v="3"/>
    <x v="783"/>
    <n v="0"/>
    <x v="0"/>
    <s v="Ara"/>
    <s v="L"/>
    <x v="0"/>
    <n v="7.77"/>
    <n v="23.31"/>
    <x v="3"/>
    <x v="2"/>
    <x v="0"/>
  </r>
  <r>
    <s v="OAM-76916-748"/>
    <x v="587"/>
    <x v="3"/>
    <x v="0"/>
    <s v="63025-62939-AN"/>
    <s v="E-D-1"/>
    <n v="3"/>
    <x v="784"/>
    <n v="0"/>
    <x v="0"/>
    <s v="Exc"/>
    <s v="D"/>
    <x v="2"/>
    <n v="12.15"/>
    <n v="36.450000000000003"/>
    <x v="1"/>
    <x v="1"/>
    <x v="1"/>
  </r>
  <r>
    <s v="ZMC-00336-619"/>
    <x v="587"/>
    <x v="3"/>
    <x v="0"/>
    <s v="19849-12926-QF"/>
    <s v="A-M-0.5"/>
    <n v="4"/>
    <x v="785"/>
    <s v="lledgleyp6@de.vu"/>
    <x v="0"/>
    <s v="Ara"/>
    <s v="M"/>
    <x v="0"/>
    <n v="6.75"/>
    <n v="27"/>
    <x v="3"/>
    <x v="0"/>
    <x v="1"/>
  </r>
  <r>
    <s v="BGB-67996-089"/>
    <x v="588"/>
    <x v="3"/>
    <x v="0"/>
    <s v="06279-72603-JE"/>
    <s v="R-D-1"/>
    <n v="5"/>
    <x v="786"/>
    <s v="rsharerer@flavors.me"/>
    <x v="0"/>
    <s v="Rob"/>
    <s v="D"/>
    <x v="2"/>
    <n v="8.9499999999999993"/>
    <n v="44.75"/>
    <x v="0"/>
    <x v="1"/>
    <x v="0"/>
  </r>
  <r>
    <s v="KJB-98240-098"/>
    <x v="588"/>
    <x v="3"/>
    <x v="0"/>
    <s v="77746-08153-PM"/>
    <s v="L-L-1"/>
    <n v="5"/>
    <x v="787"/>
    <s v="cmiguelqo@exblog.jp"/>
    <x v="0"/>
    <s v="Lib"/>
    <s v="L"/>
    <x v="2"/>
    <n v="15.85"/>
    <n v="79.25"/>
    <x v="2"/>
    <x v="2"/>
    <x v="1"/>
  </r>
  <r>
    <s v="XHI-30227-581"/>
    <x v="589"/>
    <x v="3"/>
    <x v="0"/>
    <s v="54619-08558-ZU"/>
    <s v="L-D-2.5"/>
    <n v="6"/>
    <x v="788"/>
    <s v="pkingsbury19@comcast.net"/>
    <x v="0"/>
    <s v="Lib"/>
    <s v="D"/>
    <x v="3"/>
    <n v="29.784999999999997"/>
    <n v="178.70999999999998"/>
    <x v="2"/>
    <x v="1"/>
    <x v="0"/>
  </r>
  <r>
    <s v="YES-51109-625"/>
    <x v="589"/>
    <x v="3"/>
    <x v="0"/>
    <s v="91895-55605-LS"/>
    <s v="E-L-0.5"/>
    <n v="4"/>
    <x v="789"/>
    <s v="eaizikowitzfv@virginia.edu"/>
    <x v="1"/>
    <s v="Exc"/>
    <s v="L"/>
    <x v="0"/>
    <n v="8.91"/>
    <n v="35.64"/>
    <x v="1"/>
    <x v="2"/>
    <x v="0"/>
  </r>
  <r>
    <s v="LAW-80062-016"/>
    <x v="590"/>
    <x v="3"/>
    <x v="1"/>
    <s v="34546-70516-LR"/>
    <s v="E-M-0.5"/>
    <n v="6"/>
    <x v="790"/>
    <n v="0"/>
    <x v="2"/>
    <s v="Exc"/>
    <s v="M"/>
    <x v="0"/>
    <n v="8.25"/>
    <n v="49.5"/>
    <x v="1"/>
    <x v="0"/>
    <x v="0"/>
  </r>
  <r>
    <s v="GUG-45603-775"/>
    <x v="591"/>
    <x v="3"/>
    <x v="1"/>
    <s v="40959-32642-DN"/>
    <s v="L-L-0.2"/>
    <n v="5"/>
    <x v="791"/>
    <s v="rstrathernqn@devhub.com"/>
    <x v="0"/>
    <s v="Lib"/>
    <s v="L"/>
    <x v="1"/>
    <n v="4.7549999999999999"/>
    <n v="23.774999999999999"/>
    <x v="2"/>
    <x v="2"/>
    <x v="1"/>
  </r>
  <r>
    <s v="XUE-87260-201"/>
    <x v="592"/>
    <x v="3"/>
    <x v="1"/>
    <s v="89646-21249-OH"/>
    <s v="R-M-0.2"/>
    <n v="6"/>
    <x v="792"/>
    <s v="sraglesjr@blogtalkradio.com"/>
    <x v="0"/>
    <s v="Rob"/>
    <s v="M"/>
    <x v="1"/>
    <n v="2.9849999999999999"/>
    <n v="17.91"/>
    <x v="0"/>
    <x v="0"/>
    <x v="0"/>
  </r>
  <r>
    <s v="LAA-41879-001"/>
    <x v="593"/>
    <x v="3"/>
    <x v="1"/>
    <s v="11408-81032-UR"/>
    <s v="L-L-2.5"/>
    <n v="1"/>
    <x v="793"/>
    <s v="tsutty6i@google.es"/>
    <x v="0"/>
    <s v="Lib"/>
    <s v="L"/>
    <x v="3"/>
    <n v="36.454999999999998"/>
    <n v="36.454999999999998"/>
    <x v="2"/>
    <x v="2"/>
    <x v="0"/>
  </r>
  <r>
    <s v="FEO-11834-332"/>
    <x v="594"/>
    <x v="3"/>
    <x v="1"/>
    <s v="95399-57205-HI"/>
    <s v="A-D-0.2"/>
    <n v="4"/>
    <x v="794"/>
    <s v="ikleinertn@timesonline.co.uk"/>
    <x v="0"/>
    <s v="Ara"/>
    <s v="D"/>
    <x v="1"/>
    <n v="2.9849999999999999"/>
    <n v="11.94"/>
    <x v="3"/>
    <x v="1"/>
    <x v="1"/>
  </r>
  <r>
    <s v="HTR-21838-286"/>
    <x v="594"/>
    <x v="3"/>
    <x v="1"/>
    <s v="24669-76297-SF"/>
    <s v="A-L-1"/>
    <n v="2"/>
    <x v="795"/>
    <s v="hzeald5@google.de"/>
    <x v="0"/>
    <s v="Ara"/>
    <s v="L"/>
    <x v="2"/>
    <n v="12.95"/>
    <n v="25.9"/>
    <x v="3"/>
    <x v="2"/>
    <x v="0"/>
  </r>
  <r>
    <s v="JNA-21450-177"/>
    <x v="594"/>
    <x v="3"/>
    <x v="1"/>
    <s v="54798-14109-HC"/>
    <s v="A-D-1"/>
    <n v="3"/>
    <x v="384"/>
    <s v="oskermen3@hatena.ne.jp"/>
    <x v="0"/>
    <s v="Ara"/>
    <s v="D"/>
    <x v="2"/>
    <n v="9.9499999999999993"/>
    <n v="29.849999999999998"/>
    <x v="3"/>
    <x v="1"/>
    <x v="1"/>
  </r>
  <r>
    <s v="NHI-23264-055"/>
    <x v="595"/>
    <x v="3"/>
    <x v="1"/>
    <s v="44799-09711-XW"/>
    <s v="A-D-0.5"/>
    <n v="4"/>
    <x v="796"/>
    <n v="0"/>
    <x v="0"/>
    <s v="Ara"/>
    <s v="D"/>
    <x v="0"/>
    <n v="5.97"/>
    <n v="23.88"/>
    <x v="3"/>
    <x v="1"/>
    <x v="1"/>
  </r>
  <r>
    <s v="WMP-68847-770"/>
    <x v="596"/>
    <x v="3"/>
    <x v="1"/>
    <s v="37490-01572-JW"/>
    <s v="L-L-0.2"/>
    <n v="1"/>
    <x v="797"/>
    <s v="vle5n@disqus.com"/>
    <x v="0"/>
    <s v="Lib"/>
    <s v="L"/>
    <x v="1"/>
    <n v="4.7549999999999999"/>
    <n v="4.7549999999999999"/>
    <x v="2"/>
    <x v="2"/>
    <x v="0"/>
  </r>
  <r>
    <s v="UHW-74617-126"/>
    <x v="596"/>
    <x v="3"/>
    <x v="1"/>
    <s v="90816-65619-LM"/>
    <s v="E-D-2.5"/>
    <n v="2"/>
    <x v="798"/>
    <n v="0"/>
    <x v="0"/>
    <s v="Exc"/>
    <s v="D"/>
    <x v="3"/>
    <n v="27.945"/>
    <n v="55.89"/>
    <x v="1"/>
    <x v="1"/>
    <x v="0"/>
  </r>
  <r>
    <s v="SLD-63003-334"/>
    <x v="597"/>
    <x v="3"/>
    <x v="1"/>
    <s v="55515-37571-RS"/>
    <s v="L-M-0.2"/>
    <n v="6"/>
    <x v="799"/>
    <s v="wstearleye1@census.gov"/>
    <x v="0"/>
    <s v="Lib"/>
    <s v="M"/>
    <x v="1"/>
    <n v="4.3650000000000002"/>
    <n v="26.19"/>
    <x v="2"/>
    <x v="0"/>
    <x v="0"/>
  </r>
  <r>
    <s v="LXK-00634-611"/>
    <x v="598"/>
    <x v="3"/>
    <x v="1"/>
    <s v="94091-86957-HX"/>
    <s v="R-L-1"/>
    <n v="3"/>
    <x v="241"/>
    <s v="jdymokeje@prnewswire.com"/>
    <x v="2"/>
    <s v="Rob"/>
    <s v="L"/>
    <x v="2"/>
    <n v="11.95"/>
    <n v="35.849999999999994"/>
    <x v="0"/>
    <x v="2"/>
    <x v="0"/>
  </r>
  <r>
    <s v="WAI-89905-069"/>
    <x v="599"/>
    <x v="3"/>
    <x v="1"/>
    <s v="47011-57815-HJ"/>
    <s v="A-L-0.5"/>
    <n v="3"/>
    <x v="800"/>
    <s v="smcshealy@photobucket.com"/>
    <x v="0"/>
    <s v="Ara"/>
    <s v="L"/>
    <x v="0"/>
    <n v="7.77"/>
    <n v="23.31"/>
    <x v="3"/>
    <x v="2"/>
    <x v="0"/>
  </r>
  <r>
    <s v="EMA-63190-618"/>
    <x v="600"/>
    <x v="3"/>
    <x v="1"/>
    <s v="90993-98984-JK"/>
    <s v="E-M-0.2"/>
    <n v="1"/>
    <x v="801"/>
    <s v="ulethbrigdo@hc360.com"/>
    <x v="0"/>
    <s v="Exc"/>
    <s v="M"/>
    <x v="1"/>
    <n v="4.125"/>
    <n v="4.125"/>
    <x v="1"/>
    <x v="0"/>
    <x v="1"/>
  </r>
  <r>
    <s v="TBU-65158-068"/>
    <x v="600"/>
    <x v="3"/>
    <x v="1"/>
    <s v="60357-65386-RD"/>
    <s v="E-D-1"/>
    <n v="2"/>
    <x v="802"/>
    <n v="0"/>
    <x v="0"/>
    <s v="Exc"/>
    <s v="D"/>
    <x v="2"/>
    <n v="12.15"/>
    <n v="24.3"/>
    <x v="1"/>
    <x v="1"/>
    <x v="0"/>
  </r>
  <r>
    <s v="UCZ-59708-525"/>
    <x v="601"/>
    <x v="3"/>
    <x v="2"/>
    <s v="05501-86351-NX"/>
    <s v="L-D-2.5"/>
    <n v="3"/>
    <x v="803"/>
    <n v="0"/>
    <x v="0"/>
    <s v="Lib"/>
    <s v="D"/>
    <x v="3"/>
    <n v="29.784999999999997"/>
    <n v="89.35499999999999"/>
    <x v="2"/>
    <x v="1"/>
    <x v="1"/>
  </r>
  <r>
    <s v="WRP-39846-614"/>
    <x v="601"/>
    <x v="3"/>
    <x v="2"/>
    <s v="47493-68564-YM"/>
    <s v="A-L-2.5"/>
    <n v="5"/>
    <x v="804"/>
    <n v="0"/>
    <x v="2"/>
    <s v="Ara"/>
    <s v="L"/>
    <x v="3"/>
    <n v="29.784999999999997"/>
    <n v="148.92499999999998"/>
    <x v="3"/>
    <x v="2"/>
    <x v="1"/>
  </r>
  <r>
    <s v="TIR-71396-998"/>
    <x v="602"/>
    <x v="3"/>
    <x v="2"/>
    <s v="14204-14186-LA"/>
    <s v="R-D-2.5"/>
    <n v="4"/>
    <x v="805"/>
    <s v="acockrem1t@engadget.com"/>
    <x v="0"/>
    <s v="Rob"/>
    <s v="D"/>
    <x v="3"/>
    <n v="20.584999999999997"/>
    <n v="82.339999999999989"/>
    <x v="0"/>
    <x v="1"/>
    <x v="1"/>
  </r>
  <r>
    <s v="MZL-81126-390"/>
    <x v="603"/>
    <x v="3"/>
    <x v="2"/>
    <s v="48464-99723-HK"/>
    <s v="A-L-0.2"/>
    <n v="6"/>
    <x v="806"/>
    <s v="jethelstonnl@creativecommons.org"/>
    <x v="0"/>
    <s v="Ara"/>
    <s v="L"/>
    <x v="1"/>
    <n v="3.8849999999999998"/>
    <n v="23.31"/>
    <x v="3"/>
    <x v="2"/>
    <x v="1"/>
  </r>
  <r>
    <s v="MZL-81126-390"/>
    <x v="603"/>
    <x v="3"/>
    <x v="2"/>
    <s v="48464-99723-HK"/>
    <s v="A-M-0.2"/>
    <n v="2"/>
    <x v="806"/>
    <s v="jethelstonnl@creativecommons.org"/>
    <x v="0"/>
    <s v="Ara"/>
    <s v="M"/>
    <x v="1"/>
    <n v="3.375"/>
    <n v="6.75"/>
    <x v="3"/>
    <x v="0"/>
    <x v="1"/>
  </r>
  <r>
    <s v="XKO-54097-932"/>
    <x v="604"/>
    <x v="3"/>
    <x v="2"/>
    <s v="32743-78448-KT"/>
    <s v="E-M-0.5"/>
    <n v="3"/>
    <x v="807"/>
    <s v="jmillettik@addtoany.com"/>
    <x v="0"/>
    <s v="Exc"/>
    <s v="M"/>
    <x v="0"/>
    <n v="8.25"/>
    <n v="24.75"/>
    <x v="1"/>
    <x v="0"/>
    <x v="1"/>
  </r>
  <r>
    <s v="WWH-92259-198"/>
    <x v="605"/>
    <x v="3"/>
    <x v="2"/>
    <s v="35256-12529-FT"/>
    <s v="L-D-1"/>
    <n v="4"/>
    <x v="808"/>
    <s v="wromao9w@chronoengine.com"/>
    <x v="0"/>
    <s v="Lib"/>
    <s v="D"/>
    <x v="2"/>
    <n v="12.95"/>
    <n v="51.8"/>
    <x v="2"/>
    <x v="1"/>
    <x v="1"/>
  </r>
  <r>
    <s v="RUJ-30649-712"/>
    <x v="605"/>
    <x v="3"/>
    <x v="2"/>
    <s v="93224-71517-WV"/>
    <s v="L-L-0.2"/>
    <n v="2"/>
    <x v="809"/>
    <s v="orylandc4@deviantart.com"/>
    <x v="0"/>
    <s v="Lib"/>
    <s v="L"/>
    <x v="1"/>
    <n v="4.7549999999999999"/>
    <n v="9.51"/>
    <x v="2"/>
    <x v="2"/>
    <x v="1"/>
  </r>
  <r>
    <s v="WRT-40778-247"/>
    <x v="606"/>
    <x v="3"/>
    <x v="2"/>
    <s v="54810-81899-HL"/>
    <s v="R-L-1"/>
    <n v="4"/>
    <x v="810"/>
    <s v="cgiacomazzo27@jigsy.com"/>
    <x v="0"/>
    <s v="Rob"/>
    <s v="L"/>
    <x v="2"/>
    <n v="11.95"/>
    <n v="47.8"/>
    <x v="0"/>
    <x v="2"/>
    <x v="0"/>
  </r>
  <r>
    <s v="WDV-73864-037"/>
    <x v="606"/>
    <x v="3"/>
    <x v="2"/>
    <s v="66044-25298-TA"/>
    <s v="L-M-0.5"/>
    <n v="5"/>
    <x v="811"/>
    <s v="lpratt57@netvibes.com"/>
    <x v="0"/>
    <s v="Lib"/>
    <s v="M"/>
    <x v="0"/>
    <n v="8.73"/>
    <n v="43.650000000000006"/>
    <x v="2"/>
    <x v="0"/>
    <x v="1"/>
  </r>
  <r>
    <s v="CFZ-53492-600"/>
    <x v="607"/>
    <x v="3"/>
    <x v="2"/>
    <s v="64896-18468-BT"/>
    <s v="L-M-0.2"/>
    <n v="1"/>
    <x v="812"/>
    <s v="sscurrerk9@flavors.me"/>
    <x v="1"/>
    <s v="Lib"/>
    <s v="M"/>
    <x v="1"/>
    <n v="4.3650000000000002"/>
    <n v="4.3650000000000002"/>
    <x v="2"/>
    <x v="0"/>
    <x v="0"/>
  </r>
  <r>
    <s v="MEK-85120-243"/>
    <x v="608"/>
    <x v="3"/>
    <x v="2"/>
    <s v="06623-54610-HC"/>
    <s v="R-L-0.2"/>
    <n v="3"/>
    <x v="813"/>
    <n v="0"/>
    <x v="0"/>
    <s v="Rob"/>
    <s v="L"/>
    <x v="1"/>
    <n v="3.5849999999999995"/>
    <n v="10.754999999999999"/>
    <x v="0"/>
    <x v="2"/>
    <x v="0"/>
  </r>
  <r>
    <s v="VEM-79839-466"/>
    <x v="609"/>
    <x v="3"/>
    <x v="2"/>
    <s v="32743-78448-KT"/>
    <s v="R-L-2.5"/>
    <n v="5"/>
    <x v="807"/>
    <s v="jmillettik@addtoany.com"/>
    <x v="0"/>
    <s v="Rob"/>
    <s v="L"/>
    <x v="3"/>
    <n v="27.484999999999996"/>
    <n v="137.42499999999998"/>
    <x v="0"/>
    <x v="2"/>
    <x v="1"/>
  </r>
  <r>
    <s v="PVI-72795-960"/>
    <x v="610"/>
    <x v="3"/>
    <x v="2"/>
    <s v="68239-74809-TF"/>
    <s v="E-L-2.5"/>
    <n v="3"/>
    <x v="814"/>
    <n v="0"/>
    <x v="2"/>
    <s v="Exc"/>
    <s v="L"/>
    <x v="3"/>
    <n v="34.154999999999994"/>
    <n v="102.46499999999997"/>
    <x v="1"/>
    <x v="2"/>
    <x v="0"/>
  </r>
  <r>
    <s v="OVO-01283-090"/>
    <x v="610"/>
    <x v="3"/>
    <x v="2"/>
    <s v="15958-25089-OS"/>
    <s v="L-L-2.5"/>
    <n v="2"/>
    <x v="815"/>
    <s v="jdruittj1@feedburner.com"/>
    <x v="0"/>
    <s v="Lib"/>
    <s v="L"/>
    <x v="3"/>
    <n v="36.454999999999998"/>
    <n v="72.91"/>
    <x v="2"/>
    <x v="2"/>
    <x v="1"/>
  </r>
  <r>
    <s v="MJZ-93232-402"/>
    <x v="611"/>
    <x v="3"/>
    <x v="2"/>
    <s v="17816-67941-ZS"/>
    <s v="E-D-0.2"/>
    <n v="1"/>
    <x v="816"/>
    <s v="lellinghamgv@sciencedaily.com"/>
    <x v="0"/>
    <s v="Exc"/>
    <s v="D"/>
    <x v="1"/>
    <n v="3.645"/>
    <n v="3.645"/>
    <x v="1"/>
    <x v="1"/>
    <x v="1"/>
  </r>
  <r>
    <s v="UHP-24614-199"/>
    <x v="611"/>
    <x v="3"/>
    <x v="2"/>
    <s v="67953-79896-AC"/>
    <s v="A-M-1"/>
    <n v="4"/>
    <x v="817"/>
    <s v="alewrype@whitehouse.gov"/>
    <x v="0"/>
    <s v="Ara"/>
    <s v="M"/>
    <x v="2"/>
    <n v="11.25"/>
    <n v="45"/>
    <x v="3"/>
    <x v="0"/>
    <x v="0"/>
  </r>
  <r>
    <s v="PUH-55647-976"/>
    <x v="612"/>
    <x v="3"/>
    <x v="2"/>
    <s v="06624-54037-BQ"/>
    <s v="R-M-0.2"/>
    <n v="2"/>
    <x v="818"/>
    <s v="wleopoldqw@blogspot.com"/>
    <x v="0"/>
    <s v="Rob"/>
    <s v="M"/>
    <x v="1"/>
    <n v="2.9849999999999999"/>
    <n v="5.97"/>
    <x v="0"/>
    <x v="0"/>
    <x v="0"/>
  </r>
  <r>
    <s v="TKN-58485-031"/>
    <x v="613"/>
    <x v="3"/>
    <x v="2"/>
    <s v="38890-22576-UI"/>
    <s v="R-D-1"/>
    <n v="2"/>
    <x v="819"/>
    <s v="fdauney4p@sphinn.com"/>
    <x v="2"/>
    <s v="Rob"/>
    <s v="D"/>
    <x v="2"/>
    <n v="8.9499999999999993"/>
    <n v="17.899999999999999"/>
    <x v="0"/>
    <x v="1"/>
    <x v="0"/>
  </r>
  <r>
    <s v="LIN-88046-551"/>
    <x v="613"/>
    <x v="3"/>
    <x v="2"/>
    <s v="10725-45724-CO"/>
    <s v="R-L-0.5"/>
    <n v="4"/>
    <x v="820"/>
    <s v="kcragellkk@google.com"/>
    <x v="2"/>
    <s v="Rob"/>
    <s v="L"/>
    <x v="0"/>
    <n v="7.169999999999999"/>
    <n v="28.679999999999996"/>
    <x v="0"/>
    <x v="2"/>
    <x v="0"/>
  </r>
  <r>
    <s v="KRZ-13868-122"/>
    <x v="614"/>
    <x v="3"/>
    <x v="2"/>
    <s v="86779-84838-EJ"/>
    <s v="E-L-1"/>
    <n v="3"/>
    <x v="821"/>
    <n v="0"/>
    <x v="0"/>
    <s v="Exc"/>
    <s v="L"/>
    <x v="2"/>
    <n v="14.85"/>
    <n v="44.55"/>
    <x v="1"/>
    <x v="2"/>
    <x v="0"/>
  </r>
  <r>
    <s v="GTS-22482-014"/>
    <x v="614"/>
    <x v="3"/>
    <x v="2"/>
    <s v="36769-16558-SX"/>
    <s v="L-M-2.5"/>
    <n v="4"/>
    <x v="822"/>
    <n v="0"/>
    <x v="0"/>
    <s v="Lib"/>
    <s v="M"/>
    <x v="3"/>
    <n v="33.464999999999996"/>
    <n v="133.85999999999999"/>
    <x v="2"/>
    <x v="0"/>
    <x v="1"/>
  </r>
  <r>
    <s v="NQZ-82067-394"/>
    <x v="615"/>
    <x v="3"/>
    <x v="2"/>
    <s v="72320-29738-EB"/>
    <s v="R-L-2.5"/>
    <n v="1"/>
    <x v="823"/>
    <s v="avairowiv@studiopress.com"/>
    <x v="1"/>
    <s v="Rob"/>
    <s v="L"/>
    <x v="3"/>
    <n v="27.484999999999996"/>
    <n v="27.484999999999996"/>
    <x v="0"/>
    <x v="2"/>
    <x v="0"/>
  </r>
  <r>
    <s v="YQU-65147-580"/>
    <x v="616"/>
    <x v="3"/>
    <x v="2"/>
    <s v="80247-70000-HT"/>
    <s v="R-D-2.5"/>
    <n v="1"/>
    <x v="824"/>
    <s v="egalgey5x@wufoo.com"/>
    <x v="0"/>
    <s v="Rob"/>
    <s v="D"/>
    <x v="3"/>
    <n v="20.584999999999997"/>
    <n v="20.584999999999997"/>
    <x v="0"/>
    <x v="1"/>
    <x v="0"/>
  </r>
  <r>
    <s v="IZU-90429-382"/>
    <x v="616"/>
    <x v="3"/>
    <x v="2"/>
    <s v="33011-52383-BA"/>
    <s v="A-L-1"/>
    <n v="3"/>
    <x v="825"/>
    <s v="ade8c@1und1.de"/>
    <x v="0"/>
    <s v="Ara"/>
    <s v="L"/>
    <x v="2"/>
    <n v="12.95"/>
    <n v="38.849999999999994"/>
    <x v="3"/>
    <x v="2"/>
    <x v="1"/>
  </r>
  <r>
    <s v="RJV-08261-583"/>
    <x v="616"/>
    <x v="3"/>
    <x v="2"/>
    <s v="48497-29281-FE"/>
    <s v="A-D-0.2"/>
    <n v="5"/>
    <x v="826"/>
    <s v="pbessal@qq.com"/>
    <x v="0"/>
    <s v="Ara"/>
    <s v="D"/>
    <x v="1"/>
    <n v="2.9849999999999999"/>
    <n v="14.924999999999999"/>
    <x v="3"/>
    <x v="1"/>
    <x v="1"/>
  </r>
  <r>
    <s v="UOM-71431-481"/>
    <x v="616"/>
    <x v="3"/>
    <x v="2"/>
    <s v="65732-22589-OW"/>
    <s v="R-D-2.5"/>
    <n v="1"/>
    <x v="123"/>
    <s v="kmarrisonoq@dropbox.com"/>
    <x v="0"/>
    <s v="Rob"/>
    <s v="D"/>
    <x v="3"/>
    <n v="20.584999999999997"/>
    <n v="20.584999999999997"/>
    <x v="0"/>
    <x v="1"/>
    <x v="1"/>
  </r>
  <r>
    <s v="IKK-62234-199"/>
    <x v="617"/>
    <x v="3"/>
    <x v="2"/>
    <s v="91190-84826-IQ"/>
    <s v="L-L-0.5"/>
    <n v="6"/>
    <x v="827"/>
    <s v="rschankelborgot@ameblo.jp"/>
    <x v="0"/>
    <s v="Lib"/>
    <s v="L"/>
    <x v="0"/>
    <n v="9.51"/>
    <n v="57.06"/>
    <x v="2"/>
    <x v="2"/>
    <x v="1"/>
  </r>
  <r>
    <s v="SOK-43535-680"/>
    <x v="618"/>
    <x v="3"/>
    <x v="3"/>
    <s v="58443-95866-YO"/>
    <s v="E-M-0.5"/>
    <n v="3"/>
    <x v="828"/>
    <s v="scountjq@nba.com"/>
    <x v="0"/>
    <s v="Exc"/>
    <s v="M"/>
    <x v="0"/>
    <n v="8.25"/>
    <n v="24.75"/>
    <x v="1"/>
    <x v="0"/>
    <x v="0"/>
  </r>
  <r>
    <s v="GNZ-46006-527"/>
    <x v="619"/>
    <x v="3"/>
    <x v="3"/>
    <s v="95875-73336-RG"/>
    <s v="L-D-0.2"/>
    <n v="3"/>
    <x v="829"/>
    <s v="ptrobee@wunderground.com"/>
    <x v="0"/>
    <s v="Lib"/>
    <s v="D"/>
    <x v="1"/>
    <n v="3.8849999999999998"/>
    <n v="11.654999999999999"/>
    <x v="2"/>
    <x v="1"/>
    <x v="1"/>
  </r>
  <r>
    <s v="MGQ-98961-173"/>
    <x v="619"/>
    <x v="3"/>
    <x v="3"/>
    <s v="83895-90735-XH"/>
    <s v="L-L-0.5"/>
    <n v="4"/>
    <x v="830"/>
    <s v="bdrage39@youku.com"/>
    <x v="0"/>
    <s v="Lib"/>
    <s v="L"/>
    <x v="0"/>
    <n v="9.51"/>
    <n v="38.04"/>
    <x v="2"/>
    <x v="2"/>
    <x v="0"/>
  </r>
  <r>
    <s v="RTL-16205-161"/>
    <x v="619"/>
    <x v="3"/>
    <x v="3"/>
    <s v="90440-62727-HI"/>
    <s v="A-M-0.5"/>
    <n v="1"/>
    <x v="831"/>
    <s v="ahutchinsond2@imgur.com"/>
    <x v="0"/>
    <s v="Ara"/>
    <s v="M"/>
    <x v="0"/>
    <n v="6.75"/>
    <n v="6.75"/>
    <x v="3"/>
    <x v="0"/>
    <x v="1"/>
  </r>
  <r>
    <s v="SFB-97929-779"/>
    <x v="620"/>
    <x v="3"/>
    <x v="3"/>
    <s v="85425-33494-HQ"/>
    <s v="E-D-0.5"/>
    <n v="4"/>
    <x v="832"/>
    <s v="chalfhide5s@google.ru"/>
    <x v="2"/>
    <s v="Exc"/>
    <s v="D"/>
    <x v="0"/>
    <n v="7.29"/>
    <n v="29.16"/>
    <x v="1"/>
    <x v="1"/>
    <x v="1"/>
  </r>
  <r>
    <s v="KZR-33023-209"/>
    <x v="620"/>
    <x v="3"/>
    <x v="3"/>
    <s v="21177-40725-CF"/>
    <s v="E-L-1"/>
    <n v="3"/>
    <x v="833"/>
    <n v="0"/>
    <x v="0"/>
    <s v="Exc"/>
    <s v="L"/>
    <x v="2"/>
    <n v="14.85"/>
    <n v="44.55"/>
    <x v="1"/>
    <x v="2"/>
    <x v="0"/>
  </r>
  <r>
    <s v="WKL-27981-758"/>
    <x v="620"/>
    <x v="3"/>
    <x v="3"/>
    <s v="73699-93557-FZ"/>
    <s v="A-M-2.5"/>
    <n v="2"/>
    <x v="834"/>
    <s v="fmiellbc@spiegel.de"/>
    <x v="0"/>
    <s v="Ara"/>
    <s v="M"/>
    <x v="3"/>
    <n v="25.874999999999996"/>
    <n v="51.749999999999993"/>
    <x v="3"/>
    <x v="0"/>
    <x v="1"/>
  </r>
  <r>
    <s v="KHK-13105-388"/>
    <x v="620"/>
    <x v="3"/>
    <x v="3"/>
    <s v="46242-54946-ZW"/>
    <s v="A-M-1"/>
    <n v="6"/>
    <x v="835"/>
    <n v="0"/>
    <x v="0"/>
    <s v="Ara"/>
    <s v="M"/>
    <x v="2"/>
    <n v="11.25"/>
    <n v="67.5"/>
    <x v="3"/>
    <x v="0"/>
    <x v="1"/>
  </r>
  <r>
    <s v="FQK-28730-361"/>
    <x v="621"/>
    <x v="3"/>
    <x v="3"/>
    <s v="22725-79522-GP"/>
    <s v="R-M-1"/>
    <n v="6"/>
    <x v="836"/>
    <s v="dfrieseq@cargocollective.com"/>
    <x v="0"/>
    <s v="Rob"/>
    <s v="M"/>
    <x v="2"/>
    <n v="9.9499999999999993"/>
    <n v="59.699999999999996"/>
    <x v="0"/>
    <x v="0"/>
    <x v="0"/>
  </r>
  <r>
    <s v="YIT-15877-117"/>
    <x v="622"/>
    <x v="3"/>
    <x v="3"/>
    <s v="24155-79322-EQ"/>
    <s v="R-D-1"/>
    <n v="1"/>
    <x v="837"/>
    <s v="mrocksqq@exblog.jp"/>
    <x v="2"/>
    <s v="Rob"/>
    <s v="D"/>
    <x v="2"/>
    <n v="8.9499999999999993"/>
    <n v="8.9499999999999993"/>
    <x v="0"/>
    <x v="1"/>
    <x v="1"/>
  </r>
  <r>
    <s v="RXF-37618-213"/>
    <x v="623"/>
    <x v="3"/>
    <x v="3"/>
    <s v="32948-34398-HC"/>
    <s v="R-L-0.5"/>
    <n v="1"/>
    <x v="838"/>
    <s v="bumpleby1u@soundcloud.com"/>
    <x v="0"/>
    <s v="Rob"/>
    <s v="L"/>
    <x v="0"/>
    <n v="7.169999999999999"/>
    <n v="7.169999999999999"/>
    <x v="0"/>
    <x v="2"/>
    <x v="1"/>
  </r>
  <r>
    <s v="ICC-73030-502"/>
    <x v="624"/>
    <x v="3"/>
    <x v="3"/>
    <s v="59480-02795-IU"/>
    <s v="A-L-1"/>
    <n v="3"/>
    <x v="839"/>
    <s v="raynoldfj@ustream.tv"/>
    <x v="0"/>
    <s v="Ara"/>
    <s v="L"/>
    <x v="2"/>
    <n v="12.95"/>
    <n v="38.849999999999994"/>
    <x v="3"/>
    <x v="2"/>
    <x v="1"/>
  </r>
  <r>
    <s v="KRW-91640-596"/>
    <x v="625"/>
    <x v="3"/>
    <x v="3"/>
    <s v="70879-00984-FJ"/>
    <s v="R-L-0.5"/>
    <n v="3"/>
    <x v="840"/>
    <s v="ttilzeyeb@hostgator.com"/>
    <x v="0"/>
    <s v="Rob"/>
    <s v="L"/>
    <x v="0"/>
    <n v="7.169999999999999"/>
    <n v="21.509999999999998"/>
    <x v="0"/>
    <x v="2"/>
    <x v="0"/>
  </r>
  <r>
    <s v="CZG-86544-655"/>
    <x v="626"/>
    <x v="3"/>
    <x v="3"/>
    <s v="69443-77665-QW"/>
    <s v="A-L-0.5"/>
    <n v="2"/>
    <x v="841"/>
    <s v="hcrowneq5@wufoo.com"/>
    <x v="2"/>
    <s v="Ara"/>
    <s v="L"/>
    <x v="0"/>
    <n v="7.77"/>
    <n v="15.54"/>
    <x v="3"/>
    <x v="2"/>
    <x v="1"/>
  </r>
  <r>
    <s v="UHK-63283-868"/>
    <x v="627"/>
    <x v="3"/>
    <x v="3"/>
    <s v="16809-16936-WF"/>
    <s v="A-M-0.5"/>
    <n v="1"/>
    <x v="174"/>
    <s v="mmacconnechieo9@reuters.com"/>
    <x v="0"/>
    <s v="Ara"/>
    <s v="M"/>
    <x v="0"/>
    <n v="6.75"/>
    <n v="6.75"/>
    <x v="3"/>
    <x v="0"/>
    <x v="1"/>
  </r>
  <r>
    <s v="FOJ-02234-063"/>
    <x v="628"/>
    <x v="3"/>
    <x v="3"/>
    <s v="59081-87231-VP"/>
    <s v="E-D-2.5"/>
    <n v="1"/>
    <x v="842"/>
    <s v="docalleran75@ucla.edu"/>
    <x v="0"/>
    <s v="Exc"/>
    <s v="D"/>
    <x v="3"/>
    <n v="27.945"/>
    <n v="27.945"/>
    <x v="1"/>
    <x v="1"/>
    <x v="1"/>
  </r>
  <r>
    <s v="JBQ-93412-846"/>
    <x v="629"/>
    <x v="3"/>
    <x v="3"/>
    <s v="69037-66822-DW"/>
    <s v="E-L-2.5"/>
    <n v="4"/>
    <x v="843"/>
    <n v="0"/>
    <x v="2"/>
    <s v="Exc"/>
    <s v="L"/>
    <x v="3"/>
    <n v="34.154999999999994"/>
    <n v="136.61999999999998"/>
    <x v="1"/>
    <x v="2"/>
    <x v="1"/>
  </r>
  <r>
    <s v="DGC-21813-731"/>
    <x v="629"/>
    <x v="3"/>
    <x v="3"/>
    <s v="43606-83072-OA"/>
    <s v="L-D-0.2"/>
    <n v="2"/>
    <x v="844"/>
    <n v="0"/>
    <x v="0"/>
    <s v="Lib"/>
    <s v="D"/>
    <x v="1"/>
    <n v="3.8849999999999998"/>
    <n v="7.77"/>
    <x v="2"/>
    <x v="1"/>
    <x v="0"/>
  </r>
  <r>
    <s v="PKN-19556-918"/>
    <x v="630"/>
    <x v="3"/>
    <x v="3"/>
    <s v="00445-42781-KX"/>
    <s v="E-L-0.2"/>
    <n v="6"/>
    <x v="845"/>
    <s v="fbrighamhg@blog.com"/>
    <x v="2"/>
    <s v="Exc"/>
    <s v="L"/>
    <x v="1"/>
    <n v="4.4550000000000001"/>
    <n v="26.73"/>
    <x v="1"/>
    <x v="2"/>
    <x v="1"/>
  </r>
  <r>
    <s v="PKN-19556-918"/>
    <x v="630"/>
    <x v="3"/>
    <x v="3"/>
    <s v="00445-42781-KX"/>
    <s v="L-D-0.5"/>
    <n v="4"/>
    <x v="845"/>
    <s v="fbrighamhg@blog.com"/>
    <x v="2"/>
    <s v="Lib"/>
    <s v="D"/>
    <x v="0"/>
    <n v="7.77"/>
    <n v="31.08"/>
    <x v="2"/>
    <x v="1"/>
    <x v="1"/>
  </r>
  <r>
    <s v="PKN-19556-918"/>
    <x v="630"/>
    <x v="3"/>
    <x v="3"/>
    <s v="00445-42781-KX"/>
    <s v="A-D-0.2"/>
    <n v="1"/>
    <x v="845"/>
    <s v="fbrighamhg@blog.com"/>
    <x v="2"/>
    <s v="Ara"/>
    <s v="D"/>
    <x v="1"/>
    <n v="2.9849999999999999"/>
    <n v="2.9849999999999999"/>
    <x v="3"/>
    <x v="1"/>
    <x v="1"/>
  </r>
  <r>
    <s v="PKN-19556-918"/>
    <x v="630"/>
    <x v="3"/>
    <x v="3"/>
    <s v="00445-42781-KX"/>
    <s v="R-D-2.5"/>
    <n v="5"/>
    <x v="845"/>
    <s v="fbrighamhg@blog.com"/>
    <x v="2"/>
    <s v="Rob"/>
    <s v="D"/>
    <x v="3"/>
    <n v="20.584999999999997"/>
    <n v="102.92499999999998"/>
    <x v="0"/>
    <x v="1"/>
    <x v="1"/>
  </r>
  <r>
    <s v="MDC-03318-645"/>
    <x v="631"/>
    <x v="3"/>
    <x v="3"/>
    <s v="43974-44760-QI"/>
    <s v="A-L-0.2"/>
    <n v="2"/>
    <x v="846"/>
    <s v="wmaddox7l@timesonline.co.uk"/>
    <x v="0"/>
    <s v="Ara"/>
    <s v="L"/>
    <x v="1"/>
    <n v="3.8849999999999998"/>
    <n v="7.77"/>
    <x v="3"/>
    <x v="2"/>
    <x v="0"/>
  </r>
  <r>
    <s v="GND-08192-056"/>
    <x v="632"/>
    <x v="3"/>
    <x v="4"/>
    <s v="17088-16989-PL"/>
    <s v="L-D-0.5"/>
    <n v="2"/>
    <x v="847"/>
    <s v="wrocheh7@xinhuanet.com"/>
    <x v="0"/>
    <s v="Lib"/>
    <s v="D"/>
    <x v="0"/>
    <n v="7.77"/>
    <n v="15.54"/>
    <x v="2"/>
    <x v="1"/>
    <x v="1"/>
  </r>
  <r>
    <s v="VGM-24161-361"/>
    <x v="632"/>
    <x v="3"/>
    <x v="4"/>
    <s v="71034-49694-CS"/>
    <s v="E-M-2.5"/>
    <n v="2"/>
    <x v="848"/>
    <s v="bacarsonhf@cnn.com"/>
    <x v="0"/>
    <s v="Exc"/>
    <s v="M"/>
    <x v="3"/>
    <n v="31.624999999999996"/>
    <n v="63.249999999999993"/>
    <x v="1"/>
    <x v="0"/>
    <x v="1"/>
  </r>
  <r>
    <s v="VZH-86274-142"/>
    <x v="633"/>
    <x v="3"/>
    <x v="4"/>
    <s v="53120-45532-KL"/>
    <s v="R-L-1"/>
    <n v="5"/>
    <x v="849"/>
    <n v="0"/>
    <x v="2"/>
    <s v="Rob"/>
    <s v="L"/>
    <x v="2"/>
    <n v="11.95"/>
    <n v="59.75"/>
    <x v="0"/>
    <x v="2"/>
    <x v="1"/>
  </r>
  <r>
    <s v="AEZ-13242-456"/>
    <x v="634"/>
    <x v="3"/>
    <x v="4"/>
    <s v="62494-09113-RP"/>
    <s v="R-M-0.5"/>
    <n v="5"/>
    <x v="189"/>
    <n v="0"/>
    <x v="0"/>
    <s v="Rob"/>
    <s v="M"/>
    <x v="0"/>
    <n v="5.97"/>
    <n v="29.849999999999998"/>
    <x v="0"/>
    <x v="0"/>
    <x v="0"/>
  </r>
  <r>
    <s v="SDB-77492-188"/>
    <x v="635"/>
    <x v="3"/>
    <x v="4"/>
    <s v="64815-54078-HH"/>
    <s v="E-L-1"/>
    <n v="5"/>
    <x v="850"/>
    <s v="fbabbera2@stanford.edu"/>
    <x v="0"/>
    <s v="Exc"/>
    <s v="L"/>
    <x v="2"/>
    <n v="14.85"/>
    <n v="74.25"/>
    <x v="1"/>
    <x v="2"/>
    <x v="1"/>
  </r>
  <r>
    <s v="MBT-23379-866"/>
    <x v="636"/>
    <x v="3"/>
    <x v="4"/>
    <s v="82990-92703-IX"/>
    <s v="L-L-1"/>
    <n v="5"/>
    <x v="851"/>
    <s v="nhelkine9@example.com"/>
    <x v="0"/>
    <s v="Lib"/>
    <s v="L"/>
    <x v="2"/>
    <n v="15.85"/>
    <n v="79.25"/>
    <x v="2"/>
    <x v="2"/>
    <x v="0"/>
  </r>
  <r>
    <s v="GPU-65651-504"/>
    <x v="637"/>
    <x v="3"/>
    <x v="4"/>
    <s v="83947-45528-ET"/>
    <s v="E-M-2.5"/>
    <n v="2"/>
    <x v="852"/>
    <s v="lflaoniera8@wordpress.org"/>
    <x v="0"/>
    <s v="Exc"/>
    <s v="M"/>
    <x v="3"/>
    <n v="31.624999999999996"/>
    <n v="63.249999999999993"/>
    <x v="1"/>
    <x v="0"/>
    <x v="0"/>
  </r>
  <r>
    <s v="HXA-72415-025"/>
    <x v="638"/>
    <x v="3"/>
    <x v="4"/>
    <s v="93417-12322-YB"/>
    <s v="A-D-2.5"/>
    <n v="2"/>
    <x v="853"/>
    <s v="dgadsdenib@google.com.hk"/>
    <x v="2"/>
    <s v="Ara"/>
    <s v="D"/>
    <x v="3"/>
    <n v="22.884999999999998"/>
    <n v="45.769999999999996"/>
    <x v="3"/>
    <x v="1"/>
    <x v="1"/>
  </r>
  <r>
    <s v="ZJE-89333-489"/>
    <x v="639"/>
    <x v="3"/>
    <x v="4"/>
    <s v="08694-57330-XR"/>
    <s v="L-D-2.5"/>
    <n v="1"/>
    <x v="854"/>
    <s v="vkundt3w@bigcartel.com"/>
    <x v="2"/>
    <s v="Lib"/>
    <s v="D"/>
    <x v="3"/>
    <n v="29.784999999999997"/>
    <n v="29.784999999999997"/>
    <x v="2"/>
    <x v="1"/>
    <x v="1"/>
  </r>
  <r>
    <s v="YZA-25234-630"/>
    <x v="639"/>
    <x v="3"/>
    <x v="4"/>
    <s v="89757-51438-HX"/>
    <s v="E-D-0.2"/>
    <n v="2"/>
    <x v="855"/>
    <s v="mglawsopfb@reverbnation.com"/>
    <x v="0"/>
    <s v="Exc"/>
    <s v="D"/>
    <x v="1"/>
    <n v="3.645"/>
    <n v="7.29"/>
    <x v="1"/>
    <x v="1"/>
    <x v="0"/>
  </r>
  <r>
    <s v="TZU-64255-831"/>
    <x v="639"/>
    <x v="3"/>
    <x v="4"/>
    <s v="34666-76738-SQ"/>
    <s v="R-D-2.5"/>
    <n v="2"/>
    <x v="856"/>
    <n v="0"/>
    <x v="0"/>
    <s v="Rob"/>
    <s v="D"/>
    <x v="3"/>
    <n v="20.584999999999997"/>
    <n v="41.169999999999995"/>
    <x v="0"/>
    <x v="1"/>
    <x v="0"/>
  </r>
  <r>
    <s v="GMM-72397-378"/>
    <x v="640"/>
    <x v="3"/>
    <x v="4"/>
    <s v="45899-92796-EI"/>
    <s v="R-L-0.2"/>
    <n v="4"/>
    <x v="857"/>
    <s v="kpatise7z@jigsy.com"/>
    <x v="0"/>
    <s v="Rob"/>
    <s v="L"/>
    <x v="1"/>
    <n v="3.5849999999999995"/>
    <n v="14.339999999999998"/>
    <x v="0"/>
    <x v="2"/>
    <x v="0"/>
  </r>
  <r>
    <s v="FBD-56220-430"/>
    <x v="640"/>
    <x v="3"/>
    <x v="4"/>
    <s v="59205-20324-NB"/>
    <s v="R-L-0.2"/>
    <n v="6"/>
    <x v="858"/>
    <s v="mharbyfy@163.com"/>
    <x v="0"/>
    <s v="Rob"/>
    <s v="L"/>
    <x v="1"/>
    <n v="3.5849999999999995"/>
    <n v="21.509999999999998"/>
    <x v="0"/>
    <x v="2"/>
    <x v="1"/>
  </r>
  <r>
    <s v="PKR-88575-066"/>
    <x v="641"/>
    <x v="3"/>
    <x v="4"/>
    <s v="28728-47861-TZ"/>
    <s v="E-L-0.2"/>
    <n v="1"/>
    <x v="859"/>
    <s v="akitchingham58@com.com"/>
    <x v="0"/>
    <s v="Exc"/>
    <s v="L"/>
    <x v="1"/>
    <n v="4.4550000000000001"/>
    <n v="4.4550000000000001"/>
    <x v="1"/>
    <x v="2"/>
    <x v="1"/>
  </r>
  <r>
    <s v="SNZ-65340-705"/>
    <x v="642"/>
    <x v="3"/>
    <x v="4"/>
    <s v="21134-81676-FR"/>
    <s v="L-L-0.2"/>
    <n v="1"/>
    <x v="860"/>
    <n v="0"/>
    <x v="2"/>
    <s v="Lib"/>
    <s v="L"/>
    <x v="1"/>
    <n v="4.7549999999999999"/>
    <n v="4.7549999999999999"/>
    <x v="2"/>
    <x v="2"/>
    <x v="1"/>
  </r>
  <r>
    <s v="VSS-56247-688"/>
    <x v="643"/>
    <x v="3"/>
    <x v="4"/>
    <s v="08360-19442-GB"/>
    <s v="L-M-2.5"/>
    <n v="4"/>
    <x v="861"/>
    <s v="eyurkov6s@hud.gov"/>
    <x v="0"/>
    <s v="Lib"/>
    <s v="M"/>
    <x v="3"/>
    <n v="33.464999999999996"/>
    <n v="133.85999999999999"/>
    <x v="2"/>
    <x v="0"/>
    <x v="0"/>
  </r>
  <r>
    <s v="SHT-04865-419"/>
    <x v="644"/>
    <x v="3"/>
    <x v="4"/>
    <s v="69215-90789-DL"/>
    <s v="R-L-0.2"/>
    <n v="4"/>
    <x v="862"/>
    <n v="0"/>
    <x v="0"/>
    <s v="Rob"/>
    <s v="L"/>
    <x v="1"/>
    <n v="3.5849999999999995"/>
    <n v="14.339999999999998"/>
    <x v="0"/>
    <x v="2"/>
    <x v="1"/>
  </r>
  <r>
    <s v="YLY-35287-172"/>
    <x v="645"/>
    <x v="3"/>
    <x v="4"/>
    <s v="69410-04668-MA"/>
    <s v="A-D-0.5"/>
    <n v="5"/>
    <x v="863"/>
    <s v="scaponkx@craigslist.org"/>
    <x v="0"/>
    <s v="Ara"/>
    <s v="D"/>
    <x v="0"/>
    <n v="5.97"/>
    <n v="29.849999999999998"/>
    <x v="3"/>
    <x v="1"/>
    <x v="0"/>
  </r>
  <r>
    <s v="ESR-54041-053"/>
    <x v="646"/>
    <x v="3"/>
    <x v="4"/>
    <s v="59771-90302-OF"/>
    <s v="A-L-0.5"/>
    <n v="6"/>
    <x v="864"/>
    <s v="cgibbonsonab@accuweather.com"/>
    <x v="0"/>
    <s v="Ara"/>
    <s v="L"/>
    <x v="0"/>
    <n v="7.77"/>
    <n v="46.62"/>
    <x v="3"/>
    <x v="2"/>
    <x v="1"/>
  </r>
  <r>
    <s v="ZCR-15721-658"/>
    <x v="647"/>
    <x v="3"/>
    <x v="4"/>
    <s v="28327-84469-ND"/>
    <s v="A-M-1"/>
    <n v="4"/>
    <x v="865"/>
    <s v="rwillowaycq@admin.ch"/>
    <x v="0"/>
    <s v="Ara"/>
    <s v="M"/>
    <x v="2"/>
    <n v="11.25"/>
    <n v="45"/>
    <x v="3"/>
    <x v="0"/>
    <x v="0"/>
  </r>
  <r>
    <s v="UJG-34731-295"/>
    <x v="647"/>
    <x v="3"/>
    <x v="4"/>
    <s v="15764-22559-ZT"/>
    <s v="A-M-2.5"/>
    <n v="1"/>
    <x v="866"/>
    <n v="0"/>
    <x v="0"/>
    <s v="Ara"/>
    <s v="M"/>
    <x v="3"/>
    <n v="25.874999999999996"/>
    <n v="25.874999999999996"/>
    <x v="3"/>
    <x v="0"/>
    <x v="0"/>
  </r>
  <r>
    <s v="ERC-54560-934"/>
    <x v="648"/>
    <x v="3"/>
    <x v="4"/>
    <s v="11932-85629-CU"/>
    <s v="R-D-2.5"/>
    <n v="6"/>
    <x v="867"/>
    <s v="hreuvenpk@whitehouse.gov"/>
    <x v="0"/>
    <s v="Rob"/>
    <s v="D"/>
    <x v="3"/>
    <n v="20.584999999999997"/>
    <n v="123.50999999999999"/>
    <x v="0"/>
    <x v="1"/>
    <x v="0"/>
  </r>
  <r>
    <s v="DLV-65840-759"/>
    <x v="649"/>
    <x v="3"/>
    <x v="4"/>
    <s v="77192-72145-RG"/>
    <s v="L-M-1"/>
    <n v="2"/>
    <x v="868"/>
    <s v="mbirkinnz@java.com"/>
    <x v="0"/>
    <s v="Lib"/>
    <s v="M"/>
    <x v="2"/>
    <n v="14.55"/>
    <n v="29.1"/>
    <x v="2"/>
    <x v="0"/>
    <x v="1"/>
  </r>
  <r>
    <s v="XNU-83276-288"/>
    <x v="650"/>
    <x v="3"/>
    <x v="5"/>
    <s v="98185-92775-KT"/>
    <s v="R-M-0.5"/>
    <n v="1"/>
    <x v="869"/>
    <n v="0"/>
    <x v="0"/>
    <s v="Rob"/>
    <s v="M"/>
    <x v="0"/>
    <n v="5.97"/>
    <n v="5.97"/>
    <x v="0"/>
    <x v="0"/>
    <x v="0"/>
  </r>
  <r>
    <s v="AAQ-13644-699"/>
    <x v="651"/>
    <x v="3"/>
    <x v="5"/>
    <s v="46296-42617-OQ"/>
    <s v="R-D-1"/>
    <n v="4"/>
    <x v="870"/>
    <s v="fsulmanl0@washington.edu"/>
    <x v="0"/>
    <s v="Rob"/>
    <s v="D"/>
    <x v="2"/>
    <n v="8.9499999999999993"/>
    <n v="35.799999999999997"/>
    <x v="0"/>
    <x v="1"/>
    <x v="1"/>
  </r>
  <r>
    <s v="CWT-27056-328"/>
    <x v="652"/>
    <x v="3"/>
    <x v="5"/>
    <s v="18570-80998-ZS"/>
    <s v="E-D-0.2"/>
    <n v="6"/>
    <x v="871"/>
    <n v="0"/>
    <x v="0"/>
    <s v="Exc"/>
    <s v="D"/>
    <x v="1"/>
    <n v="3.645"/>
    <n v="21.87"/>
    <x v="1"/>
    <x v="1"/>
    <x v="1"/>
  </r>
  <r>
    <s v="YDS-02797-307"/>
    <x v="653"/>
    <x v="3"/>
    <x v="5"/>
    <s v="06058-48844-PI"/>
    <s v="E-M-2.5"/>
    <n v="4"/>
    <x v="872"/>
    <s v="wspeechlyem@amazon.com"/>
    <x v="0"/>
    <s v="Exc"/>
    <s v="M"/>
    <x v="3"/>
    <n v="31.624999999999996"/>
    <n v="126.49999999999999"/>
    <x v="1"/>
    <x v="0"/>
    <x v="1"/>
  </r>
  <r>
    <s v="XDU-05471-219"/>
    <x v="654"/>
    <x v="3"/>
    <x v="5"/>
    <s v="60308-06944-GS"/>
    <s v="R-L-0.5"/>
    <n v="1"/>
    <x v="873"/>
    <s v="pdurbancg@symantec.com"/>
    <x v="2"/>
    <s v="Rob"/>
    <s v="L"/>
    <x v="0"/>
    <n v="7.169999999999999"/>
    <n v="7.169999999999999"/>
    <x v="0"/>
    <x v="2"/>
    <x v="0"/>
  </r>
  <r>
    <s v="DUV-12075-132"/>
    <x v="654"/>
    <x v="3"/>
    <x v="5"/>
    <s v="62494-09113-RP"/>
    <s v="E-D-0.2"/>
    <n v="5"/>
    <x v="189"/>
    <n v="0"/>
    <x v="0"/>
    <s v="Exc"/>
    <s v="D"/>
    <x v="1"/>
    <n v="3.645"/>
    <n v="18.225000000000001"/>
    <x v="1"/>
    <x v="1"/>
    <x v="0"/>
  </r>
  <r>
    <s v="DUV-12075-132"/>
    <x v="654"/>
    <x v="3"/>
    <x v="5"/>
    <s v="62494-09113-RP"/>
    <s v="L-D-0.5"/>
    <n v="2"/>
    <x v="189"/>
    <n v="0"/>
    <x v="0"/>
    <s v="Lib"/>
    <s v="D"/>
    <x v="0"/>
    <n v="7.77"/>
    <n v="15.54"/>
    <x v="2"/>
    <x v="1"/>
    <x v="0"/>
  </r>
  <r>
    <s v="FYQ-78248-319"/>
    <x v="655"/>
    <x v="3"/>
    <x v="5"/>
    <s v="25473-43727-BY"/>
    <s v="R-M-2.5"/>
    <n v="5"/>
    <x v="874"/>
    <s v="loscroftf@ebay.co.uk"/>
    <x v="0"/>
    <s v="Rob"/>
    <s v="M"/>
    <x v="3"/>
    <n v="22.884999999999998"/>
    <n v="114.42499999999998"/>
    <x v="0"/>
    <x v="0"/>
    <x v="0"/>
  </r>
  <r>
    <s v="RFG-28227-288"/>
    <x v="655"/>
    <x v="3"/>
    <x v="5"/>
    <s v="68605-21835-UF"/>
    <s v="A-L-0.5"/>
    <n v="6"/>
    <x v="875"/>
    <s v="awaterhouseq7@istockphoto.com"/>
    <x v="0"/>
    <s v="Ara"/>
    <s v="L"/>
    <x v="0"/>
    <n v="7.77"/>
    <n v="46.62"/>
    <x v="3"/>
    <x v="2"/>
    <x v="0"/>
  </r>
  <r>
    <s v="BAF-42286-205"/>
    <x v="656"/>
    <x v="3"/>
    <x v="5"/>
    <s v="43074-00987-PB"/>
    <s v="R-M-2.5"/>
    <n v="4"/>
    <x v="876"/>
    <s v="ocolbeck4t@sina.com.cn"/>
    <x v="0"/>
    <s v="Rob"/>
    <s v="M"/>
    <x v="3"/>
    <n v="22.884999999999998"/>
    <n v="91.539999999999992"/>
    <x v="0"/>
    <x v="0"/>
    <x v="0"/>
  </r>
  <r>
    <s v="BLV-60087-454"/>
    <x v="656"/>
    <x v="3"/>
    <x v="5"/>
    <s v="84493-71314-WX"/>
    <s v="E-L-0.2"/>
    <n v="3"/>
    <x v="877"/>
    <s v="tzanettig2@gravatar.com"/>
    <x v="2"/>
    <s v="Exc"/>
    <s v="L"/>
    <x v="1"/>
    <n v="4.4550000000000001"/>
    <n v="13.365"/>
    <x v="1"/>
    <x v="2"/>
    <x v="0"/>
  </r>
  <r>
    <s v="BLV-60087-454"/>
    <x v="656"/>
    <x v="3"/>
    <x v="5"/>
    <s v="84493-71314-WX"/>
    <s v="A-M-0.5"/>
    <n v="5"/>
    <x v="877"/>
    <s v="tzanettig2@gravatar.com"/>
    <x v="2"/>
    <s v="Ara"/>
    <s v="M"/>
    <x v="0"/>
    <n v="6.75"/>
    <n v="33.75"/>
    <x v="3"/>
    <x v="0"/>
    <x v="0"/>
  </r>
  <r>
    <s v="HEL-86709-449"/>
    <x v="657"/>
    <x v="3"/>
    <x v="5"/>
    <s v="86579-92122-OC"/>
    <s v="E-D-2.5"/>
    <n v="1"/>
    <x v="86"/>
    <n v="0"/>
    <x v="0"/>
    <s v="Exc"/>
    <s v="D"/>
    <x v="3"/>
    <n v="27.945"/>
    <n v="27.945"/>
    <x v="1"/>
    <x v="1"/>
    <x v="1"/>
  </r>
  <r>
    <s v="AOT-70449-651"/>
    <x v="658"/>
    <x v="3"/>
    <x v="5"/>
    <s v="53414-73391-CR"/>
    <s v="R-D-2.5"/>
    <n v="5"/>
    <x v="878"/>
    <n v="0"/>
    <x v="0"/>
    <s v="Rob"/>
    <s v="D"/>
    <x v="3"/>
    <n v="20.584999999999997"/>
    <n v="102.92499999999998"/>
    <x v="0"/>
    <x v="1"/>
    <x v="1"/>
  </r>
  <r>
    <s v="QJB-90477-635"/>
    <x v="659"/>
    <x v="3"/>
    <x v="5"/>
    <s v="89714-19856-WX"/>
    <s v="L-L-2.5"/>
    <n v="4"/>
    <x v="879"/>
    <s v="dbeauchamp3f@usda.gov"/>
    <x v="0"/>
    <s v="Lib"/>
    <s v="L"/>
    <x v="3"/>
    <n v="36.454999999999998"/>
    <n v="145.82"/>
    <x v="2"/>
    <x v="2"/>
    <x v="0"/>
  </r>
  <r>
    <s v="ZSO-58292-191"/>
    <x v="659"/>
    <x v="3"/>
    <x v="5"/>
    <s v="66794-66795-VW"/>
    <s v="R-D-0.5"/>
    <n v="4"/>
    <x v="880"/>
    <n v="0"/>
    <x v="0"/>
    <s v="Rob"/>
    <s v="D"/>
    <x v="0"/>
    <n v="5.3699999999999992"/>
    <n v="21.479999999999997"/>
    <x v="0"/>
    <x v="1"/>
    <x v="0"/>
  </r>
  <r>
    <s v="SCL-94540-788"/>
    <x v="660"/>
    <x v="3"/>
    <x v="5"/>
    <s v="16123-07017-TY"/>
    <s v="E-L-2.5"/>
    <n v="6"/>
    <x v="881"/>
    <s v="tcrowthe7n@europa.eu"/>
    <x v="0"/>
    <s v="Exc"/>
    <s v="L"/>
    <x v="3"/>
    <n v="34.154999999999994"/>
    <n v="204.92999999999995"/>
    <x v="1"/>
    <x v="2"/>
    <x v="0"/>
  </r>
  <r>
    <s v="DCI-96254-548"/>
    <x v="661"/>
    <x v="3"/>
    <x v="5"/>
    <s v="94091-86957-HX"/>
    <s v="A-D-0.2"/>
    <n v="6"/>
    <x v="241"/>
    <s v="jdymokeje@prnewswire.com"/>
    <x v="2"/>
    <s v="Ara"/>
    <s v="D"/>
    <x v="1"/>
    <n v="2.9849999999999999"/>
    <n v="17.91"/>
    <x v="3"/>
    <x v="1"/>
    <x v="0"/>
  </r>
  <r>
    <s v="BRB-40903-533"/>
    <x v="662"/>
    <x v="3"/>
    <x v="5"/>
    <s v="09020-56774-GU"/>
    <s v="E-L-0.2"/>
    <n v="3"/>
    <x v="882"/>
    <s v="mredgrave32@cargocollective.com"/>
    <x v="0"/>
    <s v="Exc"/>
    <s v="L"/>
    <x v="1"/>
    <n v="4.4550000000000001"/>
    <n v="13.365"/>
    <x v="1"/>
    <x v="2"/>
    <x v="1"/>
  </r>
  <r>
    <s v="MIS-54381-047"/>
    <x v="662"/>
    <x v="3"/>
    <x v="5"/>
    <s v="39276-95489-XV"/>
    <s v="A-D-0.5"/>
    <n v="5"/>
    <x v="883"/>
    <s v="nsictornesjh@buzzfeed.com"/>
    <x v="2"/>
    <s v="Ara"/>
    <s v="D"/>
    <x v="0"/>
    <n v="5.97"/>
    <n v="29.849999999999998"/>
    <x v="3"/>
    <x v="1"/>
    <x v="1"/>
  </r>
  <r>
    <s v="MKE-75518-399"/>
    <x v="663"/>
    <x v="3"/>
    <x v="5"/>
    <s v="62588-82624-II"/>
    <s v="A-M-1"/>
    <n v="3"/>
    <x v="884"/>
    <s v="cfluin8k@flickr.com"/>
    <x v="1"/>
    <s v="Ara"/>
    <s v="M"/>
    <x v="2"/>
    <n v="11.25"/>
    <n v="33.75"/>
    <x v="3"/>
    <x v="0"/>
    <x v="0"/>
  </r>
  <r>
    <s v="JSN-73975-443"/>
    <x v="664"/>
    <x v="3"/>
    <x v="5"/>
    <s v="93047-98331-DD"/>
    <s v="L-M-0.5"/>
    <n v="1"/>
    <x v="885"/>
    <s v="adanzeybn@github.com"/>
    <x v="0"/>
    <s v="Lib"/>
    <s v="M"/>
    <x v="0"/>
    <n v="8.73"/>
    <n v="8.73"/>
    <x v="2"/>
    <x v="0"/>
    <x v="1"/>
  </r>
  <r>
    <s v="FVH-29271-315"/>
    <x v="665"/>
    <x v="3"/>
    <x v="5"/>
    <s v="74415-50873-FC"/>
    <s v="A-D-0.5"/>
    <n v="3"/>
    <x v="886"/>
    <n v="0"/>
    <x v="2"/>
    <s v="Ara"/>
    <s v="D"/>
    <x v="0"/>
    <n v="5.97"/>
    <n v="17.91"/>
    <x v="3"/>
    <x v="1"/>
    <x v="1"/>
  </r>
  <r>
    <s v="JPB-45297-000"/>
    <x v="666"/>
    <x v="3"/>
    <x v="6"/>
    <s v="83105-86631-IU"/>
    <s v="R-L-0.2"/>
    <n v="4"/>
    <x v="887"/>
    <s v="ddaveridge9p@arstechnica.com"/>
    <x v="0"/>
    <s v="Rob"/>
    <s v="L"/>
    <x v="1"/>
    <n v="3.5849999999999995"/>
    <n v="14.339999999999998"/>
    <x v="0"/>
    <x v="2"/>
    <x v="0"/>
  </r>
  <r>
    <s v="SZW-48378-399"/>
    <x v="667"/>
    <x v="3"/>
    <x v="6"/>
    <s v="34136-36674-OM"/>
    <s v="R-M-1"/>
    <n v="5"/>
    <x v="888"/>
    <s v="rscholarc@nyu.edu"/>
    <x v="0"/>
    <s v="Rob"/>
    <s v="M"/>
    <x v="2"/>
    <n v="9.9499999999999993"/>
    <n v="49.75"/>
    <x v="0"/>
    <x v="0"/>
    <x v="0"/>
  </r>
  <r>
    <s v="JKC-64636-831"/>
    <x v="668"/>
    <x v="3"/>
    <x v="6"/>
    <s v="52098-80103-FD"/>
    <s v="A-M-2.5"/>
    <n v="2"/>
    <x v="889"/>
    <n v="0"/>
    <x v="0"/>
    <s v="Ara"/>
    <s v="M"/>
    <x v="3"/>
    <n v="25.874999999999996"/>
    <n v="51.749999999999993"/>
    <x v="3"/>
    <x v="0"/>
    <x v="1"/>
  </r>
  <r>
    <s v="XWC-20610-167"/>
    <x v="669"/>
    <x v="3"/>
    <x v="6"/>
    <s v="08350-81623-TF"/>
    <s v="E-D-0.2"/>
    <n v="2"/>
    <x v="890"/>
    <s v="lyeoland15@pbs.org"/>
    <x v="0"/>
    <s v="Exc"/>
    <s v="D"/>
    <x v="1"/>
    <n v="3.645"/>
    <n v="7.29"/>
    <x v="1"/>
    <x v="1"/>
    <x v="1"/>
  </r>
  <r>
    <s v="VZO-97265-841"/>
    <x v="670"/>
    <x v="3"/>
    <x v="6"/>
    <s v="87049-37901-FU"/>
    <s v="R-M-0.2"/>
    <n v="4"/>
    <x v="891"/>
    <s v="brevel2v@fastcompany.com"/>
    <x v="0"/>
    <s v="Rob"/>
    <s v="M"/>
    <x v="1"/>
    <n v="2.9849999999999999"/>
    <n v="11.94"/>
    <x v="0"/>
    <x v="0"/>
    <x v="0"/>
  </r>
  <r>
    <s v="FLI-11493-954"/>
    <x v="671"/>
    <x v="3"/>
    <x v="6"/>
    <s v="80454-42225-FT"/>
    <s v="A-L-0.5"/>
    <n v="4"/>
    <x v="892"/>
    <s v="jkennicottm5@yahoo.co.jp"/>
    <x v="0"/>
    <s v="Ara"/>
    <s v="L"/>
    <x v="0"/>
    <n v="7.77"/>
    <n v="31.08"/>
    <x v="3"/>
    <x v="2"/>
    <x v="0"/>
  </r>
  <r>
    <s v="LTD-96842-834"/>
    <x v="672"/>
    <x v="3"/>
    <x v="6"/>
    <s v="00246-15080-LE"/>
    <s v="L-D-2.5"/>
    <n v="6"/>
    <x v="893"/>
    <n v="0"/>
    <x v="0"/>
    <s v="Lib"/>
    <s v="D"/>
    <x v="3"/>
    <n v="29.784999999999997"/>
    <n v="178.70999999999998"/>
    <x v="2"/>
    <x v="1"/>
    <x v="0"/>
  </r>
  <r>
    <s v="FBZ-64200-586"/>
    <x v="672"/>
    <x v="3"/>
    <x v="6"/>
    <s v="51738-61457-RS"/>
    <s v="E-M-2.5"/>
    <n v="2"/>
    <x v="894"/>
    <s v="mmatiasekps@ucoz.ru"/>
    <x v="0"/>
    <s v="Exc"/>
    <s v="M"/>
    <x v="3"/>
    <n v="31.624999999999996"/>
    <n v="63.249999999999993"/>
    <x v="1"/>
    <x v="0"/>
    <x v="1"/>
  </r>
  <r>
    <s v="UKS-93055-397"/>
    <x v="673"/>
    <x v="3"/>
    <x v="6"/>
    <s v="13082-41034-PD"/>
    <s v="A-D-2.5"/>
    <n v="5"/>
    <x v="895"/>
    <s v="ravrashinna@tamu.edu"/>
    <x v="0"/>
    <s v="Ara"/>
    <s v="D"/>
    <x v="3"/>
    <n v="22.884999999999998"/>
    <n v="114.42499999999998"/>
    <x v="3"/>
    <x v="1"/>
    <x v="0"/>
  </r>
  <r>
    <s v="WBA-85905-175"/>
    <x v="673"/>
    <x v="3"/>
    <x v="6"/>
    <s v="41252-45992-VS"/>
    <s v="L-M-0.2"/>
    <n v="1"/>
    <x v="896"/>
    <s v="ttewelsonnd@cdbaby.com"/>
    <x v="0"/>
    <s v="Lib"/>
    <s v="M"/>
    <x v="1"/>
    <n v="4.3650000000000002"/>
    <n v="4.3650000000000002"/>
    <x v="2"/>
    <x v="0"/>
    <x v="0"/>
  </r>
  <r>
    <s v="IBW-87442-480"/>
    <x v="674"/>
    <x v="3"/>
    <x v="6"/>
    <s v="79814-23626-JR"/>
    <s v="A-L-2.5"/>
    <n v="1"/>
    <x v="897"/>
    <s v="tle91@epa.gov"/>
    <x v="0"/>
    <s v="Ara"/>
    <s v="L"/>
    <x v="3"/>
    <n v="29.784999999999997"/>
    <n v="29.784999999999997"/>
    <x v="3"/>
    <x v="2"/>
    <x v="1"/>
  </r>
  <r>
    <s v="LOU-41819-242"/>
    <x v="674"/>
    <x v="3"/>
    <x v="6"/>
    <s v="88060-50676-MV"/>
    <s v="R-M-1"/>
    <n v="2"/>
    <x v="898"/>
    <n v="0"/>
    <x v="0"/>
    <s v="Rob"/>
    <s v="M"/>
    <x v="2"/>
    <n v="9.9499999999999993"/>
    <n v="19.899999999999999"/>
    <x v="0"/>
    <x v="0"/>
    <x v="1"/>
  </r>
  <r>
    <s v="RGM-01187-513"/>
    <x v="675"/>
    <x v="3"/>
    <x v="6"/>
    <s v="28121-11641-UA"/>
    <s v="E-D-0.2"/>
    <n v="6"/>
    <x v="899"/>
    <s v="bpollinskf@shinystat.com"/>
    <x v="0"/>
    <s v="Exc"/>
    <s v="D"/>
    <x v="1"/>
    <n v="3.645"/>
    <n v="21.87"/>
    <x v="1"/>
    <x v="1"/>
    <x v="0"/>
  </r>
  <r>
    <s v="ZGK-97262-313"/>
    <x v="676"/>
    <x v="3"/>
    <x v="6"/>
    <s v="02536-18494-AQ"/>
    <s v="E-M-2.5"/>
    <n v="3"/>
    <x v="900"/>
    <n v="0"/>
    <x v="0"/>
    <s v="Exc"/>
    <s v="M"/>
    <x v="3"/>
    <n v="31.624999999999996"/>
    <n v="94.874999999999986"/>
    <x v="1"/>
    <x v="0"/>
    <x v="1"/>
  </r>
  <r>
    <s v="EEG-74197-843"/>
    <x v="677"/>
    <x v="3"/>
    <x v="6"/>
    <s v="25729-68859-UA"/>
    <s v="E-L-1"/>
    <n v="4"/>
    <x v="901"/>
    <s v="rrelton1l@stanford.edu"/>
    <x v="0"/>
    <s v="Exc"/>
    <s v="L"/>
    <x v="2"/>
    <n v="14.85"/>
    <n v="59.4"/>
    <x v="1"/>
    <x v="2"/>
    <x v="0"/>
  </r>
  <r>
    <s v="FWE-98471-488"/>
    <x v="678"/>
    <x v="3"/>
    <x v="6"/>
    <s v="27930-59250-JT"/>
    <s v="L-L-1"/>
    <n v="5"/>
    <x v="165"/>
    <n v="0"/>
    <x v="0"/>
    <s v="Lib"/>
    <s v="L"/>
    <x v="2"/>
    <n v="15.85"/>
    <n v="79.25"/>
    <x v="2"/>
    <x v="2"/>
    <x v="0"/>
  </r>
  <r>
    <s v="NNB-20459-430"/>
    <x v="679"/>
    <x v="3"/>
    <x v="6"/>
    <s v="79825-17822-UH"/>
    <s v="L-M-0.2"/>
    <n v="2"/>
    <x v="902"/>
    <s v="ddibleyd7@feedburner.com"/>
    <x v="0"/>
    <s v="Lib"/>
    <s v="M"/>
    <x v="1"/>
    <n v="4.3650000000000002"/>
    <n v="8.73"/>
    <x v="2"/>
    <x v="0"/>
    <x v="0"/>
  </r>
  <r>
    <s v="UGK-07613-982"/>
    <x v="680"/>
    <x v="3"/>
    <x v="6"/>
    <s v="57808-90533-UE"/>
    <s v="A-M-0.5"/>
    <n v="3"/>
    <x v="735"/>
    <n v="0"/>
    <x v="0"/>
    <s v="Ara"/>
    <s v="M"/>
    <x v="0"/>
    <n v="6.75"/>
    <n v="20.25"/>
    <x v="3"/>
    <x v="0"/>
    <x v="0"/>
  </r>
  <r>
    <s v="TYP-85767-944"/>
    <x v="681"/>
    <x v="3"/>
    <x v="6"/>
    <s v="51497-50894-WU"/>
    <s v="R-M-2.5"/>
    <n v="2"/>
    <x v="903"/>
    <s v="knottramlw@odnoklassniki.ru"/>
    <x v="2"/>
    <s v="Rob"/>
    <s v="M"/>
    <x v="3"/>
    <n v="22.884999999999998"/>
    <n v="45.769999999999996"/>
    <x v="0"/>
    <x v="0"/>
    <x v="1"/>
  </r>
  <r>
    <s v="CHE-78995-767"/>
    <x v="682"/>
    <x v="3"/>
    <x v="7"/>
    <s v="00888-74814-UZ"/>
    <s v="A-D-0.5"/>
    <n v="3"/>
    <x v="904"/>
    <s v="tnewburys@usda.gov"/>
    <x v="2"/>
    <s v="Ara"/>
    <s v="D"/>
    <x v="0"/>
    <n v="5.97"/>
    <n v="17.91"/>
    <x v="3"/>
    <x v="1"/>
    <x v="0"/>
  </r>
  <r>
    <s v="HCA-87224-420"/>
    <x v="683"/>
    <x v="3"/>
    <x v="7"/>
    <s v="62682-27930-PD"/>
    <s v="E-M-0.5"/>
    <n v="5"/>
    <x v="905"/>
    <s v="tfero4n@comsenz.com"/>
    <x v="0"/>
    <s v="Exc"/>
    <s v="M"/>
    <x v="0"/>
    <n v="8.25"/>
    <n v="41.25"/>
    <x v="1"/>
    <x v="0"/>
    <x v="1"/>
  </r>
  <r>
    <s v="BLQ-03709-265"/>
    <x v="683"/>
    <x v="3"/>
    <x v="7"/>
    <s v="72463-75685-MV"/>
    <s v="R-L-0.2"/>
    <n v="3"/>
    <x v="906"/>
    <s v="ccrosier63@xrea.com"/>
    <x v="0"/>
    <s v="Rob"/>
    <s v="L"/>
    <x v="1"/>
    <n v="3.5849999999999995"/>
    <n v="10.754999999999999"/>
    <x v="0"/>
    <x v="2"/>
    <x v="0"/>
  </r>
  <r>
    <s v="BLQ-03709-265"/>
    <x v="683"/>
    <x v="3"/>
    <x v="7"/>
    <s v="72463-75685-MV"/>
    <s v="R-M-0.2"/>
    <n v="5"/>
    <x v="906"/>
    <s v="ccrosier63@xrea.com"/>
    <x v="0"/>
    <s v="Rob"/>
    <s v="M"/>
    <x v="1"/>
    <n v="2.9849999999999999"/>
    <n v="14.924999999999999"/>
    <x v="0"/>
    <x v="0"/>
    <x v="0"/>
  </r>
  <r>
    <s v="IOM-51636-823"/>
    <x v="684"/>
    <x v="3"/>
    <x v="7"/>
    <s v="04609-95151-XH"/>
    <s v="A-D-1"/>
    <n v="3"/>
    <x v="907"/>
    <n v="0"/>
    <x v="0"/>
    <s v="Ara"/>
    <s v="D"/>
    <x v="2"/>
    <n v="9.9499999999999993"/>
    <n v="29.849999999999998"/>
    <x v="3"/>
    <x v="1"/>
    <x v="0"/>
  </r>
  <r>
    <s v="XUR-14132-391"/>
    <x v="685"/>
    <x v="3"/>
    <x v="7"/>
    <s v="96836-09258-RI"/>
    <s v="R-D-0.5"/>
    <n v="4"/>
    <x v="908"/>
    <s v="lgoodger95@guardian.co.uk"/>
    <x v="0"/>
    <s v="Rob"/>
    <s v="D"/>
    <x v="0"/>
    <n v="5.3699999999999992"/>
    <n v="21.479999999999997"/>
    <x v="0"/>
    <x v="1"/>
    <x v="1"/>
  </r>
  <r>
    <s v="SNZ-44595-152"/>
    <x v="686"/>
    <x v="3"/>
    <x v="7"/>
    <s v="06136-65250-PG"/>
    <s v="R-L-1"/>
    <n v="2"/>
    <x v="909"/>
    <s v="kkemeryra@t.co"/>
    <x v="0"/>
    <s v="Rob"/>
    <s v="L"/>
    <x v="2"/>
    <n v="11.95"/>
    <n v="23.9"/>
    <x v="0"/>
    <x v="2"/>
    <x v="1"/>
  </r>
  <r>
    <s v="PQA-54820-810"/>
    <x v="687"/>
    <x v="3"/>
    <x v="7"/>
    <s v="91460-04823-BX"/>
    <s v="A-L-1"/>
    <n v="3"/>
    <x v="910"/>
    <s v="ipikett1d@xinhuanet.com"/>
    <x v="0"/>
    <s v="Ara"/>
    <s v="L"/>
    <x v="2"/>
    <n v="12.95"/>
    <n v="38.849999999999994"/>
    <x v="3"/>
    <x v="2"/>
    <x v="0"/>
  </r>
  <r>
    <s v="XKB-41924-202"/>
    <x v="688"/>
    <x v="3"/>
    <x v="7"/>
    <s v="45089-52817-WN"/>
    <s v="L-D-0.5"/>
    <n v="2"/>
    <x v="911"/>
    <s v="ibouldon1e@gizmodo.com"/>
    <x v="0"/>
    <s v="Lib"/>
    <s v="D"/>
    <x v="0"/>
    <n v="7.77"/>
    <n v="15.54"/>
    <x v="2"/>
    <x v="1"/>
    <x v="0"/>
  </r>
  <r>
    <s v="HHO-79903-185"/>
    <x v="688"/>
    <x v="3"/>
    <x v="7"/>
    <s v="53893-01719-CL"/>
    <s v="A-L-2.5"/>
    <n v="1"/>
    <x v="912"/>
    <s v="bfattorinio3@quantcast.com"/>
    <x v="2"/>
    <s v="Ara"/>
    <s v="L"/>
    <x v="3"/>
    <n v="29.784999999999997"/>
    <n v="29.784999999999997"/>
    <x v="3"/>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F13B8C-CCFF-40D6-855A-84A3F5C05D0A}" name="PivotTable3" cacheId="5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3">
  <location ref="A3:F48" firstHeaderRow="1" firstDataRow="2" firstDataCol="2"/>
  <pivotFields count="18">
    <pivotField compact="0" outline="0" showAll="0" defaultSubtotal="0"/>
    <pivotField compact="0" numFmtId="167" outline="0" showAll="0" defaultSubtotal="0">
      <items count="6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s>
    </pivotField>
    <pivotField axis="axisRow" compact="0" numFmtId="1" outline="0" showAll="0" defaultSubtotal="0">
      <items count="4">
        <item x="0"/>
        <item x="1"/>
        <item x="2"/>
        <item x="3"/>
      </items>
    </pivotField>
    <pivotField axis="axisRow" compact="0" numFmtId="1" outline="0" showAll="0" defaultSubtotal="0">
      <items count="24">
        <item m="1" x="12"/>
        <item m="1" x="13"/>
        <item m="1" x="14"/>
        <item m="1" x="15"/>
        <item m="1" x="16"/>
        <item m="1" x="17"/>
        <item m="1" x="18"/>
        <item m="1" x="19"/>
        <item m="1" x="20"/>
        <item m="1" x="21"/>
        <item m="1" x="22"/>
        <item m="1" x="23"/>
        <item x="0"/>
        <item x="1"/>
        <item x="2"/>
        <item x="3"/>
        <item x="4"/>
        <item x="5"/>
        <item x="6"/>
        <item x="7"/>
        <item x="8"/>
        <item x="9"/>
        <item x="10"/>
        <item x="1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1"/>
        <item x="0"/>
        <item x="2"/>
        <item x="3"/>
      </items>
    </pivotField>
    <pivotField compact="0" numFmtId="44" outline="0" showAll="0" defaultSubtotal="0"/>
    <pivotField dataField="1" compact="0" numFmtId="44" outline="0" showAll="0" defaultSubtotal="0"/>
    <pivotField axis="axisCol" compact="0" outline="0" showAll="0" defaultSubtotal="0">
      <items count="4">
        <item x="3"/>
        <item x="1"/>
        <item x="2"/>
        <item x="0"/>
      </items>
    </pivotField>
    <pivotField compact="0" outline="0" showAll="0" defaultSubtotal="0">
      <items count="3">
        <item x="1"/>
        <item x="2"/>
        <item x="0"/>
      </items>
    </pivotField>
    <pivotField compact="0" outline="0" subtotalTop="0" showAll="0" defaultSubtotal="0">
      <items count="2">
        <item x="0"/>
        <item x="1"/>
      </items>
    </pivotField>
  </pivotFields>
  <rowFields count="2">
    <field x="2"/>
    <field x="3"/>
  </rowFields>
  <rowItems count="44">
    <i>
      <x/>
      <x v="12"/>
    </i>
    <i r="1">
      <x v="13"/>
    </i>
    <i r="1">
      <x v="14"/>
    </i>
    <i r="1">
      <x v="15"/>
    </i>
    <i r="1">
      <x v="16"/>
    </i>
    <i r="1">
      <x v="17"/>
    </i>
    <i r="1">
      <x v="18"/>
    </i>
    <i r="1">
      <x v="19"/>
    </i>
    <i r="1">
      <x v="20"/>
    </i>
    <i r="1">
      <x v="21"/>
    </i>
    <i r="1">
      <x v="22"/>
    </i>
    <i r="1">
      <x v="23"/>
    </i>
    <i>
      <x v="1"/>
      <x v="12"/>
    </i>
    <i r="1">
      <x v="13"/>
    </i>
    <i r="1">
      <x v="14"/>
    </i>
    <i r="1">
      <x v="15"/>
    </i>
    <i r="1">
      <x v="16"/>
    </i>
    <i r="1">
      <x v="17"/>
    </i>
    <i r="1">
      <x v="18"/>
    </i>
    <i r="1">
      <x v="19"/>
    </i>
    <i r="1">
      <x v="20"/>
    </i>
    <i r="1">
      <x v="21"/>
    </i>
    <i r="1">
      <x v="22"/>
    </i>
    <i r="1">
      <x v="23"/>
    </i>
    <i>
      <x v="2"/>
      <x v="12"/>
    </i>
    <i r="1">
      <x v="13"/>
    </i>
    <i r="1">
      <x v="14"/>
    </i>
    <i r="1">
      <x v="15"/>
    </i>
    <i r="1">
      <x v="16"/>
    </i>
    <i r="1">
      <x v="17"/>
    </i>
    <i r="1">
      <x v="18"/>
    </i>
    <i r="1">
      <x v="19"/>
    </i>
    <i r="1">
      <x v="20"/>
    </i>
    <i r="1">
      <x v="21"/>
    </i>
    <i r="1">
      <x v="22"/>
    </i>
    <i r="1">
      <x v="23"/>
    </i>
    <i>
      <x v="3"/>
      <x v="12"/>
    </i>
    <i r="1">
      <x v="13"/>
    </i>
    <i r="1">
      <x v="14"/>
    </i>
    <i r="1">
      <x v="15"/>
    </i>
    <i r="1">
      <x v="16"/>
    </i>
    <i r="1">
      <x v="17"/>
    </i>
    <i r="1">
      <x v="18"/>
    </i>
    <i r="1">
      <x v="19"/>
    </i>
  </rowItems>
  <colFields count="1">
    <field x="15"/>
  </colFields>
  <colItems count="4">
    <i>
      <x/>
    </i>
    <i>
      <x v="1"/>
    </i>
    <i>
      <x v="2"/>
    </i>
    <i>
      <x v="3"/>
    </i>
  </colItems>
  <dataFields count="1">
    <dataField name="Sum of Sales" fld="14" baseField="0" baseItem="0" numFmtId="44"/>
  </dataFields>
  <chartFormats count="13">
    <chartFormat chart="23" format="9" series="1">
      <pivotArea type="data" outline="0" fieldPosition="0">
        <references count="2">
          <reference field="4294967294" count="1" selected="0">
            <x v="0"/>
          </reference>
          <reference field="15" count="1" selected="0">
            <x v="0"/>
          </reference>
        </references>
      </pivotArea>
    </chartFormat>
    <chartFormat chart="23" format="10" series="1">
      <pivotArea type="data" outline="0" fieldPosition="0">
        <references count="2">
          <reference field="4294967294" count="1" selected="0">
            <x v="0"/>
          </reference>
          <reference field="15" count="1" selected="0">
            <x v="1"/>
          </reference>
        </references>
      </pivotArea>
    </chartFormat>
    <chartFormat chart="23" format="11" series="1">
      <pivotArea type="data" outline="0" fieldPosition="0">
        <references count="2">
          <reference field="4294967294" count="1" selected="0">
            <x v="0"/>
          </reference>
          <reference field="15" count="1" selected="0">
            <x v="2"/>
          </reference>
        </references>
      </pivotArea>
    </chartFormat>
    <chartFormat chart="23" format="12" series="1">
      <pivotArea type="data" outline="0" fieldPosition="0">
        <references count="2">
          <reference field="4294967294" count="1" selected="0">
            <x v="0"/>
          </reference>
          <reference field="15" count="1" selected="0">
            <x v="3"/>
          </reference>
        </references>
      </pivotArea>
    </chartFormat>
    <chartFormat chart="24" format="13" series="1">
      <pivotArea type="data" outline="0" fieldPosition="0">
        <references count="2">
          <reference field="4294967294" count="1" selected="0">
            <x v="0"/>
          </reference>
          <reference field="15" count="1" selected="0">
            <x v="0"/>
          </reference>
        </references>
      </pivotArea>
    </chartFormat>
    <chartFormat chart="24" format="14" series="1">
      <pivotArea type="data" outline="0" fieldPosition="0">
        <references count="2">
          <reference field="4294967294" count="1" selected="0">
            <x v="0"/>
          </reference>
          <reference field="15" count="1" selected="0">
            <x v="1"/>
          </reference>
        </references>
      </pivotArea>
    </chartFormat>
    <chartFormat chart="24" format="15" series="1">
      <pivotArea type="data" outline="0" fieldPosition="0">
        <references count="2">
          <reference field="4294967294" count="1" selected="0">
            <x v="0"/>
          </reference>
          <reference field="15" count="1" selected="0">
            <x v="2"/>
          </reference>
        </references>
      </pivotArea>
    </chartFormat>
    <chartFormat chart="24" format="16" series="1">
      <pivotArea type="data" outline="0" fieldPosition="0">
        <references count="2">
          <reference field="4294967294" count="1" selected="0">
            <x v="0"/>
          </reference>
          <reference field="15" count="1" selected="0">
            <x v="3"/>
          </reference>
        </references>
      </pivotArea>
    </chartFormat>
    <chartFormat chart="32" format="8" series="1">
      <pivotArea type="data" outline="0" fieldPosition="0">
        <references count="2">
          <reference field="4294967294" count="1" selected="0">
            <x v="0"/>
          </reference>
          <reference field="15" count="1" selected="0">
            <x v="0"/>
          </reference>
        </references>
      </pivotArea>
    </chartFormat>
    <chartFormat chart="32" format="9" series="1">
      <pivotArea type="data" outline="0" fieldPosition="0">
        <references count="2">
          <reference field="4294967294" count="1" selected="0">
            <x v="0"/>
          </reference>
          <reference field="15" count="1" selected="0">
            <x v="1"/>
          </reference>
        </references>
      </pivotArea>
    </chartFormat>
    <chartFormat chart="32" format="10" series="1">
      <pivotArea type="data" outline="0" fieldPosition="0">
        <references count="2">
          <reference field="4294967294" count="1" selected="0">
            <x v="0"/>
          </reference>
          <reference field="15" count="1" selected="0">
            <x v="2"/>
          </reference>
        </references>
      </pivotArea>
    </chartFormat>
    <chartFormat chart="32" format="11" series="1">
      <pivotArea type="data" outline="0" fieldPosition="0">
        <references count="2">
          <reference field="4294967294" count="1" selected="0">
            <x v="0"/>
          </reference>
          <reference field="15" count="1" selected="0">
            <x v="3"/>
          </reference>
        </references>
      </pivotArea>
    </chartFormat>
    <chartFormat chart="32"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C781EC8-CB5A-4275-B2D2-0A9EE25F4453}" name="PivotTable3" cacheId="5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7">
  <location ref="A3:B6" firstHeaderRow="1" firstDataRow="1" firstDataCol="1"/>
  <pivotFields count="18">
    <pivotField compact="0" outline="0" showAll="0" defaultSubtotal="0"/>
    <pivotField compact="0" numFmtId="167" outline="0" showAll="0" defaultSubtotal="0">
      <items count="6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s>
    </pivotField>
    <pivotField compact="0" numFmtId="1" outline="0" showAll="0" defaultSubtotal="0"/>
    <pivotField compact="0" numFmtId="1" outline="0" showAll="0" defaultSubtotal="0"/>
    <pivotField compact="0" outline="0" showAll="0" defaultSubtotal="0"/>
    <pivotField compact="0" outline="0" showAll="0" defaultSubtotal="0"/>
    <pivotField compact="0" outline="0" showAll="0" defaultSubtotal="0"/>
    <pivotField compact="0" outline="0" showAll="0" measureFilter="1" defaultSubtotal="0">
      <items count="913">
        <item x="17"/>
        <item x="281"/>
        <item x="100"/>
        <item x="521"/>
        <item x="304"/>
        <item x="296"/>
        <item x="698"/>
        <item x="482"/>
        <item x="451"/>
        <item x="178"/>
        <item x="721"/>
        <item x="295"/>
        <item x="685"/>
        <item x="575"/>
        <item x="823"/>
        <item x="371"/>
        <item x="716"/>
        <item x="104"/>
        <item x="398"/>
        <item x="831"/>
        <item x="586"/>
        <item x="255"/>
        <item x="376"/>
        <item x="692"/>
        <item x="155"/>
        <item x="615"/>
        <item x="590"/>
        <item x="73"/>
        <item x="165"/>
        <item x="622"/>
        <item x="161"/>
        <item x="613"/>
        <item x="656"/>
        <item x="710"/>
        <item x="249"/>
        <item x="170"/>
        <item x="254"/>
        <item x="76"/>
        <item x="703"/>
        <item x="114"/>
        <item x="285"/>
        <item x="457"/>
        <item x="8"/>
        <item x="48"/>
        <item x="184"/>
        <item x="805"/>
        <item x="10"/>
        <item x="639"/>
        <item x="506"/>
        <item x="885"/>
        <item x="265"/>
        <item x="352"/>
        <item x="705"/>
        <item x="566"/>
        <item x="204"/>
        <item x="667"/>
        <item x="600"/>
        <item x="817"/>
        <item x="849"/>
        <item x="97"/>
        <item x="550"/>
        <item x="120"/>
        <item x="717"/>
        <item x="825"/>
        <item x="484"/>
        <item x="303"/>
        <item x="149"/>
        <item x="859"/>
        <item x="452"/>
        <item x="681"/>
        <item x="653"/>
        <item x="875"/>
        <item x="468"/>
        <item x="231"/>
        <item x="444"/>
        <item x="469"/>
        <item x="899"/>
        <item x="545"/>
        <item x="431"/>
        <item x="129"/>
        <item x="179"/>
        <item x="610"/>
        <item x="758"/>
        <item x="80"/>
        <item x="606"/>
        <item x="218"/>
        <item x="742"/>
        <item x="16"/>
        <item x="33"/>
        <item x="327"/>
        <item x="912"/>
        <item x="568"/>
        <item x="623"/>
        <item x="838"/>
        <item x="577"/>
        <item x="287"/>
        <item x="216"/>
        <item x="302"/>
        <item x="43"/>
        <item x="442"/>
        <item x="583"/>
        <item x="649"/>
        <item x="557"/>
        <item x="628"/>
        <item x="294"/>
        <item x="724"/>
        <item x="118"/>
        <item x="804"/>
        <item x="798"/>
        <item x="709"/>
        <item x="574"/>
        <item x="515"/>
        <item x="746"/>
        <item x="203"/>
        <item x="567"/>
        <item x="426"/>
        <item x="813"/>
        <item x="217"/>
        <item x="487"/>
        <item x="437"/>
        <item x="377"/>
        <item x="338"/>
        <item x="891"/>
        <item x="124"/>
        <item x="136"/>
        <item x="86"/>
        <item x="429"/>
        <item x="109"/>
        <item x="455"/>
        <item x="830"/>
        <item x="171"/>
        <item x="229"/>
        <item x="193"/>
        <item x="848"/>
        <item x="360"/>
        <item x="300"/>
        <item x="286"/>
        <item x="222"/>
        <item x="272"/>
        <item x="670"/>
        <item x="137"/>
        <item x="543"/>
        <item x="485"/>
        <item x="392"/>
        <item x="15"/>
        <item x="686"/>
        <item x="554"/>
        <item x="745"/>
        <item x="525"/>
        <item x="866"/>
        <item x="99"/>
        <item x="23"/>
        <item x="691"/>
        <item x="47"/>
        <item x="677"/>
        <item x="787"/>
        <item x="520"/>
        <item x="743"/>
        <item x="844"/>
        <item x="609"/>
        <item x="835"/>
        <item x="492"/>
        <item x="906"/>
        <item x="307"/>
        <item x="369"/>
        <item x="869"/>
        <item x="126"/>
        <item x="69"/>
        <item x="637"/>
        <item x="774"/>
        <item x="585"/>
        <item x="406"/>
        <item x="630"/>
        <item x="519"/>
        <item x="678"/>
        <item x="164"/>
        <item x="878"/>
        <item x="737"/>
        <item x="479"/>
        <item x="740"/>
        <item x="331"/>
        <item x="237"/>
        <item x="38"/>
        <item x="751"/>
        <item x="284"/>
        <item x="262"/>
        <item x="810"/>
        <item x="664"/>
        <item x="729"/>
        <item x="354"/>
        <item x="301"/>
        <item x="93"/>
        <item x="474"/>
        <item x="614"/>
        <item x="361"/>
        <item x="832"/>
        <item x="214"/>
        <item x="694"/>
        <item x="359"/>
        <item x="351"/>
        <item x="18"/>
        <item x="886"/>
        <item x="209"/>
        <item x="210"/>
        <item x="531"/>
        <item x="62"/>
        <item x="864"/>
        <item x="884"/>
        <item x="364"/>
        <item x="768"/>
        <item x="393"/>
        <item x="441"/>
        <item x="159"/>
        <item x="400"/>
        <item x="313"/>
        <item x="472"/>
        <item x="305"/>
        <item x="439"/>
        <item x="138"/>
        <item x="741"/>
        <item x="66"/>
        <item x="608"/>
        <item x="329"/>
        <item x="650"/>
        <item x="414"/>
        <item x="902"/>
        <item x="580"/>
        <item x="629"/>
        <item x="407"/>
        <item x="322"/>
        <item x="887"/>
        <item x="239"/>
        <item x="445"/>
        <item x="345"/>
        <item x="424"/>
        <item x="842"/>
        <item x="594"/>
        <item x="735"/>
        <item x="773"/>
        <item x="555"/>
        <item x="110"/>
        <item x="712"/>
        <item x="279"/>
        <item x="907"/>
        <item x="483"/>
        <item x="362"/>
        <item x="230"/>
        <item x="134"/>
        <item x="647"/>
        <item x="605"/>
        <item x="879"/>
        <item x="853"/>
        <item x="6"/>
        <item x="440"/>
        <item x="715"/>
        <item x="276"/>
        <item x="315"/>
        <item x="130"/>
        <item x="620"/>
        <item x="207"/>
        <item x="347"/>
        <item x="836"/>
        <item x="22"/>
        <item x="353"/>
        <item x="898"/>
        <item x="684"/>
        <item x="94"/>
        <item x="323"/>
        <item x="343"/>
        <item x="747"/>
        <item x="730"/>
        <item x="508"/>
        <item x="446"/>
        <item x="708"/>
        <item x="777"/>
        <item x="535"/>
        <item x="168"/>
        <item x="889"/>
        <item x="387"/>
        <item x="861"/>
        <item x="365"/>
        <item x="789"/>
        <item x="248"/>
        <item x="565"/>
        <item x="183"/>
        <item x="814"/>
        <item x="601"/>
        <item x="49"/>
        <item x="589"/>
        <item x="228"/>
        <item x="98"/>
        <item x="824"/>
        <item x="154"/>
        <item x="434"/>
        <item x="638"/>
        <item x="158"/>
        <item x="534"/>
        <item x="672"/>
        <item x="456"/>
        <item x="512"/>
        <item x="533"/>
        <item x="402"/>
        <item x="578"/>
        <item x="26"/>
        <item x="261"/>
        <item x="127"/>
        <item x="366"/>
        <item x="900"/>
        <item x="607"/>
        <item x="243"/>
        <item x="399"/>
        <item x="336"/>
        <item x="845"/>
        <item x="306"/>
        <item x="834"/>
        <item x="447"/>
        <item x="850"/>
        <item x="819"/>
        <item x="403"/>
        <item x="763"/>
        <item x="870"/>
        <item x="540"/>
        <item x="202"/>
        <item x="683"/>
        <item x="169"/>
        <item x="464"/>
        <item x="35"/>
        <item x="346"/>
        <item x="546"/>
        <item x="893"/>
        <item x="391"/>
        <item x="707"/>
        <item x="423"/>
        <item x="514"/>
        <item x="645"/>
        <item x="473"/>
        <item x="505"/>
        <item x="140"/>
        <item x="27"/>
        <item x="470"/>
        <item x="20"/>
        <item x="713"/>
        <item x="632"/>
        <item x="552"/>
        <item x="234"/>
        <item x="693"/>
        <item x="215"/>
        <item x="397"/>
        <item x="597"/>
        <item x="754"/>
        <item x="425"/>
        <item x="102"/>
        <item x="762"/>
        <item x="410"/>
        <item x="720"/>
        <item x="666"/>
        <item x="1"/>
        <item x="772"/>
        <item x="668"/>
        <item x="475"/>
        <item x="187"/>
        <item x="784"/>
        <item x="438"/>
        <item x="725"/>
        <item x="141"/>
        <item x="459"/>
        <item x="368"/>
        <item x="198"/>
        <item x="173"/>
        <item x="144"/>
        <item x="688"/>
        <item x="350"/>
        <item x="115"/>
        <item x="325"/>
        <item x="199"/>
        <item x="481"/>
        <item x="245"/>
        <item x="0"/>
        <item x="675"/>
        <item x="867"/>
        <item x="372"/>
        <item x="116"/>
        <item x="319"/>
        <item x="386"/>
        <item x="490"/>
        <item x="662"/>
        <item x="573"/>
        <item x="167"/>
        <item x="718"/>
        <item x="616"/>
        <item x="641"/>
        <item x="192"/>
        <item x="556"/>
        <item x="432"/>
        <item x="499"/>
        <item x="268"/>
        <item x="652"/>
        <item x="133"/>
        <item x="795"/>
        <item x="841"/>
        <item x="28"/>
        <item x="755"/>
        <item x="67"/>
        <item x="802"/>
        <item x="619"/>
        <item x="378"/>
        <item x="463"/>
        <item x="291"/>
        <item x="103"/>
        <item x="182"/>
        <item x="739"/>
        <item x="753"/>
        <item x="625"/>
        <item x="238"/>
        <item x="537"/>
        <item x="418"/>
        <item x="151"/>
        <item x="52"/>
        <item x="911"/>
        <item x="690"/>
        <item x="794"/>
        <item x="760"/>
        <item x="611"/>
        <item x="32"/>
        <item x="636"/>
        <item x="553"/>
        <item x="388"/>
        <item x="744"/>
        <item x="330"/>
        <item x="910"/>
        <item x="448"/>
        <item x="591"/>
        <item x="396"/>
        <item x="383"/>
        <item x="584"/>
        <item x="39"/>
        <item x="617"/>
        <item x="569"/>
        <item x="56"/>
        <item x="807"/>
        <item x="775"/>
        <item x="290"/>
        <item x="624"/>
        <item x="142"/>
        <item x="465"/>
        <item x="24"/>
        <item x="340"/>
        <item x="257"/>
        <item x="152"/>
        <item x="892"/>
        <item x="132"/>
        <item x="806"/>
        <item x="246"/>
        <item x="634"/>
        <item x="90"/>
        <item x="595"/>
        <item x="815"/>
        <item x="60"/>
        <item x="349"/>
        <item x="582"/>
        <item x="324"/>
        <item x="665"/>
        <item x="241"/>
        <item x="289"/>
        <item x="696"/>
        <item x="274"/>
        <item x="172"/>
        <item x="153"/>
        <item x="862"/>
        <item x="765"/>
        <item x="458"/>
        <item x="871"/>
        <item x="92"/>
        <item x="420"/>
        <item x="752"/>
        <item x="843"/>
        <item x="374"/>
        <item x="119"/>
        <item x="903"/>
        <item x="561"/>
        <item x="61"/>
        <item x="820"/>
        <item x="564"/>
        <item x="247"/>
        <item x="486"/>
        <item x="498"/>
        <item x="96"/>
        <item x="328"/>
        <item x="186"/>
        <item x="524"/>
        <item x="699"/>
        <item x="271"/>
        <item x="421"/>
        <item x="280"/>
        <item x="511"/>
        <item x="857"/>
        <item x="244"/>
        <item x="81"/>
        <item x="356"/>
        <item x="738"/>
        <item x="87"/>
        <item x="909"/>
        <item x="821"/>
        <item x="640"/>
        <item x="123"/>
        <item x="219"/>
        <item x="212"/>
        <item x="419"/>
        <item x="549"/>
        <item x="627"/>
        <item x="756"/>
        <item x="767"/>
        <item x="771"/>
        <item x="4"/>
        <item x="560"/>
        <item x="661"/>
        <item x="509"/>
        <item x="208"/>
        <item x="84"/>
        <item x="822"/>
        <item x="236"/>
        <item x="816"/>
        <item x="785"/>
        <item x="811"/>
        <item x="309"/>
        <item x="852"/>
        <item x="736"/>
        <item x="314"/>
        <item x="770"/>
        <item x="489"/>
        <item x="581"/>
        <item x="728"/>
        <item x="408"/>
        <item x="466"/>
        <item x="375"/>
        <item x="493"/>
        <item x="507"/>
        <item x="776"/>
        <item x="326"/>
        <item x="332"/>
        <item x="333"/>
        <item x="320"/>
        <item x="504"/>
        <item x="551"/>
        <item x="908"/>
        <item x="77"/>
        <item x="874"/>
        <item x="190"/>
        <item x="139"/>
        <item x="890"/>
        <item x="529"/>
        <item x="790"/>
        <item x="312"/>
        <item x="642"/>
        <item x="339"/>
        <item x="191"/>
        <item x="108"/>
        <item x="13"/>
        <item x="373"/>
        <item x="88"/>
        <item x="382"/>
        <item x="538"/>
        <item x="72"/>
        <item x="379"/>
        <item x="180"/>
        <item x="251"/>
        <item x="669"/>
        <item x="278"/>
        <item x="858"/>
        <item x="547"/>
        <item x="443"/>
        <item x="260"/>
        <item x="796"/>
        <item x="855"/>
        <item x="357"/>
        <item x="523"/>
        <item x="64"/>
        <item x="79"/>
        <item x="761"/>
        <item x="42"/>
        <item x="189"/>
        <item x="612"/>
        <item x="882"/>
        <item x="59"/>
        <item x="395"/>
        <item x="143"/>
        <item x="856"/>
        <item x="205"/>
        <item x="417"/>
        <item x="89"/>
        <item x="732"/>
        <item x="46"/>
        <item x="9"/>
        <item x="558"/>
        <item x="894"/>
        <item x="695"/>
        <item x="176"/>
        <item x="868"/>
        <item x="256"/>
        <item x="235"/>
        <item x="689"/>
        <item x="496"/>
        <item x="719"/>
        <item x="860"/>
        <item x="275"/>
        <item x="748"/>
        <item x="63"/>
        <item x="643"/>
        <item x="460"/>
        <item x="833"/>
        <item x="559"/>
        <item x="518"/>
        <item x="726"/>
        <item x="195"/>
        <item x="562"/>
        <item x="57"/>
        <item x="58"/>
        <item x="734"/>
        <item x="722"/>
        <item x="174"/>
        <item x="34"/>
        <item x="598"/>
        <item x="50"/>
        <item x="145"/>
        <item x="682"/>
        <item x="11"/>
        <item x="837"/>
        <item x="651"/>
        <item x="30"/>
        <item x="197"/>
        <item x="206"/>
        <item x="288"/>
        <item x="563"/>
        <item x="759"/>
        <item x="454"/>
        <item x="778"/>
        <item x="334"/>
        <item x="593"/>
        <item x="188"/>
        <item x="117"/>
        <item x="733"/>
        <item x="227"/>
        <item x="851"/>
        <item x="883"/>
        <item x="147"/>
        <item x="588"/>
        <item x="602"/>
        <item x="596"/>
        <item x="510"/>
        <item x="500"/>
        <item x="146"/>
        <item x="266"/>
        <item x="224"/>
        <item x="476"/>
        <item x="269"/>
        <item x="292"/>
        <item x="401"/>
        <item x="405"/>
        <item x="404"/>
        <item x="54"/>
        <item x="648"/>
        <item x="700"/>
        <item x="676"/>
        <item x="277"/>
        <item x="150"/>
        <item x="14"/>
        <item x="220"/>
        <item x="21"/>
        <item x="156"/>
        <item x="232"/>
        <item x="384"/>
        <item x="297"/>
        <item x="317"/>
        <item x="876"/>
        <item x="532"/>
        <item x="494"/>
        <item x="213"/>
        <item x="579"/>
        <item x="809"/>
        <item x="390"/>
        <item x="68"/>
        <item x="603"/>
        <item x="107"/>
        <item x="36"/>
        <item x="782"/>
        <item x="85"/>
        <item x="37"/>
        <item x="829"/>
        <item x="112"/>
        <item x="680"/>
        <item x="175"/>
        <item x="621"/>
        <item x="74"/>
        <item x="298"/>
        <item x="200"/>
        <item x="31"/>
        <item x="788"/>
        <item x="711"/>
        <item x="157"/>
        <item x="311"/>
        <item x="570"/>
        <item x="764"/>
        <item x="714"/>
        <item x="826"/>
        <item x="873"/>
        <item x="344"/>
        <item x="148"/>
        <item x="478"/>
        <item x="430"/>
        <item x="316"/>
        <item x="497"/>
        <item x="135"/>
        <item x="723"/>
        <item x="502"/>
        <item x="786"/>
        <item x="409"/>
        <item x="385"/>
        <item x="827"/>
        <item x="654"/>
        <item x="412"/>
        <item x="880"/>
        <item x="644"/>
        <item x="839"/>
        <item x="604"/>
        <item x="166"/>
        <item x="449"/>
        <item x="522"/>
        <item x="299"/>
        <item x="337"/>
        <item x="587"/>
        <item x="655"/>
        <item x="503"/>
        <item x="635"/>
        <item x="293"/>
        <item x="194"/>
        <item x="791"/>
        <item x="749"/>
        <item x="539"/>
        <item x="576"/>
        <item x="542"/>
        <item x="25"/>
        <item x="461"/>
        <item x="225"/>
        <item x="162"/>
        <item x="865"/>
        <item x="895"/>
        <item x="196"/>
        <item x="888"/>
        <item x="702"/>
        <item x="308"/>
        <item x="267"/>
        <item x="901"/>
        <item x="571"/>
        <item x="367"/>
        <item x="436"/>
        <item x="626"/>
        <item x="91"/>
        <item x="633"/>
        <item x="318"/>
        <item x="335"/>
        <item x="65"/>
        <item x="467"/>
        <item x="75"/>
        <item x="53"/>
        <item x="783"/>
        <item x="273"/>
        <item x="380"/>
        <item x="163"/>
        <item x="111"/>
        <item x="128"/>
        <item x="29"/>
        <item x="792"/>
        <item x="812"/>
        <item x="40"/>
        <item x="697"/>
        <item x="121"/>
        <item x="370"/>
        <item x="177"/>
        <item x="71"/>
        <item x="701"/>
        <item x="358"/>
        <item x="779"/>
        <item x="428"/>
        <item x="113"/>
        <item x="223"/>
        <item x="221"/>
        <item x="201"/>
        <item x="548"/>
        <item x="618"/>
        <item x="679"/>
        <item x="488"/>
        <item x="310"/>
        <item x="51"/>
        <item x="536"/>
        <item x="122"/>
        <item x="800"/>
        <item x="592"/>
        <item x="78"/>
        <item x="631"/>
        <item x="82"/>
        <item x="495"/>
        <item x="863"/>
        <item x="106"/>
        <item x="780"/>
        <item x="731"/>
        <item x="416"/>
        <item x="480"/>
        <item x="526"/>
        <item x="3"/>
        <item x="660"/>
        <item x="250"/>
        <item x="83"/>
        <item x="750"/>
        <item x="12"/>
        <item x="528"/>
        <item x="7"/>
        <item x="828"/>
        <item x="101"/>
        <item x="2"/>
        <item x="704"/>
        <item x="706"/>
        <item x="905"/>
        <item x="427"/>
        <item x="462"/>
        <item x="341"/>
        <item x="674"/>
        <item x="881"/>
        <item x="19"/>
        <item x="181"/>
        <item x="342"/>
        <item x="658"/>
        <item x="263"/>
        <item x="541"/>
        <item x="226"/>
        <item x="389"/>
        <item x="450"/>
        <item x="769"/>
        <item x="258"/>
        <item x="530"/>
        <item x="321"/>
        <item x="904"/>
        <item x="240"/>
        <item x="840"/>
        <item x="663"/>
        <item x="781"/>
        <item x="793"/>
        <item x="95"/>
        <item x="757"/>
        <item x="727"/>
        <item x="422"/>
        <item x="897"/>
        <item x="896"/>
        <item x="283"/>
        <item x="877"/>
        <item x="348"/>
        <item x="363"/>
        <item x="801"/>
        <item x="411"/>
        <item x="394"/>
        <item x="854"/>
        <item x="797"/>
        <item x="45"/>
        <item x="105"/>
        <item x="413"/>
        <item x="282"/>
        <item x="687"/>
        <item x="471"/>
        <item x="433"/>
        <item x="253"/>
        <item x="477"/>
        <item x="270"/>
        <item x="766"/>
        <item x="185"/>
        <item x="160"/>
        <item x="131"/>
        <item x="233"/>
        <item x="799"/>
        <item x="41"/>
        <item x="415"/>
        <item x="381"/>
        <item x="846"/>
        <item x="259"/>
        <item x="435"/>
        <item x="872"/>
        <item x="44"/>
        <item x="516"/>
        <item x="818"/>
        <item x="803"/>
        <item x="501"/>
        <item x="125"/>
        <item x="808"/>
        <item x="513"/>
        <item x="5"/>
        <item x="671"/>
        <item x="544"/>
        <item x="847"/>
        <item x="572"/>
        <item x="242"/>
        <item x="55"/>
        <item x="355"/>
        <item x="453"/>
        <item x="673"/>
        <item x="657"/>
        <item x="70"/>
        <item x="491"/>
        <item x="211"/>
        <item x="659"/>
        <item x="252"/>
        <item x="646"/>
        <item x="599"/>
        <item x="527"/>
        <item x="264"/>
        <item x="517"/>
      </items>
    </pivotField>
    <pivotField compact="0" outline="0" showAll="0" defaultSubtotal="0"/>
    <pivotField axis="axisRow" compact="0" outline="0" showAll="0" sortType="ascending" defaultSubtotal="0">
      <items count="3">
        <item x="2"/>
        <item x="1"/>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items count="4">
        <item x="1"/>
        <item x="0"/>
        <item x="2"/>
        <item x="3"/>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1"/>
        <item x="2"/>
        <item x="0"/>
      </items>
    </pivotField>
    <pivotField compact="0" outline="0" subtotalTop="0" showAll="0" defaultSubtotal="0">
      <items count="2">
        <item x="0"/>
        <item x="1"/>
      </items>
    </pivotField>
  </pivotFields>
  <rowFields count="1">
    <field x="9"/>
  </rowFields>
  <rowItems count="3">
    <i>
      <x v="1"/>
    </i>
    <i>
      <x/>
    </i>
    <i>
      <x v="2"/>
    </i>
  </rowItems>
  <colItems count="1">
    <i/>
  </colItems>
  <dataFields count="1">
    <dataField name="Sum of Sales" fld="14" baseField="7" baseItem="20" numFmtId="44"/>
  </dataFields>
  <chartFormats count="3">
    <chartFormat chart="64" format="1" series="1">
      <pivotArea type="data" outline="0" fieldPosition="0">
        <references count="1">
          <reference field="4294967294" count="1" selected="0">
            <x v="0"/>
          </reference>
        </references>
      </pivotArea>
    </chartFormat>
    <chartFormat chart="66" format="1" series="1">
      <pivotArea type="data" outline="0" fieldPosition="0">
        <references count="1">
          <reference field="4294967294" count="1" selected="0">
            <x v="0"/>
          </reference>
        </references>
      </pivotArea>
    </chartFormat>
    <chartFormat chart="7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7" type="count" evalOrder="-1" id="4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620F748-B9BD-4EB3-870E-8C2B06EEDD40}" name="PivotTable3" cacheId="59"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60">
  <location ref="A3:B8" firstHeaderRow="1" firstDataRow="1" firstDataCol="1"/>
  <pivotFields count="18">
    <pivotField compact="0" outline="0" showAll="0" defaultSubtotal="0"/>
    <pivotField compact="0" numFmtId="167" outline="0" showAll="0" defaultSubtotal="0">
      <items count="6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s>
    </pivotField>
    <pivotField compact="0" numFmtId="1" outline="0" showAll="0" defaultSubtotal="0"/>
    <pivotField compact="0" numFmtId="1" outline="0" showAll="0" defaultSubtotal="0"/>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17"/>
        <item x="281"/>
        <item x="100"/>
        <item x="521"/>
        <item x="304"/>
        <item x="296"/>
        <item x="698"/>
        <item x="482"/>
        <item x="451"/>
        <item x="178"/>
        <item x="721"/>
        <item x="295"/>
        <item x="685"/>
        <item x="575"/>
        <item x="823"/>
        <item x="371"/>
        <item x="716"/>
        <item x="104"/>
        <item x="398"/>
        <item x="831"/>
        <item x="586"/>
        <item x="255"/>
        <item x="376"/>
        <item x="692"/>
        <item x="155"/>
        <item x="615"/>
        <item x="590"/>
        <item x="73"/>
        <item x="165"/>
        <item x="622"/>
        <item x="161"/>
        <item x="613"/>
        <item x="656"/>
        <item x="710"/>
        <item x="249"/>
        <item x="170"/>
        <item x="254"/>
        <item x="76"/>
        <item x="703"/>
        <item x="114"/>
        <item x="285"/>
        <item x="457"/>
        <item x="8"/>
        <item x="48"/>
        <item x="184"/>
        <item x="805"/>
        <item x="10"/>
        <item x="639"/>
        <item x="506"/>
        <item x="885"/>
        <item x="265"/>
        <item x="352"/>
        <item x="705"/>
        <item x="566"/>
        <item x="204"/>
        <item x="667"/>
        <item x="600"/>
        <item x="817"/>
        <item x="849"/>
        <item x="97"/>
        <item x="550"/>
        <item x="120"/>
        <item x="717"/>
        <item x="825"/>
        <item x="484"/>
        <item x="303"/>
        <item x="149"/>
        <item x="859"/>
        <item x="452"/>
        <item x="681"/>
        <item x="653"/>
        <item x="875"/>
        <item x="468"/>
        <item x="231"/>
        <item x="444"/>
        <item x="469"/>
        <item x="899"/>
        <item x="545"/>
        <item x="431"/>
        <item x="129"/>
        <item x="179"/>
        <item x="610"/>
        <item x="758"/>
        <item x="80"/>
        <item x="606"/>
        <item x="218"/>
        <item x="742"/>
        <item x="16"/>
        <item x="33"/>
        <item x="327"/>
        <item x="912"/>
        <item x="568"/>
        <item x="623"/>
        <item x="838"/>
        <item x="577"/>
        <item x="287"/>
        <item x="216"/>
        <item x="302"/>
        <item x="43"/>
        <item x="442"/>
        <item x="583"/>
        <item x="649"/>
        <item x="557"/>
        <item x="628"/>
        <item x="294"/>
        <item x="724"/>
        <item x="118"/>
        <item x="804"/>
        <item x="798"/>
        <item x="709"/>
        <item x="574"/>
        <item x="515"/>
        <item x="746"/>
        <item x="203"/>
        <item x="567"/>
        <item x="426"/>
        <item x="813"/>
        <item x="217"/>
        <item x="487"/>
        <item x="437"/>
        <item x="377"/>
        <item x="338"/>
        <item x="891"/>
        <item x="124"/>
        <item x="136"/>
        <item x="86"/>
        <item x="429"/>
        <item x="109"/>
        <item x="455"/>
        <item x="830"/>
        <item x="171"/>
        <item x="229"/>
        <item x="193"/>
        <item x="848"/>
        <item x="360"/>
        <item x="300"/>
        <item x="286"/>
        <item x="222"/>
        <item x="272"/>
        <item x="670"/>
        <item x="137"/>
        <item x="543"/>
        <item x="485"/>
        <item x="392"/>
        <item x="15"/>
        <item x="686"/>
        <item x="554"/>
        <item x="745"/>
        <item x="525"/>
        <item x="866"/>
        <item x="99"/>
        <item x="23"/>
        <item x="691"/>
        <item x="47"/>
        <item x="677"/>
        <item x="787"/>
        <item x="520"/>
        <item x="743"/>
        <item x="844"/>
        <item x="609"/>
        <item x="835"/>
        <item x="492"/>
        <item x="906"/>
        <item x="307"/>
        <item x="369"/>
        <item x="869"/>
        <item x="126"/>
        <item x="69"/>
        <item x="637"/>
        <item x="774"/>
        <item x="585"/>
        <item x="406"/>
        <item x="630"/>
        <item x="519"/>
        <item x="678"/>
        <item x="164"/>
        <item x="878"/>
        <item x="737"/>
        <item x="479"/>
        <item x="740"/>
        <item x="331"/>
        <item x="237"/>
        <item x="38"/>
        <item x="751"/>
        <item x="284"/>
        <item x="262"/>
        <item x="810"/>
        <item x="664"/>
        <item x="729"/>
        <item x="354"/>
        <item x="301"/>
        <item x="93"/>
        <item x="474"/>
        <item x="614"/>
        <item x="361"/>
        <item x="832"/>
        <item x="214"/>
        <item x="694"/>
        <item x="359"/>
        <item x="351"/>
        <item x="18"/>
        <item x="886"/>
        <item x="209"/>
        <item x="210"/>
        <item x="531"/>
        <item x="62"/>
        <item x="864"/>
        <item x="884"/>
        <item x="364"/>
        <item x="768"/>
        <item x="393"/>
        <item x="441"/>
        <item x="159"/>
        <item x="400"/>
        <item x="313"/>
        <item x="472"/>
        <item x="305"/>
        <item x="439"/>
        <item x="138"/>
        <item x="741"/>
        <item x="66"/>
        <item x="608"/>
        <item x="329"/>
        <item x="650"/>
        <item x="414"/>
        <item x="902"/>
        <item x="580"/>
        <item x="629"/>
        <item x="407"/>
        <item x="322"/>
        <item x="887"/>
        <item x="239"/>
        <item x="445"/>
        <item x="345"/>
        <item x="424"/>
        <item x="842"/>
        <item x="594"/>
        <item x="735"/>
        <item x="773"/>
        <item x="555"/>
        <item x="110"/>
        <item x="712"/>
        <item x="279"/>
        <item x="907"/>
        <item x="483"/>
        <item x="362"/>
        <item x="230"/>
        <item x="134"/>
        <item x="647"/>
        <item x="605"/>
        <item x="879"/>
        <item x="853"/>
        <item x="6"/>
        <item x="440"/>
        <item x="715"/>
        <item x="276"/>
        <item x="315"/>
        <item x="130"/>
        <item x="620"/>
        <item x="207"/>
        <item x="347"/>
        <item x="836"/>
        <item x="22"/>
        <item x="353"/>
        <item x="898"/>
        <item x="684"/>
        <item x="94"/>
        <item x="323"/>
        <item x="343"/>
        <item x="747"/>
        <item x="730"/>
        <item x="508"/>
        <item x="446"/>
        <item x="708"/>
        <item x="777"/>
        <item x="535"/>
        <item x="168"/>
        <item x="889"/>
        <item x="387"/>
        <item x="861"/>
        <item x="365"/>
        <item x="789"/>
        <item x="248"/>
        <item x="565"/>
        <item x="183"/>
        <item x="814"/>
        <item x="601"/>
        <item x="49"/>
        <item x="589"/>
        <item x="228"/>
        <item x="98"/>
        <item x="824"/>
        <item x="154"/>
        <item x="434"/>
        <item x="638"/>
        <item x="158"/>
        <item x="534"/>
        <item x="672"/>
        <item x="456"/>
        <item x="512"/>
        <item x="533"/>
        <item x="402"/>
        <item x="578"/>
        <item x="26"/>
        <item x="261"/>
        <item x="127"/>
        <item x="366"/>
        <item x="900"/>
        <item x="607"/>
        <item x="243"/>
        <item x="399"/>
        <item x="336"/>
        <item x="845"/>
        <item x="306"/>
        <item x="834"/>
        <item x="447"/>
        <item x="850"/>
        <item x="819"/>
        <item x="403"/>
        <item x="763"/>
        <item x="870"/>
        <item x="540"/>
        <item x="202"/>
        <item x="683"/>
        <item x="169"/>
        <item x="464"/>
        <item x="35"/>
        <item x="346"/>
        <item x="546"/>
        <item x="893"/>
        <item x="391"/>
        <item x="707"/>
        <item x="423"/>
        <item x="514"/>
        <item x="645"/>
        <item x="473"/>
        <item x="505"/>
        <item x="140"/>
        <item x="27"/>
        <item x="470"/>
        <item x="20"/>
        <item x="713"/>
        <item x="632"/>
        <item x="552"/>
        <item x="234"/>
        <item x="693"/>
        <item x="215"/>
        <item x="397"/>
        <item x="597"/>
        <item x="754"/>
        <item x="425"/>
        <item x="102"/>
        <item x="762"/>
        <item x="410"/>
        <item x="720"/>
        <item x="666"/>
        <item x="1"/>
        <item x="772"/>
        <item x="668"/>
        <item x="475"/>
        <item x="187"/>
        <item x="784"/>
        <item x="438"/>
        <item x="725"/>
        <item x="141"/>
        <item x="459"/>
        <item x="368"/>
        <item x="198"/>
        <item x="173"/>
        <item x="144"/>
        <item x="688"/>
        <item x="350"/>
        <item x="115"/>
        <item x="325"/>
        <item x="199"/>
        <item x="481"/>
        <item x="245"/>
        <item x="0"/>
        <item x="675"/>
        <item x="867"/>
        <item x="372"/>
        <item x="116"/>
        <item x="319"/>
        <item x="386"/>
        <item x="490"/>
        <item x="662"/>
        <item x="573"/>
        <item x="167"/>
        <item x="718"/>
        <item x="616"/>
        <item x="641"/>
        <item x="192"/>
        <item x="556"/>
        <item x="432"/>
        <item x="499"/>
        <item x="268"/>
        <item x="652"/>
        <item x="133"/>
        <item x="795"/>
        <item x="841"/>
        <item x="28"/>
        <item x="755"/>
        <item x="67"/>
        <item x="802"/>
        <item x="619"/>
        <item x="378"/>
        <item x="463"/>
        <item x="291"/>
        <item x="103"/>
        <item x="182"/>
        <item x="739"/>
        <item x="753"/>
        <item x="625"/>
        <item x="238"/>
        <item x="537"/>
        <item x="418"/>
        <item x="151"/>
        <item x="52"/>
        <item x="911"/>
        <item x="690"/>
        <item x="794"/>
        <item x="760"/>
        <item x="611"/>
        <item x="32"/>
        <item x="636"/>
        <item x="553"/>
        <item x="388"/>
        <item x="744"/>
        <item x="330"/>
        <item x="910"/>
        <item x="448"/>
        <item x="591"/>
        <item x="396"/>
        <item x="383"/>
        <item x="584"/>
        <item x="39"/>
        <item x="617"/>
        <item x="569"/>
        <item x="56"/>
        <item x="807"/>
        <item x="775"/>
        <item x="290"/>
        <item x="624"/>
        <item x="142"/>
        <item x="465"/>
        <item x="24"/>
        <item x="340"/>
        <item x="257"/>
        <item x="152"/>
        <item x="892"/>
        <item x="132"/>
        <item x="806"/>
        <item x="246"/>
        <item x="634"/>
        <item x="90"/>
        <item x="595"/>
        <item x="815"/>
        <item x="60"/>
        <item x="349"/>
        <item x="582"/>
        <item x="324"/>
        <item x="665"/>
        <item x="241"/>
        <item x="289"/>
        <item x="696"/>
        <item x="274"/>
        <item x="172"/>
        <item x="153"/>
        <item x="862"/>
        <item x="765"/>
        <item x="458"/>
        <item x="871"/>
        <item x="92"/>
        <item x="420"/>
        <item x="752"/>
        <item x="843"/>
        <item x="374"/>
        <item x="119"/>
        <item x="903"/>
        <item x="561"/>
        <item x="61"/>
        <item x="820"/>
        <item x="564"/>
        <item x="247"/>
        <item x="486"/>
        <item x="498"/>
        <item x="96"/>
        <item x="328"/>
        <item x="186"/>
        <item x="524"/>
        <item x="699"/>
        <item x="271"/>
        <item x="421"/>
        <item x="280"/>
        <item x="511"/>
        <item x="857"/>
        <item x="244"/>
        <item x="81"/>
        <item x="356"/>
        <item x="738"/>
        <item x="87"/>
        <item x="909"/>
        <item x="821"/>
        <item x="640"/>
        <item x="123"/>
        <item x="219"/>
        <item x="212"/>
        <item x="419"/>
        <item x="549"/>
        <item x="627"/>
        <item x="756"/>
        <item x="767"/>
        <item x="771"/>
        <item x="4"/>
        <item x="560"/>
        <item x="661"/>
        <item x="509"/>
        <item x="208"/>
        <item x="84"/>
        <item x="822"/>
        <item x="236"/>
        <item x="816"/>
        <item x="785"/>
        <item x="811"/>
        <item x="309"/>
        <item x="852"/>
        <item x="736"/>
        <item x="314"/>
        <item x="770"/>
        <item x="489"/>
        <item x="581"/>
        <item x="728"/>
        <item x="408"/>
        <item x="466"/>
        <item x="375"/>
        <item x="493"/>
        <item x="507"/>
        <item x="776"/>
        <item x="326"/>
        <item x="332"/>
        <item x="333"/>
        <item x="320"/>
        <item x="504"/>
        <item x="551"/>
        <item x="908"/>
        <item x="77"/>
        <item x="874"/>
        <item x="190"/>
        <item x="139"/>
        <item x="890"/>
        <item x="529"/>
        <item x="790"/>
        <item x="312"/>
        <item x="642"/>
        <item x="339"/>
        <item x="191"/>
        <item x="108"/>
        <item x="13"/>
        <item x="373"/>
        <item x="88"/>
        <item x="382"/>
        <item x="538"/>
        <item x="72"/>
        <item x="379"/>
        <item x="180"/>
        <item x="251"/>
        <item x="669"/>
        <item x="278"/>
        <item x="858"/>
        <item x="547"/>
        <item x="443"/>
        <item x="260"/>
        <item x="796"/>
        <item x="855"/>
        <item x="357"/>
        <item x="523"/>
        <item x="64"/>
        <item x="79"/>
        <item x="761"/>
        <item x="42"/>
        <item x="189"/>
        <item x="612"/>
        <item x="882"/>
        <item x="59"/>
        <item x="395"/>
        <item x="143"/>
        <item x="856"/>
        <item x="205"/>
        <item x="417"/>
        <item x="89"/>
        <item x="732"/>
        <item x="46"/>
        <item x="9"/>
        <item x="558"/>
        <item x="894"/>
        <item x="695"/>
        <item x="176"/>
        <item x="868"/>
        <item x="256"/>
        <item x="235"/>
        <item x="689"/>
        <item x="496"/>
        <item x="719"/>
        <item x="860"/>
        <item x="275"/>
        <item x="748"/>
        <item x="63"/>
        <item x="643"/>
        <item x="460"/>
        <item x="833"/>
        <item x="559"/>
        <item x="518"/>
        <item x="726"/>
        <item x="195"/>
        <item x="562"/>
        <item x="57"/>
        <item x="58"/>
        <item x="734"/>
        <item x="722"/>
        <item x="174"/>
        <item x="34"/>
        <item x="598"/>
        <item x="50"/>
        <item x="145"/>
        <item x="682"/>
        <item x="11"/>
        <item x="837"/>
        <item x="651"/>
        <item x="30"/>
        <item x="197"/>
        <item x="206"/>
        <item x="288"/>
        <item x="563"/>
        <item x="759"/>
        <item x="454"/>
        <item x="778"/>
        <item x="334"/>
        <item x="593"/>
        <item x="188"/>
        <item x="117"/>
        <item x="733"/>
        <item x="227"/>
        <item x="851"/>
        <item x="883"/>
        <item x="147"/>
        <item x="588"/>
        <item x="602"/>
        <item x="596"/>
        <item x="510"/>
        <item x="500"/>
        <item x="146"/>
        <item x="266"/>
        <item x="224"/>
        <item x="476"/>
        <item x="269"/>
        <item x="292"/>
        <item x="401"/>
        <item x="405"/>
        <item x="404"/>
        <item x="54"/>
        <item x="648"/>
        <item x="700"/>
        <item x="676"/>
        <item x="277"/>
        <item x="150"/>
        <item x="14"/>
        <item x="220"/>
        <item x="21"/>
        <item x="156"/>
        <item x="232"/>
        <item x="384"/>
        <item x="297"/>
        <item x="317"/>
        <item x="876"/>
        <item x="532"/>
        <item x="494"/>
        <item x="213"/>
        <item x="579"/>
        <item x="809"/>
        <item x="390"/>
        <item x="68"/>
        <item x="603"/>
        <item x="107"/>
        <item x="36"/>
        <item x="782"/>
        <item x="85"/>
        <item x="37"/>
        <item x="829"/>
        <item x="112"/>
        <item x="680"/>
        <item x="175"/>
        <item x="621"/>
        <item x="74"/>
        <item x="298"/>
        <item x="200"/>
        <item x="31"/>
        <item x="788"/>
        <item x="711"/>
        <item x="157"/>
        <item x="311"/>
        <item x="570"/>
        <item x="764"/>
        <item x="714"/>
        <item x="826"/>
        <item x="873"/>
        <item x="344"/>
        <item x="148"/>
        <item x="478"/>
        <item x="430"/>
        <item x="316"/>
        <item x="497"/>
        <item x="135"/>
        <item x="723"/>
        <item x="502"/>
        <item x="786"/>
        <item x="409"/>
        <item x="385"/>
        <item x="827"/>
        <item x="654"/>
        <item x="412"/>
        <item x="880"/>
        <item x="644"/>
        <item x="839"/>
        <item x="604"/>
        <item x="166"/>
        <item x="449"/>
        <item x="522"/>
        <item x="299"/>
        <item x="337"/>
        <item x="587"/>
        <item x="655"/>
        <item x="503"/>
        <item x="635"/>
        <item x="293"/>
        <item x="194"/>
        <item x="791"/>
        <item x="749"/>
        <item x="539"/>
        <item x="576"/>
        <item x="542"/>
        <item x="25"/>
        <item x="461"/>
        <item x="225"/>
        <item x="162"/>
        <item x="865"/>
        <item x="895"/>
        <item x="196"/>
        <item x="888"/>
        <item x="702"/>
        <item x="308"/>
        <item x="267"/>
        <item x="901"/>
        <item x="571"/>
        <item x="367"/>
        <item x="436"/>
        <item x="626"/>
        <item x="91"/>
        <item x="633"/>
        <item x="318"/>
        <item x="335"/>
        <item x="65"/>
        <item x="467"/>
        <item x="75"/>
        <item x="53"/>
        <item x="783"/>
        <item x="273"/>
        <item x="380"/>
        <item x="163"/>
        <item x="111"/>
        <item x="128"/>
        <item x="29"/>
        <item x="792"/>
        <item x="812"/>
        <item x="40"/>
        <item x="697"/>
        <item x="121"/>
        <item x="370"/>
        <item x="177"/>
        <item x="71"/>
        <item x="701"/>
        <item x="358"/>
        <item x="779"/>
        <item x="428"/>
        <item x="113"/>
        <item x="223"/>
        <item x="221"/>
        <item x="201"/>
        <item x="548"/>
        <item x="618"/>
        <item x="679"/>
        <item x="488"/>
        <item x="310"/>
        <item x="51"/>
        <item x="536"/>
        <item x="122"/>
        <item x="800"/>
        <item x="592"/>
        <item x="78"/>
        <item x="631"/>
        <item x="82"/>
        <item x="495"/>
        <item x="863"/>
        <item x="106"/>
        <item x="780"/>
        <item x="731"/>
        <item x="416"/>
        <item x="480"/>
        <item x="526"/>
        <item x="3"/>
        <item x="660"/>
        <item x="250"/>
        <item x="83"/>
        <item x="750"/>
        <item x="12"/>
        <item x="528"/>
        <item x="7"/>
        <item x="828"/>
        <item x="101"/>
        <item x="2"/>
        <item x="704"/>
        <item x="706"/>
        <item x="905"/>
        <item x="427"/>
        <item x="462"/>
        <item x="341"/>
        <item x="674"/>
        <item x="881"/>
        <item x="19"/>
        <item x="181"/>
        <item x="342"/>
        <item x="658"/>
        <item x="263"/>
        <item x="541"/>
        <item x="226"/>
        <item x="389"/>
        <item x="450"/>
        <item x="769"/>
        <item x="258"/>
        <item x="530"/>
        <item x="321"/>
        <item x="904"/>
        <item x="240"/>
        <item x="840"/>
        <item x="663"/>
        <item x="781"/>
        <item x="793"/>
        <item x="95"/>
        <item x="757"/>
        <item x="727"/>
        <item x="422"/>
        <item x="897"/>
        <item x="896"/>
        <item x="283"/>
        <item x="877"/>
        <item x="348"/>
        <item x="363"/>
        <item x="801"/>
        <item x="411"/>
        <item x="394"/>
        <item x="854"/>
        <item x="797"/>
        <item x="45"/>
        <item x="105"/>
        <item x="413"/>
        <item x="282"/>
        <item x="687"/>
        <item x="471"/>
        <item x="433"/>
        <item x="253"/>
        <item x="477"/>
        <item x="270"/>
        <item x="766"/>
        <item x="185"/>
        <item x="160"/>
        <item x="131"/>
        <item x="233"/>
        <item x="799"/>
        <item x="41"/>
        <item x="415"/>
        <item x="381"/>
        <item x="846"/>
        <item x="259"/>
        <item x="435"/>
        <item x="872"/>
        <item x="44"/>
        <item x="516"/>
        <item x="818"/>
        <item x="803"/>
        <item x="501"/>
        <item x="125"/>
        <item x="808"/>
        <item x="513"/>
        <item x="5"/>
        <item x="671"/>
        <item x="544"/>
        <item x="847"/>
        <item x="572"/>
        <item x="242"/>
        <item x="55"/>
        <item x="355"/>
        <item x="453"/>
        <item x="673"/>
        <item x="657"/>
        <item x="70"/>
        <item x="491"/>
        <item x="211"/>
        <item x="659"/>
        <item x="252"/>
        <item x="646"/>
        <item x="599"/>
        <item x="527"/>
        <item x="264"/>
        <item x="517"/>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1"/>
        <item x="0"/>
        <item x="2"/>
        <item x="3"/>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1"/>
        <item x="2"/>
        <item x="0"/>
      </items>
    </pivotField>
    <pivotField compact="0" outline="0" subtotalTop="0" showAll="0" defaultSubtotal="0">
      <items count="2">
        <item x="0"/>
        <item x="1"/>
      </items>
    </pivotField>
  </pivotFields>
  <rowFields count="1">
    <field x="7"/>
  </rowFields>
  <rowItems count="5">
    <i>
      <x v="255"/>
    </i>
    <i>
      <x v="646"/>
    </i>
    <i>
      <x v="831"/>
    </i>
    <i>
      <x v="125"/>
    </i>
    <i>
      <x v="28"/>
    </i>
  </rowItems>
  <colItems count="1">
    <i/>
  </colItems>
  <dataFields count="1">
    <dataField name="Sum of Sales" fld="14" baseField="7" baseItem="20" numFmtId="44"/>
  </dataFields>
  <chartFormats count="5">
    <chartFormat chart="22" format="14" series="1">
      <pivotArea type="data" outline="0" fieldPosition="0">
        <references count="1">
          <reference field="4294967294" count="1" selected="0">
            <x v="0"/>
          </reference>
        </references>
      </pivotArea>
    </chartFormat>
    <chartFormat chart="53" format="0" series="1">
      <pivotArea type="data" outline="0" fieldPosition="0">
        <references count="1">
          <reference field="4294967294" count="1" selected="0">
            <x v="0"/>
          </reference>
        </references>
      </pivotArea>
    </chartFormat>
    <chartFormat chart="57" format="2" series="1">
      <pivotArea type="data" outline="0" fieldPosition="0">
        <references count="1">
          <reference field="4294967294" count="1" selected="0">
            <x v="0"/>
          </reference>
        </references>
      </pivotArea>
    </chartFormat>
    <chartFormat chart="58" format="3" series="1">
      <pivotArea type="data" outline="0" fieldPosition="0">
        <references count="1">
          <reference field="4294967294" count="1" selected="0">
            <x v="0"/>
          </reference>
        </references>
      </pivotArea>
    </chartFormat>
    <chartFormat chart="59"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7" type="count" evalOrder="-1" id="7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1DAFEB2-CA87-43F2-A407-C653D6911719}" sourceName="Size">
  <pivotTables>
    <pivotTable tabId="20" name="PivotTable3"/>
    <pivotTable tabId="22" name="PivotTable3"/>
    <pivotTable tabId="24" name="PivotTable3"/>
  </pivotTables>
  <data>
    <tabular pivotCacheId="617030974">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FF3C0EF-5737-49D4-8546-18FD62173EEB}" sourceName="Roast Type Name">
  <pivotTables>
    <pivotTable tabId="20" name="PivotTable3"/>
    <pivotTable tabId="22" name="PivotTable3"/>
    <pivotTable tabId="24" name="PivotTable3"/>
  </pivotTables>
  <data>
    <tabular pivotCacheId="617030974">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3AFCCDB-8D79-408B-9C9C-EAE86FAA21FA}" sourceName="Loyalty Card">
  <pivotTables>
    <pivotTable tabId="20" name="PivotTable3"/>
    <pivotTable tabId="22" name="PivotTable3"/>
    <pivotTable tabId="24" name="PivotTable3"/>
  </pivotTables>
  <data>
    <tabular pivotCacheId="61703097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590E7B4-9BF4-47A9-9C3D-C76A29FBBF18}" cache="Slicer_Size" caption="Size" columnCount="2" style="Slicer Style 1" rowHeight="234950"/>
  <slicer name="Roast Type Name" xr10:uid="{4343D60A-9DDC-4056-B034-14033C5FCA1D}" cache="Slicer_Roast_Type_Name" caption="Roast Type Name" columnCount="3" style="Slicer Style 1" rowHeight="234950"/>
  <slicer name="Loyalty Card" xr10:uid="{9D4685FE-7C5D-4083-9E69-38310383545B}"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ED8362-C1F6-4050-A882-84BC7E8B983C}" name="Table3" displayName="Table3" ref="A1:R1001" totalsRowShown="0" headerRowDxfId="8" tableBorderDxfId="21" headerRowCellStyle="Currency">
  <autoFilter ref="A1:R1001" xr:uid="{58ED8362-C1F6-4050-A882-84BC7E8B983C}"/>
  <sortState xmlns:xlrd2="http://schemas.microsoft.com/office/spreadsheetml/2017/richdata2" ref="A2:Q1001">
    <sortCondition ref="B1:B1001"/>
  </sortState>
  <tableColumns count="18">
    <tableColumn id="1" xr3:uid="{0C2DC48C-C05A-439E-B104-AC514439636A}" name="Order ID" dataDxfId="20"/>
    <tableColumn id="2" xr3:uid="{61523F4D-4FAA-4BC3-B621-8DD8D0DA461C}" name="Order Date" dataDxfId="19"/>
    <tableColumn id="3" xr3:uid="{763E674A-C96B-4CE8-B9B3-9E629F0B7A2C}" name="Order Year" dataDxfId="7">
      <calculatedColumnFormula>YEAR(B2)</calculatedColumnFormula>
    </tableColumn>
    <tableColumn id="4" xr3:uid="{8135EF2E-3381-4376-9A10-E097337B4CEB}" name="Order Month" dataDxfId="5">
      <calculatedColumnFormula>TEXT(B2,"MMM")</calculatedColumnFormula>
    </tableColumn>
    <tableColumn id="5" xr3:uid="{76B8D2B7-F900-48CB-8236-F23F4790E033}" name="Customer ID" dataDxfId="6"/>
    <tableColumn id="6" xr3:uid="{6C2B88DD-150C-4DCF-BF9E-76E653DC5FA2}" name="Product ID" dataDxfId="18"/>
    <tableColumn id="7" xr3:uid="{F03C74CC-1F4A-4202-A8CA-40332F4AF7EE}" name="Quantity" dataDxfId="17"/>
    <tableColumn id="8" xr3:uid="{9EE561B5-1F40-47BD-924D-75F6C0725EF7}" name="Customer Name" dataDxfId="16">
      <calculatedColumnFormula>_xll.XLOOKUP(E2,customers!$A$1:$A$1001,customers!$B$1:$B$1001,,0)</calculatedColumnFormula>
    </tableColumn>
    <tableColumn id="9" xr3:uid="{33D8F71A-C2A5-49DF-BAE5-2D03E413ED5C}" name="Email" dataDxfId="15">
      <calculatedColumnFormula>_xll.XLOOKUP(E2,customers!$A$1:$A$1001,customers!$C$1:$C$1001,,0)</calculatedColumnFormula>
    </tableColumn>
    <tableColumn id="10" xr3:uid="{F15022BE-96D6-4AA7-8A00-486178B852D6}" name="Country" dataDxfId="14">
      <calculatedColumnFormula>_xll.XLOOKUP(E2,customers!$A$1:$A$1001,customers!$G$1:$G$1001,,0)</calculatedColumnFormula>
    </tableColumn>
    <tableColumn id="11" xr3:uid="{74B936BD-4C9B-4DFD-8083-7D72D73CC291}" name="Coffee Type" dataDxfId="13">
      <calculatedColumnFormula>_xll.XLOOKUP(F2,products!$A$1:$A$49,products!$B$1:$B$49,,0)</calculatedColumnFormula>
    </tableColumn>
    <tableColumn id="12" xr3:uid="{05CF460E-659F-4CAE-878F-5AF813AC58E0}" name="Roast Type" dataDxfId="12">
      <calculatedColumnFormula>_xll.XLOOKUP(F2,products!$A$1:$A$49,products!$C$1:$C$49,,0)</calculatedColumnFormula>
    </tableColumn>
    <tableColumn id="13" xr3:uid="{CE4FDFE0-9039-47CD-8A7C-03FD948AE130}" name="Size" dataDxfId="11">
      <calculatedColumnFormula>_xll.XLOOKUP(F2,products!$A$1:$A$49,products!$D$1:$D$49,,0) &amp; " Kg "</calculatedColumnFormula>
    </tableColumn>
    <tableColumn id="14" xr3:uid="{9E454B2C-721C-4979-AB9F-619AA0AC2CF6}" name="Unit Price" dataDxfId="10" dataCellStyle="Currency">
      <calculatedColumnFormula>_xll.XLOOKUP(F2,products!$A$1:$A$49,products!$E$1:$E$49,,0)</calculatedColumnFormula>
    </tableColumn>
    <tableColumn id="15" xr3:uid="{99EAE3C3-FBCB-414A-91E5-951513244787}" name="Sales" dataDxfId="9" dataCellStyle="Currency">
      <calculatedColumnFormula>(G2*N2)</calculatedColumnFormula>
    </tableColumn>
    <tableColumn id="16" xr3:uid="{F4CC9916-FD46-4F88-9255-C0DA477D1E4F}" name="Coffee Type Name">
      <calculatedColumnFormula>IF(K2="Rob","Robusta",IF(K2="Exc","Excelsa",IF(K2="Lib","Liberica",IF(K2="Ara","Arabica",""))))</calculatedColumnFormula>
    </tableColumn>
    <tableColumn id="17" xr3:uid="{18CD4071-43D0-4595-8A7E-0BF487254E30}" name="Roast Type Name">
      <calculatedColumnFormula>IF(L2="M","Medium",IF(L2="D","Dark",IF(L2="L","Light","")))</calculatedColumnFormula>
    </tableColumn>
    <tableColumn id="18" xr3:uid="{0493C072-DADA-438B-93CF-480E18E16B35}" name="Loyalty Card" dataDxfId="4">
      <calculatedColumnFormula>_xll.XLOOKUP(Table3[[#This Row],[Customer ID]],customers!$A$1:$A$1001,customers!$I$1:$I$1001,,0)</calculatedColumnFormula>
    </tableColumn>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1543846-44DB-4B59-AF6E-6B05F9031BC0}" sourceName="Order Date">
  <pivotTables>
    <pivotTable tabId="20" name="PivotTable3"/>
    <pivotTable tabId="22" name="PivotTable3"/>
    <pivotTable tabId="24" name="PivotTable3"/>
  </pivotTables>
  <state minimalRefreshVersion="6" lastRefreshVersion="6" pivotCacheId="61703097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52435FB-36C9-4BAF-B6D4-67680125C442}" cache="NativeTimeline_Order_Date" caption="Order Date" level="2" selectionLevel="2" scrollPosition="2019-01-01T00:00:00" style="MY TIME 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D5466-EB4C-49F4-9949-D38AC7A79E4A}">
  <dimension ref="A1"/>
  <sheetViews>
    <sheetView showGridLines="0" tabSelected="1" zoomScale="59" zoomScaleNormal="85" workbookViewId="0">
      <selection activeCell="AL15" sqref="AL1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646CC-B255-4262-A9C9-A43A90C912A5}">
  <dimension ref="A3:F48"/>
  <sheetViews>
    <sheetView zoomScale="85" zoomScaleNormal="85" workbookViewId="0">
      <selection activeCell="P13" sqref="P13"/>
    </sheetView>
  </sheetViews>
  <sheetFormatPr defaultRowHeight="14.4" x14ac:dyDescent="0.3"/>
  <cols>
    <col min="1" max="1" width="12.5546875" bestFit="1" customWidth="1"/>
    <col min="2" max="2" width="15.44140625" bestFit="1" customWidth="1"/>
    <col min="3" max="3" width="19.88671875" bestFit="1" customWidth="1"/>
    <col min="4" max="6" width="9" bestFit="1" customWidth="1"/>
  </cols>
  <sheetData>
    <row r="3" spans="1:6" x14ac:dyDescent="0.3">
      <c r="A3" s="5" t="s">
        <v>6212</v>
      </c>
      <c r="C3" s="5" t="s">
        <v>6198</v>
      </c>
    </row>
    <row r="4" spans="1:6" x14ac:dyDescent="0.3">
      <c r="A4" s="5" t="s">
        <v>6196</v>
      </c>
      <c r="B4" s="5" t="s">
        <v>6197</v>
      </c>
      <c r="C4" t="s">
        <v>6213</v>
      </c>
      <c r="D4" t="s">
        <v>6214</v>
      </c>
      <c r="E4" t="s">
        <v>6215</v>
      </c>
      <c r="F4" t="s">
        <v>6216</v>
      </c>
    </row>
    <row r="5" spans="1:6" x14ac:dyDescent="0.3">
      <c r="A5" s="3">
        <v>2019</v>
      </c>
      <c r="B5" s="3" t="s">
        <v>6200</v>
      </c>
      <c r="C5" s="40">
        <v>186.85499999999999</v>
      </c>
      <c r="D5" s="40">
        <v>305.96999999999997</v>
      </c>
      <c r="E5" s="40">
        <v>213.16</v>
      </c>
      <c r="F5" s="40">
        <v>123</v>
      </c>
    </row>
    <row r="6" spans="1:6" x14ac:dyDescent="0.3">
      <c r="B6" s="3" t="s">
        <v>6201</v>
      </c>
      <c r="C6" s="40">
        <v>251.96499999999997</v>
      </c>
      <c r="D6" s="40">
        <v>129.46</v>
      </c>
      <c r="E6" s="40">
        <v>434.03999999999991</v>
      </c>
      <c r="F6" s="40">
        <v>171.93999999999997</v>
      </c>
    </row>
    <row r="7" spans="1:6" x14ac:dyDescent="0.3">
      <c r="B7" s="3" t="s">
        <v>6202</v>
      </c>
      <c r="C7" s="40">
        <v>224.94499999999999</v>
      </c>
      <c r="D7" s="40">
        <v>349.12</v>
      </c>
      <c r="E7" s="40">
        <v>321.03999999999996</v>
      </c>
      <c r="F7" s="40">
        <v>126.035</v>
      </c>
    </row>
    <row r="8" spans="1:6" x14ac:dyDescent="0.3">
      <c r="B8" s="3" t="s">
        <v>6203</v>
      </c>
      <c r="C8" s="40">
        <v>307.11999999999995</v>
      </c>
      <c r="D8" s="40">
        <v>681.07499999999993</v>
      </c>
      <c r="E8" s="40">
        <v>533.70499999999993</v>
      </c>
      <c r="F8" s="40">
        <v>158.85</v>
      </c>
    </row>
    <row r="9" spans="1:6" x14ac:dyDescent="0.3">
      <c r="B9" s="3" t="s">
        <v>6204</v>
      </c>
      <c r="C9" s="40">
        <v>53.664999999999992</v>
      </c>
      <c r="D9" s="40">
        <v>83.025000000000006</v>
      </c>
      <c r="E9" s="40">
        <v>193.83499999999998</v>
      </c>
      <c r="F9" s="40">
        <v>68.039999999999992</v>
      </c>
    </row>
    <row r="10" spans="1:6" x14ac:dyDescent="0.3">
      <c r="B10" s="3" t="s">
        <v>6205</v>
      </c>
      <c r="C10" s="40">
        <v>163.01999999999998</v>
      </c>
      <c r="D10" s="40">
        <v>678.3599999999999</v>
      </c>
      <c r="E10" s="40">
        <v>171.04500000000002</v>
      </c>
      <c r="F10" s="40">
        <v>372.255</v>
      </c>
    </row>
    <row r="11" spans="1:6" x14ac:dyDescent="0.3">
      <c r="B11" s="3" t="s">
        <v>6206</v>
      </c>
      <c r="C11" s="40">
        <v>345.02000000000004</v>
      </c>
      <c r="D11" s="40">
        <v>273.86999999999995</v>
      </c>
      <c r="E11" s="40">
        <v>184.13</v>
      </c>
      <c r="F11" s="40">
        <v>201.11499999999998</v>
      </c>
    </row>
    <row r="12" spans="1:6" x14ac:dyDescent="0.3">
      <c r="B12" s="3" t="s">
        <v>6207</v>
      </c>
      <c r="C12" s="40">
        <v>334.89</v>
      </c>
      <c r="D12" s="40">
        <v>70.95</v>
      </c>
      <c r="E12" s="40">
        <v>134.23000000000002</v>
      </c>
      <c r="F12" s="40">
        <v>166.27499999999998</v>
      </c>
    </row>
    <row r="13" spans="1:6" x14ac:dyDescent="0.3">
      <c r="B13" s="3" t="s">
        <v>6208</v>
      </c>
      <c r="C13" s="40">
        <v>178.70999999999998</v>
      </c>
      <c r="D13" s="40">
        <v>166.1</v>
      </c>
      <c r="E13" s="40">
        <v>439.30999999999989</v>
      </c>
      <c r="F13" s="40">
        <v>492.89999999999992</v>
      </c>
    </row>
    <row r="14" spans="1:6" x14ac:dyDescent="0.3">
      <c r="B14" s="3" t="s">
        <v>6209</v>
      </c>
      <c r="C14" s="40">
        <v>301.98499999999996</v>
      </c>
      <c r="D14" s="40">
        <v>153.76499999999999</v>
      </c>
      <c r="E14" s="40">
        <v>215.55499999999995</v>
      </c>
      <c r="F14" s="40">
        <v>213.66499999999999</v>
      </c>
    </row>
    <row r="15" spans="1:6" x14ac:dyDescent="0.3">
      <c r="B15" s="3" t="s">
        <v>6210</v>
      </c>
      <c r="C15" s="40">
        <v>312.83499999999998</v>
      </c>
      <c r="D15" s="40">
        <v>63.249999999999993</v>
      </c>
      <c r="E15" s="40">
        <v>350.89499999999998</v>
      </c>
      <c r="F15" s="40">
        <v>96.405000000000001</v>
      </c>
    </row>
    <row r="16" spans="1:6" x14ac:dyDescent="0.3">
      <c r="B16" s="3" t="s">
        <v>6211</v>
      </c>
      <c r="C16" s="40">
        <v>265.62</v>
      </c>
      <c r="D16" s="40">
        <v>526.51499999999987</v>
      </c>
      <c r="E16" s="40">
        <v>187.06</v>
      </c>
      <c r="F16" s="40">
        <v>210.58999999999997</v>
      </c>
    </row>
    <row r="17" spans="1:6" x14ac:dyDescent="0.3">
      <c r="A17" s="3">
        <v>2020</v>
      </c>
      <c r="B17" s="3" t="s">
        <v>6200</v>
      </c>
      <c r="C17" s="40">
        <v>47.25</v>
      </c>
      <c r="D17" s="40">
        <v>65.805000000000007</v>
      </c>
      <c r="E17" s="40">
        <v>274.67500000000001</v>
      </c>
      <c r="F17" s="40">
        <v>179.22000000000003</v>
      </c>
    </row>
    <row r="18" spans="1:6" x14ac:dyDescent="0.3">
      <c r="B18" s="3" t="s">
        <v>6201</v>
      </c>
      <c r="C18" s="40">
        <v>745.44999999999993</v>
      </c>
      <c r="D18" s="40">
        <v>428.88499999999999</v>
      </c>
      <c r="E18" s="40">
        <v>194.17500000000001</v>
      </c>
      <c r="F18" s="40">
        <v>429.83</v>
      </c>
    </row>
    <row r="19" spans="1:6" x14ac:dyDescent="0.3">
      <c r="B19" s="3" t="s">
        <v>6202</v>
      </c>
      <c r="C19" s="40">
        <v>130.47</v>
      </c>
      <c r="D19" s="40">
        <v>271.48499999999996</v>
      </c>
      <c r="E19" s="40">
        <v>281.20500000000004</v>
      </c>
      <c r="F19" s="40">
        <v>231.63</v>
      </c>
    </row>
    <row r="20" spans="1:6" x14ac:dyDescent="0.3">
      <c r="B20" s="3" t="s">
        <v>6203</v>
      </c>
      <c r="C20" s="40">
        <v>27</v>
      </c>
      <c r="D20" s="40">
        <v>347.26</v>
      </c>
      <c r="E20" s="40">
        <v>147.51000000000002</v>
      </c>
      <c r="F20" s="40">
        <v>240.03999999999996</v>
      </c>
    </row>
    <row r="21" spans="1:6" x14ac:dyDescent="0.3">
      <c r="B21" s="3" t="s">
        <v>6204</v>
      </c>
      <c r="C21" s="40">
        <v>255.11499999999998</v>
      </c>
      <c r="D21" s="40">
        <v>541.73</v>
      </c>
      <c r="E21" s="40">
        <v>83.429999999999993</v>
      </c>
      <c r="F21" s="40">
        <v>59.08</v>
      </c>
    </row>
    <row r="22" spans="1:6" x14ac:dyDescent="0.3">
      <c r="B22" s="3" t="s">
        <v>6205</v>
      </c>
      <c r="C22" s="40">
        <v>584.78999999999985</v>
      </c>
      <c r="D22" s="40">
        <v>357.42999999999995</v>
      </c>
      <c r="E22" s="40">
        <v>355.34</v>
      </c>
      <c r="F22" s="40">
        <v>140.88</v>
      </c>
    </row>
    <row r="23" spans="1:6" x14ac:dyDescent="0.3">
      <c r="B23" s="3" t="s">
        <v>6206</v>
      </c>
      <c r="C23" s="40">
        <v>430.61999999999995</v>
      </c>
      <c r="D23" s="40">
        <v>227.42500000000001</v>
      </c>
      <c r="E23" s="40">
        <v>236.31499999999997</v>
      </c>
      <c r="F23" s="40">
        <v>414.58499999999992</v>
      </c>
    </row>
    <row r="24" spans="1:6" x14ac:dyDescent="0.3">
      <c r="B24" s="3" t="s">
        <v>6207</v>
      </c>
      <c r="C24" s="40">
        <v>22.5</v>
      </c>
      <c r="D24" s="40">
        <v>77.72</v>
      </c>
      <c r="E24" s="40">
        <v>60.5</v>
      </c>
      <c r="F24" s="40">
        <v>139.67999999999998</v>
      </c>
    </row>
    <row r="25" spans="1:6" x14ac:dyDescent="0.3">
      <c r="B25" s="3" t="s">
        <v>6208</v>
      </c>
      <c r="C25" s="40">
        <v>126.14999999999999</v>
      </c>
      <c r="D25" s="40">
        <v>195.11</v>
      </c>
      <c r="E25" s="40">
        <v>89.13</v>
      </c>
      <c r="F25" s="40">
        <v>302.66000000000003</v>
      </c>
    </row>
    <row r="26" spans="1:6" x14ac:dyDescent="0.3">
      <c r="B26" s="3" t="s">
        <v>6209</v>
      </c>
      <c r="C26" s="40">
        <v>376.03</v>
      </c>
      <c r="D26" s="40">
        <v>523.24</v>
      </c>
      <c r="E26" s="40">
        <v>440.96499999999986</v>
      </c>
      <c r="F26" s="40">
        <v>174.46999999999997</v>
      </c>
    </row>
    <row r="27" spans="1:6" x14ac:dyDescent="0.3">
      <c r="B27" s="3" t="s">
        <v>6210</v>
      </c>
      <c r="C27" s="40">
        <v>515.17999999999995</v>
      </c>
      <c r="D27" s="40">
        <v>142.56</v>
      </c>
      <c r="E27" s="40">
        <v>347.03999999999996</v>
      </c>
      <c r="F27" s="40">
        <v>104.08499999999999</v>
      </c>
    </row>
    <row r="28" spans="1:6" x14ac:dyDescent="0.3">
      <c r="B28" s="3" t="s">
        <v>6211</v>
      </c>
      <c r="C28" s="40">
        <v>95.859999999999985</v>
      </c>
      <c r="D28" s="40">
        <v>484.75999999999993</v>
      </c>
      <c r="E28" s="40">
        <v>94.17</v>
      </c>
      <c r="F28" s="40">
        <v>77.10499999999999</v>
      </c>
    </row>
    <row r="29" spans="1:6" x14ac:dyDescent="0.3">
      <c r="A29" s="3">
        <v>2021</v>
      </c>
      <c r="B29" s="3" t="s">
        <v>6200</v>
      </c>
      <c r="C29" s="40">
        <v>258.34499999999997</v>
      </c>
      <c r="D29" s="40">
        <v>139.625</v>
      </c>
      <c r="E29" s="40">
        <v>279.52000000000004</v>
      </c>
      <c r="F29" s="40">
        <v>160.19500000000002</v>
      </c>
    </row>
    <row r="30" spans="1:6" x14ac:dyDescent="0.3">
      <c r="B30" s="3" t="s">
        <v>6201</v>
      </c>
      <c r="C30" s="40">
        <v>342.19999999999993</v>
      </c>
      <c r="D30" s="40">
        <v>284.25</v>
      </c>
      <c r="E30" s="40">
        <v>251.82999999999998</v>
      </c>
      <c r="F30" s="40">
        <v>80.55</v>
      </c>
    </row>
    <row r="31" spans="1:6" x14ac:dyDescent="0.3">
      <c r="B31" s="3" t="s">
        <v>6202</v>
      </c>
      <c r="C31" s="40">
        <v>418.30499999999995</v>
      </c>
      <c r="D31" s="40">
        <v>468.125</v>
      </c>
      <c r="E31" s="40">
        <v>405.05500000000001</v>
      </c>
      <c r="F31" s="40">
        <v>253.15499999999997</v>
      </c>
    </row>
    <row r="32" spans="1:6" x14ac:dyDescent="0.3">
      <c r="B32" s="3" t="s">
        <v>6203</v>
      </c>
      <c r="C32" s="40">
        <v>102.32999999999998</v>
      </c>
      <c r="D32" s="40">
        <v>242.14</v>
      </c>
      <c r="E32" s="40">
        <v>554.875</v>
      </c>
      <c r="F32" s="40">
        <v>106.23999999999998</v>
      </c>
    </row>
    <row r="33" spans="1:6" x14ac:dyDescent="0.3">
      <c r="B33" s="3" t="s">
        <v>6204</v>
      </c>
      <c r="C33" s="40">
        <v>234.71999999999997</v>
      </c>
      <c r="D33" s="40">
        <v>133.08000000000001</v>
      </c>
      <c r="E33" s="40">
        <v>267.2</v>
      </c>
      <c r="F33" s="40">
        <v>272.68999999999994</v>
      </c>
    </row>
    <row r="34" spans="1:6" x14ac:dyDescent="0.3">
      <c r="B34" s="3" t="s">
        <v>6205</v>
      </c>
      <c r="C34" s="40">
        <v>430.38999999999993</v>
      </c>
      <c r="D34" s="40">
        <v>136.20500000000001</v>
      </c>
      <c r="E34" s="40">
        <v>209.59999999999997</v>
      </c>
      <c r="F34" s="40">
        <v>88.334999999999994</v>
      </c>
    </row>
    <row r="35" spans="1:6" x14ac:dyDescent="0.3">
      <c r="B35" s="3" t="s">
        <v>6206</v>
      </c>
      <c r="C35" s="40">
        <v>109.005</v>
      </c>
      <c r="D35" s="40">
        <v>393.57499999999993</v>
      </c>
      <c r="E35" s="40">
        <v>61.034999999999997</v>
      </c>
      <c r="F35" s="40">
        <v>199.48999999999998</v>
      </c>
    </row>
    <row r="36" spans="1:6" x14ac:dyDescent="0.3">
      <c r="B36" s="3" t="s">
        <v>6207</v>
      </c>
      <c r="C36" s="40">
        <v>287.52499999999998</v>
      </c>
      <c r="D36" s="40">
        <v>288.67</v>
      </c>
      <c r="E36" s="40">
        <v>125.58</v>
      </c>
      <c r="F36" s="40">
        <v>374.13499999999999</v>
      </c>
    </row>
    <row r="37" spans="1:6" x14ac:dyDescent="0.3">
      <c r="B37" s="3" t="s">
        <v>6208</v>
      </c>
      <c r="C37" s="40">
        <v>840.92999999999984</v>
      </c>
      <c r="D37" s="40">
        <v>409.875</v>
      </c>
      <c r="E37" s="40">
        <v>171.32999999999998</v>
      </c>
      <c r="F37" s="40">
        <v>221.43999999999997</v>
      </c>
    </row>
    <row r="38" spans="1:6" x14ac:dyDescent="0.3">
      <c r="B38" s="3" t="s">
        <v>6209</v>
      </c>
      <c r="C38" s="40">
        <v>299.07</v>
      </c>
      <c r="D38" s="40">
        <v>260.32499999999999</v>
      </c>
      <c r="E38" s="40">
        <v>584.64</v>
      </c>
      <c r="F38" s="40">
        <v>256.36500000000001</v>
      </c>
    </row>
    <row r="39" spans="1:6" x14ac:dyDescent="0.3">
      <c r="B39" s="3" t="s">
        <v>6210</v>
      </c>
      <c r="C39" s="40">
        <v>323.32499999999999</v>
      </c>
      <c r="D39" s="40">
        <v>565.57000000000005</v>
      </c>
      <c r="E39" s="40">
        <v>537.80999999999995</v>
      </c>
      <c r="F39" s="40">
        <v>189.47499999999999</v>
      </c>
    </row>
    <row r="40" spans="1:6" x14ac:dyDescent="0.3">
      <c r="B40" s="3" t="s">
        <v>6211</v>
      </c>
      <c r="C40" s="40">
        <v>399.48499999999996</v>
      </c>
      <c r="D40" s="40">
        <v>148.20000000000002</v>
      </c>
      <c r="E40" s="40">
        <v>388.22</v>
      </c>
      <c r="F40" s="40">
        <v>212.07499999999999</v>
      </c>
    </row>
    <row r="41" spans="1:6" x14ac:dyDescent="0.3">
      <c r="A41" s="3">
        <v>2022</v>
      </c>
      <c r="B41" s="3" t="s">
        <v>6200</v>
      </c>
      <c r="C41" s="40">
        <v>112.69499999999999</v>
      </c>
      <c r="D41" s="40">
        <v>166.32</v>
      </c>
      <c r="E41" s="40">
        <v>843.71499999999992</v>
      </c>
      <c r="F41" s="40">
        <v>146.685</v>
      </c>
    </row>
    <row r="42" spans="1:6" x14ac:dyDescent="0.3">
      <c r="B42" s="3" t="s">
        <v>6201</v>
      </c>
      <c r="C42" s="40">
        <v>114.88</v>
      </c>
      <c r="D42" s="40">
        <v>133.815</v>
      </c>
      <c r="E42" s="40">
        <v>91.174999999999997</v>
      </c>
      <c r="F42" s="40">
        <v>53.759999999999991</v>
      </c>
    </row>
    <row r="43" spans="1:6" x14ac:dyDescent="0.3">
      <c r="B43" s="3" t="s">
        <v>6202</v>
      </c>
      <c r="C43" s="40">
        <v>277.76</v>
      </c>
      <c r="D43" s="40">
        <v>175.40999999999997</v>
      </c>
      <c r="E43" s="40">
        <v>462.50999999999993</v>
      </c>
      <c r="F43" s="40">
        <v>399.52499999999992</v>
      </c>
    </row>
    <row r="44" spans="1:6" x14ac:dyDescent="0.3">
      <c r="B44" s="3" t="s">
        <v>6203</v>
      </c>
      <c r="C44" s="40">
        <v>197.89500000000001</v>
      </c>
      <c r="D44" s="40">
        <v>289.755</v>
      </c>
      <c r="E44" s="40">
        <v>88.545000000000002</v>
      </c>
      <c r="F44" s="40">
        <v>200.25499999999997</v>
      </c>
    </row>
    <row r="45" spans="1:6" x14ac:dyDescent="0.3">
      <c r="B45" s="3" t="s">
        <v>6204</v>
      </c>
      <c r="C45" s="40">
        <v>193.11499999999998</v>
      </c>
      <c r="D45" s="40">
        <v>212.495</v>
      </c>
      <c r="E45" s="40">
        <v>292.28999999999996</v>
      </c>
      <c r="F45" s="40">
        <v>304.46999999999997</v>
      </c>
    </row>
    <row r="46" spans="1:6" x14ac:dyDescent="0.3">
      <c r="B46" s="3" t="s">
        <v>6205</v>
      </c>
      <c r="C46" s="40">
        <v>179.79</v>
      </c>
      <c r="D46" s="40">
        <v>426.19999999999993</v>
      </c>
      <c r="E46" s="40">
        <v>170.08999999999997</v>
      </c>
      <c r="F46" s="40">
        <v>379.30999999999995</v>
      </c>
    </row>
    <row r="47" spans="1:6" x14ac:dyDescent="0.3">
      <c r="B47" s="3" t="s">
        <v>6206</v>
      </c>
      <c r="C47" s="40">
        <v>247.28999999999996</v>
      </c>
      <c r="D47" s="40">
        <v>246.68499999999997</v>
      </c>
      <c r="E47" s="40">
        <v>271.05500000000001</v>
      </c>
      <c r="F47" s="40">
        <v>141.69999999999999</v>
      </c>
    </row>
    <row r="48" spans="1:6" x14ac:dyDescent="0.3">
      <c r="B48" s="3" t="s">
        <v>6207</v>
      </c>
      <c r="C48" s="40">
        <v>116.39499999999998</v>
      </c>
      <c r="D48" s="40">
        <v>41.25</v>
      </c>
      <c r="E48" s="40">
        <v>15.54</v>
      </c>
      <c r="F48" s="40">
        <v>71.06</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E67B-B1E4-4A36-8061-3E345D9AC576}">
  <dimension ref="A3:B6"/>
  <sheetViews>
    <sheetView zoomScale="85" zoomScaleNormal="85" workbookViewId="0">
      <selection activeCell="N9" sqref="N9"/>
    </sheetView>
  </sheetViews>
  <sheetFormatPr defaultRowHeight="14.4" x14ac:dyDescent="0.3"/>
  <cols>
    <col min="1" max="1" width="14.44140625" bestFit="1" customWidth="1"/>
    <col min="2" max="2" width="12.109375" bestFit="1" customWidth="1"/>
    <col min="3" max="3" width="15.6640625" bestFit="1" customWidth="1"/>
    <col min="4" max="4" width="11.6640625" bestFit="1" customWidth="1"/>
    <col min="5" max="5" width="10.5546875" bestFit="1" customWidth="1"/>
    <col min="6" max="6" width="9" bestFit="1" customWidth="1"/>
  </cols>
  <sheetData>
    <row r="3" spans="1:2" x14ac:dyDescent="0.3">
      <c r="A3" s="5" t="s">
        <v>7</v>
      </c>
      <c r="B3" t="s">
        <v>6212</v>
      </c>
    </row>
    <row r="4" spans="1:2" x14ac:dyDescent="0.3">
      <c r="A4" t="s">
        <v>28</v>
      </c>
      <c r="B4" s="40">
        <v>2798.5049999999992</v>
      </c>
    </row>
    <row r="5" spans="1:2" x14ac:dyDescent="0.3">
      <c r="A5" t="s">
        <v>318</v>
      </c>
      <c r="B5" s="40">
        <v>6696.8650000000016</v>
      </c>
    </row>
    <row r="6" spans="1:2" x14ac:dyDescent="0.3">
      <c r="A6" t="s">
        <v>19</v>
      </c>
      <c r="B6" s="40">
        <v>35638.885000000017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0A824-695E-42F4-82EB-7D34B411ED01}">
  <dimension ref="A3:B8"/>
  <sheetViews>
    <sheetView zoomScale="85" zoomScaleNormal="85" workbookViewId="0">
      <selection activeCell="D35" sqref="D35"/>
    </sheetView>
  </sheetViews>
  <sheetFormatPr defaultRowHeight="14.4" x14ac:dyDescent="0.3"/>
  <cols>
    <col min="1" max="1" width="17.88671875" bestFit="1" customWidth="1"/>
    <col min="2" max="2" width="12.109375" bestFit="1" customWidth="1"/>
    <col min="3" max="3" width="15.6640625" bestFit="1" customWidth="1"/>
    <col min="4" max="4" width="11.6640625" bestFit="1" customWidth="1"/>
    <col min="5" max="5" width="10.5546875" bestFit="1" customWidth="1"/>
    <col min="6" max="6" width="9" bestFit="1" customWidth="1"/>
  </cols>
  <sheetData>
    <row r="3" spans="1:2" x14ac:dyDescent="0.3">
      <c r="A3" s="5" t="s">
        <v>4</v>
      </c>
      <c r="B3" t="s">
        <v>6212</v>
      </c>
    </row>
    <row r="4" spans="1:2" x14ac:dyDescent="0.3">
      <c r="A4" t="s">
        <v>3753</v>
      </c>
      <c r="B4" s="40">
        <v>278.01</v>
      </c>
    </row>
    <row r="5" spans="1:2" x14ac:dyDescent="0.3">
      <c r="A5" t="s">
        <v>1598</v>
      </c>
      <c r="B5" s="40">
        <v>281.67499999999995</v>
      </c>
    </row>
    <row r="6" spans="1:2" x14ac:dyDescent="0.3">
      <c r="A6" t="s">
        <v>2587</v>
      </c>
      <c r="B6" s="40">
        <v>289.10999999999996</v>
      </c>
    </row>
    <row r="7" spans="1:2" x14ac:dyDescent="0.3">
      <c r="A7" t="s">
        <v>5765</v>
      </c>
      <c r="B7" s="40">
        <v>307.04499999999996</v>
      </c>
    </row>
    <row r="8" spans="1:2" x14ac:dyDescent="0.3">
      <c r="A8" t="s">
        <v>5114</v>
      </c>
      <c r="B8" s="40">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R1001"/>
  <sheetViews>
    <sheetView zoomScale="71" zoomScaleNormal="115" workbookViewId="0">
      <selection activeCell="R2" sqref="R2"/>
    </sheetView>
  </sheetViews>
  <sheetFormatPr defaultRowHeight="14.4" x14ac:dyDescent="0.3"/>
  <cols>
    <col min="1" max="1" width="16.5546875" bestFit="1" customWidth="1"/>
    <col min="2" max="2" width="11.88671875" style="21" bestFit="1" customWidth="1"/>
    <col min="3" max="3" width="11.88671875" style="3" customWidth="1"/>
    <col min="4" max="4" width="13.44140625" style="39" customWidth="1"/>
    <col min="5" max="5" width="17.44140625" bestFit="1" customWidth="1"/>
    <col min="6" max="6" width="11.33203125" customWidth="1"/>
    <col min="7" max="7" width="9.77734375" customWidth="1"/>
    <col min="8" max="8" width="16" customWidth="1"/>
    <col min="9" max="9" width="36" style="35" bestFit="1" customWidth="1"/>
    <col min="10" max="10" width="14.33203125" bestFit="1" customWidth="1"/>
    <col min="11" max="11" width="12.6640625" customWidth="1"/>
    <col min="12" max="12" width="11.6640625" customWidth="1"/>
    <col min="13" max="13" width="5.77734375" customWidth="1"/>
    <col min="14" max="14" width="12.109375" style="30" customWidth="1"/>
    <col min="15" max="15" width="8.88671875" style="30" bestFit="1" customWidth="1"/>
    <col min="16" max="16" width="18.109375" customWidth="1"/>
    <col min="17" max="17" width="17.21875" customWidth="1"/>
    <col min="18" max="18" width="15" bestFit="1" customWidth="1"/>
  </cols>
  <sheetData>
    <row r="1" spans="1:18" x14ac:dyDescent="0.3">
      <c r="A1" s="7" t="s">
        <v>0</v>
      </c>
      <c r="B1" s="17" t="s">
        <v>1</v>
      </c>
      <c r="C1" s="6" t="s">
        <v>6196</v>
      </c>
      <c r="D1" s="37" t="s">
        <v>6197</v>
      </c>
      <c r="E1" s="7" t="s">
        <v>3</v>
      </c>
      <c r="F1" s="7" t="s">
        <v>11</v>
      </c>
      <c r="G1" s="7" t="s">
        <v>14</v>
      </c>
      <c r="H1" s="7" t="s">
        <v>4</v>
      </c>
      <c r="I1" s="31" t="s">
        <v>2</v>
      </c>
      <c r="J1" s="7" t="s">
        <v>7</v>
      </c>
      <c r="K1" s="7" t="s">
        <v>9</v>
      </c>
      <c r="L1" s="7" t="s">
        <v>10</v>
      </c>
      <c r="M1" s="7" t="s">
        <v>12</v>
      </c>
      <c r="N1" s="22" t="s">
        <v>13</v>
      </c>
      <c r="O1" s="23" t="s">
        <v>15</v>
      </c>
      <c r="P1" s="36" t="s">
        <v>6198</v>
      </c>
      <c r="Q1" s="16" t="s">
        <v>6199</v>
      </c>
      <c r="R1" s="41" t="s">
        <v>6189</v>
      </c>
    </row>
    <row r="2" spans="1:18" x14ac:dyDescent="0.3">
      <c r="A2" s="9" t="s">
        <v>535</v>
      </c>
      <c r="B2" s="18">
        <v>43467</v>
      </c>
      <c r="C2" s="8">
        <f>YEAR(B2)</f>
        <v>2019</v>
      </c>
      <c r="D2" s="38" t="str">
        <f t="shared" ref="D2:D65" si="0">TEXT(B2,"MMM")</f>
        <v>Jan</v>
      </c>
      <c r="E2" s="9" t="s">
        <v>536</v>
      </c>
      <c r="F2" s="10" t="s">
        <v>6146</v>
      </c>
      <c r="G2" s="9">
        <v>3</v>
      </c>
      <c r="H2" s="9" t="str">
        <f>_xll.XLOOKUP(E2,customers!$A$1:$A$1001,customers!$B$1:$B$1001,,0)</f>
        <v>Guthrey Petracci</v>
      </c>
      <c r="I2" s="32" t="str">
        <f>_xll.XLOOKUP(E2,customers!$A$1:$A$1001,customers!$C$1:$C$1001,,0)</f>
        <v>gpetracci8@livejournal.com</v>
      </c>
      <c r="J2" s="9" t="str">
        <f>_xll.XLOOKUP(E2,customers!$A$1:$A$1001,customers!$G$1:$G$1001,,0)</f>
        <v>United States</v>
      </c>
      <c r="K2" s="10" t="str">
        <f>_xll.XLOOKUP(F2,products!$A$1:$A$49,products!$B$1:$B$49,,0)</f>
        <v>Rob</v>
      </c>
      <c r="L2" s="10" t="str">
        <f>_xll.XLOOKUP(F2,products!$A$1:$A$49,products!$C$1:$C$49,,0)</f>
        <v>M</v>
      </c>
      <c r="M2" s="10" t="str">
        <f>_xll.XLOOKUP(F2,products!$A$1:$A$49,products!$D$1:$D$49,,0) &amp; " Kg "</f>
        <v xml:space="preserve">0.5 Kg </v>
      </c>
      <c r="N2" s="24">
        <f>_xll.XLOOKUP(F2,products!$A$1:$A$49,products!$E$1:$E$49,,0)</f>
        <v>5.97</v>
      </c>
      <c r="O2" s="25">
        <f>(G2*N2)</f>
        <v>17.91</v>
      </c>
      <c r="P2" t="str">
        <f>IF(K2="Rob","Robusta",IF(K2="Exc","Excelsa",IF(K2="Lib","Liberica",IF(K2="Ara","Arabica",""))))</f>
        <v>Robusta</v>
      </c>
      <c r="Q2" t="str">
        <f>IF(L2="M","Medium",IF(L2="D","Dark",IF(L2="L","Light","")))</f>
        <v>Medium</v>
      </c>
      <c r="R2" t="str">
        <f>_xll.XLOOKUP(Table3[[#This Row],[Customer ID]],customers!$A$1:$A$1001,customers!$I$1:$I$1001,,0)</f>
        <v>No</v>
      </c>
    </row>
    <row r="3" spans="1:18" x14ac:dyDescent="0.3">
      <c r="A3" s="12" t="s">
        <v>3323</v>
      </c>
      <c r="B3" s="19">
        <v>43467</v>
      </c>
      <c r="C3" s="11">
        <f>YEAR(B3)</f>
        <v>2019</v>
      </c>
      <c r="D3" s="38" t="str">
        <f t="shared" si="0"/>
        <v>Jan</v>
      </c>
      <c r="E3" s="12" t="s">
        <v>3324</v>
      </c>
      <c r="F3" s="13" t="s">
        <v>6174</v>
      </c>
      <c r="G3" s="12">
        <v>4</v>
      </c>
      <c r="H3" s="12" t="str">
        <f>_xll.XLOOKUP(E3,customers!$A$1:$A$1001,customers!$B$1:$B$1001,,0)</f>
        <v>Gladi Ducker</v>
      </c>
      <c r="I3" s="33" t="str">
        <f>_xll.XLOOKUP(E3,customers!$A$1:$A$1001,customers!$C$1:$C$1001,,0)</f>
        <v>gduckerdx@patch.com</v>
      </c>
      <c r="J3" s="12" t="str">
        <f>_xll.XLOOKUP(E3,customers!$A$1:$A$1001,customers!$G$1:$G$1001,,0)</f>
        <v>United Kingdom</v>
      </c>
      <c r="K3" s="13" t="str">
        <f>_xll.XLOOKUP(F3,products!$A$1:$A$49,products!$B$1:$B$49,,0)</f>
        <v>Rob</v>
      </c>
      <c r="L3" s="13" t="str">
        <f>_xll.XLOOKUP(F3,products!$A$1:$A$49,products!$C$1:$C$49,,0)</f>
        <v>M</v>
      </c>
      <c r="M3" s="10" t="str">
        <f>_xll.XLOOKUP(F3,products!$A$1:$A$49,products!$D$1:$D$49,,0) &amp; " Kg "</f>
        <v xml:space="preserve">0.2 Kg </v>
      </c>
      <c r="N3" s="26">
        <f>_xll.XLOOKUP(F3,products!$A$1:$A$49,products!$E$1:$E$49,,0)</f>
        <v>2.9849999999999999</v>
      </c>
      <c r="O3" s="27">
        <f>(G3*N3)</f>
        <v>11.94</v>
      </c>
      <c r="P3" t="str">
        <f>IF(K3="Rob","Robusta",IF(K3="Exc","Excelsa",IF(K3="Lib","Liberica",IF(K3="Ara","Arabica",""))))</f>
        <v>Robusta</v>
      </c>
      <c r="Q3" t="str">
        <f>IF(L3="M","Medium",IF(L3="D","Dark",IF(L3="L","Light","")))</f>
        <v>Medium</v>
      </c>
      <c r="R3" t="str">
        <f>_xll.XLOOKUP(Table3[[#This Row],[Customer ID]],customers!$A$1:$A$1001,customers!$I$1:$I$1001,,0)</f>
        <v>No</v>
      </c>
    </row>
    <row r="4" spans="1:18" x14ac:dyDescent="0.3">
      <c r="A4" s="9" t="s">
        <v>3323</v>
      </c>
      <c r="B4" s="18">
        <v>43467</v>
      </c>
      <c r="C4" s="8">
        <f>YEAR(B4)</f>
        <v>2019</v>
      </c>
      <c r="D4" s="38" t="str">
        <f t="shared" si="0"/>
        <v>Jan</v>
      </c>
      <c r="E4" s="9" t="s">
        <v>3324</v>
      </c>
      <c r="F4" s="10" t="s">
        <v>6156</v>
      </c>
      <c r="G4" s="9">
        <v>4</v>
      </c>
      <c r="H4" s="9" t="str">
        <f>_xll.XLOOKUP(E4,customers!$A$1:$A$1001,customers!$B$1:$B$1001,,0)</f>
        <v>Gladi Ducker</v>
      </c>
      <c r="I4" s="32" t="str">
        <f>_xll.XLOOKUP(E4,customers!$A$1:$A$1001,customers!$C$1:$C$1001,,0)</f>
        <v>gduckerdx@patch.com</v>
      </c>
      <c r="J4" s="9" t="str">
        <f>_xll.XLOOKUP(E4,customers!$A$1:$A$1001,customers!$G$1:$G$1001,,0)</f>
        <v>United Kingdom</v>
      </c>
      <c r="K4" s="10" t="str">
        <f>_xll.XLOOKUP(F4,products!$A$1:$A$49,products!$B$1:$B$49,,0)</f>
        <v>Exc</v>
      </c>
      <c r="L4" s="10" t="str">
        <f>_xll.XLOOKUP(F4,products!$A$1:$A$49,products!$C$1:$C$49,,0)</f>
        <v>M</v>
      </c>
      <c r="M4" s="10" t="str">
        <f>_xll.XLOOKUP(F4,products!$A$1:$A$49,products!$D$1:$D$49,,0) &amp; " Kg "</f>
        <v xml:space="preserve">0.2 Kg </v>
      </c>
      <c r="N4" s="24">
        <f>_xll.XLOOKUP(F4,products!$A$1:$A$49,products!$E$1:$E$49,,0)</f>
        <v>4.125</v>
      </c>
      <c r="O4" s="25">
        <f>(G4*N4)</f>
        <v>16.5</v>
      </c>
      <c r="P4" t="str">
        <f>IF(K4="Rob","Robusta",IF(K4="Exc","Excelsa",IF(K4="Lib","Liberica",IF(K4="Ara","Arabica",""))))</f>
        <v>Excelsa</v>
      </c>
      <c r="Q4" t="str">
        <f>IF(L4="M","Medium",IF(L4="D","Dark",IF(L4="L","Light","")))</f>
        <v>Medium</v>
      </c>
      <c r="R4" t="str">
        <f>_xll.XLOOKUP(Table3[[#This Row],[Customer ID]],customers!$A$1:$A$1001,customers!$I$1:$I$1001,,0)</f>
        <v>No</v>
      </c>
    </row>
    <row r="5" spans="1:18" x14ac:dyDescent="0.3">
      <c r="A5" s="12" t="s">
        <v>3323</v>
      </c>
      <c r="B5" s="19">
        <v>43467</v>
      </c>
      <c r="C5" s="11">
        <f>YEAR(B5)</f>
        <v>2019</v>
      </c>
      <c r="D5" s="38" t="str">
        <f t="shared" si="0"/>
        <v>Jan</v>
      </c>
      <c r="E5" s="12" t="s">
        <v>3324</v>
      </c>
      <c r="F5" s="13" t="s">
        <v>6143</v>
      </c>
      <c r="G5" s="12">
        <v>4</v>
      </c>
      <c r="H5" s="12" t="str">
        <f>_xll.XLOOKUP(E5,customers!$A$1:$A$1001,customers!$B$1:$B$1001,,0)</f>
        <v>Gladi Ducker</v>
      </c>
      <c r="I5" s="33" t="str">
        <f>_xll.XLOOKUP(E5,customers!$A$1:$A$1001,customers!$C$1:$C$1001,,0)</f>
        <v>gduckerdx@patch.com</v>
      </c>
      <c r="J5" s="12" t="str">
        <f>_xll.XLOOKUP(E5,customers!$A$1:$A$1001,customers!$G$1:$G$1001,,0)</f>
        <v>United Kingdom</v>
      </c>
      <c r="K5" s="13" t="str">
        <f>_xll.XLOOKUP(F5,products!$A$1:$A$49,products!$B$1:$B$49,,0)</f>
        <v>Lib</v>
      </c>
      <c r="L5" s="13" t="str">
        <f>_xll.XLOOKUP(F5,products!$A$1:$A$49,products!$C$1:$C$49,,0)</f>
        <v>D</v>
      </c>
      <c r="M5" s="10" t="str">
        <f>_xll.XLOOKUP(F5,products!$A$1:$A$49,products!$D$1:$D$49,,0) &amp; " Kg "</f>
        <v xml:space="preserve">1 Kg </v>
      </c>
      <c r="N5" s="26">
        <f>_xll.XLOOKUP(F5,products!$A$1:$A$49,products!$E$1:$E$49,,0)</f>
        <v>12.95</v>
      </c>
      <c r="O5" s="27">
        <f>(G5*N5)</f>
        <v>51.8</v>
      </c>
      <c r="P5" t="str">
        <f>IF(K5="Rob","Robusta",IF(K5="Exc","Excelsa",IF(K5="Lib","Liberica",IF(K5="Ara","Arabica",""))))</f>
        <v>Liberica</v>
      </c>
      <c r="Q5" t="str">
        <f>IF(L5="M","Medium",IF(L5="D","Dark",IF(L5="L","Light","")))</f>
        <v>Dark</v>
      </c>
      <c r="R5" t="str">
        <f>_xll.XLOOKUP(Table3[[#This Row],[Customer ID]],customers!$A$1:$A$1001,customers!$I$1:$I$1001,,0)</f>
        <v>No</v>
      </c>
    </row>
    <row r="6" spans="1:18" x14ac:dyDescent="0.3">
      <c r="A6" s="9" t="s">
        <v>3323</v>
      </c>
      <c r="B6" s="18">
        <v>43467</v>
      </c>
      <c r="C6" s="8">
        <f>YEAR(B6)</f>
        <v>2019</v>
      </c>
      <c r="D6" s="38" t="str">
        <f t="shared" si="0"/>
        <v>Jan</v>
      </c>
      <c r="E6" s="9" t="s">
        <v>3324</v>
      </c>
      <c r="F6" s="10" t="s">
        <v>6145</v>
      </c>
      <c r="G6" s="9">
        <v>3</v>
      </c>
      <c r="H6" s="9" t="str">
        <f>_xll.XLOOKUP(E6,customers!$A$1:$A$1001,customers!$B$1:$B$1001,,0)</f>
        <v>Gladi Ducker</v>
      </c>
      <c r="I6" s="32" t="str">
        <f>_xll.XLOOKUP(E6,customers!$A$1:$A$1001,customers!$C$1:$C$1001,,0)</f>
        <v>gduckerdx@patch.com</v>
      </c>
      <c r="J6" s="9" t="str">
        <f>_xll.XLOOKUP(E6,customers!$A$1:$A$1001,customers!$G$1:$G$1001,,0)</f>
        <v>United Kingdom</v>
      </c>
      <c r="K6" s="10" t="str">
        <f>_xll.XLOOKUP(F6,products!$A$1:$A$49,products!$B$1:$B$49,,0)</f>
        <v>Lib</v>
      </c>
      <c r="L6" s="10" t="str">
        <f>_xll.XLOOKUP(F6,products!$A$1:$A$49,products!$C$1:$C$49,,0)</f>
        <v>L</v>
      </c>
      <c r="M6" s="10" t="str">
        <f>_xll.XLOOKUP(F6,products!$A$1:$A$49,products!$D$1:$D$49,,0) &amp; " Kg "</f>
        <v xml:space="preserve">0.2 Kg </v>
      </c>
      <c r="N6" s="24">
        <f>_xll.XLOOKUP(F6,products!$A$1:$A$49,products!$E$1:$E$49,,0)</f>
        <v>4.7549999999999999</v>
      </c>
      <c r="O6" s="25">
        <f>(G6*N6)</f>
        <v>14.265000000000001</v>
      </c>
      <c r="P6" t="str">
        <f>IF(K6="Rob","Robusta",IF(K6="Exc","Excelsa",IF(K6="Lib","Liberica",IF(K6="Ara","Arabica",""))))</f>
        <v>Liberica</v>
      </c>
      <c r="Q6" t="str">
        <f>IF(L6="M","Medium",IF(L6="D","Dark",IF(L6="L","Light","")))</f>
        <v>Light</v>
      </c>
      <c r="R6" t="str">
        <f>_xll.XLOOKUP(Table3[[#This Row],[Customer ID]],customers!$A$1:$A$1001,customers!$I$1:$I$1001,,0)</f>
        <v>No</v>
      </c>
    </row>
    <row r="7" spans="1:18" x14ac:dyDescent="0.3">
      <c r="A7" s="12" t="s">
        <v>4847</v>
      </c>
      <c r="B7" s="19">
        <v>43468</v>
      </c>
      <c r="C7" s="11">
        <f>YEAR(B7)</f>
        <v>2019</v>
      </c>
      <c r="D7" s="38" t="str">
        <f t="shared" si="0"/>
        <v>Jan</v>
      </c>
      <c r="E7" s="12" t="s">
        <v>4848</v>
      </c>
      <c r="F7" s="13" t="s">
        <v>6173</v>
      </c>
      <c r="G7" s="12">
        <v>3</v>
      </c>
      <c r="H7" s="12" t="str">
        <f>_xll.XLOOKUP(E7,customers!$A$1:$A$1001,customers!$B$1:$B$1001,,0)</f>
        <v>Suzanna Bollam</v>
      </c>
      <c r="I7" s="33" t="str">
        <f>_xll.XLOOKUP(E7,customers!$A$1:$A$1001,customers!$C$1:$C$1001,,0)</f>
        <v>sbollamlf@list-manage.com</v>
      </c>
      <c r="J7" s="12" t="str">
        <f>_xll.XLOOKUP(E7,customers!$A$1:$A$1001,customers!$G$1:$G$1001,,0)</f>
        <v>United States</v>
      </c>
      <c r="K7" s="13" t="str">
        <f>_xll.XLOOKUP(F7,products!$A$1:$A$49,products!$B$1:$B$49,,0)</f>
        <v>Rob</v>
      </c>
      <c r="L7" s="13" t="str">
        <f>_xll.XLOOKUP(F7,products!$A$1:$A$49,products!$C$1:$C$49,,0)</f>
        <v>L</v>
      </c>
      <c r="M7" s="10" t="str">
        <f>_xll.XLOOKUP(F7,products!$A$1:$A$49,products!$D$1:$D$49,,0) &amp; " Kg "</f>
        <v xml:space="preserve">0.5 Kg </v>
      </c>
      <c r="N7" s="26">
        <f>_xll.XLOOKUP(F7,products!$A$1:$A$49,products!$E$1:$E$49,,0)</f>
        <v>7.169999999999999</v>
      </c>
      <c r="O7" s="27">
        <f>(G7*N7)</f>
        <v>21.509999999999998</v>
      </c>
      <c r="P7" t="str">
        <f>IF(K7="Rob","Robusta",IF(K7="Exc","Excelsa",IF(K7="Lib","Liberica",IF(K7="Ara","Arabica",""))))</f>
        <v>Robusta</v>
      </c>
      <c r="Q7" t="str">
        <f>IF(L7="M","Medium",IF(L7="D","Dark",IF(L7="L","Light","")))</f>
        <v>Light</v>
      </c>
      <c r="R7" t="str">
        <f>_xll.XLOOKUP(Table3[[#This Row],[Customer ID]],customers!$A$1:$A$1001,customers!$I$1:$I$1001,,0)</f>
        <v>No</v>
      </c>
    </row>
    <row r="8" spans="1:18" x14ac:dyDescent="0.3">
      <c r="A8" s="9" t="s">
        <v>5283</v>
      </c>
      <c r="B8" s="18">
        <v>43468</v>
      </c>
      <c r="C8" s="8">
        <f>YEAR(B8)</f>
        <v>2019</v>
      </c>
      <c r="D8" s="38" t="str">
        <f t="shared" si="0"/>
        <v>Jan</v>
      </c>
      <c r="E8" s="9" t="s">
        <v>5284</v>
      </c>
      <c r="F8" s="10" t="s">
        <v>6176</v>
      </c>
      <c r="G8" s="9">
        <v>6</v>
      </c>
      <c r="H8" s="9" t="str">
        <f>_xll.XLOOKUP(E8,customers!$A$1:$A$1001,customers!$B$1:$B$1001,,0)</f>
        <v>Spencer Wastell</v>
      </c>
      <c r="I8" s="32">
        <f>_xll.XLOOKUP(E8,customers!$A$1:$A$1001,customers!$C$1:$C$1001,,0)</f>
        <v>0</v>
      </c>
      <c r="J8" s="9" t="str">
        <f>_xll.XLOOKUP(E8,customers!$A$1:$A$1001,customers!$G$1:$G$1001,,0)</f>
        <v>United States</v>
      </c>
      <c r="K8" s="10" t="str">
        <f>_xll.XLOOKUP(F8,products!$A$1:$A$49,products!$B$1:$B$49,,0)</f>
        <v>Exc</v>
      </c>
      <c r="L8" s="10" t="str">
        <f>_xll.XLOOKUP(F8,products!$A$1:$A$49,products!$C$1:$C$49,,0)</f>
        <v>L</v>
      </c>
      <c r="M8" s="10" t="str">
        <f>_xll.XLOOKUP(F8,products!$A$1:$A$49,products!$D$1:$D$49,,0) &amp; " Kg "</f>
        <v xml:space="preserve">0.5 Kg </v>
      </c>
      <c r="N8" s="24">
        <f>_xll.XLOOKUP(F8,products!$A$1:$A$49,products!$E$1:$E$49,,0)</f>
        <v>8.91</v>
      </c>
      <c r="O8" s="25">
        <f>(G8*N8)</f>
        <v>53.46</v>
      </c>
      <c r="P8" t="str">
        <f>IF(K8="Rob","Robusta",IF(K8="Exc","Excelsa",IF(K8="Lib","Liberica",IF(K8="Ara","Arabica",""))))</f>
        <v>Excelsa</v>
      </c>
      <c r="Q8" t="str">
        <f>IF(L8="M","Medium",IF(L8="D","Dark",IF(L8="L","Light","")))</f>
        <v>Light</v>
      </c>
      <c r="R8" t="str">
        <f>_xll.XLOOKUP(Table3[[#This Row],[Customer ID]],customers!$A$1:$A$1001,customers!$I$1:$I$1001,,0)</f>
        <v>No</v>
      </c>
    </row>
    <row r="9" spans="1:18" x14ac:dyDescent="0.3">
      <c r="A9" s="12" t="s">
        <v>3866</v>
      </c>
      <c r="B9" s="19">
        <v>43471</v>
      </c>
      <c r="C9" s="11">
        <f>YEAR(B9)</f>
        <v>2019</v>
      </c>
      <c r="D9" s="38" t="str">
        <f t="shared" si="0"/>
        <v>Jan</v>
      </c>
      <c r="E9" s="12" t="s">
        <v>3867</v>
      </c>
      <c r="F9" s="13" t="s">
        <v>6174</v>
      </c>
      <c r="G9" s="12">
        <v>4</v>
      </c>
      <c r="H9" s="12" t="str">
        <f>_xll.XLOOKUP(E9,customers!$A$1:$A$1001,customers!$B$1:$B$1001,,0)</f>
        <v>Krissie Hammett</v>
      </c>
      <c r="I9" s="33" t="str">
        <f>_xll.XLOOKUP(E9,customers!$A$1:$A$1001,customers!$C$1:$C$1001,,0)</f>
        <v>khammettgm@dmoz.org</v>
      </c>
      <c r="J9" s="12" t="str">
        <f>_xll.XLOOKUP(E9,customers!$A$1:$A$1001,customers!$G$1:$G$1001,,0)</f>
        <v>United States</v>
      </c>
      <c r="K9" s="13" t="str">
        <f>_xll.XLOOKUP(F9,products!$A$1:$A$49,products!$B$1:$B$49,,0)</f>
        <v>Rob</v>
      </c>
      <c r="L9" s="13" t="str">
        <f>_xll.XLOOKUP(F9,products!$A$1:$A$49,products!$C$1:$C$49,,0)</f>
        <v>M</v>
      </c>
      <c r="M9" s="10" t="str">
        <f>_xll.XLOOKUP(F9,products!$A$1:$A$49,products!$D$1:$D$49,,0) &amp; " Kg "</f>
        <v xml:space="preserve">0.2 Kg </v>
      </c>
      <c r="N9" s="26">
        <f>_xll.XLOOKUP(F9,products!$A$1:$A$49,products!$E$1:$E$49,,0)</f>
        <v>2.9849999999999999</v>
      </c>
      <c r="O9" s="27">
        <f>(G9*N9)</f>
        <v>11.94</v>
      </c>
      <c r="P9" t="str">
        <f>IF(K9="Rob","Robusta",IF(K9="Exc","Excelsa",IF(K9="Lib","Liberica",IF(K9="Ara","Arabica",""))))</f>
        <v>Robusta</v>
      </c>
      <c r="Q9" t="str">
        <f>IF(L9="M","Medium",IF(L9="D","Dark",IF(L9="L","Light","")))</f>
        <v>Medium</v>
      </c>
      <c r="R9" t="str">
        <f>_xll.XLOOKUP(Table3[[#This Row],[Customer ID]],customers!$A$1:$A$1001,customers!$I$1:$I$1001,,0)</f>
        <v>Yes</v>
      </c>
    </row>
    <row r="10" spans="1:18" x14ac:dyDescent="0.3">
      <c r="A10" s="9" t="s">
        <v>4371</v>
      </c>
      <c r="B10" s="18">
        <v>43471</v>
      </c>
      <c r="C10" s="8">
        <f>YEAR(B10)</f>
        <v>2019</v>
      </c>
      <c r="D10" s="38" t="str">
        <f t="shared" si="0"/>
        <v>Jan</v>
      </c>
      <c r="E10" s="9" t="s">
        <v>4372</v>
      </c>
      <c r="F10" s="10" t="s">
        <v>6139</v>
      </c>
      <c r="G10" s="9">
        <v>2</v>
      </c>
      <c r="H10" s="9" t="str">
        <f>_xll.XLOOKUP(E10,customers!$A$1:$A$1001,customers!$B$1:$B$1001,,0)</f>
        <v>Wilton Cottier</v>
      </c>
      <c r="I10" s="32" t="str">
        <f>_xll.XLOOKUP(E10,customers!$A$1:$A$1001,customers!$C$1:$C$1001,,0)</f>
        <v>wcottierj3@cafepress.com</v>
      </c>
      <c r="J10" s="9" t="str">
        <f>_xll.XLOOKUP(E10,customers!$A$1:$A$1001,customers!$G$1:$G$1001,,0)</f>
        <v>United States</v>
      </c>
      <c r="K10" s="10" t="str">
        <f>_xll.XLOOKUP(F10,products!$A$1:$A$49,products!$B$1:$B$49,,0)</f>
        <v>Exc</v>
      </c>
      <c r="L10" s="10" t="str">
        <f>_xll.XLOOKUP(F10,products!$A$1:$A$49,products!$C$1:$C$49,,0)</f>
        <v>M</v>
      </c>
      <c r="M10" s="10" t="str">
        <f>_xll.XLOOKUP(F10,products!$A$1:$A$49,products!$D$1:$D$49,,0) &amp; " Kg "</f>
        <v xml:space="preserve">0.5 Kg </v>
      </c>
      <c r="N10" s="24">
        <f>_xll.XLOOKUP(F10,products!$A$1:$A$49,products!$E$1:$E$49,,0)</f>
        <v>8.25</v>
      </c>
      <c r="O10" s="25">
        <f>(G10*N10)</f>
        <v>16.5</v>
      </c>
      <c r="P10" t="str">
        <f>IF(K10="Rob","Robusta",IF(K10="Exc","Excelsa",IF(K10="Lib","Liberica",IF(K10="Ara","Arabica",""))))</f>
        <v>Excelsa</v>
      </c>
      <c r="Q10" t="str">
        <f>IF(L10="M","Medium",IF(L10="D","Dark",IF(L10="L","Light","")))</f>
        <v>Medium</v>
      </c>
      <c r="R10" t="str">
        <f>_xll.XLOOKUP(Table3[[#This Row],[Customer ID]],customers!$A$1:$A$1001,customers!$I$1:$I$1001,,0)</f>
        <v>No</v>
      </c>
    </row>
    <row r="11" spans="1:18" x14ac:dyDescent="0.3">
      <c r="A11" s="12" t="s">
        <v>5731</v>
      </c>
      <c r="B11" s="19">
        <v>43474</v>
      </c>
      <c r="C11" s="11">
        <f>YEAR(B11)</f>
        <v>2019</v>
      </c>
      <c r="D11" s="38" t="str">
        <f t="shared" si="0"/>
        <v>Jan</v>
      </c>
      <c r="E11" s="12" t="s">
        <v>5732</v>
      </c>
      <c r="F11" s="13" t="s">
        <v>6185</v>
      </c>
      <c r="G11" s="12">
        <v>4</v>
      </c>
      <c r="H11" s="12" t="str">
        <f>_xll.XLOOKUP(E11,customers!$A$1:$A$1001,customers!$B$1:$B$1001,,0)</f>
        <v>Dolores Duffie</v>
      </c>
      <c r="I11" s="33" t="str">
        <f>_xll.XLOOKUP(E11,customers!$A$1:$A$1001,customers!$C$1:$C$1001,,0)</f>
        <v>dduffiepr@time.com</v>
      </c>
      <c r="J11" s="12" t="str">
        <f>_xll.XLOOKUP(E11,customers!$A$1:$A$1001,customers!$G$1:$G$1001,,0)</f>
        <v>United States</v>
      </c>
      <c r="K11" s="13" t="str">
        <f>_xll.XLOOKUP(F11,products!$A$1:$A$49,products!$B$1:$B$49,,0)</f>
        <v>Exc</v>
      </c>
      <c r="L11" s="13" t="str">
        <f>_xll.XLOOKUP(F11,products!$A$1:$A$49,products!$C$1:$C$49,,0)</f>
        <v>D</v>
      </c>
      <c r="M11" s="10" t="str">
        <f>_xll.XLOOKUP(F11,products!$A$1:$A$49,products!$D$1:$D$49,,0) &amp; " Kg "</f>
        <v xml:space="preserve">2.5 Kg </v>
      </c>
      <c r="N11" s="26">
        <f>_xll.XLOOKUP(F11,products!$A$1:$A$49,products!$E$1:$E$49,,0)</f>
        <v>27.945</v>
      </c>
      <c r="O11" s="27">
        <f>(G11*N11)</f>
        <v>111.78</v>
      </c>
      <c r="P11" t="str">
        <f>IF(K11="Rob","Robusta",IF(K11="Exc","Excelsa",IF(K11="Lib","Liberica",IF(K11="Ara","Arabica",""))))</f>
        <v>Excelsa</v>
      </c>
      <c r="Q11" t="str">
        <f>IF(L11="M","Medium",IF(L11="D","Dark",IF(L11="L","Light","")))</f>
        <v>Dark</v>
      </c>
      <c r="R11" t="str">
        <f>_xll.XLOOKUP(Table3[[#This Row],[Customer ID]],customers!$A$1:$A$1001,customers!$I$1:$I$1001,,0)</f>
        <v>No</v>
      </c>
    </row>
    <row r="12" spans="1:18" x14ac:dyDescent="0.3">
      <c r="A12" s="9" t="s">
        <v>3481</v>
      </c>
      <c r="B12" s="18">
        <v>43475</v>
      </c>
      <c r="C12" s="8">
        <f>YEAR(B12)</f>
        <v>2019</v>
      </c>
      <c r="D12" s="38" t="str">
        <f t="shared" si="0"/>
        <v>Jan</v>
      </c>
      <c r="E12" s="9" t="s">
        <v>3482</v>
      </c>
      <c r="F12" s="10" t="s">
        <v>6138</v>
      </c>
      <c r="G12" s="9">
        <v>6</v>
      </c>
      <c r="H12" s="9" t="str">
        <f>_xll.XLOOKUP(E12,customers!$A$1:$A$1001,customers!$B$1:$B$1001,,0)</f>
        <v>Starr Arpin</v>
      </c>
      <c r="I12" s="32" t="str">
        <f>_xll.XLOOKUP(E12,customers!$A$1:$A$1001,customers!$C$1:$C$1001,,0)</f>
        <v>sarpinep@moonfruit.com</v>
      </c>
      <c r="J12" s="9" t="str">
        <f>_xll.XLOOKUP(E12,customers!$A$1:$A$1001,customers!$G$1:$G$1001,,0)</f>
        <v>United States</v>
      </c>
      <c r="K12" s="10" t="str">
        <f>_xll.XLOOKUP(F12,products!$A$1:$A$49,products!$B$1:$B$49,,0)</f>
        <v>Rob</v>
      </c>
      <c r="L12" s="10" t="str">
        <f>_xll.XLOOKUP(F12,products!$A$1:$A$49,products!$C$1:$C$49,,0)</f>
        <v>M</v>
      </c>
      <c r="M12" s="10" t="str">
        <f>_xll.XLOOKUP(F12,products!$A$1:$A$49,products!$D$1:$D$49,,0) &amp; " Kg "</f>
        <v xml:space="preserve">1 Kg </v>
      </c>
      <c r="N12" s="24">
        <f>_xll.XLOOKUP(F12,products!$A$1:$A$49,products!$E$1:$E$49,,0)</f>
        <v>9.9499999999999993</v>
      </c>
      <c r="O12" s="25">
        <f>(G12*N12)</f>
        <v>59.699999999999996</v>
      </c>
      <c r="P12" t="str">
        <f>IF(K12="Rob","Robusta",IF(K12="Exc","Excelsa",IF(K12="Lib","Liberica",IF(K12="Ara","Arabica",""))))</f>
        <v>Robusta</v>
      </c>
      <c r="Q12" t="str">
        <f>IF(L12="M","Medium",IF(L12="D","Dark",IF(L12="L","Light","")))</f>
        <v>Medium</v>
      </c>
      <c r="R12" t="str">
        <f>_xll.XLOOKUP(Table3[[#This Row],[Customer ID]],customers!$A$1:$A$1001,customers!$I$1:$I$1001,,0)</f>
        <v>No</v>
      </c>
    </row>
    <row r="13" spans="1:18" x14ac:dyDescent="0.3">
      <c r="A13" s="12" t="s">
        <v>4614</v>
      </c>
      <c r="B13" s="19">
        <v>43475</v>
      </c>
      <c r="C13" s="11">
        <f>YEAR(B13)</f>
        <v>2019</v>
      </c>
      <c r="D13" s="38" t="str">
        <f t="shared" si="0"/>
        <v>Jan</v>
      </c>
      <c r="E13" s="12" t="s">
        <v>4615</v>
      </c>
      <c r="F13" s="13" t="s">
        <v>6164</v>
      </c>
      <c r="G13" s="12">
        <v>1</v>
      </c>
      <c r="H13" s="12" t="str">
        <f>_xll.XLOOKUP(E13,customers!$A$1:$A$1001,customers!$B$1:$B$1001,,0)</f>
        <v>Andie Rudram</v>
      </c>
      <c r="I13" s="33" t="str">
        <f>_xll.XLOOKUP(E13,customers!$A$1:$A$1001,customers!$C$1:$C$1001,,0)</f>
        <v>arudramka@prnewswire.com</v>
      </c>
      <c r="J13" s="12" t="str">
        <f>_xll.XLOOKUP(E13,customers!$A$1:$A$1001,customers!$G$1:$G$1001,,0)</f>
        <v>United States</v>
      </c>
      <c r="K13" s="13" t="str">
        <f>_xll.XLOOKUP(F13,products!$A$1:$A$49,products!$B$1:$B$49,,0)</f>
        <v>Lib</v>
      </c>
      <c r="L13" s="13" t="str">
        <f>_xll.XLOOKUP(F13,products!$A$1:$A$49,products!$C$1:$C$49,,0)</f>
        <v>L</v>
      </c>
      <c r="M13" s="10" t="str">
        <f>_xll.XLOOKUP(F13,products!$A$1:$A$49,products!$D$1:$D$49,,0) &amp; " Kg "</f>
        <v xml:space="preserve">2.5 Kg </v>
      </c>
      <c r="N13" s="26">
        <f>_xll.XLOOKUP(F13,products!$A$1:$A$49,products!$E$1:$E$49,,0)</f>
        <v>36.454999999999998</v>
      </c>
      <c r="O13" s="27">
        <f>(G13*N13)</f>
        <v>36.454999999999998</v>
      </c>
      <c r="P13" t="str">
        <f>IF(K13="Rob","Robusta",IF(K13="Exc","Excelsa",IF(K13="Lib","Liberica",IF(K13="Ara","Arabica",""))))</f>
        <v>Liberica</v>
      </c>
      <c r="Q13" t="str">
        <f>IF(L13="M","Medium",IF(L13="D","Dark",IF(L13="L","Light","")))</f>
        <v>Light</v>
      </c>
      <c r="R13" t="str">
        <f>_xll.XLOOKUP(Table3[[#This Row],[Customer ID]],customers!$A$1:$A$1001,customers!$I$1:$I$1001,,0)</f>
        <v>No</v>
      </c>
    </row>
    <row r="14" spans="1:18" x14ac:dyDescent="0.3">
      <c r="A14" s="9" t="s">
        <v>4185</v>
      </c>
      <c r="B14" s="18">
        <v>43476</v>
      </c>
      <c r="C14" s="8">
        <f>YEAR(B14)</f>
        <v>2019</v>
      </c>
      <c r="D14" s="38" t="str">
        <f t="shared" si="0"/>
        <v>Jan</v>
      </c>
      <c r="E14" s="9" t="s">
        <v>4186</v>
      </c>
      <c r="F14" s="10" t="s">
        <v>6168</v>
      </c>
      <c r="G14" s="9">
        <v>3</v>
      </c>
      <c r="H14" s="9" t="str">
        <f>_xll.XLOOKUP(E14,customers!$A$1:$A$1001,customers!$B$1:$B$1001,,0)</f>
        <v>Marvin Malloy</v>
      </c>
      <c r="I14" s="32" t="str">
        <f>_xll.XLOOKUP(E14,customers!$A$1:$A$1001,customers!$C$1:$C$1001,,0)</f>
        <v>mmalloyi6@seattletimes.com</v>
      </c>
      <c r="J14" s="9" t="str">
        <f>_xll.XLOOKUP(E14,customers!$A$1:$A$1001,customers!$G$1:$G$1001,,0)</f>
        <v>United States</v>
      </c>
      <c r="K14" s="10" t="str">
        <f>_xll.XLOOKUP(F14,products!$A$1:$A$49,products!$B$1:$B$49,,0)</f>
        <v>Ara</v>
      </c>
      <c r="L14" s="10" t="str">
        <f>_xll.XLOOKUP(F14,products!$A$1:$A$49,products!$C$1:$C$49,,0)</f>
        <v>D</v>
      </c>
      <c r="M14" s="10" t="str">
        <f>_xll.XLOOKUP(F14,products!$A$1:$A$49,products!$D$1:$D$49,,0) &amp; " Kg "</f>
        <v xml:space="preserve">2.5 Kg </v>
      </c>
      <c r="N14" s="24">
        <f>_xll.XLOOKUP(F14,products!$A$1:$A$49,products!$E$1:$E$49,,0)</f>
        <v>22.884999999999998</v>
      </c>
      <c r="O14" s="25">
        <f>(G14*N14)</f>
        <v>68.655000000000001</v>
      </c>
      <c r="P14" t="str">
        <f>IF(K14="Rob","Robusta",IF(K14="Exc","Excelsa",IF(K14="Lib","Liberica",IF(K14="Ara","Arabica",""))))</f>
        <v>Arabica</v>
      </c>
      <c r="Q14" t="str">
        <f>IF(L14="M","Medium",IF(L14="D","Dark",IF(L14="L","Light","")))</f>
        <v>Dark</v>
      </c>
      <c r="R14" t="str">
        <f>_xll.XLOOKUP(Table3[[#This Row],[Customer ID]],customers!$A$1:$A$1001,customers!$I$1:$I$1001,,0)</f>
        <v>No</v>
      </c>
    </row>
    <row r="15" spans="1:18" x14ac:dyDescent="0.3">
      <c r="A15" s="12" t="s">
        <v>1532</v>
      </c>
      <c r="B15" s="19">
        <v>43483</v>
      </c>
      <c r="C15" s="11">
        <f>YEAR(B15)</f>
        <v>2019</v>
      </c>
      <c r="D15" s="38" t="str">
        <f t="shared" si="0"/>
        <v>Jan</v>
      </c>
      <c r="E15" s="12" t="s">
        <v>1533</v>
      </c>
      <c r="F15" s="13" t="s">
        <v>6144</v>
      </c>
      <c r="G15" s="12">
        <v>5</v>
      </c>
      <c r="H15" s="12" t="str">
        <f>_xll.XLOOKUP(E15,customers!$A$1:$A$1001,customers!$B$1:$B$1001,,0)</f>
        <v>Angie Rizzetti</v>
      </c>
      <c r="I15" s="33" t="str">
        <f>_xll.XLOOKUP(E15,customers!$A$1:$A$1001,customers!$C$1:$C$1001,,0)</f>
        <v>arizzetti55@naver.com</v>
      </c>
      <c r="J15" s="12" t="str">
        <f>_xll.XLOOKUP(E15,customers!$A$1:$A$1001,customers!$G$1:$G$1001,,0)</f>
        <v>United States</v>
      </c>
      <c r="K15" s="13" t="str">
        <f>_xll.XLOOKUP(F15,products!$A$1:$A$49,products!$B$1:$B$49,,0)</f>
        <v>Exc</v>
      </c>
      <c r="L15" s="13" t="str">
        <f>_xll.XLOOKUP(F15,products!$A$1:$A$49,products!$C$1:$C$49,,0)</f>
        <v>D</v>
      </c>
      <c r="M15" s="10" t="str">
        <f>_xll.XLOOKUP(F15,products!$A$1:$A$49,products!$D$1:$D$49,,0) &amp; " Kg "</f>
        <v xml:space="preserve">0.5 Kg </v>
      </c>
      <c r="N15" s="26">
        <f>_xll.XLOOKUP(F15,products!$A$1:$A$49,products!$E$1:$E$49,,0)</f>
        <v>7.29</v>
      </c>
      <c r="O15" s="27">
        <f>(G15*N15)</f>
        <v>36.450000000000003</v>
      </c>
      <c r="P15" t="str">
        <f>IF(K15="Rob","Robusta",IF(K15="Exc","Excelsa",IF(K15="Lib","Liberica",IF(K15="Ara","Arabica",""))))</f>
        <v>Excelsa</v>
      </c>
      <c r="Q15" t="str">
        <f>IF(L15="M","Medium",IF(L15="D","Dark",IF(L15="L","Light","")))</f>
        <v>Dark</v>
      </c>
      <c r="R15" t="str">
        <f>_xll.XLOOKUP(Table3[[#This Row],[Customer ID]],customers!$A$1:$A$1001,customers!$I$1:$I$1001,,0)</f>
        <v>Yes</v>
      </c>
    </row>
    <row r="16" spans="1:18" x14ac:dyDescent="0.3">
      <c r="A16" s="9" t="s">
        <v>2956</v>
      </c>
      <c r="B16" s="18">
        <v>43483</v>
      </c>
      <c r="C16" s="8">
        <f>YEAR(B16)</f>
        <v>2019</v>
      </c>
      <c r="D16" s="38" t="str">
        <f t="shared" si="0"/>
        <v>Jan</v>
      </c>
      <c r="E16" s="9" t="s">
        <v>3042</v>
      </c>
      <c r="F16" s="10" t="s">
        <v>6169</v>
      </c>
      <c r="G16" s="9">
        <v>2</v>
      </c>
      <c r="H16" s="9" t="str">
        <f>_xll.XLOOKUP(E16,customers!$A$1:$A$1001,customers!$B$1:$B$1001,,0)</f>
        <v>Morgen Seson</v>
      </c>
      <c r="I16" s="32" t="str">
        <f>_xll.XLOOKUP(E16,customers!$A$1:$A$1001,customers!$C$1:$C$1001,,0)</f>
        <v>msesonck@census.gov</v>
      </c>
      <c r="J16" s="9" t="str">
        <f>_xll.XLOOKUP(E16,customers!$A$1:$A$1001,customers!$G$1:$G$1001,,0)</f>
        <v>United States</v>
      </c>
      <c r="K16" s="10" t="str">
        <f>_xll.XLOOKUP(F16,products!$A$1:$A$49,products!$B$1:$B$49,,0)</f>
        <v>Lib</v>
      </c>
      <c r="L16" s="10" t="str">
        <f>_xll.XLOOKUP(F16,products!$A$1:$A$49,products!$C$1:$C$49,,0)</f>
        <v>D</v>
      </c>
      <c r="M16" s="10" t="str">
        <f>_xll.XLOOKUP(F16,products!$A$1:$A$49,products!$D$1:$D$49,,0) &amp; " Kg "</f>
        <v xml:space="preserve">0.5 Kg </v>
      </c>
      <c r="N16" s="24">
        <f>_xll.XLOOKUP(F16,products!$A$1:$A$49,products!$E$1:$E$49,,0)</f>
        <v>7.77</v>
      </c>
      <c r="O16" s="25">
        <f>(G16*N16)</f>
        <v>15.54</v>
      </c>
      <c r="P16" t="str">
        <f>IF(K16="Rob","Robusta",IF(K16="Exc","Excelsa",IF(K16="Lib","Liberica",IF(K16="Ara","Arabica",""))))</f>
        <v>Liberica</v>
      </c>
      <c r="Q16" t="str">
        <f>IF(L16="M","Medium",IF(L16="D","Dark",IF(L16="L","Light","")))</f>
        <v>Dark</v>
      </c>
      <c r="R16" t="str">
        <f>_xll.XLOOKUP(Table3[[#This Row],[Customer ID]],customers!$A$1:$A$1001,customers!$I$1:$I$1001,,0)</f>
        <v>No</v>
      </c>
    </row>
    <row r="17" spans="1:18" x14ac:dyDescent="0.3">
      <c r="A17" s="12" t="s">
        <v>1436</v>
      </c>
      <c r="B17" s="19">
        <v>43484</v>
      </c>
      <c r="C17" s="11">
        <f>YEAR(B17)</f>
        <v>2019</v>
      </c>
      <c r="D17" s="38" t="str">
        <f t="shared" si="0"/>
        <v>Jan</v>
      </c>
      <c r="E17" s="12" t="s">
        <v>1437</v>
      </c>
      <c r="F17" s="13" t="s">
        <v>6157</v>
      </c>
      <c r="G17" s="12">
        <v>6</v>
      </c>
      <c r="H17" s="12" t="str">
        <f>_xll.XLOOKUP(E17,customers!$A$1:$A$1001,customers!$B$1:$B$1001,,0)</f>
        <v>Stanislaus Valsler</v>
      </c>
      <c r="I17" s="33">
        <f>_xll.XLOOKUP(E17,customers!$A$1:$A$1001,customers!$C$1:$C$1001,,0)</f>
        <v>0</v>
      </c>
      <c r="J17" s="12" t="str">
        <f>_xll.XLOOKUP(E17,customers!$A$1:$A$1001,customers!$G$1:$G$1001,,0)</f>
        <v>Ireland</v>
      </c>
      <c r="K17" s="13" t="str">
        <f>_xll.XLOOKUP(F17,products!$A$1:$A$49,products!$B$1:$B$49,,0)</f>
        <v>Ara</v>
      </c>
      <c r="L17" s="13" t="str">
        <f>_xll.XLOOKUP(F17,products!$A$1:$A$49,products!$C$1:$C$49,,0)</f>
        <v>M</v>
      </c>
      <c r="M17" s="10" t="str">
        <f>_xll.XLOOKUP(F17,products!$A$1:$A$49,products!$D$1:$D$49,,0) &amp; " Kg "</f>
        <v xml:space="preserve">0.5 Kg </v>
      </c>
      <c r="N17" s="26">
        <f>_xll.XLOOKUP(F17,products!$A$1:$A$49,products!$E$1:$E$49,,0)</f>
        <v>6.75</v>
      </c>
      <c r="O17" s="27">
        <f>(G17*N17)</f>
        <v>40.5</v>
      </c>
      <c r="P17" t="str">
        <f>IF(K17="Rob","Robusta",IF(K17="Exc","Excelsa",IF(K17="Lib","Liberica",IF(K17="Ara","Arabica",""))))</f>
        <v>Arabica</v>
      </c>
      <c r="Q17" t="str">
        <f>IF(L17="M","Medium",IF(L17="D","Dark",IF(L17="L","Light","")))</f>
        <v>Medium</v>
      </c>
      <c r="R17" t="str">
        <f>_xll.XLOOKUP(Table3[[#This Row],[Customer ID]],customers!$A$1:$A$1001,customers!$I$1:$I$1001,,0)</f>
        <v>No</v>
      </c>
    </row>
    <row r="18" spans="1:18" x14ac:dyDescent="0.3">
      <c r="A18" s="9" t="s">
        <v>4494</v>
      </c>
      <c r="B18" s="18">
        <v>43485</v>
      </c>
      <c r="C18" s="8">
        <f>YEAR(B18)</f>
        <v>2019</v>
      </c>
      <c r="D18" s="38" t="str">
        <f t="shared" si="0"/>
        <v>Jan</v>
      </c>
      <c r="E18" s="9" t="s">
        <v>4495</v>
      </c>
      <c r="F18" s="10" t="s">
        <v>6176</v>
      </c>
      <c r="G18" s="9">
        <v>2</v>
      </c>
      <c r="H18" s="9" t="str">
        <f>_xll.XLOOKUP(E18,customers!$A$1:$A$1001,customers!$B$1:$B$1001,,0)</f>
        <v>Lyell Murch</v>
      </c>
      <c r="I18" s="32">
        <f>_xll.XLOOKUP(E18,customers!$A$1:$A$1001,customers!$C$1:$C$1001,,0)</f>
        <v>0</v>
      </c>
      <c r="J18" s="9" t="str">
        <f>_xll.XLOOKUP(E18,customers!$A$1:$A$1001,customers!$G$1:$G$1001,,0)</f>
        <v>United States</v>
      </c>
      <c r="K18" s="10" t="str">
        <f>_xll.XLOOKUP(F18,products!$A$1:$A$49,products!$B$1:$B$49,,0)</f>
        <v>Exc</v>
      </c>
      <c r="L18" s="10" t="str">
        <f>_xll.XLOOKUP(F18,products!$A$1:$A$49,products!$C$1:$C$49,,0)</f>
        <v>L</v>
      </c>
      <c r="M18" s="10" t="str">
        <f>_xll.XLOOKUP(F18,products!$A$1:$A$49,products!$D$1:$D$49,,0) &amp; " Kg "</f>
        <v xml:space="preserve">0.5 Kg </v>
      </c>
      <c r="N18" s="24">
        <f>_xll.XLOOKUP(F18,products!$A$1:$A$49,products!$E$1:$E$49,,0)</f>
        <v>8.91</v>
      </c>
      <c r="O18" s="25">
        <f>(G18*N18)</f>
        <v>17.82</v>
      </c>
      <c r="P18" t="str">
        <f>IF(K18="Rob","Robusta",IF(K18="Exc","Excelsa",IF(K18="Lib","Liberica",IF(K18="Ara","Arabica",""))))</f>
        <v>Excelsa</v>
      </c>
      <c r="Q18" t="str">
        <f>IF(L18="M","Medium",IF(L18="D","Dark",IF(L18="L","Light","")))</f>
        <v>Light</v>
      </c>
      <c r="R18" t="str">
        <f>_xll.XLOOKUP(Table3[[#This Row],[Customer ID]],customers!$A$1:$A$1001,customers!$I$1:$I$1001,,0)</f>
        <v>Yes</v>
      </c>
    </row>
    <row r="19" spans="1:18" x14ac:dyDescent="0.3">
      <c r="A19" s="12" t="s">
        <v>4949</v>
      </c>
      <c r="B19" s="19">
        <v>43485</v>
      </c>
      <c r="C19" s="11">
        <f>YEAR(B19)</f>
        <v>2019</v>
      </c>
      <c r="D19" s="38" t="str">
        <f t="shared" si="0"/>
        <v>Jan</v>
      </c>
      <c r="E19" s="12" t="s">
        <v>4950</v>
      </c>
      <c r="F19" s="13" t="s">
        <v>6140</v>
      </c>
      <c r="G19" s="12">
        <v>6</v>
      </c>
      <c r="H19" s="12" t="str">
        <f>_xll.XLOOKUP(E19,customers!$A$1:$A$1001,customers!$B$1:$B$1001,,0)</f>
        <v>Nobe Buney</v>
      </c>
      <c r="I19" s="33" t="str">
        <f>_xll.XLOOKUP(E19,customers!$A$1:$A$1001,customers!$C$1:$C$1001,,0)</f>
        <v>nbuneylx@jugem.jp</v>
      </c>
      <c r="J19" s="12" t="str">
        <f>_xll.XLOOKUP(E19,customers!$A$1:$A$1001,customers!$G$1:$G$1001,,0)</f>
        <v>United States</v>
      </c>
      <c r="K19" s="13" t="str">
        <f>_xll.XLOOKUP(F19,products!$A$1:$A$49,products!$B$1:$B$49,,0)</f>
        <v>Ara</v>
      </c>
      <c r="L19" s="13" t="str">
        <f>_xll.XLOOKUP(F19,products!$A$1:$A$49,products!$C$1:$C$49,,0)</f>
        <v>L</v>
      </c>
      <c r="M19" s="10" t="str">
        <f>_xll.XLOOKUP(F19,products!$A$1:$A$49,products!$D$1:$D$49,,0) &amp; " Kg "</f>
        <v xml:space="preserve">1 Kg </v>
      </c>
      <c r="N19" s="26">
        <f>_xll.XLOOKUP(F19,products!$A$1:$A$49,products!$E$1:$E$49,,0)</f>
        <v>12.95</v>
      </c>
      <c r="O19" s="27">
        <f>(G19*N19)</f>
        <v>77.699999999999989</v>
      </c>
      <c r="P19" t="str">
        <f>IF(K19="Rob","Robusta",IF(K19="Exc","Excelsa",IF(K19="Lib","Liberica",IF(K19="Ara","Arabica",""))))</f>
        <v>Arabica</v>
      </c>
      <c r="Q19" t="str">
        <f>IF(L19="M","Medium",IF(L19="D","Dark",IF(L19="L","Light","")))</f>
        <v>Light</v>
      </c>
      <c r="R19" t="str">
        <f>_xll.XLOOKUP(Table3[[#This Row],[Customer ID]],customers!$A$1:$A$1001,customers!$I$1:$I$1001,,0)</f>
        <v>No</v>
      </c>
    </row>
    <row r="20" spans="1:18" x14ac:dyDescent="0.3">
      <c r="A20" s="9" t="s">
        <v>4080</v>
      </c>
      <c r="B20" s="18">
        <v>43487</v>
      </c>
      <c r="C20" s="8">
        <f>YEAR(B20)</f>
        <v>2019</v>
      </c>
      <c r="D20" s="38" t="str">
        <f t="shared" si="0"/>
        <v>Jan</v>
      </c>
      <c r="E20" s="9" t="s">
        <v>4081</v>
      </c>
      <c r="F20" s="10" t="s">
        <v>6170</v>
      </c>
      <c r="G20" s="9">
        <v>6</v>
      </c>
      <c r="H20" s="9" t="str">
        <f>_xll.XLOOKUP(E20,customers!$A$1:$A$1001,customers!$B$1:$B$1001,,0)</f>
        <v>Carolee Winchcombe</v>
      </c>
      <c r="I20" s="32" t="str">
        <f>_xll.XLOOKUP(E20,customers!$A$1:$A$1001,customers!$C$1:$C$1001,,0)</f>
        <v>cwinchcombeho@jiathis.com</v>
      </c>
      <c r="J20" s="9" t="str">
        <f>_xll.XLOOKUP(E20,customers!$A$1:$A$1001,customers!$G$1:$G$1001,,0)</f>
        <v>United States</v>
      </c>
      <c r="K20" s="10" t="str">
        <f>_xll.XLOOKUP(F20,products!$A$1:$A$49,products!$B$1:$B$49,,0)</f>
        <v>Lib</v>
      </c>
      <c r="L20" s="10" t="str">
        <f>_xll.XLOOKUP(F20,products!$A$1:$A$49,products!$C$1:$C$49,,0)</f>
        <v>L</v>
      </c>
      <c r="M20" s="10" t="str">
        <f>_xll.XLOOKUP(F20,products!$A$1:$A$49,products!$D$1:$D$49,,0) &amp; " Kg "</f>
        <v xml:space="preserve">1 Kg </v>
      </c>
      <c r="N20" s="24">
        <f>_xll.XLOOKUP(F20,products!$A$1:$A$49,products!$E$1:$E$49,,0)</f>
        <v>15.85</v>
      </c>
      <c r="O20" s="25">
        <f>(G20*N20)</f>
        <v>95.1</v>
      </c>
      <c r="P20" t="str">
        <f>IF(K20="Rob","Robusta",IF(K20="Exc","Excelsa",IF(K20="Lib","Liberica",IF(K20="Ara","Arabica",""))))</f>
        <v>Liberica</v>
      </c>
      <c r="Q20" t="str">
        <f>IF(L20="M","Medium",IF(L20="D","Dark",IF(L20="L","Light","")))</f>
        <v>Light</v>
      </c>
      <c r="R20" t="str">
        <f>_xll.XLOOKUP(Table3[[#This Row],[Customer ID]],customers!$A$1:$A$1001,customers!$I$1:$I$1001,,0)</f>
        <v>Yes</v>
      </c>
    </row>
    <row r="21" spans="1:18" x14ac:dyDescent="0.3">
      <c r="A21" s="12" t="s">
        <v>5949</v>
      </c>
      <c r="B21" s="19">
        <v>43491</v>
      </c>
      <c r="C21" s="11">
        <f>YEAR(B21)</f>
        <v>2019</v>
      </c>
      <c r="D21" s="38" t="str">
        <f t="shared" si="0"/>
        <v>Jan</v>
      </c>
      <c r="E21" s="12" t="s">
        <v>5950</v>
      </c>
      <c r="F21" s="13" t="s">
        <v>6176</v>
      </c>
      <c r="G21" s="12">
        <v>6</v>
      </c>
      <c r="H21" s="12" t="str">
        <f>_xll.XLOOKUP(E21,customers!$A$1:$A$1001,customers!$B$1:$B$1001,,0)</f>
        <v>Bearnard Wardell</v>
      </c>
      <c r="I21" s="33" t="str">
        <f>_xll.XLOOKUP(E21,customers!$A$1:$A$1001,customers!$C$1:$C$1001,,0)</f>
        <v>bwardellqu@adobe.com</v>
      </c>
      <c r="J21" s="12" t="str">
        <f>_xll.XLOOKUP(E21,customers!$A$1:$A$1001,customers!$G$1:$G$1001,,0)</f>
        <v>United States</v>
      </c>
      <c r="K21" s="13" t="str">
        <f>_xll.XLOOKUP(F21,products!$A$1:$A$49,products!$B$1:$B$49,,0)</f>
        <v>Exc</v>
      </c>
      <c r="L21" s="13" t="str">
        <f>_xll.XLOOKUP(F21,products!$A$1:$A$49,products!$C$1:$C$49,,0)</f>
        <v>L</v>
      </c>
      <c r="M21" s="10" t="str">
        <f>_xll.XLOOKUP(F21,products!$A$1:$A$49,products!$D$1:$D$49,,0) &amp; " Kg "</f>
        <v xml:space="preserve">0.5 Kg </v>
      </c>
      <c r="N21" s="26">
        <f>_xll.XLOOKUP(F21,products!$A$1:$A$49,products!$E$1:$E$49,,0)</f>
        <v>8.91</v>
      </c>
      <c r="O21" s="27">
        <f>(G21*N21)</f>
        <v>53.46</v>
      </c>
      <c r="P21" t="str">
        <f>IF(K21="Rob","Robusta",IF(K21="Exc","Excelsa",IF(K21="Lib","Liberica",IF(K21="Ara","Arabica",""))))</f>
        <v>Excelsa</v>
      </c>
      <c r="Q21" t="str">
        <f>IF(L21="M","Medium",IF(L21="D","Dark",IF(L21="L","Light","")))</f>
        <v>Light</v>
      </c>
      <c r="R21" t="str">
        <f>_xll.XLOOKUP(Table3[[#This Row],[Customer ID]],customers!$A$1:$A$1001,customers!$I$1:$I$1001,,0)</f>
        <v>Yes</v>
      </c>
    </row>
    <row r="22" spans="1:18" x14ac:dyDescent="0.3">
      <c r="A22" s="9" t="s">
        <v>2569</v>
      </c>
      <c r="B22" s="18">
        <v>43500</v>
      </c>
      <c r="C22" s="8">
        <f>YEAR(B22)</f>
        <v>2019</v>
      </c>
      <c r="D22" s="38" t="str">
        <f t="shared" si="0"/>
        <v>Feb</v>
      </c>
      <c r="E22" s="9" t="s">
        <v>2570</v>
      </c>
      <c r="F22" s="10" t="s">
        <v>6176</v>
      </c>
      <c r="G22" s="9">
        <v>1</v>
      </c>
      <c r="H22" s="9" t="str">
        <f>_xll.XLOOKUP(E22,customers!$A$1:$A$1001,customers!$B$1:$B$1001,,0)</f>
        <v>Abba Pummell</v>
      </c>
      <c r="I22" s="32">
        <f>_xll.XLOOKUP(E22,customers!$A$1:$A$1001,customers!$C$1:$C$1001,,0)</f>
        <v>0</v>
      </c>
      <c r="J22" s="9" t="str">
        <f>_xll.XLOOKUP(E22,customers!$A$1:$A$1001,customers!$G$1:$G$1001,,0)</f>
        <v>United States</v>
      </c>
      <c r="K22" s="10" t="str">
        <f>_xll.XLOOKUP(F22,products!$A$1:$A$49,products!$B$1:$B$49,,0)</f>
        <v>Exc</v>
      </c>
      <c r="L22" s="10" t="str">
        <f>_xll.XLOOKUP(F22,products!$A$1:$A$49,products!$C$1:$C$49,,0)</f>
        <v>L</v>
      </c>
      <c r="M22" s="10" t="str">
        <f>_xll.XLOOKUP(F22,products!$A$1:$A$49,products!$D$1:$D$49,,0) &amp; " Kg "</f>
        <v xml:space="preserve">0.5 Kg </v>
      </c>
      <c r="N22" s="24">
        <f>_xll.XLOOKUP(F22,products!$A$1:$A$49,products!$E$1:$E$49,,0)</f>
        <v>8.91</v>
      </c>
      <c r="O22" s="25">
        <f>(G22*N22)</f>
        <v>8.91</v>
      </c>
      <c r="P22" t="str">
        <f>IF(K22="Rob","Robusta",IF(K22="Exc","Excelsa",IF(K22="Lib","Liberica",IF(K22="Ara","Arabica",""))))</f>
        <v>Excelsa</v>
      </c>
      <c r="Q22" t="str">
        <f>IF(L22="M","Medium",IF(L22="D","Dark",IF(L22="L","Light","")))</f>
        <v>Light</v>
      </c>
      <c r="R22" t="str">
        <f>_xll.XLOOKUP(Table3[[#This Row],[Customer ID]],customers!$A$1:$A$1001,customers!$I$1:$I$1001,,0)</f>
        <v>Yes</v>
      </c>
    </row>
    <row r="23" spans="1:18" x14ac:dyDescent="0.3">
      <c r="A23" s="12" t="s">
        <v>2573</v>
      </c>
      <c r="B23" s="19">
        <v>43501</v>
      </c>
      <c r="C23" s="11">
        <f>YEAR(B23)</f>
        <v>2019</v>
      </c>
      <c r="D23" s="38" t="str">
        <f t="shared" si="0"/>
        <v>Feb</v>
      </c>
      <c r="E23" s="12" t="s">
        <v>2574</v>
      </c>
      <c r="F23" s="13" t="s">
        <v>6183</v>
      </c>
      <c r="G23" s="12">
        <v>2</v>
      </c>
      <c r="H23" s="12" t="str">
        <f>_xll.XLOOKUP(E23,customers!$A$1:$A$1001,customers!$B$1:$B$1001,,0)</f>
        <v>Corinna Catcheside</v>
      </c>
      <c r="I23" s="33" t="str">
        <f>_xll.XLOOKUP(E23,customers!$A$1:$A$1001,customers!$C$1:$C$1001,,0)</f>
        <v>ccatchesideaa@macromedia.com</v>
      </c>
      <c r="J23" s="12" t="str">
        <f>_xll.XLOOKUP(E23,customers!$A$1:$A$1001,customers!$G$1:$G$1001,,0)</f>
        <v>United States</v>
      </c>
      <c r="K23" s="13" t="str">
        <f>_xll.XLOOKUP(F23,products!$A$1:$A$49,products!$B$1:$B$49,,0)</f>
        <v>Exc</v>
      </c>
      <c r="L23" s="13" t="str">
        <f>_xll.XLOOKUP(F23,products!$A$1:$A$49,products!$C$1:$C$49,,0)</f>
        <v>D</v>
      </c>
      <c r="M23" s="10" t="str">
        <f>_xll.XLOOKUP(F23,products!$A$1:$A$49,products!$D$1:$D$49,,0) &amp; " Kg "</f>
        <v xml:space="preserve">1 Kg </v>
      </c>
      <c r="N23" s="26">
        <f>_xll.XLOOKUP(F23,products!$A$1:$A$49,products!$E$1:$E$49,,0)</f>
        <v>12.15</v>
      </c>
      <c r="O23" s="27">
        <f>(G23*N23)</f>
        <v>24.3</v>
      </c>
      <c r="P23" t="str">
        <f>IF(K23="Rob","Robusta",IF(K23="Exc","Excelsa",IF(K23="Lib","Liberica",IF(K23="Ara","Arabica",""))))</f>
        <v>Excelsa</v>
      </c>
      <c r="Q23" t="str">
        <f>IF(L23="M","Medium",IF(L23="D","Dark",IF(L23="L","Light","")))</f>
        <v>Dark</v>
      </c>
      <c r="R23" t="str">
        <f>_xll.XLOOKUP(Table3[[#This Row],[Customer ID]],customers!$A$1:$A$1001,customers!$I$1:$I$1001,,0)</f>
        <v>Yes</v>
      </c>
    </row>
    <row r="24" spans="1:18" x14ac:dyDescent="0.3">
      <c r="A24" s="9" t="s">
        <v>4711</v>
      </c>
      <c r="B24" s="18">
        <v>43501</v>
      </c>
      <c r="C24" s="8">
        <f>YEAR(B24)</f>
        <v>2019</v>
      </c>
      <c r="D24" s="38" t="str">
        <f t="shared" si="0"/>
        <v>Feb</v>
      </c>
      <c r="E24" s="9" t="s">
        <v>4712</v>
      </c>
      <c r="F24" s="10" t="s">
        <v>6160</v>
      </c>
      <c r="G24" s="9">
        <v>4</v>
      </c>
      <c r="H24" s="9" t="str">
        <f>_xll.XLOOKUP(E24,customers!$A$1:$A$1001,customers!$B$1:$B$1001,,0)</f>
        <v>Teddi Quadri</v>
      </c>
      <c r="I24" s="32" t="str">
        <f>_xll.XLOOKUP(E24,customers!$A$1:$A$1001,customers!$C$1:$C$1001,,0)</f>
        <v>tquadrikr@opensource.org</v>
      </c>
      <c r="J24" s="9" t="str">
        <f>_xll.XLOOKUP(E24,customers!$A$1:$A$1001,customers!$G$1:$G$1001,,0)</f>
        <v>Ireland</v>
      </c>
      <c r="K24" s="10" t="str">
        <f>_xll.XLOOKUP(F24,products!$A$1:$A$49,products!$B$1:$B$49,,0)</f>
        <v>Lib</v>
      </c>
      <c r="L24" s="10" t="str">
        <f>_xll.XLOOKUP(F24,products!$A$1:$A$49,products!$C$1:$C$49,,0)</f>
        <v>M</v>
      </c>
      <c r="M24" s="10" t="str">
        <f>_xll.XLOOKUP(F24,products!$A$1:$A$49,products!$D$1:$D$49,,0) &amp; " Kg "</f>
        <v xml:space="preserve">0.5 Kg </v>
      </c>
      <c r="N24" s="24">
        <f>_xll.XLOOKUP(F24,products!$A$1:$A$49,products!$E$1:$E$49,,0)</f>
        <v>8.73</v>
      </c>
      <c r="O24" s="25">
        <f>(G24*N24)</f>
        <v>34.92</v>
      </c>
      <c r="P24" t="str">
        <f>IF(K24="Rob","Robusta",IF(K24="Exc","Excelsa",IF(K24="Lib","Liberica",IF(K24="Ara","Arabica",""))))</f>
        <v>Liberica</v>
      </c>
      <c r="Q24" t="str">
        <f>IF(L24="M","Medium",IF(L24="D","Dark",IF(L24="L","Light","")))</f>
        <v>Medium</v>
      </c>
      <c r="R24" t="str">
        <f>_xll.XLOOKUP(Table3[[#This Row],[Customer ID]],customers!$A$1:$A$1001,customers!$I$1:$I$1001,,0)</f>
        <v>Yes</v>
      </c>
    </row>
    <row r="25" spans="1:18" x14ac:dyDescent="0.3">
      <c r="A25" s="12" t="s">
        <v>2757</v>
      </c>
      <c r="B25" s="19">
        <v>43502</v>
      </c>
      <c r="C25" s="11">
        <f>YEAR(B25)</f>
        <v>2019</v>
      </c>
      <c r="D25" s="38" t="str">
        <f t="shared" si="0"/>
        <v>Feb</v>
      </c>
      <c r="E25" s="12" t="s">
        <v>2758</v>
      </c>
      <c r="F25" s="13" t="s">
        <v>6177</v>
      </c>
      <c r="G25" s="12">
        <v>3</v>
      </c>
      <c r="H25" s="12" t="str">
        <f>_xll.XLOOKUP(E25,customers!$A$1:$A$1001,customers!$B$1:$B$1001,,0)</f>
        <v>Gale Croysdale</v>
      </c>
      <c r="I25" s="33" t="str">
        <f>_xll.XLOOKUP(E25,customers!$A$1:$A$1001,customers!$C$1:$C$1001,,0)</f>
        <v>gcroysdaleb6@nih.gov</v>
      </c>
      <c r="J25" s="12" t="str">
        <f>_xll.XLOOKUP(E25,customers!$A$1:$A$1001,customers!$G$1:$G$1001,,0)</f>
        <v>United States</v>
      </c>
      <c r="K25" s="13" t="str">
        <f>_xll.XLOOKUP(F25,products!$A$1:$A$49,products!$B$1:$B$49,,0)</f>
        <v>Rob</v>
      </c>
      <c r="L25" s="13" t="str">
        <f>_xll.XLOOKUP(F25,products!$A$1:$A$49,products!$C$1:$C$49,,0)</f>
        <v>D</v>
      </c>
      <c r="M25" s="10" t="str">
        <f>_xll.XLOOKUP(F25,products!$A$1:$A$49,products!$D$1:$D$49,,0) &amp; " Kg "</f>
        <v xml:space="preserve">1 Kg </v>
      </c>
      <c r="N25" s="26">
        <f>_xll.XLOOKUP(F25,products!$A$1:$A$49,products!$E$1:$E$49,,0)</f>
        <v>8.9499999999999993</v>
      </c>
      <c r="O25" s="27">
        <f>(G25*N25)</f>
        <v>26.849999999999998</v>
      </c>
      <c r="P25" t="str">
        <f>IF(K25="Rob","Robusta",IF(K25="Exc","Excelsa",IF(K25="Lib","Liberica",IF(K25="Ara","Arabica",""))))</f>
        <v>Robusta</v>
      </c>
      <c r="Q25" t="str">
        <f>IF(L25="M","Medium",IF(L25="D","Dark",IF(L25="L","Light","")))</f>
        <v>Dark</v>
      </c>
      <c r="R25" t="str">
        <f>_xll.XLOOKUP(Table3[[#This Row],[Customer ID]],customers!$A$1:$A$1001,customers!$I$1:$I$1001,,0)</f>
        <v>Yes</v>
      </c>
    </row>
    <row r="26" spans="1:18" x14ac:dyDescent="0.3">
      <c r="A26" s="9" t="s">
        <v>838</v>
      </c>
      <c r="B26" s="18">
        <v>43505</v>
      </c>
      <c r="C26" s="8">
        <f>YEAR(B26)</f>
        <v>2019</v>
      </c>
      <c r="D26" s="38" t="str">
        <f t="shared" si="0"/>
        <v>Feb</v>
      </c>
      <c r="E26" s="9" t="s">
        <v>839</v>
      </c>
      <c r="F26" s="10" t="s">
        <v>6145</v>
      </c>
      <c r="G26" s="9">
        <v>5</v>
      </c>
      <c r="H26" s="9" t="str">
        <f>_xll.XLOOKUP(E26,customers!$A$1:$A$1001,customers!$B$1:$B$1001,,0)</f>
        <v>Nona Linklater</v>
      </c>
      <c r="I26" s="32">
        <f>_xll.XLOOKUP(E26,customers!$A$1:$A$1001,customers!$C$1:$C$1001,,0)</f>
        <v>0</v>
      </c>
      <c r="J26" s="9" t="str">
        <f>_xll.XLOOKUP(E26,customers!$A$1:$A$1001,customers!$G$1:$G$1001,,0)</f>
        <v>United States</v>
      </c>
      <c r="K26" s="10" t="str">
        <f>_xll.XLOOKUP(F26,products!$A$1:$A$49,products!$B$1:$B$49,,0)</f>
        <v>Lib</v>
      </c>
      <c r="L26" s="10" t="str">
        <f>_xll.XLOOKUP(F26,products!$A$1:$A$49,products!$C$1:$C$49,,0)</f>
        <v>L</v>
      </c>
      <c r="M26" s="10" t="str">
        <f>_xll.XLOOKUP(F26,products!$A$1:$A$49,products!$D$1:$D$49,,0) &amp; " Kg "</f>
        <v xml:space="preserve">0.2 Kg </v>
      </c>
      <c r="N26" s="24">
        <f>_xll.XLOOKUP(F26,products!$A$1:$A$49,products!$E$1:$E$49,,0)</f>
        <v>4.7549999999999999</v>
      </c>
      <c r="O26" s="25">
        <f>(G26*N26)</f>
        <v>23.774999999999999</v>
      </c>
      <c r="P26" t="str">
        <f>IF(K26="Rob","Robusta",IF(K26="Exc","Excelsa",IF(K26="Lib","Liberica",IF(K26="Ara","Arabica",""))))</f>
        <v>Liberica</v>
      </c>
      <c r="Q26" t="str">
        <f>IF(L26="M","Medium",IF(L26="D","Dark",IF(L26="L","Light","")))</f>
        <v>Light</v>
      </c>
      <c r="R26" t="str">
        <f>_xll.XLOOKUP(Table3[[#This Row],[Customer ID]],customers!$A$1:$A$1001,customers!$I$1:$I$1001,,0)</f>
        <v>Yes</v>
      </c>
    </row>
    <row r="27" spans="1:18" x14ac:dyDescent="0.3">
      <c r="A27" s="12" t="s">
        <v>4461</v>
      </c>
      <c r="B27" s="19">
        <v>43506</v>
      </c>
      <c r="C27" s="11">
        <f>YEAR(B27)</f>
        <v>2019</v>
      </c>
      <c r="D27" s="38" t="str">
        <f t="shared" si="0"/>
        <v>Feb</v>
      </c>
      <c r="E27" s="12" t="s">
        <v>4462</v>
      </c>
      <c r="F27" s="13" t="s">
        <v>6165</v>
      </c>
      <c r="G27" s="12">
        <v>4</v>
      </c>
      <c r="H27" s="12" t="str">
        <f>_xll.XLOOKUP(E27,customers!$A$1:$A$1001,customers!$B$1:$B$1001,,0)</f>
        <v>Doralin Baison</v>
      </c>
      <c r="I27" s="33">
        <f>_xll.XLOOKUP(E27,customers!$A$1:$A$1001,customers!$C$1:$C$1001,,0)</f>
        <v>0</v>
      </c>
      <c r="J27" s="12" t="str">
        <f>_xll.XLOOKUP(E27,customers!$A$1:$A$1001,customers!$G$1:$G$1001,,0)</f>
        <v>Ireland</v>
      </c>
      <c r="K27" s="13" t="str">
        <f>_xll.XLOOKUP(F27,products!$A$1:$A$49,products!$B$1:$B$49,,0)</f>
        <v>Lib</v>
      </c>
      <c r="L27" s="13" t="str">
        <f>_xll.XLOOKUP(F27,products!$A$1:$A$49,products!$C$1:$C$49,,0)</f>
        <v>D</v>
      </c>
      <c r="M27" s="10" t="str">
        <f>_xll.XLOOKUP(F27,products!$A$1:$A$49,products!$D$1:$D$49,,0) &amp; " Kg "</f>
        <v xml:space="preserve">2.5 Kg </v>
      </c>
      <c r="N27" s="26">
        <f>_xll.XLOOKUP(F27,products!$A$1:$A$49,products!$E$1:$E$49,,0)</f>
        <v>29.784999999999997</v>
      </c>
      <c r="O27" s="27">
        <f>(G27*N27)</f>
        <v>119.13999999999999</v>
      </c>
      <c r="P27" t="str">
        <f>IF(K27="Rob","Robusta",IF(K27="Exc","Excelsa",IF(K27="Lib","Liberica",IF(K27="Ara","Arabica",""))))</f>
        <v>Liberica</v>
      </c>
      <c r="Q27" t="str">
        <f>IF(L27="M","Medium",IF(L27="D","Dark",IF(L27="L","Light","")))</f>
        <v>Dark</v>
      </c>
      <c r="R27" t="str">
        <f>_xll.XLOOKUP(Table3[[#This Row],[Customer ID]],customers!$A$1:$A$1001,customers!$I$1:$I$1001,,0)</f>
        <v>Yes</v>
      </c>
    </row>
    <row r="28" spans="1:18" x14ac:dyDescent="0.3">
      <c r="A28" s="9" t="s">
        <v>4163</v>
      </c>
      <c r="B28" s="18">
        <v>43507</v>
      </c>
      <c r="C28" s="8">
        <f>YEAR(B28)</f>
        <v>2019</v>
      </c>
      <c r="D28" s="38" t="str">
        <f t="shared" si="0"/>
        <v>Feb</v>
      </c>
      <c r="E28" s="9" t="s">
        <v>4164</v>
      </c>
      <c r="F28" s="10" t="s">
        <v>6172</v>
      </c>
      <c r="G28" s="9">
        <v>1</v>
      </c>
      <c r="H28" s="9" t="str">
        <f>_xll.XLOOKUP(E28,customers!$A$1:$A$1001,customers!$B$1:$B$1001,,0)</f>
        <v>Cecily Stebbings</v>
      </c>
      <c r="I28" s="32" t="str">
        <f>_xll.XLOOKUP(E28,customers!$A$1:$A$1001,customers!$C$1:$C$1001,,0)</f>
        <v>cstebbingsi2@drupal.org</v>
      </c>
      <c r="J28" s="9" t="str">
        <f>_xll.XLOOKUP(E28,customers!$A$1:$A$1001,customers!$G$1:$G$1001,,0)</f>
        <v>United States</v>
      </c>
      <c r="K28" s="10" t="str">
        <f>_xll.XLOOKUP(F28,products!$A$1:$A$49,products!$B$1:$B$49,,0)</f>
        <v>Rob</v>
      </c>
      <c r="L28" s="10" t="str">
        <f>_xll.XLOOKUP(F28,products!$A$1:$A$49,products!$C$1:$C$49,,0)</f>
        <v>D</v>
      </c>
      <c r="M28" s="10" t="str">
        <f>_xll.XLOOKUP(F28,products!$A$1:$A$49,products!$D$1:$D$49,,0) &amp; " Kg "</f>
        <v xml:space="preserve">0.5 Kg </v>
      </c>
      <c r="N28" s="24">
        <f>_xll.XLOOKUP(F28,products!$A$1:$A$49,products!$E$1:$E$49,,0)</f>
        <v>5.3699999999999992</v>
      </c>
      <c r="O28" s="25">
        <f>(G28*N28)</f>
        <v>5.3699999999999992</v>
      </c>
      <c r="P28" t="str">
        <f>IF(K28="Rob","Robusta",IF(K28="Exc","Excelsa",IF(K28="Lib","Liberica",IF(K28="Ara","Arabica",""))))</f>
        <v>Robusta</v>
      </c>
      <c r="Q28" t="str">
        <f>IF(L28="M","Medium",IF(L28="D","Dark",IF(L28="L","Light","")))</f>
        <v>Dark</v>
      </c>
      <c r="R28" t="str">
        <f>_xll.XLOOKUP(Table3[[#This Row],[Customer ID]],customers!$A$1:$A$1001,customers!$I$1:$I$1001,,0)</f>
        <v>Yes</v>
      </c>
    </row>
    <row r="29" spans="1:18" x14ac:dyDescent="0.3">
      <c r="A29" s="12" t="s">
        <v>4647</v>
      </c>
      <c r="B29" s="19">
        <v>43508</v>
      </c>
      <c r="C29" s="11">
        <f>YEAR(B29)</f>
        <v>2019</v>
      </c>
      <c r="D29" s="38" t="str">
        <f t="shared" si="0"/>
        <v>Feb</v>
      </c>
      <c r="E29" s="12" t="s">
        <v>4648</v>
      </c>
      <c r="F29" s="13" t="s">
        <v>6143</v>
      </c>
      <c r="G29" s="12">
        <v>2</v>
      </c>
      <c r="H29" s="12" t="str">
        <f>_xll.XLOOKUP(E29,customers!$A$1:$A$1001,customers!$B$1:$B$1001,,0)</f>
        <v>Jarret Toye</v>
      </c>
      <c r="I29" s="33" t="str">
        <f>_xll.XLOOKUP(E29,customers!$A$1:$A$1001,customers!$C$1:$C$1001,,0)</f>
        <v>jtoyekg@pinterest.com</v>
      </c>
      <c r="J29" s="12" t="str">
        <f>_xll.XLOOKUP(E29,customers!$A$1:$A$1001,customers!$G$1:$G$1001,,0)</f>
        <v>Ireland</v>
      </c>
      <c r="K29" s="13" t="str">
        <f>_xll.XLOOKUP(F29,products!$A$1:$A$49,products!$B$1:$B$49,,0)</f>
        <v>Lib</v>
      </c>
      <c r="L29" s="13" t="str">
        <f>_xll.XLOOKUP(F29,products!$A$1:$A$49,products!$C$1:$C$49,,0)</f>
        <v>D</v>
      </c>
      <c r="M29" s="10" t="str">
        <f>_xll.XLOOKUP(F29,products!$A$1:$A$49,products!$D$1:$D$49,,0) &amp; " Kg "</f>
        <v xml:space="preserve">1 Kg </v>
      </c>
      <c r="N29" s="26">
        <f>_xll.XLOOKUP(F29,products!$A$1:$A$49,products!$E$1:$E$49,,0)</f>
        <v>12.95</v>
      </c>
      <c r="O29" s="27">
        <f>(G29*N29)</f>
        <v>25.9</v>
      </c>
      <c r="P29" t="str">
        <f>IF(K29="Rob","Robusta",IF(K29="Exc","Excelsa",IF(K29="Lib","Liberica",IF(K29="Ara","Arabica",""))))</f>
        <v>Liberica</v>
      </c>
      <c r="Q29" t="str">
        <f>IF(L29="M","Medium",IF(L29="D","Dark",IF(L29="L","Light","")))</f>
        <v>Dark</v>
      </c>
      <c r="R29" t="str">
        <f>_xll.XLOOKUP(Table3[[#This Row],[Customer ID]],customers!$A$1:$A$1001,customers!$I$1:$I$1001,,0)</f>
        <v>Yes</v>
      </c>
    </row>
    <row r="30" spans="1:18" x14ac:dyDescent="0.3">
      <c r="A30" s="9" t="s">
        <v>1271</v>
      </c>
      <c r="B30" s="18">
        <v>43509</v>
      </c>
      <c r="C30" s="8">
        <f>YEAR(B30)</f>
        <v>2019</v>
      </c>
      <c r="D30" s="38" t="str">
        <f t="shared" si="0"/>
        <v>Feb</v>
      </c>
      <c r="E30" s="9" t="s">
        <v>1272</v>
      </c>
      <c r="F30" s="10" t="s">
        <v>6143</v>
      </c>
      <c r="G30" s="9">
        <v>6</v>
      </c>
      <c r="H30" s="9" t="str">
        <f>_xll.XLOOKUP(E30,customers!$A$1:$A$1001,customers!$B$1:$B$1001,,0)</f>
        <v>Rivy Farington</v>
      </c>
      <c r="I30" s="32">
        <f>_xll.XLOOKUP(E30,customers!$A$1:$A$1001,customers!$C$1:$C$1001,,0)</f>
        <v>0</v>
      </c>
      <c r="J30" s="9" t="str">
        <f>_xll.XLOOKUP(E30,customers!$A$1:$A$1001,customers!$G$1:$G$1001,,0)</f>
        <v>United States</v>
      </c>
      <c r="K30" s="10" t="str">
        <f>_xll.XLOOKUP(F30,products!$A$1:$A$49,products!$B$1:$B$49,,0)</f>
        <v>Lib</v>
      </c>
      <c r="L30" s="10" t="str">
        <f>_xll.XLOOKUP(F30,products!$A$1:$A$49,products!$C$1:$C$49,,0)</f>
        <v>D</v>
      </c>
      <c r="M30" s="10" t="str">
        <f>_xll.XLOOKUP(F30,products!$A$1:$A$49,products!$D$1:$D$49,,0) &amp; " Kg "</f>
        <v xml:space="preserve">1 Kg </v>
      </c>
      <c r="N30" s="24">
        <f>_xll.XLOOKUP(F30,products!$A$1:$A$49,products!$E$1:$E$49,,0)</f>
        <v>12.95</v>
      </c>
      <c r="O30" s="25">
        <f>(G30*N30)</f>
        <v>77.699999999999989</v>
      </c>
      <c r="P30" t="str">
        <f>IF(K30="Rob","Robusta",IF(K30="Exc","Excelsa",IF(K30="Lib","Liberica",IF(K30="Ara","Arabica",""))))</f>
        <v>Liberica</v>
      </c>
      <c r="Q30" t="str">
        <f>IF(L30="M","Medium",IF(L30="D","Dark",IF(L30="L","Light","")))</f>
        <v>Dark</v>
      </c>
      <c r="R30" t="str">
        <f>_xll.XLOOKUP(Table3[[#This Row],[Customer ID]],customers!$A$1:$A$1001,customers!$I$1:$I$1001,,0)</f>
        <v>Yes</v>
      </c>
    </row>
    <row r="31" spans="1:18" x14ac:dyDescent="0.3">
      <c r="A31" s="12" t="s">
        <v>5123</v>
      </c>
      <c r="B31" s="19">
        <v>43510</v>
      </c>
      <c r="C31" s="11">
        <f>YEAR(B31)</f>
        <v>2019</v>
      </c>
      <c r="D31" s="38" t="str">
        <f t="shared" si="0"/>
        <v>Feb</v>
      </c>
      <c r="E31" s="12" t="s">
        <v>5124</v>
      </c>
      <c r="F31" s="13" t="s">
        <v>6141</v>
      </c>
      <c r="G31" s="12">
        <v>4</v>
      </c>
      <c r="H31" s="12" t="str">
        <f>_xll.XLOOKUP(E31,customers!$A$1:$A$1001,customers!$B$1:$B$1001,,0)</f>
        <v>Eustace Stenton</v>
      </c>
      <c r="I31" s="33" t="str">
        <f>_xll.XLOOKUP(E31,customers!$A$1:$A$1001,customers!$C$1:$C$1001,,0)</f>
        <v>estentonms@google.it</v>
      </c>
      <c r="J31" s="12" t="str">
        <f>_xll.XLOOKUP(E31,customers!$A$1:$A$1001,customers!$G$1:$G$1001,,0)</f>
        <v>United States</v>
      </c>
      <c r="K31" s="13" t="str">
        <f>_xll.XLOOKUP(F31,products!$A$1:$A$49,products!$B$1:$B$49,,0)</f>
        <v>Exc</v>
      </c>
      <c r="L31" s="13" t="str">
        <f>_xll.XLOOKUP(F31,products!$A$1:$A$49,products!$C$1:$C$49,,0)</f>
        <v>M</v>
      </c>
      <c r="M31" s="10" t="str">
        <f>_xll.XLOOKUP(F31,products!$A$1:$A$49,products!$D$1:$D$49,,0) &amp; " Kg "</f>
        <v xml:space="preserve">1 Kg </v>
      </c>
      <c r="N31" s="26">
        <f>_xll.XLOOKUP(F31,products!$A$1:$A$49,products!$E$1:$E$49,,0)</f>
        <v>13.75</v>
      </c>
      <c r="O31" s="27">
        <f>(G31*N31)</f>
        <v>55</v>
      </c>
      <c r="P31" t="str">
        <f>IF(K31="Rob","Robusta",IF(K31="Exc","Excelsa",IF(K31="Lib","Liberica",IF(K31="Ara","Arabica",""))))</f>
        <v>Excelsa</v>
      </c>
      <c r="Q31" t="str">
        <f>IF(L31="M","Medium",IF(L31="D","Dark",IF(L31="L","Light","")))</f>
        <v>Medium</v>
      </c>
      <c r="R31" t="str">
        <f>_xll.XLOOKUP(Table3[[#This Row],[Customer ID]],customers!$A$1:$A$1001,customers!$I$1:$I$1001,,0)</f>
        <v>Yes</v>
      </c>
    </row>
    <row r="32" spans="1:18" x14ac:dyDescent="0.3">
      <c r="A32" s="9" t="s">
        <v>3844</v>
      </c>
      <c r="B32" s="18">
        <v>43512</v>
      </c>
      <c r="C32" s="8">
        <f>YEAR(B32)</f>
        <v>2019</v>
      </c>
      <c r="D32" s="38" t="str">
        <f t="shared" si="0"/>
        <v>Feb</v>
      </c>
      <c r="E32" s="9" t="s">
        <v>3845</v>
      </c>
      <c r="F32" s="10" t="s">
        <v>6182</v>
      </c>
      <c r="G32" s="9">
        <v>2</v>
      </c>
      <c r="H32" s="9" t="str">
        <f>_xll.XLOOKUP(E32,customers!$A$1:$A$1001,customers!$B$1:$B$1001,,0)</f>
        <v>Gabriel Starcks</v>
      </c>
      <c r="I32" s="32" t="str">
        <f>_xll.XLOOKUP(E32,customers!$A$1:$A$1001,customers!$C$1:$C$1001,,0)</f>
        <v>gstarcksgi@abc.net.au</v>
      </c>
      <c r="J32" s="9" t="str">
        <f>_xll.XLOOKUP(E32,customers!$A$1:$A$1001,customers!$G$1:$G$1001,,0)</f>
        <v>United States</v>
      </c>
      <c r="K32" s="10" t="str">
        <f>_xll.XLOOKUP(F32,products!$A$1:$A$49,products!$B$1:$B$49,,0)</f>
        <v>Ara</v>
      </c>
      <c r="L32" s="10" t="str">
        <f>_xll.XLOOKUP(F32,products!$A$1:$A$49,products!$C$1:$C$49,,0)</f>
        <v>L</v>
      </c>
      <c r="M32" s="10" t="str">
        <f>_xll.XLOOKUP(F32,products!$A$1:$A$49,products!$D$1:$D$49,,0) &amp; " Kg "</f>
        <v xml:space="preserve">2.5 Kg </v>
      </c>
      <c r="N32" s="24">
        <f>_xll.XLOOKUP(F32,products!$A$1:$A$49,products!$E$1:$E$49,,0)</f>
        <v>29.784999999999997</v>
      </c>
      <c r="O32" s="25">
        <f>(G32*N32)</f>
        <v>59.569999999999993</v>
      </c>
      <c r="P32" t="str">
        <f>IF(K32="Rob","Robusta",IF(K32="Exc","Excelsa",IF(K32="Lib","Liberica",IF(K32="Ara","Arabica",""))))</f>
        <v>Arabica</v>
      </c>
      <c r="Q32" t="str">
        <f>IF(L32="M","Medium",IF(L32="D","Dark",IF(L32="L","Light","")))</f>
        <v>Light</v>
      </c>
      <c r="R32" t="str">
        <f>_xll.XLOOKUP(Table3[[#This Row],[Customer ID]],customers!$A$1:$A$1001,customers!$I$1:$I$1001,,0)</f>
        <v>No</v>
      </c>
    </row>
    <row r="33" spans="1:18" x14ac:dyDescent="0.3">
      <c r="A33" s="12" t="s">
        <v>3724</v>
      </c>
      <c r="B33" s="19">
        <v>43515</v>
      </c>
      <c r="C33" s="11">
        <f>YEAR(B33)</f>
        <v>2019</v>
      </c>
      <c r="D33" s="38" t="str">
        <f t="shared" si="0"/>
        <v>Feb</v>
      </c>
      <c r="E33" s="12" t="s">
        <v>3725</v>
      </c>
      <c r="F33" s="13" t="s">
        <v>6154</v>
      </c>
      <c r="G33" s="12">
        <v>2</v>
      </c>
      <c r="H33" s="12" t="str">
        <f>_xll.XLOOKUP(E33,customers!$A$1:$A$1001,customers!$B$1:$B$1001,,0)</f>
        <v>Herbie Peppard</v>
      </c>
      <c r="I33" s="33">
        <f>_xll.XLOOKUP(E33,customers!$A$1:$A$1001,customers!$C$1:$C$1001,,0)</f>
        <v>0</v>
      </c>
      <c r="J33" s="12" t="str">
        <f>_xll.XLOOKUP(E33,customers!$A$1:$A$1001,customers!$G$1:$G$1001,,0)</f>
        <v>United States</v>
      </c>
      <c r="K33" s="13" t="str">
        <f>_xll.XLOOKUP(F33,products!$A$1:$A$49,products!$B$1:$B$49,,0)</f>
        <v>Ara</v>
      </c>
      <c r="L33" s="13" t="str">
        <f>_xll.XLOOKUP(F33,products!$A$1:$A$49,products!$C$1:$C$49,,0)</f>
        <v>D</v>
      </c>
      <c r="M33" s="10" t="str">
        <f>_xll.XLOOKUP(F33,products!$A$1:$A$49,products!$D$1:$D$49,,0) &amp; " Kg "</f>
        <v xml:space="preserve">0.2 Kg </v>
      </c>
      <c r="N33" s="26">
        <f>_xll.XLOOKUP(F33,products!$A$1:$A$49,products!$E$1:$E$49,,0)</f>
        <v>2.9849999999999999</v>
      </c>
      <c r="O33" s="27">
        <f>(G33*N33)</f>
        <v>5.97</v>
      </c>
      <c r="P33" t="str">
        <f>IF(K33="Rob","Robusta",IF(K33="Exc","Excelsa",IF(K33="Lib","Liberica",IF(K33="Ara","Arabica",""))))</f>
        <v>Arabica</v>
      </c>
      <c r="Q33" t="str">
        <f>IF(L33="M","Medium",IF(L33="D","Dark",IF(L33="L","Light","")))</f>
        <v>Dark</v>
      </c>
      <c r="R33" t="str">
        <f>_xll.XLOOKUP(Table3[[#This Row],[Customer ID]],customers!$A$1:$A$1001,customers!$I$1:$I$1001,,0)</f>
        <v>Yes</v>
      </c>
    </row>
    <row r="34" spans="1:18" x14ac:dyDescent="0.3">
      <c r="A34" s="9" t="s">
        <v>637</v>
      </c>
      <c r="B34" s="18">
        <v>43516</v>
      </c>
      <c r="C34" s="8">
        <f>YEAR(B34)</f>
        <v>2019</v>
      </c>
      <c r="D34" s="38" t="str">
        <f t="shared" si="0"/>
        <v>Feb</v>
      </c>
      <c r="E34" s="9" t="s">
        <v>638</v>
      </c>
      <c r="F34" s="10" t="s">
        <v>6157</v>
      </c>
      <c r="G34" s="9">
        <v>4</v>
      </c>
      <c r="H34" s="9" t="str">
        <f>_xll.XLOOKUP(E34,customers!$A$1:$A$1001,customers!$B$1:$B$1001,,0)</f>
        <v>Selene Shales</v>
      </c>
      <c r="I34" s="32" t="str">
        <f>_xll.XLOOKUP(E34,customers!$A$1:$A$1001,customers!$C$1:$C$1001,,0)</f>
        <v>sshalesq@umich.edu</v>
      </c>
      <c r="J34" s="9" t="str">
        <f>_xll.XLOOKUP(E34,customers!$A$1:$A$1001,customers!$G$1:$G$1001,,0)</f>
        <v>United States</v>
      </c>
      <c r="K34" s="10" t="str">
        <f>_xll.XLOOKUP(F34,products!$A$1:$A$49,products!$B$1:$B$49,,0)</f>
        <v>Ara</v>
      </c>
      <c r="L34" s="10" t="str">
        <f>_xll.XLOOKUP(F34,products!$A$1:$A$49,products!$C$1:$C$49,,0)</f>
        <v>M</v>
      </c>
      <c r="M34" s="10" t="str">
        <f>_xll.XLOOKUP(F34,products!$A$1:$A$49,products!$D$1:$D$49,,0) &amp; " Kg "</f>
        <v xml:space="preserve">0.5 Kg </v>
      </c>
      <c r="N34" s="24">
        <f>_xll.XLOOKUP(F34,products!$A$1:$A$49,products!$E$1:$E$49,,0)</f>
        <v>6.75</v>
      </c>
      <c r="O34" s="25">
        <f>(G34*N34)</f>
        <v>27</v>
      </c>
      <c r="P34" t="str">
        <f>IF(K34="Rob","Robusta",IF(K34="Exc","Excelsa",IF(K34="Lib","Liberica",IF(K34="Ara","Arabica",""))))</f>
        <v>Arabica</v>
      </c>
      <c r="Q34" t="str">
        <f>IF(L34="M","Medium",IF(L34="D","Dark",IF(L34="L","Light","")))</f>
        <v>Medium</v>
      </c>
      <c r="R34" t="str">
        <f>_xll.XLOOKUP(Table3[[#This Row],[Customer ID]],customers!$A$1:$A$1001,customers!$I$1:$I$1001,,0)</f>
        <v>Yes</v>
      </c>
    </row>
    <row r="35" spans="1:18" x14ac:dyDescent="0.3">
      <c r="A35" s="12" t="s">
        <v>655</v>
      </c>
      <c r="B35" s="19">
        <v>43516</v>
      </c>
      <c r="C35" s="11">
        <f>YEAR(B35)</f>
        <v>2019</v>
      </c>
      <c r="D35" s="38" t="str">
        <f t="shared" si="0"/>
        <v>Feb</v>
      </c>
      <c r="E35" s="12" t="s">
        <v>656</v>
      </c>
      <c r="F35" s="13" t="s">
        <v>6147</v>
      </c>
      <c r="G35" s="12">
        <v>4</v>
      </c>
      <c r="H35" s="12" t="str">
        <f>_xll.XLOOKUP(E35,customers!$A$1:$A$1001,customers!$B$1:$B$1001,,0)</f>
        <v>Mozelle Calcutt</v>
      </c>
      <c r="I35" s="33" t="str">
        <f>_xll.XLOOKUP(E35,customers!$A$1:$A$1001,customers!$C$1:$C$1001,,0)</f>
        <v>mcalcuttt@baidu.com</v>
      </c>
      <c r="J35" s="12" t="str">
        <f>_xll.XLOOKUP(E35,customers!$A$1:$A$1001,customers!$G$1:$G$1001,,0)</f>
        <v>Ireland</v>
      </c>
      <c r="K35" s="13" t="str">
        <f>_xll.XLOOKUP(F35,products!$A$1:$A$49,products!$B$1:$B$49,,0)</f>
        <v>Ara</v>
      </c>
      <c r="L35" s="13" t="str">
        <f>_xll.XLOOKUP(F35,products!$A$1:$A$49,products!$C$1:$C$49,,0)</f>
        <v>D</v>
      </c>
      <c r="M35" s="10" t="str">
        <f>_xll.XLOOKUP(F35,products!$A$1:$A$49,products!$D$1:$D$49,,0) &amp; " Kg "</f>
        <v xml:space="preserve">1 Kg </v>
      </c>
      <c r="N35" s="26">
        <f>_xll.XLOOKUP(F35,products!$A$1:$A$49,products!$E$1:$E$49,,0)</f>
        <v>9.9499999999999993</v>
      </c>
      <c r="O35" s="27">
        <f>(G35*N35)</f>
        <v>39.799999999999997</v>
      </c>
      <c r="P35" t="str">
        <f>IF(K35="Rob","Robusta",IF(K35="Exc","Excelsa",IF(K35="Lib","Liberica",IF(K35="Ara","Arabica",""))))</f>
        <v>Arabica</v>
      </c>
      <c r="Q35" t="str">
        <f>IF(L35="M","Medium",IF(L35="D","Dark",IF(L35="L","Light","")))</f>
        <v>Dark</v>
      </c>
      <c r="R35" t="str">
        <f>_xll.XLOOKUP(Table3[[#This Row],[Customer ID]],customers!$A$1:$A$1001,customers!$I$1:$I$1001,,0)</f>
        <v>Yes</v>
      </c>
    </row>
    <row r="36" spans="1:18" x14ac:dyDescent="0.3">
      <c r="A36" s="9" t="s">
        <v>3355</v>
      </c>
      <c r="B36" s="18">
        <v>43516</v>
      </c>
      <c r="C36" s="8">
        <f>YEAR(B36)</f>
        <v>2019</v>
      </c>
      <c r="D36" s="38" t="str">
        <f t="shared" si="0"/>
        <v>Feb</v>
      </c>
      <c r="E36" s="9" t="s">
        <v>3356</v>
      </c>
      <c r="F36" s="10" t="s">
        <v>6182</v>
      </c>
      <c r="G36" s="9">
        <v>3</v>
      </c>
      <c r="H36" s="9" t="str">
        <f>_xll.XLOOKUP(E36,customers!$A$1:$A$1001,customers!$B$1:$B$1001,,0)</f>
        <v>Perry Lyfield</v>
      </c>
      <c r="I36" s="32" t="str">
        <f>_xll.XLOOKUP(E36,customers!$A$1:$A$1001,customers!$C$1:$C$1001,,0)</f>
        <v>plyfielde3@baidu.com</v>
      </c>
      <c r="J36" s="9" t="str">
        <f>_xll.XLOOKUP(E36,customers!$A$1:$A$1001,customers!$G$1:$G$1001,,0)</f>
        <v>United States</v>
      </c>
      <c r="K36" s="10" t="str">
        <f>_xll.XLOOKUP(F36,products!$A$1:$A$49,products!$B$1:$B$49,,0)</f>
        <v>Ara</v>
      </c>
      <c r="L36" s="10" t="str">
        <f>_xll.XLOOKUP(F36,products!$A$1:$A$49,products!$C$1:$C$49,,0)</f>
        <v>L</v>
      </c>
      <c r="M36" s="10" t="str">
        <f>_xll.XLOOKUP(F36,products!$A$1:$A$49,products!$D$1:$D$49,,0) &amp; " Kg "</f>
        <v xml:space="preserve">2.5 Kg </v>
      </c>
      <c r="N36" s="24">
        <f>_xll.XLOOKUP(F36,products!$A$1:$A$49,products!$E$1:$E$49,,0)</f>
        <v>29.784999999999997</v>
      </c>
      <c r="O36" s="25">
        <f>(G36*N36)</f>
        <v>89.35499999999999</v>
      </c>
      <c r="P36" t="str">
        <f>IF(K36="Rob","Robusta",IF(K36="Exc","Excelsa",IF(K36="Lib","Liberica",IF(K36="Ara","Arabica",""))))</f>
        <v>Arabica</v>
      </c>
      <c r="Q36" t="str">
        <f>IF(L36="M","Medium",IF(L36="D","Dark",IF(L36="L","Light","")))</f>
        <v>Light</v>
      </c>
      <c r="R36" t="str">
        <f>_xll.XLOOKUP(Table3[[#This Row],[Customer ID]],customers!$A$1:$A$1001,customers!$I$1:$I$1001,,0)</f>
        <v>Yes</v>
      </c>
    </row>
    <row r="37" spans="1:18" x14ac:dyDescent="0.3">
      <c r="A37" s="12" t="s">
        <v>3469</v>
      </c>
      <c r="B37" s="19">
        <v>43517</v>
      </c>
      <c r="C37" s="11">
        <f>YEAR(B37)</f>
        <v>2019</v>
      </c>
      <c r="D37" s="38" t="str">
        <f t="shared" si="0"/>
        <v>Feb</v>
      </c>
      <c r="E37" s="12" t="s">
        <v>3470</v>
      </c>
      <c r="F37" s="13" t="s">
        <v>6139</v>
      </c>
      <c r="G37" s="12">
        <v>5</v>
      </c>
      <c r="H37" s="12" t="str">
        <f>_xll.XLOOKUP(E37,customers!$A$1:$A$1001,customers!$B$1:$B$1001,,0)</f>
        <v>Irvine Phillpot</v>
      </c>
      <c r="I37" s="33" t="str">
        <f>_xll.XLOOKUP(E37,customers!$A$1:$A$1001,customers!$C$1:$C$1001,,0)</f>
        <v>iphillpoten@buzzfeed.com</v>
      </c>
      <c r="J37" s="12" t="str">
        <f>_xll.XLOOKUP(E37,customers!$A$1:$A$1001,customers!$G$1:$G$1001,,0)</f>
        <v>United Kingdom</v>
      </c>
      <c r="K37" s="13" t="str">
        <f>_xll.XLOOKUP(F37,products!$A$1:$A$49,products!$B$1:$B$49,,0)</f>
        <v>Exc</v>
      </c>
      <c r="L37" s="13" t="str">
        <f>_xll.XLOOKUP(F37,products!$A$1:$A$49,products!$C$1:$C$49,,0)</f>
        <v>M</v>
      </c>
      <c r="M37" s="10" t="str">
        <f>_xll.XLOOKUP(F37,products!$A$1:$A$49,products!$D$1:$D$49,,0) &amp; " Kg "</f>
        <v xml:space="preserve">0.5 Kg </v>
      </c>
      <c r="N37" s="26">
        <f>_xll.XLOOKUP(F37,products!$A$1:$A$49,products!$E$1:$E$49,,0)</f>
        <v>8.25</v>
      </c>
      <c r="O37" s="27">
        <f>(G37*N37)</f>
        <v>41.25</v>
      </c>
      <c r="P37" t="str">
        <f>IF(K37="Rob","Robusta",IF(K37="Exc","Excelsa",IF(K37="Lib","Liberica",IF(K37="Ara","Arabica",""))))</f>
        <v>Excelsa</v>
      </c>
      <c r="Q37" t="str">
        <f>IF(L37="M","Medium",IF(L37="D","Dark",IF(L37="L","Light","")))</f>
        <v>Medium</v>
      </c>
      <c r="R37" t="str">
        <f>_xll.XLOOKUP(Table3[[#This Row],[Customer ID]],customers!$A$1:$A$1001,customers!$I$1:$I$1001,,0)</f>
        <v>No</v>
      </c>
    </row>
    <row r="38" spans="1:18" x14ac:dyDescent="0.3">
      <c r="A38" s="9" t="s">
        <v>4354</v>
      </c>
      <c r="B38" s="18">
        <v>43517</v>
      </c>
      <c r="C38" s="8">
        <f>YEAR(B38)</f>
        <v>2019</v>
      </c>
      <c r="D38" s="38" t="str">
        <f t="shared" si="0"/>
        <v>Feb</v>
      </c>
      <c r="E38" s="9" t="s">
        <v>4355</v>
      </c>
      <c r="F38" s="10" t="s">
        <v>6179</v>
      </c>
      <c r="G38" s="9">
        <v>6</v>
      </c>
      <c r="H38" s="9" t="str">
        <f>_xll.XLOOKUP(E38,customers!$A$1:$A$1001,customers!$B$1:$B$1001,,0)</f>
        <v>Becca Ableson</v>
      </c>
      <c r="I38" s="32">
        <f>_xll.XLOOKUP(E38,customers!$A$1:$A$1001,customers!$C$1:$C$1001,,0)</f>
        <v>0</v>
      </c>
      <c r="J38" s="9" t="str">
        <f>_xll.XLOOKUP(E38,customers!$A$1:$A$1001,customers!$G$1:$G$1001,,0)</f>
        <v>United States</v>
      </c>
      <c r="K38" s="10" t="str">
        <f>_xll.XLOOKUP(F38,products!$A$1:$A$49,products!$B$1:$B$49,,0)</f>
        <v>Rob</v>
      </c>
      <c r="L38" s="10" t="str">
        <f>_xll.XLOOKUP(F38,products!$A$1:$A$49,products!$C$1:$C$49,,0)</f>
        <v>L</v>
      </c>
      <c r="M38" s="10" t="str">
        <f>_xll.XLOOKUP(F38,products!$A$1:$A$49,products!$D$1:$D$49,,0) &amp; " Kg "</f>
        <v xml:space="preserve">1 Kg </v>
      </c>
      <c r="N38" s="24">
        <f>_xll.XLOOKUP(F38,products!$A$1:$A$49,products!$E$1:$E$49,,0)</f>
        <v>11.95</v>
      </c>
      <c r="O38" s="25">
        <f>(G38*N38)</f>
        <v>71.699999999999989</v>
      </c>
      <c r="P38" t="str">
        <f>IF(K38="Rob","Robusta",IF(K38="Exc","Excelsa",IF(K38="Lib","Liberica",IF(K38="Ara","Arabica",""))))</f>
        <v>Robusta</v>
      </c>
      <c r="Q38" t="str">
        <f>IF(L38="M","Medium",IF(L38="D","Dark",IF(L38="L","Light","")))</f>
        <v>Light</v>
      </c>
      <c r="R38" t="str">
        <f>_xll.XLOOKUP(Table3[[#This Row],[Customer ID]],customers!$A$1:$A$1001,customers!$I$1:$I$1001,,0)</f>
        <v>No</v>
      </c>
    </row>
    <row r="39" spans="1:18" x14ac:dyDescent="0.3">
      <c r="A39" s="12" t="s">
        <v>3035</v>
      </c>
      <c r="B39" s="19">
        <v>43518</v>
      </c>
      <c r="C39" s="11">
        <f>YEAR(B39)</f>
        <v>2019</v>
      </c>
      <c r="D39" s="38" t="str">
        <f t="shared" si="0"/>
        <v>Feb</v>
      </c>
      <c r="E39" s="12" t="s">
        <v>3036</v>
      </c>
      <c r="F39" s="13" t="s">
        <v>6149</v>
      </c>
      <c r="G39" s="12">
        <v>2</v>
      </c>
      <c r="H39" s="12" t="str">
        <f>_xll.XLOOKUP(E39,customers!$A$1:$A$1001,customers!$B$1:$B$1001,,0)</f>
        <v>Mohandis Spurden</v>
      </c>
      <c r="I39" s="33" t="str">
        <f>_xll.XLOOKUP(E39,customers!$A$1:$A$1001,customers!$C$1:$C$1001,,0)</f>
        <v>mspurdencj@exblog.jp</v>
      </c>
      <c r="J39" s="12" t="str">
        <f>_xll.XLOOKUP(E39,customers!$A$1:$A$1001,customers!$G$1:$G$1001,,0)</f>
        <v>United States</v>
      </c>
      <c r="K39" s="13" t="str">
        <f>_xll.XLOOKUP(F39,products!$A$1:$A$49,products!$B$1:$B$49,,0)</f>
        <v>Rob</v>
      </c>
      <c r="L39" s="13" t="str">
        <f>_xll.XLOOKUP(F39,products!$A$1:$A$49,products!$C$1:$C$49,,0)</f>
        <v>D</v>
      </c>
      <c r="M39" s="10" t="str">
        <f>_xll.XLOOKUP(F39,products!$A$1:$A$49,products!$D$1:$D$49,,0) &amp; " Kg "</f>
        <v xml:space="preserve">2.5 Kg </v>
      </c>
      <c r="N39" s="26">
        <f>_xll.XLOOKUP(F39,products!$A$1:$A$49,products!$E$1:$E$49,,0)</f>
        <v>20.584999999999997</v>
      </c>
      <c r="O39" s="27">
        <f>(G39*N39)</f>
        <v>41.169999999999995</v>
      </c>
      <c r="P39" t="str">
        <f>IF(K39="Rob","Robusta",IF(K39="Exc","Excelsa",IF(K39="Lib","Liberica",IF(K39="Ara","Arabica",""))))</f>
        <v>Robusta</v>
      </c>
      <c r="Q39" t="str">
        <f>IF(L39="M","Medium",IF(L39="D","Dark",IF(L39="L","Light","")))</f>
        <v>Dark</v>
      </c>
      <c r="R39" t="str">
        <f>_xll.XLOOKUP(Table3[[#This Row],[Customer ID]],customers!$A$1:$A$1001,customers!$I$1:$I$1001,,0)</f>
        <v>Yes</v>
      </c>
    </row>
    <row r="40" spans="1:18" x14ac:dyDescent="0.3">
      <c r="A40" s="9" t="s">
        <v>2085</v>
      </c>
      <c r="B40" s="18">
        <v>43520</v>
      </c>
      <c r="C40" s="8">
        <f>YEAR(B40)</f>
        <v>2019</v>
      </c>
      <c r="D40" s="38" t="str">
        <f t="shared" si="0"/>
        <v>Feb</v>
      </c>
      <c r="E40" s="9" t="s">
        <v>2086</v>
      </c>
      <c r="F40" s="10" t="s">
        <v>6180</v>
      </c>
      <c r="G40" s="9">
        <v>1</v>
      </c>
      <c r="H40" s="9" t="str">
        <f>_xll.XLOOKUP(E40,customers!$A$1:$A$1001,customers!$B$1:$B$1001,,0)</f>
        <v>Flory Crumpe</v>
      </c>
      <c r="I40" s="32" t="str">
        <f>_xll.XLOOKUP(E40,customers!$A$1:$A$1001,customers!$C$1:$C$1001,,0)</f>
        <v>fcrumpe7u@ftc.gov</v>
      </c>
      <c r="J40" s="9" t="str">
        <f>_xll.XLOOKUP(E40,customers!$A$1:$A$1001,customers!$G$1:$G$1001,,0)</f>
        <v>United Kingdom</v>
      </c>
      <c r="K40" s="10" t="str">
        <f>_xll.XLOOKUP(F40,products!$A$1:$A$49,products!$B$1:$B$49,,0)</f>
        <v>Ara</v>
      </c>
      <c r="L40" s="10" t="str">
        <f>_xll.XLOOKUP(F40,products!$A$1:$A$49,products!$C$1:$C$49,,0)</f>
        <v>L</v>
      </c>
      <c r="M40" s="10" t="str">
        <f>_xll.XLOOKUP(F40,products!$A$1:$A$49,products!$D$1:$D$49,,0) &amp; " Kg "</f>
        <v xml:space="preserve">0.5 Kg </v>
      </c>
      <c r="N40" s="24">
        <f>_xll.XLOOKUP(F40,products!$A$1:$A$49,products!$E$1:$E$49,,0)</f>
        <v>7.77</v>
      </c>
      <c r="O40" s="25">
        <f>(G40*N40)</f>
        <v>7.77</v>
      </c>
      <c r="P40" t="str">
        <f>IF(K40="Rob","Robusta",IF(K40="Exc","Excelsa",IF(K40="Lib","Liberica",IF(K40="Ara","Arabica",""))))</f>
        <v>Arabica</v>
      </c>
      <c r="Q40" t="str">
        <f>IF(L40="M","Medium",IF(L40="D","Dark",IF(L40="L","Light","")))</f>
        <v>Light</v>
      </c>
      <c r="R40" t="str">
        <f>_xll.XLOOKUP(Table3[[#This Row],[Customer ID]],customers!$A$1:$A$1001,customers!$I$1:$I$1001,,0)</f>
        <v>No</v>
      </c>
    </row>
    <row r="41" spans="1:18" x14ac:dyDescent="0.3">
      <c r="A41" s="12" t="s">
        <v>833</v>
      </c>
      <c r="B41" s="19">
        <v>43521</v>
      </c>
      <c r="C41" s="11">
        <f>YEAR(B41)</f>
        <v>2019</v>
      </c>
      <c r="D41" s="38" t="str">
        <f t="shared" si="0"/>
        <v>Feb</v>
      </c>
      <c r="E41" s="12" t="s">
        <v>834</v>
      </c>
      <c r="F41" s="13" t="s">
        <v>6172</v>
      </c>
      <c r="G41" s="12">
        <v>5</v>
      </c>
      <c r="H41" s="12" t="str">
        <f>_xll.XLOOKUP(E41,customers!$A$1:$A$1001,customers!$B$1:$B$1001,,0)</f>
        <v>Pammi Endacott</v>
      </c>
      <c r="I41" s="33">
        <f>_xll.XLOOKUP(E41,customers!$A$1:$A$1001,customers!$C$1:$C$1001,,0)</f>
        <v>0</v>
      </c>
      <c r="J41" s="12" t="str">
        <f>_xll.XLOOKUP(E41,customers!$A$1:$A$1001,customers!$G$1:$G$1001,,0)</f>
        <v>United Kingdom</v>
      </c>
      <c r="K41" s="13" t="str">
        <f>_xll.XLOOKUP(F41,products!$A$1:$A$49,products!$B$1:$B$49,,0)</f>
        <v>Rob</v>
      </c>
      <c r="L41" s="13" t="str">
        <f>_xll.XLOOKUP(F41,products!$A$1:$A$49,products!$C$1:$C$49,,0)</f>
        <v>D</v>
      </c>
      <c r="M41" s="10" t="str">
        <f>_xll.XLOOKUP(F41,products!$A$1:$A$49,products!$D$1:$D$49,,0) &amp; " Kg "</f>
        <v xml:space="preserve">0.5 Kg </v>
      </c>
      <c r="N41" s="26">
        <f>_xll.XLOOKUP(F41,products!$A$1:$A$49,products!$E$1:$E$49,,0)</f>
        <v>5.3699999999999992</v>
      </c>
      <c r="O41" s="27">
        <f>(G41*N41)</f>
        <v>26.849999999999994</v>
      </c>
      <c r="P41" t="str">
        <f>IF(K41="Rob","Robusta",IF(K41="Exc","Excelsa",IF(K41="Lib","Liberica",IF(K41="Ara","Arabica",""))))</f>
        <v>Robusta</v>
      </c>
      <c r="Q41" t="str">
        <f>IF(L41="M","Medium",IF(L41="D","Dark",IF(L41="L","Light","")))</f>
        <v>Dark</v>
      </c>
      <c r="R41" t="str">
        <f>_xll.XLOOKUP(Table3[[#This Row],[Customer ID]],customers!$A$1:$A$1001,customers!$I$1:$I$1001,,0)</f>
        <v>Yes</v>
      </c>
    </row>
    <row r="42" spans="1:18" x14ac:dyDescent="0.3">
      <c r="A42" s="9" t="s">
        <v>2068</v>
      </c>
      <c r="B42" s="18">
        <v>43521</v>
      </c>
      <c r="C42" s="8">
        <f>YEAR(B42)</f>
        <v>2019</v>
      </c>
      <c r="D42" s="38" t="str">
        <f t="shared" si="0"/>
        <v>Feb</v>
      </c>
      <c r="E42" s="9" t="s">
        <v>2069</v>
      </c>
      <c r="F42" s="10" t="s">
        <v>6181</v>
      </c>
      <c r="G42" s="9">
        <v>1</v>
      </c>
      <c r="H42" s="9" t="str">
        <f>_xll.XLOOKUP(E42,customers!$A$1:$A$1001,customers!$B$1:$B$1001,,0)</f>
        <v>Parsifal Metrick</v>
      </c>
      <c r="I42" s="32" t="str">
        <f>_xll.XLOOKUP(E42,customers!$A$1:$A$1001,customers!$C$1:$C$1001,,0)</f>
        <v>pmetrick7r@rakuten.co.jp</v>
      </c>
      <c r="J42" s="9" t="str">
        <f>_xll.XLOOKUP(E42,customers!$A$1:$A$1001,customers!$G$1:$G$1001,,0)</f>
        <v>United States</v>
      </c>
      <c r="K42" s="10" t="str">
        <f>_xll.XLOOKUP(F42,products!$A$1:$A$49,products!$B$1:$B$49,,0)</f>
        <v>Lib</v>
      </c>
      <c r="L42" s="10" t="str">
        <f>_xll.XLOOKUP(F42,products!$A$1:$A$49,products!$C$1:$C$49,,0)</f>
        <v>M</v>
      </c>
      <c r="M42" s="10" t="str">
        <f>_xll.XLOOKUP(F42,products!$A$1:$A$49,products!$D$1:$D$49,,0) &amp; " Kg "</f>
        <v xml:space="preserve">2.5 Kg </v>
      </c>
      <c r="N42" s="24">
        <f>_xll.XLOOKUP(F42,products!$A$1:$A$49,products!$E$1:$E$49,,0)</f>
        <v>33.464999999999996</v>
      </c>
      <c r="O42" s="25">
        <f>(G42*N42)</f>
        <v>33.464999999999996</v>
      </c>
      <c r="P42" t="str">
        <f>IF(K42="Rob","Robusta",IF(K42="Exc","Excelsa",IF(K42="Lib","Liberica",IF(K42="Ara","Arabica",""))))</f>
        <v>Liberica</v>
      </c>
      <c r="Q42" t="str">
        <f>IF(L42="M","Medium",IF(L42="D","Dark",IF(L42="L","Light","")))</f>
        <v>Medium</v>
      </c>
      <c r="R42" t="str">
        <f>_xll.XLOOKUP(Table3[[#This Row],[Customer ID]],customers!$A$1:$A$1001,customers!$I$1:$I$1001,,0)</f>
        <v>Yes</v>
      </c>
    </row>
    <row r="43" spans="1:18" x14ac:dyDescent="0.3">
      <c r="A43" s="12" t="s">
        <v>5421</v>
      </c>
      <c r="B43" s="19">
        <v>43521</v>
      </c>
      <c r="C43" s="11">
        <f>YEAR(B43)</f>
        <v>2019</v>
      </c>
      <c r="D43" s="38" t="str">
        <f t="shared" si="0"/>
        <v>Feb</v>
      </c>
      <c r="E43" s="12" t="s">
        <v>5422</v>
      </c>
      <c r="F43" s="13" t="s">
        <v>6155</v>
      </c>
      <c r="G43" s="12">
        <v>2</v>
      </c>
      <c r="H43" s="12" t="str">
        <f>_xll.XLOOKUP(E43,customers!$A$1:$A$1001,customers!$B$1:$B$1001,,0)</f>
        <v>Claudie Weond</v>
      </c>
      <c r="I43" s="33" t="str">
        <f>_xll.XLOOKUP(E43,customers!$A$1:$A$1001,customers!$C$1:$C$1001,,0)</f>
        <v>cweondo8@theglobeandmail.com</v>
      </c>
      <c r="J43" s="12" t="str">
        <f>_xll.XLOOKUP(E43,customers!$A$1:$A$1001,customers!$G$1:$G$1001,,0)</f>
        <v>United States</v>
      </c>
      <c r="K43" s="13" t="str">
        <f>_xll.XLOOKUP(F43,products!$A$1:$A$49,products!$B$1:$B$49,,0)</f>
        <v>Ara</v>
      </c>
      <c r="L43" s="13" t="str">
        <f>_xll.XLOOKUP(F43,products!$A$1:$A$49,products!$C$1:$C$49,,0)</f>
        <v>M</v>
      </c>
      <c r="M43" s="10" t="str">
        <f>_xll.XLOOKUP(F43,products!$A$1:$A$49,products!$D$1:$D$49,,0) &amp; " Kg "</f>
        <v xml:space="preserve">1 Kg </v>
      </c>
      <c r="N43" s="26">
        <f>_xll.XLOOKUP(F43,products!$A$1:$A$49,products!$E$1:$E$49,,0)</f>
        <v>11.25</v>
      </c>
      <c r="O43" s="27">
        <f>(G43*N43)</f>
        <v>22.5</v>
      </c>
      <c r="P43" t="str">
        <f>IF(K43="Rob","Robusta",IF(K43="Exc","Excelsa",IF(K43="Lib","Liberica",IF(K43="Ara","Arabica",""))))</f>
        <v>Arabica</v>
      </c>
      <c r="Q43" t="str">
        <f>IF(L43="M","Medium",IF(L43="D","Dark",IF(L43="L","Light","")))</f>
        <v>Medium</v>
      </c>
      <c r="R43" t="str">
        <f>_xll.XLOOKUP(Table3[[#This Row],[Customer ID]],customers!$A$1:$A$1001,customers!$I$1:$I$1001,,0)</f>
        <v>No</v>
      </c>
    </row>
    <row r="44" spans="1:18" x14ac:dyDescent="0.3">
      <c r="A44" s="9" t="s">
        <v>5834</v>
      </c>
      <c r="B44" s="18">
        <v>43524</v>
      </c>
      <c r="C44" s="8">
        <f>YEAR(B44)</f>
        <v>2019</v>
      </c>
      <c r="D44" s="38" t="str">
        <f t="shared" si="0"/>
        <v>Feb</v>
      </c>
      <c r="E44" s="9" t="s">
        <v>5835</v>
      </c>
      <c r="F44" s="10" t="s">
        <v>6165</v>
      </c>
      <c r="G44" s="9">
        <v>4</v>
      </c>
      <c r="H44" s="9" t="str">
        <f>_xll.XLOOKUP(E44,customers!$A$1:$A$1001,customers!$B$1:$B$1001,,0)</f>
        <v>Jaimie Hatz</v>
      </c>
      <c r="I44" s="32">
        <f>_xll.XLOOKUP(E44,customers!$A$1:$A$1001,customers!$C$1:$C$1001,,0)</f>
        <v>0</v>
      </c>
      <c r="J44" s="9" t="str">
        <f>_xll.XLOOKUP(E44,customers!$A$1:$A$1001,customers!$G$1:$G$1001,,0)</f>
        <v>United States</v>
      </c>
      <c r="K44" s="10" t="str">
        <f>_xll.XLOOKUP(F44,products!$A$1:$A$49,products!$B$1:$B$49,,0)</f>
        <v>Lib</v>
      </c>
      <c r="L44" s="10" t="str">
        <f>_xll.XLOOKUP(F44,products!$A$1:$A$49,products!$C$1:$C$49,,0)</f>
        <v>D</v>
      </c>
      <c r="M44" s="10" t="str">
        <f>_xll.XLOOKUP(F44,products!$A$1:$A$49,products!$D$1:$D$49,,0) &amp; " Kg "</f>
        <v xml:space="preserve">2.5 Kg </v>
      </c>
      <c r="N44" s="24">
        <f>_xll.XLOOKUP(F44,products!$A$1:$A$49,products!$E$1:$E$49,,0)</f>
        <v>29.784999999999997</v>
      </c>
      <c r="O44" s="25">
        <f>(G44*N44)</f>
        <v>119.13999999999999</v>
      </c>
      <c r="P44" t="str">
        <f>IF(K44="Rob","Robusta",IF(K44="Exc","Excelsa",IF(K44="Lib","Liberica",IF(K44="Ara","Arabica",""))))</f>
        <v>Liberica</v>
      </c>
      <c r="Q44" t="str">
        <f>IF(L44="M","Medium",IF(L44="D","Dark",IF(L44="L","Light","")))</f>
        <v>Dark</v>
      </c>
      <c r="R44" t="str">
        <f>_xll.XLOOKUP(Table3[[#This Row],[Customer ID]],customers!$A$1:$A$1001,customers!$I$1:$I$1001,,0)</f>
        <v>No</v>
      </c>
    </row>
    <row r="45" spans="1:18" x14ac:dyDescent="0.3">
      <c r="A45" s="12" t="s">
        <v>2279</v>
      </c>
      <c r="B45" s="19">
        <v>43526</v>
      </c>
      <c r="C45" s="11">
        <f>YEAR(B45)</f>
        <v>2019</v>
      </c>
      <c r="D45" s="38" t="str">
        <f t="shared" si="0"/>
        <v>Mar</v>
      </c>
      <c r="E45" s="12" t="s">
        <v>2280</v>
      </c>
      <c r="F45" s="13" t="s">
        <v>6144</v>
      </c>
      <c r="G45" s="12">
        <v>3</v>
      </c>
      <c r="H45" s="12" t="str">
        <f>_xll.XLOOKUP(E45,customers!$A$1:$A$1001,customers!$B$1:$B$1001,,0)</f>
        <v>Selma McMillian</v>
      </c>
      <c r="I45" s="33" t="str">
        <f>_xll.XLOOKUP(E45,customers!$A$1:$A$1001,customers!$C$1:$C$1001,,0)</f>
        <v>smcmillian8t@csmonitor.com</v>
      </c>
      <c r="J45" s="12" t="str">
        <f>_xll.XLOOKUP(E45,customers!$A$1:$A$1001,customers!$G$1:$G$1001,,0)</f>
        <v>United States</v>
      </c>
      <c r="K45" s="13" t="str">
        <f>_xll.XLOOKUP(F45,products!$A$1:$A$49,products!$B$1:$B$49,,0)</f>
        <v>Exc</v>
      </c>
      <c r="L45" s="13" t="str">
        <f>_xll.XLOOKUP(F45,products!$A$1:$A$49,products!$C$1:$C$49,,0)</f>
        <v>D</v>
      </c>
      <c r="M45" s="10" t="str">
        <f>_xll.XLOOKUP(F45,products!$A$1:$A$49,products!$D$1:$D$49,,0) &amp; " Kg "</f>
        <v xml:space="preserve">0.5 Kg </v>
      </c>
      <c r="N45" s="26">
        <f>_xll.XLOOKUP(F45,products!$A$1:$A$49,products!$E$1:$E$49,,0)</f>
        <v>7.29</v>
      </c>
      <c r="O45" s="27">
        <f>(G45*N45)</f>
        <v>21.87</v>
      </c>
      <c r="P45" t="str">
        <f>IF(K45="Rob","Robusta",IF(K45="Exc","Excelsa",IF(K45="Lib","Liberica",IF(K45="Ara","Arabica",""))))</f>
        <v>Excelsa</v>
      </c>
      <c r="Q45" t="str">
        <f>IF(L45="M","Medium",IF(L45="D","Dark",IF(L45="L","Light","")))</f>
        <v>Dark</v>
      </c>
      <c r="R45" t="str">
        <f>_xll.XLOOKUP(Table3[[#This Row],[Customer ID]],customers!$A$1:$A$1001,customers!$I$1:$I$1001,,0)</f>
        <v>No</v>
      </c>
    </row>
    <row r="46" spans="1:18" x14ac:dyDescent="0.3">
      <c r="A46" s="9" t="s">
        <v>4023</v>
      </c>
      <c r="B46" s="18">
        <v>43526</v>
      </c>
      <c r="C46" s="8">
        <f>YEAR(B46)</f>
        <v>2019</v>
      </c>
      <c r="D46" s="38" t="str">
        <f t="shared" si="0"/>
        <v>Mar</v>
      </c>
      <c r="E46" s="9" t="s">
        <v>4024</v>
      </c>
      <c r="F46" s="10" t="s">
        <v>6175</v>
      </c>
      <c r="G46" s="9">
        <v>3</v>
      </c>
      <c r="H46" s="9" t="str">
        <f>_xll.XLOOKUP(E46,customers!$A$1:$A$1001,customers!$B$1:$B$1001,,0)</f>
        <v>Wallis Bernth</v>
      </c>
      <c r="I46" s="32" t="str">
        <f>_xll.XLOOKUP(E46,customers!$A$1:$A$1001,customers!$C$1:$C$1001,,0)</f>
        <v>wbernthhe@miitbeian.gov.cn</v>
      </c>
      <c r="J46" s="9" t="str">
        <f>_xll.XLOOKUP(E46,customers!$A$1:$A$1001,customers!$G$1:$G$1001,,0)</f>
        <v>United States</v>
      </c>
      <c r="K46" s="10" t="str">
        <f>_xll.XLOOKUP(F46,products!$A$1:$A$49,products!$B$1:$B$49,,0)</f>
        <v>Ara</v>
      </c>
      <c r="L46" s="10" t="str">
        <f>_xll.XLOOKUP(F46,products!$A$1:$A$49,products!$C$1:$C$49,,0)</f>
        <v>M</v>
      </c>
      <c r="M46" s="10" t="str">
        <f>_xll.XLOOKUP(F46,products!$A$1:$A$49,products!$D$1:$D$49,,0) &amp; " Kg "</f>
        <v xml:space="preserve">2.5 Kg </v>
      </c>
      <c r="N46" s="24">
        <f>_xll.XLOOKUP(F46,products!$A$1:$A$49,products!$E$1:$E$49,,0)</f>
        <v>25.874999999999996</v>
      </c>
      <c r="O46" s="25">
        <f>(G46*N46)</f>
        <v>77.624999999999986</v>
      </c>
      <c r="P46" t="str">
        <f>IF(K46="Rob","Robusta",IF(K46="Exc","Excelsa",IF(K46="Lib","Liberica",IF(K46="Ara","Arabica",""))))</f>
        <v>Arabica</v>
      </c>
      <c r="Q46" t="str">
        <f>IF(L46="M","Medium",IF(L46="D","Dark",IF(L46="L","Light","")))</f>
        <v>Medium</v>
      </c>
      <c r="R46" t="str">
        <f>_xll.XLOOKUP(Table3[[#This Row],[Customer ID]],customers!$A$1:$A$1001,customers!$I$1:$I$1001,,0)</f>
        <v>No</v>
      </c>
    </row>
    <row r="47" spans="1:18" x14ac:dyDescent="0.3">
      <c r="A47" s="12" t="s">
        <v>5396</v>
      </c>
      <c r="B47" s="19">
        <v>43526</v>
      </c>
      <c r="C47" s="11">
        <f>YEAR(B47)</f>
        <v>2019</v>
      </c>
      <c r="D47" s="38" t="str">
        <f t="shared" si="0"/>
        <v>Mar</v>
      </c>
      <c r="E47" s="12" t="s">
        <v>5397</v>
      </c>
      <c r="F47" s="13" t="s">
        <v>6139</v>
      </c>
      <c r="G47" s="12">
        <v>5</v>
      </c>
      <c r="H47" s="12" t="str">
        <f>_xll.XLOOKUP(E47,customers!$A$1:$A$1001,customers!$B$1:$B$1001,,0)</f>
        <v>Margie Palleske</v>
      </c>
      <c r="I47" s="33" t="str">
        <f>_xll.XLOOKUP(E47,customers!$A$1:$A$1001,customers!$C$1:$C$1001,,0)</f>
        <v>mpalleskeo4@nyu.edu</v>
      </c>
      <c r="J47" s="12" t="str">
        <f>_xll.XLOOKUP(E47,customers!$A$1:$A$1001,customers!$G$1:$G$1001,,0)</f>
        <v>United States</v>
      </c>
      <c r="K47" s="13" t="str">
        <f>_xll.XLOOKUP(F47,products!$A$1:$A$49,products!$B$1:$B$49,,0)</f>
        <v>Exc</v>
      </c>
      <c r="L47" s="13" t="str">
        <f>_xll.XLOOKUP(F47,products!$A$1:$A$49,products!$C$1:$C$49,,0)</f>
        <v>M</v>
      </c>
      <c r="M47" s="10" t="str">
        <f>_xll.XLOOKUP(F47,products!$A$1:$A$49,products!$D$1:$D$49,,0) &amp; " Kg "</f>
        <v xml:space="preserve">0.5 Kg </v>
      </c>
      <c r="N47" s="26">
        <f>_xll.XLOOKUP(F47,products!$A$1:$A$49,products!$E$1:$E$49,,0)</f>
        <v>8.25</v>
      </c>
      <c r="O47" s="27">
        <f>(G47*N47)</f>
        <v>41.25</v>
      </c>
      <c r="P47" t="str">
        <f>IF(K47="Rob","Robusta",IF(K47="Exc","Excelsa",IF(K47="Lib","Liberica",IF(K47="Ara","Arabica",""))))</f>
        <v>Excelsa</v>
      </c>
      <c r="Q47" t="str">
        <f>IF(L47="M","Medium",IF(L47="D","Dark",IF(L47="L","Light","")))</f>
        <v>Medium</v>
      </c>
      <c r="R47" t="str">
        <f>_xll.XLOOKUP(Table3[[#This Row],[Customer ID]],customers!$A$1:$A$1001,customers!$I$1:$I$1001,,0)</f>
        <v>Yes</v>
      </c>
    </row>
    <row r="48" spans="1:18" x14ac:dyDescent="0.3">
      <c r="A48" s="9" t="s">
        <v>4002</v>
      </c>
      <c r="B48" s="18">
        <v>43527</v>
      </c>
      <c r="C48" s="8">
        <f>YEAR(B48)</f>
        <v>2019</v>
      </c>
      <c r="D48" s="38" t="str">
        <f t="shared" si="0"/>
        <v>Mar</v>
      </c>
      <c r="E48" s="9" t="s">
        <v>4003</v>
      </c>
      <c r="F48" s="10" t="s">
        <v>6181</v>
      </c>
      <c r="G48" s="9">
        <v>4</v>
      </c>
      <c r="H48" s="9" t="str">
        <f>_xll.XLOOKUP(E48,customers!$A$1:$A$1001,customers!$B$1:$B$1001,,0)</f>
        <v>Bertine Byrd</v>
      </c>
      <c r="I48" s="32" t="str">
        <f>_xll.XLOOKUP(E48,customers!$A$1:$A$1001,customers!$C$1:$C$1001,,0)</f>
        <v>bbyrdha@4shared.com</v>
      </c>
      <c r="J48" s="9" t="str">
        <f>_xll.XLOOKUP(E48,customers!$A$1:$A$1001,customers!$G$1:$G$1001,,0)</f>
        <v>United States</v>
      </c>
      <c r="K48" s="10" t="str">
        <f>_xll.XLOOKUP(F48,products!$A$1:$A$49,products!$B$1:$B$49,,0)</f>
        <v>Lib</v>
      </c>
      <c r="L48" s="10" t="str">
        <f>_xll.XLOOKUP(F48,products!$A$1:$A$49,products!$C$1:$C$49,,0)</f>
        <v>M</v>
      </c>
      <c r="M48" s="10" t="str">
        <f>_xll.XLOOKUP(F48,products!$A$1:$A$49,products!$D$1:$D$49,,0) &amp; " Kg "</f>
        <v xml:space="preserve">2.5 Kg </v>
      </c>
      <c r="N48" s="24">
        <f>_xll.XLOOKUP(F48,products!$A$1:$A$49,products!$E$1:$E$49,,0)</f>
        <v>33.464999999999996</v>
      </c>
      <c r="O48" s="25">
        <f>(G48*N48)</f>
        <v>133.85999999999999</v>
      </c>
      <c r="P48" t="str">
        <f>IF(K48="Rob","Robusta",IF(K48="Exc","Excelsa",IF(K48="Lib","Liberica",IF(K48="Ara","Arabica",""))))</f>
        <v>Liberica</v>
      </c>
      <c r="Q48" t="str">
        <f>IF(L48="M","Medium",IF(L48="D","Dark",IF(L48="L","Light","")))</f>
        <v>Medium</v>
      </c>
      <c r="R48" t="str">
        <f>_xll.XLOOKUP(Table3[[#This Row],[Customer ID]],customers!$A$1:$A$1001,customers!$I$1:$I$1001,,0)</f>
        <v>No</v>
      </c>
    </row>
    <row r="49" spans="1:18" x14ac:dyDescent="0.3">
      <c r="A49" s="12" t="s">
        <v>2408</v>
      </c>
      <c r="B49" s="19">
        <v>43528</v>
      </c>
      <c r="C49" s="11">
        <f>YEAR(B49)</f>
        <v>2019</v>
      </c>
      <c r="D49" s="38" t="str">
        <f t="shared" si="0"/>
        <v>Mar</v>
      </c>
      <c r="E49" s="12" t="s">
        <v>2409</v>
      </c>
      <c r="F49" s="13" t="s">
        <v>6144</v>
      </c>
      <c r="G49" s="12">
        <v>1</v>
      </c>
      <c r="H49" s="12" t="str">
        <f>_xll.XLOOKUP(E49,customers!$A$1:$A$1001,customers!$B$1:$B$1001,,0)</f>
        <v>Wesley Giorgioni</v>
      </c>
      <c r="I49" s="33" t="str">
        <f>_xll.XLOOKUP(E49,customers!$A$1:$A$1001,customers!$C$1:$C$1001,,0)</f>
        <v>wgiorgioni9g@wikipedia.org</v>
      </c>
      <c r="J49" s="12" t="str">
        <f>_xll.XLOOKUP(E49,customers!$A$1:$A$1001,customers!$G$1:$G$1001,,0)</f>
        <v>United States</v>
      </c>
      <c r="K49" s="13" t="str">
        <f>_xll.XLOOKUP(F49,products!$A$1:$A$49,products!$B$1:$B$49,,0)</f>
        <v>Exc</v>
      </c>
      <c r="L49" s="13" t="str">
        <f>_xll.XLOOKUP(F49,products!$A$1:$A$49,products!$C$1:$C$49,,0)</f>
        <v>D</v>
      </c>
      <c r="M49" s="10" t="str">
        <f>_xll.XLOOKUP(F49,products!$A$1:$A$49,products!$D$1:$D$49,,0) &amp; " Kg "</f>
        <v xml:space="preserve">0.5 Kg </v>
      </c>
      <c r="N49" s="26">
        <f>_xll.XLOOKUP(F49,products!$A$1:$A$49,products!$E$1:$E$49,,0)</f>
        <v>7.29</v>
      </c>
      <c r="O49" s="27">
        <f>(G49*N49)</f>
        <v>7.29</v>
      </c>
      <c r="P49" t="str">
        <f>IF(K49="Rob","Robusta",IF(K49="Exc","Excelsa",IF(K49="Lib","Liberica",IF(K49="Ara","Arabica",""))))</f>
        <v>Excelsa</v>
      </c>
      <c r="Q49" t="str">
        <f>IF(L49="M","Medium",IF(L49="D","Dark",IF(L49="L","Light","")))</f>
        <v>Dark</v>
      </c>
      <c r="R49" t="str">
        <f>_xll.XLOOKUP(Table3[[#This Row],[Customer ID]],customers!$A$1:$A$1001,customers!$I$1:$I$1001,,0)</f>
        <v>Yes</v>
      </c>
    </row>
    <row r="50" spans="1:18" x14ac:dyDescent="0.3">
      <c r="A50" s="9" t="s">
        <v>2615</v>
      </c>
      <c r="B50" s="18">
        <v>43532</v>
      </c>
      <c r="C50" s="8">
        <f>YEAR(B50)</f>
        <v>2019</v>
      </c>
      <c r="D50" s="38" t="str">
        <f t="shared" si="0"/>
        <v>Mar</v>
      </c>
      <c r="E50" s="9" t="s">
        <v>2616</v>
      </c>
      <c r="F50" s="10" t="s">
        <v>6163</v>
      </c>
      <c r="G50" s="9">
        <v>3</v>
      </c>
      <c r="H50" s="9" t="str">
        <f>_xll.XLOOKUP(E50,customers!$A$1:$A$1001,customers!$B$1:$B$1001,,0)</f>
        <v>Vanya Skullet</v>
      </c>
      <c r="I50" s="32" t="str">
        <f>_xll.XLOOKUP(E50,customers!$A$1:$A$1001,customers!$C$1:$C$1001,,0)</f>
        <v>vskulletah@tinyurl.com</v>
      </c>
      <c r="J50" s="9" t="str">
        <f>_xll.XLOOKUP(E50,customers!$A$1:$A$1001,customers!$G$1:$G$1001,,0)</f>
        <v>Ireland</v>
      </c>
      <c r="K50" s="10" t="str">
        <f>_xll.XLOOKUP(F50,products!$A$1:$A$49,products!$B$1:$B$49,,0)</f>
        <v>Rob</v>
      </c>
      <c r="L50" s="10" t="str">
        <f>_xll.XLOOKUP(F50,products!$A$1:$A$49,products!$C$1:$C$49,,0)</f>
        <v>D</v>
      </c>
      <c r="M50" s="10" t="str">
        <f>_xll.XLOOKUP(F50,products!$A$1:$A$49,products!$D$1:$D$49,,0) &amp; " Kg "</f>
        <v xml:space="preserve">0.2 Kg </v>
      </c>
      <c r="N50" s="24">
        <f>_xll.XLOOKUP(F50,products!$A$1:$A$49,products!$E$1:$E$49,,0)</f>
        <v>2.6849999999999996</v>
      </c>
      <c r="O50" s="25">
        <f>(G50*N50)</f>
        <v>8.0549999999999997</v>
      </c>
      <c r="P50" t="str">
        <f>IF(K50="Rob","Robusta",IF(K50="Exc","Excelsa",IF(K50="Lib","Liberica",IF(K50="Ara","Arabica",""))))</f>
        <v>Robusta</v>
      </c>
      <c r="Q50" t="str">
        <f>IF(L50="M","Medium",IF(L50="D","Dark",IF(L50="L","Light","")))</f>
        <v>Dark</v>
      </c>
      <c r="R50" t="str">
        <f>_xll.XLOOKUP(Table3[[#This Row],[Customer ID]],customers!$A$1:$A$1001,customers!$I$1:$I$1001,,0)</f>
        <v>No</v>
      </c>
    </row>
    <row r="51" spans="1:18" x14ac:dyDescent="0.3">
      <c r="A51" s="12" t="s">
        <v>5102</v>
      </c>
      <c r="B51" s="19">
        <v>43534</v>
      </c>
      <c r="C51" s="11">
        <f>YEAR(B51)</f>
        <v>2019</v>
      </c>
      <c r="D51" s="38" t="str">
        <f t="shared" si="0"/>
        <v>Mar</v>
      </c>
      <c r="E51" s="12" t="s">
        <v>5103</v>
      </c>
      <c r="F51" s="13" t="s">
        <v>6161</v>
      </c>
      <c r="G51" s="12">
        <v>4</v>
      </c>
      <c r="H51" s="12" t="str">
        <f>_xll.XLOOKUP(E51,customers!$A$1:$A$1001,customers!$B$1:$B$1001,,0)</f>
        <v>Marvin Gundry</v>
      </c>
      <c r="I51" s="33" t="str">
        <f>_xll.XLOOKUP(E51,customers!$A$1:$A$1001,customers!$C$1:$C$1001,,0)</f>
        <v>mgundrymo@omniture.com</v>
      </c>
      <c r="J51" s="12" t="str">
        <f>_xll.XLOOKUP(E51,customers!$A$1:$A$1001,customers!$G$1:$G$1001,,0)</f>
        <v>Ireland</v>
      </c>
      <c r="K51" s="13" t="str">
        <f>_xll.XLOOKUP(F51,products!$A$1:$A$49,products!$B$1:$B$49,,0)</f>
        <v>Lib</v>
      </c>
      <c r="L51" s="13" t="str">
        <f>_xll.XLOOKUP(F51,products!$A$1:$A$49,products!$C$1:$C$49,,0)</f>
        <v>L</v>
      </c>
      <c r="M51" s="10" t="str">
        <f>_xll.XLOOKUP(F51,products!$A$1:$A$49,products!$D$1:$D$49,,0) &amp; " Kg "</f>
        <v xml:space="preserve">0.5 Kg </v>
      </c>
      <c r="N51" s="26">
        <f>_xll.XLOOKUP(F51,products!$A$1:$A$49,products!$E$1:$E$49,,0)</f>
        <v>9.51</v>
      </c>
      <c r="O51" s="27">
        <f>(G51*N51)</f>
        <v>38.04</v>
      </c>
      <c r="P51" t="str">
        <f>IF(K51="Rob","Robusta",IF(K51="Exc","Excelsa",IF(K51="Lib","Liberica",IF(K51="Ara","Arabica",""))))</f>
        <v>Liberica</v>
      </c>
      <c r="Q51" t="str">
        <f>IF(L51="M","Medium",IF(L51="D","Dark",IF(L51="L","Light","")))</f>
        <v>Light</v>
      </c>
      <c r="R51" t="str">
        <f>_xll.XLOOKUP(Table3[[#This Row],[Customer ID]],customers!$A$1:$A$1001,customers!$I$1:$I$1001,,0)</f>
        <v>No</v>
      </c>
    </row>
    <row r="52" spans="1:18" x14ac:dyDescent="0.3">
      <c r="A52" s="9" t="s">
        <v>3385</v>
      </c>
      <c r="B52" s="18">
        <v>43535</v>
      </c>
      <c r="C52" s="8">
        <f>YEAR(B52)</f>
        <v>2019</v>
      </c>
      <c r="D52" s="38" t="str">
        <f t="shared" si="0"/>
        <v>Mar</v>
      </c>
      <c r="E52" s="9" t="s">
        <v>3386</v>
      </c>
      <c r="F52" s="10" t="s">
        <v>6170</v>
      </c>
      <c r="G52" s="9">
        <v>3</v>
      </c>
      <c r="H52" s="9" t="str">
        <f>_xll.XLOOKUP(E52,customers!$A$1:$A$1001,customers!$B$1:$B$1001,,0)</f>
        <v>Celia Bakeup</v>
      </c>
      <c r="I52" s="32" t="str">
        <f>_xll.XLOOKUP(E52,customers!$A$1:$A$1001,customers!$C$1:$C$1001,,0)</f>
        <v>cbakeupe8@globo.com</v>
      </c>
      <c r="J52" s="9" t="str">
        <f>_xll.XLOOKUP(E52,customers!$A$1:$A$1001,customers!$G$1:$G$1001,,0)</f>
        <v>United States</v>
      </c>
      <c r="K52" s="10" t="str">
        <f>_xll.XLOOKUP(F52,products!$A$1:$A$49,products!$B$1:$B$49,,0)</f>
        <v>Lib</v>
      </c>
      <c r="L52" s="10" t="str">
        <f>_xll.XLOOKUP(F52,products!$A$1:$A$49,products!$C$1:$C$49,,0)</f>
        <v>L</v>
      </c>
      <c r="M52" s="10" t="str">
        <f>_xll.XLOOKUP(F52,products!$A$1:$A$49,products!$D$1:$D$49,,0) &amp; " Kg "</f>
        <v xml:space="preserve">1 Kg </v>
      </c>
      <c r="N52" s="24">
        <f>_xll.XLOOKUP(F52,products!$A$1:$A$49,products!$E$1:$E$49,,0)</f>
        <v>15.85</v>
      </c>
      <c r="O52" s="25">
        <f>(G52*N52)</f>
        <v>47.55</v>
      </c>
      <c r="P52" t="str">
        <f>IF(K52="Rob","Robusta",IF(K52="Exc","Excelsa",IF(K52="Lib","Liberica",IF(K52="Ara","Arabica",""))))</f>
        <v>Liberica</v>
      </c>
      <c r="Q52" t="str">
        <f>IF(L52="M","Medium",IF(L52="D","Dark",IF(L52="L","Light","")))</f>
        <v>Light</v>
      </c>
      <c r="R52" t="str">
        <f>_xll.XLOOKUP(Table3[[#This Row],[Customer ID]],customers!$A$1:$A$1001,customers!$I$1:$I$1001,,0)</f>
        <v>No</v>
      </c>
    </row>
    <row r="53" spans="1:18" x14ac:dyDescent="0.3">
      <c r="A53" s="12" t="s">
        <v>2683</v>
      </c>
      <c r="B53" s="19">
        <v>43536</v>
      </c>
      <c r="C53" s="11">
        <f>YEAR(B53)</f>
        <v>2019</v>
      </c>
      <c r="D53" s="38" t="str">
        <f t="shared" si="0"/>
        <v>Mar</v>
      </c>
      <c r="E53" s="12" t="s">
        <v>2684</v>
      </c>
      <c r="F53" s="13" t="s">
        <v>6169</v>
      </c>
      <c r="G53" s="12">
        <v>3</v>
      </c>
      <c r="H53" s="12" t="str">
        <f>_xll.XLOOKUP(E53,customers!$A$1:$A$1001,customers!$B$1:$B$1001,,0)</f>
        <v>Andrej Havick</v>
      </c>
      <c r="I53" s="33" t="str">
        <f>_xll.XLOOKUP(E53,customers!$A$1:$A$1001,customers!$C$1:$C$1001,,0)</f>
        <v>ahavickat@nsw.gov.au</v>
      </c>
      <c r="J53" s="12" t="str">
        <f>_xll.XLOOKUP(E53,customers!$A$1:$A$1001,customers!$G$1:$G$1001,,0)</f>
        <v>United States</v>
      </c>
      <c r="K53" s="13" t="str">
        <f>_xll.XLOOKUP(F53,products!$A$1:$A$49,products!$B$1:$B$49,,0)</f>
        <v>Lib</v>
      </c>
      <c r="L53" s="13" t="str">
        <f>_xll.XLOOKUP(F53,products!$A$1:$A$49,products!$C$1:$C$49,,0)</f>
        <v>D</v>
      </c>
      <c r="M53" s="10" t="str">
        <f>_xll.XLOOKUP(F53,products!$A$1:$A$49,products!$D$1:$D$49,,0) &amp; " Kg "</f>
        <v xml:space="preserve">0.5 Kg </v>
      </c>
      <c r="N53" s="26">
        <f>_xll.XLOOKUP(F53,products!$A$1:$A$49,products!$E$1:$E$49,,0)</f>
        <v>7.77</v>
      </c>
      <c r="O53" s="27">
        <f>(G53*N53)</f>
        <v>23.31</v>
      </c>
      <c r="P53" t="str">
        <f>IF(K53="Rob","Robusta",IF(K53="Exc","Excelsa",IF(K53="Lib","Liberica",IF(K53="Ara","Arabica",""))))</f>
        <v>Liberica</v>
      </c>
      <c r="Q53" t="str">
        <f>IF(L53="M","Medium",IF(L53="D","Dark",IF(L53="L","Light","")))</f>
        <v>Dark</v>
      </c>
      <c r="R53" t="str">
        <f>_xll.XLOOKUP(Table3[[#This Row],[Customer ID]],customers!$A$1:$A$1001,customers!$I$1:$I$1001,,0)</f>
        <v>Yes</v>
      </c>
    </row>
    <row r="54" spans="1:18" x14ac:dyDescent="0.3">
      <c r="A54" s="9" t="s">
        <v>1012</v>
      </c>
      <c r="B54" s="18">
        <v>43538</v>
      </c>
      <c r="C54" s="8">
        <f>YEAR(B54)</f>
        <v>2019</v>
      </c>
      <c r="D54" s="38" t="str">
        <f t="shared" si="0"/>
        <v>Mar</v>
      </c>
      <c r="E54" s="9" t="s">
        <v>1013</v>
      </c>
      <c r="F54" s="10" t="s">
        <v>6176</v>
      </c>
      <c r="G54" s="9">
        <v>4</v>
      </c>
      <c r="H54" s="9" t="str">
        <f>_xll.XLOOKUP(E54,customers!$A$1:$A$1001,customers!$B$1:$B$1001,,0)</f>
        <v>Else Langcaster</v>
      </c>
      <c r="I54" s="32" t="str">
        <f>_xll.XLOOKUP(E54,customers!$A$1:$A$1001,customers!$C$1:$C$1001,,0)</f>
        <v>elangcaster2l@spotify.com</v>
      </c>
      <c r="J54" s="9" t="str">
        <f>_xll.XLOOKUP(E54,customers!$A$1:$A$1001,customers!$G$1:$G$1001,,0)</f>
        <v>United Kingdom</v>
      </c>
      <c r="K54" s="10" t="str">
        <f>_xll.XLOOKUP(F54,products!$A$1:$A$49,products!$B$1:$B$49,,0)</f>
        <v>Exc</v>
      </c>
      <c r="L54" s="10" t="str">
        <f>_xll.XLOOKUP(F54,products!$A$1:$A$49,products!$C$1:$C$49,,0)</f>
        <v>L</v>
      </c>
      <c r="M54" s="10" t="str">
        <f>_xll.XLOOKUP(F54,products!$A$1:$A$49,products!$D$1:$D$49,,0) &amp; " Kg "</f>
        <v xml:space="preserve">0.5 Kg </v>
      </c>
      <c r="N54" s="24">
        <f>_xll.XLOOKUP(F54,products!$A$1:$A$49,products!$E$1:$E$49,,0)</f>
        <v>8.91</v>
      </c>
      <c r="O54" s="25">
        <f>(G54*N54)</f>
        <v>35.64</v>
      </c>
      <c r="P54" t="str">
        <f>IF(K54="Rob","Robusta",IF(K54="Exc","Excelsa",IF(K54="Lib","Liberica",IF(K54="Ara","Arabica",""))))</f>
        <v>Excelsa</v>
      </c>
      <c r="Q54" t="str">
        <f>IF(L54="M","Medium",IF(L54="D","Dark",IF(L54="L","Light","")))</f>
        <v>Light</v>
      </c>
      <c r="R54" t="str">
        <f>_xll.XLOOKUP(Table3[[#This Row],[Customer ID]],customers!$A$1:$A$1001,customers!$I$1:$I$1001,,0)</f>
        <v>Yes</v>
      </c>
    </row>
    <row r="55" spans="1:18" x14ac:dyDescent="0.3">
      <c r="A55" s="12" t="s">
        <v>1963</v>
      </c>
      <c r="B55" s="19">
        <v>43538</v>
      </c>
      <c r="C55" s="11">
        <f>YEAR(B55)</f>
        <v>2019</v>
      </c>
      <c r="D55" s="38" t="str">
        <f t="shared" si="0"/>
        <v>Mar</v>
      </c>
      <c r="E55" s="12" t="s">
        <v>1964</v>
      </c>
      <c r="F55" s="13" t="s">
        <v>6179</v>
      </c>
      <c r="G55" s="12">
        <v>5</v>
      </c>
      <c r="H55" s="12" t="str">
        <f>_xll.XLOOKUP(E55,customers!$A$1:$A$1001,customers!$B$1:$B$1001,,0)</f>
        <v>Monique Canty</v>
      </c>
      <c r="I55" s="33" t="str">
        <f>_xll.XLOOKUP(E55,customers!$A$1:$A$1001,customers!$C$1:$C$1001,,0)</f>
        <v>mcanty79@jigsy.com</v>
      </c>
      <c r="J55" s="12" t="str">
        <f>_xll.XLOOKUP(E55,customers!$A$1:$A$1001,customers!$G$1:$G$1001,,0)</f>
        <v>United States</v>
      </c>
      <c r="K55" s="13" t="str">
        <f>_xll.XLOOKUP(F55,products!$A$1:$A$49,products!$B$1:$B$49,,0)</f>
        <v>Rob</v>
      </c>
      <c r="L55" s="13" t="str">
        <f>_xll.XLOOKUP(F55,products!$A$1:$A$49,products!$C$1:$C$49,,0)</f>
        <v>L</v>
      </c>
      <c r="M55" s="10" t="str">
        <f>_xll.XLOOKUP(F55,products!$A$1:$A$49,products!$D$1:$D$49,,0) &amp; " Kg "</f>
        <v xml:space="preserve">1 Kg </v>
      </c>
      <c r="N55" s="26">
        <f>_xll.XLOOKUP(F55,products!$A$1:$A$49,products!$E$1:$E$49,,0)</f>
        <v>11.95</v>
      </c>
      <c r="O55" s="27">
        <f>(G55*N55)</f>
        <v>59.75</v>
      </c>
      <c r="P55" t="str">
        <f>IF(K55="Rob","Robusta",IF(K55="Exc","Excelsa",IF(K55="Lib","Liberica",IF(K55="Ara","Arabica",""))))</f>
        <v>Robusta</v>
      </c>
      <c r="Q55" t="str">
        <f>IF(L55="M","Medium",IF(L55="D","Dark",IF(L55="L","Light","")))</f>
        <v>Light</v>
      </c>
      <c r="R55" t="str">
        <f>_xll.XLOOKUP(Table3[[#This Row],[Customer ID]],customers!$A$1:$A$1001,customers!$I$1:$I$1001,,0)</f>
        <v>Yes</v>
      </c>
    </row>
    <row r="56" spans="1:18" x14ac:dyDescent="0.3">
      <c r="A56" s="9" t="s">
        <v>3784</v>
      </c>
      <c r="B56" s="18">
        <v>43538</v>
      </c>
      <c r="C56" s="8">
        <f>YEAR(B56)</f>
        <v>2019</v>
      </c>
      <c r="D56" s="38" t="str">
        <f t="shared" si="0"/>
        <v>Mar</v>
      </c>
      <c r="E56" s="9" t="s">
        <v>3785</v>
      </c>
      <c r="F56" s="10" t="s">
        <v>6178</v>
      </c>
      <c r="G56" s="9">
        <v>1</v>
      </c>
      <c r="H56" s="9" t="str">
        <f>_xll.XLOOKUP(E56,customers!$A$1:$A$1001,customers!$B$1:$B$1001,,0)</f>
        <v>Sidney Gawen</v>
      </c>
      <c r="I56" s="32" t="str">
        <f>_xll.XLOOKUP(E56,customers!$A$1:$A$1001,customers!$C$1:$C$1001,,0)</f>
        <v>sgaweng7@creativecommons.org</v>
      </c>
      <c r="J56" s="9" t="str">
        <f>_xll.XLOOKUP(E56,customers!$A$1:$A$1001,customers!$G$1:$G$1001,,0)</f>
        <v>United States</v>
      </c>
      <c r="K56" s="10" t="str">
        <f>_xll.XLOOKUP(F56,products!$A$1:$A$49,products!$B$1:$B$49,,0)</f>
        <v>Rob</v>
      </c>
      <c r="L56" s="10" t="str">
        <f>_xll.XLOOKUP(F56,products!$A$1:$A$49,products!$C$1:$C$49,,0)</f>
        <v>L</v>
      </c>
      <c r="M56" s="10" t="str">
        <f>_xll.XLOOKUP(F56,products!$A$1:$A$49,products!$D$1:$D$49,,0) &amp; " Kg "</f>
        <v xml:space="preserve">0.2 Kg </v>
      </c>
      <c r="N56" s="24">
        <f>_xll.XLOOKUP(F56,products!$A$1:$A$49,products!$E$1:$E$49,,0)</f>
        <v>3.5849999999999995</v>
      </c>
      <c r="O56" s="25">
        <f>(G56*N56)</f>
        <v>3.5849999999999995</v>
      </c>
      <c r="P56" t="str">
        <f>IF(K56="Rob","Robusta",IF(K56="Exc","Excelsa",IF(K56="Lib","Liberica",IF(K56="Ara","Arabica",""))))</f>
        <v>Robusta</v>
      </c>
      <c r="Q56" t="str">
        <f>IF(L56="M","Medium",IF(L56="D","Dark",IF(L56="L","Light","")))</f>
        <v>Light</v>
      </c>
      <c r="R56" t="str">
        <f>_xll.XLOOKUP(Table3[[#This Row],[Customer ID]],customers!$A$1:$A$1001,customers!$I$1:$I$1001,,0)</f>
        <v>Yes</v>
      </c>
    </row>
    <row r="57" spans="1:18" x14ac:dyDescent="0.3">
      <c r="A57" s="12" t="s">
        <v>2739</v>
      </c>
      <c r="B57" s="19">
        <v>43539</v>
      </c>
      <c r="C57" s="11">
        <f>YEAR(B57)</f>
        <v>2019</v>
      </c>
      <c r="D57" s="38" t="str">
        <f t="shared" si="0"/>
        <v>Mar</v>
      </c>
      <c r="E57" s="12" t="s">
        <v>2740</v>
      </c>
      <c r="F57" s="13" t="s">
        <v>6185</v>
      </c>
      <c r="G57" s="12">
        <v>6</v>
      </c>
      <c r="H57" s="12" t="str">
        <f>_xll.XLOOKUP(E57,customers!$A$1:$A$1001,customers!$B$1:$B$1001,,0)</f>
        <v>Ingelbert Hotchkin</v>
      </c>
      <c r="I57" s="33" t="str">
        <f>_xll.XLOOKUP(E57,customers!$A$1:$A$1001,customers!$C$1:$C$1001,,0)</f>
        <v>ihotchkinb3@mit.edu</v>
      </c>
      <c r="J57" s="12" t="str">
        <f>_xll.XLOOKUP(E57,customers!$A$1:$A$1001,customers!$G$1:$G$1001,,0)</f>
        <v>United Kingdom</v>
      </c>
      <c r="K57" s="13" t="str">
        <f>_xll.XLOOKUP(F57,products!$A$1:$A$49,products!$B$1:$B$49,,0)</f>
        <v>Exc</v>
      </c>
      <c r="L57" s="13" t="str">
        <f>_xll.XLOOKUP(F57,products!$A$1:$A$49,products!$C$1:$C$49,,0)</f>
        <v>D</v>
      </c>
      <c r="M57" s="10" t="str">
        <f>_xll.XLOOKUP(F57,products!$A$1:$A$49,products!$D$1:$D$49,,0) &amp; " Kg "</f>
        <v xml:space="preserve">2.5 Kg </v>
      </c>
      <c r="N57" s="26">
        <f>_xll.XLOOKUP(F57,products!$A$1:$A$49,products!$E$1:$E$49,,0)</f>
        <v>27.945</v>
      </c>
      <c r="O57" s="27">
        <f>(G57*N57)</f>
        <v>167.67000000000002</v>
      </c>
      <c r="P57" t="str">
        <f>IF(K57="Rob","Robusta",IF(K57="Exc","Excelsa",IF(K57="Lib","Liberica",IF(K57="Ara","Arabica",""))))</f>
        <v>Excelsa</v>
      </c>
      <c r="Q57" t="str">
        <f>IF(L57="M","Medium",IF(L57="D","Dark",IF(L57="L","Light","")))</f>
        <v>Dark</v>
      </c>
      <c r="R57" t="str">
        <f>_xll.XLOOKUP(Table3[[#This Row],[Customer ID]],customers!$A$1:$A$1001,customers!$I$1:$I$1001,,0)</f>
        <v>No</v>
      </c>
    </row>
    <row r="58" spans="1:18" x14ac:dyDescent="0.3">
      <c r="A58" s="9" t="s">
        <v>4694</v>
      </c>
      <c r="B58" s="18">
        <v>43539</v>
      </c>
      <c r="C58" s="8">
        <f>YEAR(B58)</f>
        <v>2019</v>
      </c>
      <c r="D58" s="38" t="str">
        <f t="shared" si="0"/>
        <v>Mar</v>
      </c>
      <c r="E58" s="9" t="s">
        <v>4695</v>
      </c>
      <c r="F58" s="10" t="s">
        <v>6174</v>
      </c>
      <c r="G58" s="9">
        <v>6</v>
      </c>
      <c r="H58" s="9" t="str">
        <f>_xll.XLOOKUP(E58,customers!$A$1:$A$1001,customers!$B$1:$B$1001,,0)</f>
        <v>Samuele Klaaassen</v>
      </c>
      <c r="I58" s="32">
        <f>_xll.XLOOKUP(E58,customers!$A$1:$A$1001,customers!$C$1:$C$1001,,0)</f>
        <v>0</v>
      </c>
      <c r="J58" s="9" t="str">
        <f>_xll.XLOOKUP(E58,customers!$A$1:$A$1001,customers!$G$1:$G$1001,,0)</f>
        <v>United States</v>
      </c>
      <c r="K58" s="10" t="str">
        <f>_xll.XLOOKUP(F58,products!$A$1:$A$49,products!$B$1:$B$49,,0)</f>
        <v>Rob</v>
      </c>
      <c r="L58" s="10" t="str">
        <f>_xll.XLOOKUP(F58,products!$A$1:$A$49,products!$C$1:$C$49,,0)</f>
        <v>M</v>
      </c>
      <c r="M58" s="10" t="str">
        <f>_xll.XLOOKUP(F58,products!$A$1:$A$49,products!$D$1:$D$49,,0) &amp; " Kg "</f>
        <v xml:space="preserve">0.2 Kg </v>
      </c>
      <c r="N58" s="24">
        <f>_xll.XLOOKUP(F58,products!$A$1:$A$49,products!$E$1:$E$49,,0)</f>
        <v>2.9849999999999999</v>
      </c>
      <c r="O58" s="25">
        <f>(G58*N58)</f>
        <v>17.91</v>
      </c>
      <c r="P58" t="str">
        <f>IF(K58="Rob","Robusta",IF(K58="Exc","Excelsa",IF(K58="Lib","Liberica",IF(K58="Ara","Arabica",""))))</f>
        <v>Robusta</v>
      </c>
      <c r="Q58" t="str">
        <f>IF(L58="M","Medium",IF(L58="D","Dark",IF(L58="L","Light","")))</f>
        <v>Medium</v>
      </c>
      <c r="R58" t="str">
        <f>_xll.XLOOKUP(Table3[[#This Row],[Customer ID]],customers!$A$1:$A$1001,customers!$I$1:$I$1001,,0)</f>
        <v>Yes</v>
      </c>
    </row>
    <row r="59" spans="1:18" x14ac:dyDescent="0.3">
      <c r="A59" s="12" t="s">
        <v>4483</v>
      </c>
      <c r="B59" s="19">
        <v>43540</v>
      </c>
      <c r="C59" s="11">
        <f>YEAR(B59)</f>
        <v>2019</v>
      </c>
      <c r="D59" s="38" t="str">
        <f t="shared" si="0"/>
        <v>Mar</v>
      </c>
      <c r="E59" s="12" t="s">
        <v>4484</v>
      </c>
      <c r="F59" s="13" t="s">
        <v>6143</v>
      </c>
      <c r="G59" s="12">
        <v>2</v>
      </c>
      <c r="H59" s="12" t="str">
        <f>_xll.XLOOKUP(E59,customers!$A$1:$A$1001,customers!$B$1:$B$1001,,0)</f>
        <v>Nicolas Aiton</v>
      </c>
      <c r="I59" s="33">
        <f>_xll.XLOOKUP(E59,customers!$A$1:$A$1001,customers!$C$1:$C$1001,,0)</f>
        <v>0</v>
      </c>
      <c r="J59" s="12" t="str">
        <f>_xll.XLOOKUP(E59,customers!$A$1:$A$1001,customers!$G$1:$G$1001,,0)</f>
        <v>Ireland</v>
      </c>
      <c r="K59" s="13" t="str">
        <f>_xll.XLOOKUP(F59,products!$A$1:$A$49,products!$B$1:$B$49,,0)</f>
        <v>Lib</v>
      </c>
      <c r="L59" s="13" t="str">
        <f>_xll.XLOOKUP(F59,products!$A$1:$A$49,products!$C$1:$C$49,,0)</f>
        <v>D</v>
      </c>
      <c r="M59" s="10" t="str">
        <f>_xll.XLOOKUP(F59,products!$A$1:$A$49,products!$D$1:$D$49,,0) &amp; " Kg "</f>
        <v xml:space="preserve">1 Kg </v>
      </c>
      <c r="N59" s="26">
        <f>_xll.XLOOKUP(F59,products!$A$1:$A$49,products!$E$1:$E$49,,0)</f>
        <v>12.95</v>
      </c>
      <c r="O59" s="27">
        <f>(G59*N59)</f>
        <v>25.9</v>
      </c>
      <c r="P59" t="str">
        <f>IF(K59="Rob","Robusta",IF(K59="Exc","Excelsa",IF(K59="Lib","Liberica",IF(K59="Ara","Arabica",""))))</f>
        <v>Liberica</v>
      </c>
      <c r="Q59" t="str">
        <f>IF(L59="M","Medium",IF(L59="D","Dark",IF(L59="L","Light","")))</f>
        <v>Dark</v>
      </c>
      <c r="R59" t="str">
        <f>_xll.XLOOKUP(Table3[[#This Row],[Customer ID]],customers!$A$1:$A$1001,customers!$I$1:$I$1001,,0)</f>
        <v>No</v>
      </c>
    </row>
    <row r="60" spans="1:18" x14ac:dyDescent="0.3">
      <c r="A60" s="9" t="s">
        <v>4985</v>
      </c>
      <c r="B60" s="18">
        <v>43540</v>
      </c>
      <c r="C60" s="8">
        <f>YEAR(B60)</f>
        <v>2019</v>
      </c>
      <c r="D60" s="38" t="str">
        <f t="shared" si="0"/>
        <v>Mar</v>
      </c>
      <c r="E60" s="9" t="s">
        <v>4986</v>
      </c>
      <c r="F60" s="10" t="s">
        <v>6173</v>
      </c>
      <c r="G60" s="9">
        <v>4</v>
      </c>
      <c r="H60" s="9" t="str">
        <f>_xll.XLOOKUP(E60,customers!$A$1:$A$1001,customers!$B$1:$B$1001,,0)</f>
        <v>Wright Caldero</v>
      </c>
      <c r="I60" s="32" t="str">
        <f>_xll.XLOOKUP(E60,customers!$A$1:$A$1001,customers!$C$1:$C$1001,,0)</f>
        <v>wcalderom3@stumbleupon.com</v>
      </c>
      <c r="J60" s="9" t="str">
        <f>_xll.XLOOKUP(E60,customers!$A$1:$A$1001,customers!$G$1:$G$1001,,0)</f>
        <v>United States</v>
      </c>
      <c r="K60" s="10" t="str">
        <f>_xll.XLOOKUP(F60,products!$A$1:$A$49,products!$B$1:$B$49,,0)</f>
        <v>Rob</v>
      </c>
      <c r="L60" s="10" t="str">
        <f>_xll.XLOOKUP(F60,products!$A$1:$A$49,products!$C$1:$C$49,,0)</f>
        <v>L</v>
      </c>
      <c r="M60" s="10" t="str">
        <f>_xll.XLOOKUP(F60,products!$A$1:$A$49,products!$D$1:$D$49,,0) &amp; " Kg "</f>
        <v xml:space="preserve">0.5 Kg </v>
      </c>
      <c r="N60" s="24">
        <f>_xll.XLOOKUP(F60,products!$A$1:$A$49,products!$E$1:$E$49,,0)</f>
        <v>7.169999999999999</v>
      </c>
      <c r="O60" s="25">
        <f>(G60*N60)</f>
        <v>28.679999999999996</v>
      </c>
      <c r="P60" t="str">
        <f>IF(K60="Rob","Robusta",IF(K60="Exc","Excelsa",IF(K60="Lib","Liberica",IF(K60="Ara","Arabica",""))))</f>
        <v>Robusta</v>
      </c>
      <c r="Q60" t="str">
        <f>IF(L60="M","Medium",IF(L60="D","Dark",IF(L60="L","Light","")))</f>
        <v>Light</v>
      </c>
      <c r="R60" t="str">
        <f>_xll.XLOOKUP(Table3[[#This Row],[Customer ID]],customers!$A$1:$A$1001,customers!$I$1:$I$1001,,0)</f>
        <v>No</v>
      </c>
    </row>
    <row r="61" spans="1:18" x14ac:dyDescent="0.3">
      <c r="A61" s="12" t="s">
        <v>4881</v>
      </c>
      <c r="B61" s="19">
        <v>43541</v>
      </c>
      <c r="C61" s="11">
        <f>YEAR(B61)</f>
        <v>2019</v>
      </c>
      <c r="D61" s="38" t="str">
        <f t="shared" si="0"/>
        <v>Mar</v>
      </c>
      <c r="E61" s="12" t="s">
        <v>4882</v>
      </c>
      <c r="F61" s="13" t="s">
        <v>6182</v>
      </c>
      <c r="G61" s="12">
        <v>2</v>
      </c>
      <c r="H61" s="12" t="str">
        <f>_xll.XLOOKUP(E61,customers!$A$1:$A$1001,customers!$B$1:$B$1001,,0)</f>
        <v>Janella Eden</v>
      </c>
      <c r="I61" s="33" t="str">
        <f>_xll.XLOOKUP(E61,customers!$A$1:$A$1001,customers!$C$1:$C$1001,,0)</f>
        <v>jedenll@e-recht24.de</v>
      </c>
      <c r="J61" s="12" t="str">
        <f>_xll.XLOOKUP(E61,customers!$A$1:$A$1001,customers!$G$1:$G$1001,,0)</f>
        <v>United States</v>
      </c>
      <c r="K61" s="13" t="str">
        <f>_xll.XLOOKUP(F61,products!$A$1:$A$49,products!$B$1:$B$49,,0)</f>
        <v>Ara</v>
      </c>
      <c r="L61" s="13" t="str">
        <f>_xll.XLOOKUP(F61,products!$A$1:$A$49,products!$C$1:$C$49,,0)</f>
        <v>L</v>
      </c>
      <c r="M61" s="10" t="str">
        <f>_xll.XLOOKUP(F61,products!$A$1:$A$49,products!$D$1:$D$49,,0) &amp; " Kg "</f>
        <v xml:space="preserve">2.5 Kg </v>
      </c>
      <c r="N61" s="26">
        <f>_xll.XLOOKUP(F61,products!$A$1:$A$49,products!$E$1:$E$49,,0)</f>
        <v>29.784999999999997</v>
      </c>
      <c r="O61" s="27">
        <f>(G61*N61)</f>
        <v>59.569999999999993</v>
      </c>
      <c r="P61" t="str">
        <f>IF(K61="Rob","Robusta",IF(K61="Exc","Excelsa",IF(K61="Lib","Liberica",IF(K61="Ara","Arabica",""))))</f>
        <v>Arabica</v>
      </c>
      <c r="Q61" t="str">
        <f>IF(L61="M","Medium",IF(L61="D","Dark",IF(L61="L","Light","")))</f>
        <v>Light</v>
      </c>
      <c r="R61" t="str">
        <f>_xll.XLOOKUP(Table3[[#This Row],[Customer ID]],customers!$A$1:$A$1001,customers!$I$1:$I$1001,,0)</f>
        <v>No</v>
      </c>
    </row>
    <row r="62" spans="1:18" x14ac:dyDescent="0.3">
      <c r="A62" s="9" t="s">
        <v>581</v>
      </c>
      <c r="B62" s="18">
        <v>43544</v>
      </c>
      <c r="C62" s="8">
        <f>YEAR(B62)</f>
        <v>2019</v>
      </c>
      <c r="D62" s="38" t="str">
        <f t="shared" si="0"/>
        <v>Mar</v>
      </c>
      <c r="E62" s="9" t="s">
        <v>582</v>
      </c>
      <c r="F62" s="10" t="s">
        <v>6152</v>
      </c>
      <c r="G62" s="9">
        <v>6</v>
      </c>
      <c r="H62" s="9" t="str">
        <f>_xll.XLOOKUP(E62,customers!$A$1:$A$1001,customers!$B$1:$B$1001,,0)</f>
        <v>Minni Alabaster</v>
      </c>
      <c r="I62" s="32" t="str">
        <f>_xll.XLOOKUP(E62,customers!$A$1:$A$1001,customers!$C$1:$C$1001,,0)</f>
        <v>malabasterg@hexun.com</v>
      </c>
      <c r="J62" s="9" t="str">
        <f>_xll.XLOOKUP(E62,customers!$A$1:$A$1001,customers!$G$1:$G$1001,,0)</f>
        <v>United States</v>
      </c>
      <c r="K62" s="10" t="str">
        <f>_xll.XLOOKUP(F62,products!$A$1:$A$49,products!$B$1:$B$49,,0)</f>
        <v>Ara</v>
      </c>
      <c r="L62" s="10" t="str">
        <f>_xll.XLOOKUP(F62,products!$A$1:$A$49,products!$C$1:$C$49,,0)</f>
        <v>M</v>
      </c>
      <c r="M62" s="10" t="str">
        <f>_xll.XLOOKUP(F62,products!$A$1:$A$49,products!$D$1:$D$49,,0) &amp; " Kg "</f>
        <v xml:space="preserve">0.2 Kg </v>
      </c>
      <c r="N62" s="24">
        <f>_xll.XLOOKUP(F62,products!$A$1:$A$49,products!$E$1:$E$49,,0)</f>
        <v>3.375</v>
      </c>
      <c r="O62" s="25">
        <f>(G62*N62)</f>
        <v>20.25</v>
      </c>
      <c r="P62" t="str">
        <f>IF(K62="Rob","Robusta",IF(K62="Exc","Excelsa",IF(K62="Lib","Liberica",IF(K62="Ara","Arabica",""))))</f>
        <v>Arabica</v>
      </c>
      <c r="Q62" t="str">
        <f>IF(L62="M","Medium",IF(L62="D","Dark",IF(L62="L","Light","")))</f>
        <v>Medium</v>
      </c>
      <c r="R62" t="str">
        <f>_xll.XLOOKUP(Table3[[#This Row],[Customer ID]],customers!$A$1:$A$1001,customers!$I$1:$I$1001,,0)</f>
        <v>No</v>
      </c>
    </row>
    <row r="63" spans="1:18" x14ac:dyDescent="0.3">
      <c r="A63" s="12" t="s">
        <v>1453</v>
      </c>
      <c r="B63" s="19">
        <v>43544</v>
      </c>
      <c r="C63" s="11">
        <f>YEAR(B63)</f>
        <v>2019</v>
      </c>
      <c r="D63" s="38" t="str">
        <f t="shared" si="0"/>
        <v>Mar</v>
      </c>
      <c r="E63" s="12" t="s">
        <v>1454</v>
      </c>
      <c r="F63" s="13" t="s">
        <v>6166</v>
      </c>
      <c r="G63" s="12">
        <v>2</v>
      </c>
      <c r="H63" s="12" t="str">
        <f>_xll.XLOOKUP(E63,customers!$A$1:$A$1001,customers!$B$1:$B$1001,,0)</f>
        <v>Minny Chamberlayne</v>
      </c>
      <c r="I63" s="33" t="str">
        <f>_xll.XLOOKUP(E63,customers!$A$1:$A$1001,customers!$C$1:$C$1001,,0)</f>
        <v>mchamberlayne4r@bigcartel.com</v>
      </c>
      <c r="J63" s="12" t="str">
        <f>_xll.XLOOKUP(E63,customers!$A$1:$A$1001,customers!$G$1:$G$1001,,0)</f>
        <v>United States</v>
      </c>
      <c r="K63" s="13" t="str">
        <f>_xll.XLOOKUP(F63,products!$A$1:$A$49,products!$B$1:$B$49,,0)</f>
        <v>Exc</v>
      </c>
      <c r="L63" s="13" t="str">
        <f>_xll.XLOOKUP(F63,products!$A$1:$A$49,products!$C$1:$C$49,,0)</f>
        <v>M</v>
      </c>
      <c r="M63" s="10" t="str">
        <f>_xll.XLOOKUP(F63,products!$A$1:$A$49,products!$D$1:$D$49,,0) &amp; " Kg "</f>
        <v xml:space="preserve">2.5 Kg </v>
      </c>
      <c r="N63" s="26">
        <f>_xll.XLOOKUP(F63,products!$A$1:$A$49,products!$E$1:$E$49,,0)</f>
        <v>31.624999999999996</v>
      </c>
      <c r="O63" s="27">
        <f>(G63*N63)</f>
        <v>63.249999999999993</v>
      </c>
      <c r="P63" t="str">
        <f>IF(K63="Rob","Robusta",IF(K63="Exc","Excelsa",IF(K63="Lib","Liberica",IF(K63="Ara","Arabica",""))))</f>
        <v>Excelsa</v>
      </c>
      <c r="Q63" t="str">
        <f>IF(L63="M","Medium",IF(L63="D","Dark",IF(L63="L","Light","")))</f>
        <v>Medium</v>
      </c>
      <c r="R63" t="str">
        <f>_xll.XLOOKUP(Table3[[#This Row],[Customer ID]],customers!$A$1:$A$1001,customers!$I$1:$I$1001,,0)</f>
        <v>Yes</v>
      </c>
    </row>
    <row r="64" spans="1:18" x14ac:dyDescent="0.3">
      <c r="A64" s="9" t="s">
        <v>3521</v>
      </c>
      <c r="B64" s="18">
        <v>43544</v>
      </c>
      <c r="C64" s="8">
        <f>YEAR(B64)</f>
        <v>2019</v>
      </c>
      <c r="D64" s="38" t="str">
        <f t="shared" si="0"/>
        <v>Mar</v>
      </c>
      <c r="E64" s="9" t="s">
        <v>3368</v>
      </c>
      <c r="F64" s="10" t="s">
        <v>6163</v>
      </c>
      <c r="G64" s="9">
        <v>3</v>
      </c>
      <c r="H64" s="9" t="str">
        <f>_xll.XLOOKUP(E64,customers!$A$1:$A$1001,customers!$B$1:$B$1001,,0)</f>
        <v>Marja Urion</v>
      </c>
      <c r="I64" s="32" t="str">
        <f>_xll.XLOOKUP(E64,customers!$A$1:$A$1001,customers!$C$1:$C$1001,,0)</f>
        <v>murione5@alexa.com</v>
      </c>
      <c r="J64" s="9" t="str">
        <f>_xll.XLOOKUP(E64,customers!$A$1:$A$1001,customers!$G$1:$G$1001,,0)</f>
        <v>Ireland</v>
      </c>
      <c r="K64" s="10" t="str">
        <f>_xll.XLOOKUP(F64,products!$A$1:$A$49,products!$B$1:$B$49,,0)</f>
        <v>Rob</v>
      </c>
      <c r="L64" s="10" t="str">
        <f>_xll.XLOOKUP(F64,products!$A$1:$A$49,products!$C$1:$C$49,,0)</f>
        <v>D</v>
      </c>
      <c r="M64" s="10" t="str">
        <f>_xll.XLOOKUP(F64,products!$A$1:$A$49,products!$D$1:$D$49,,0) &amp; " Kg "</f>
        <v xml:space="preserve">0.2 Kg </v>
      </c>
      <c r="N64" s="24">
        <f>_xll.XLOOKUP(F64,products!$A$1:$A$49,products!$E$1:$E$49,,0)</f>
        <v>2.6849999999999996</v>
      </c>
      <c r="O64" s="25">
        <f>(G64*N64)</f>
        <v>8.0549999999999997</v>
      </c>
      <c r="P64" t="str">
        <f>IF(K64="Rob","Robusta",IF(K64="Exc","Excelsa",IF(K64="Lib","Liberica",IF(K64="Ara","Arabica",""))))</f>
        <v>Robusta</v>
      </c>
      <c r="Q64" t="str">
        <f>IF(L64="M","Medium",IF(L64="D","Dark",IF(L64="L","Light","")))</f>
        <v>Dark</v>
      </c>
      <c r="R64" t="str">
        <f>_xll.XLOOKUP(Table3[[#This Row],[Customer ID]],customers!$A$1:$A$1001,customers!$I$1:$I$1001,,0)</f>
        <v>Yes</v>
      </c>
    </row>
    <row r="65" spans="1:18" x14ac:dyDescent="0.3">
      <c r="A65" s="12" t="s">
        <v>4967</v>
      </c>
      <c r="B65" s="19">
        <v>43545</v>
      </c>
      <c r="C65" s="11">
        <f>YEAR(B65)</f>
        <v>2019</v>
      </c>
      <c r="D65" s="38" t="str">
        <f t="shared" si="0"/>
        <v>Mar</v>
      </c>
      <c r="E65" s="12" t="s">
        <v>4968</v>
      </c>
      <c r="F65" s="13" t="s">
        <v>6160</v>
      </c>
      <c r="G65" s="12">
        <v>6</v>
      </c>
      <c r="H65" s="12" t="str">
        <f>_xll.XLOOKUP(E65,customers!$A$1:$A$1001,customers!$B$1:$B$1001,,0)</f>
        <v>Jereme Gippes</v>
      </c>
      <c r="I65" s="33" t="str">
        <f>_xll.XLOOKUP(E65,customers!$A$1:$A$1001,customers!$C$1:$C$1001,,0)</f>
        <v>jgippesm0@cloudflare.com</v>
      </c>
      <c r="J65" s="12" t="str">
        <f>_xll.XLOOKUP(E65,customers!$A$1:$A$1001,customers!$G$1:$G$1001,,0)</f>
        <v>United Kingdom</v>
      </c>
      <c r="K65" s="13" t="str">
        <f>_xll.XLOOKUP(F65,products!$A$1:$A$49,products!$B$1:$B$49,,0)</f>
        <v>Lib</v>
      </c>
      <c r="L65" s="13" t="str">
        <f>_xll.XLOOKUP(F65,products!$A$1:$A$49,products!$C$1:$C$49,,0)</f>
        <v>M</v>
      </c>
      <c r="M65" s="10" t="str">
        <f>_xll.XLOOKUP(F65,products!$A$1:$A$49,products!$D$1:$D$49,,0) &amp; " Kg "</f>
        <v xml:space="preserve">0.5 Kg </v>
      </c>
      <c r="N65" s="26">
        <f>_xll.XLOOKUP(F65,products!$A$1:$A$49,products!$E$1:$E$49,,0)</f>
        <v>8.73</v>
      </c>
      <c r="O65" s="27">
        <f>(G65*N65)</f>
        <v>52.38</v>
      </c>
      <c r="P65" t="str">
        <f>IF(K65="Rob","Robusta",IF(K65="Exc","Excelsa",IF(K65="Lib","Liberica",IF(K65="Ara","Arabica",""))))</f>
        <v>Liberica</v>
      </c>
      <c r="Q65" t="str">
        <f>IF(L65="M","Medium",IF(L65="D","Dark",IF(L65="L","Light","")))</f>
        <v>Medium</v>
      </c>
      <c r="R65" t="str">
        <f>_xll.XLOOKUP(Table3[[#This Row],[Customer ID]],customers!$A$1:$A$1001,customers!$I$1:$I$1001,,0)</f>
        <v>Yes</v>
      </c>
    </row>
    <row r="66" spans="1:18" x14ac:dyDescent="0.3">
      <c r="A66" s="9" t="s">
        <v>5748</v>
      </c>
      <c r="B66" s="18">
        <v>43546</v>
      </c>
      <c r="C66" s="8">
        <f>YEAR(B66)</f>
        <v>2019</v>
      </c>
      <c r="D66" s="38" t="str">
        <f t="shared" ref="D66:D129" si="1">TEXT(B66,"MMM")</f>
        <v>Mar</v>
      </c>
      <c r="E66" s="9" t="s">
        <v>5749</v>
      </c>
      <c r="F66" s="10" t="s">
        <v>6183</v>
      </c>
      <c r="G66" s="9">
        <v>1</v>
      </c>
      <c r="H66" s="9" t="str">
        <f>_xll.XLOOKUP(E66,customers!$A$1:$A$1001,customers!$B$1:$B$1001,,0)</f>
        <v>Kameko Philbrick</v>
      </c>
      <c r="I66" s="32" t="str">
        <f>_xll.XLOOKUP(E66,customers!$A$1:$A$1001,customers!$C$1:$C$1001,,0)</f>
        <v>kphilbrickpu@cdc.gov</v>
      </c>
      <c r="J66" s="9" t="str">
        <f>_xll.XLOOKUP(E66,customers!$A$1:$A$1001,customers!$G$1:$G$1001,,0)</f>
        <v>United States</v>
      </c>
      <c r="K66" s="10" t="str">
        <f>_xll.XLOOKUP(F66,products!$A$1:$A$49,products!$B$1:$B$49,,0)</f>
        <v>Exc</v>
      </c>
      <c r="L66" s="10" t="str">
        <f>_xll.XLOOKUP(F66,products!$A$1:$A$49,products!$C$1:$C$49,,0)</f>
        <v>D</v>
      </c>
      <c r="M66" s="10" t="str">
        <f>_xll.XLOOKUP(F66,products!$A$1:$A$49,products!$D$1:$D$49,,0) &amp; " Kg "</f>
        <v xml:space="preserve">1 Kg </v>
      </c>
      <c r="N66" s="24">
        <f>_xll.XLOOKUP(F66,products!$A$1:$A$49,products!$E$1:$E$49,,0)</f>
        <v>12.15</v>
      </c>
      <c r="O66" s="25">
        <f>(G66*N66)</f>
        <v>12.15</v>
      </c>
      <c r="P66" t="str">
        <f>IF(K66="Rob","Robusta",IF(K66="Exc","Excelsa",IF(K66="Lib","Liberica",IF(K66="Ara","Arabica",""))))</f>
        <v>Excelsa</v>
      </c>
      <c r="Q66" t="str">
        <f>IF(L66="M","Medium",IF(L66="D","Dark",IF(L66="L","Light","")))</f>
        <v>Dark</v>
      </c>
      <c r="R66" t="str">
        <f>_xll.XLOOKUP(Table3[[#This Row],[Customer ID]],customers!$A$1:$A$1001,customers!$I$1:$I$1001,,0)</f>
        <v>Yes</v>
      </c>
    </row>
    <row r="67" spans="1:18" x14ac:dyDescent="0.3">
      <c r="A67" s="12" t="s">
        <v>4234</v>
      </c>
      <c r="B67" s="19">
        <v>43554</v>
      </c>
      <c r="C67" s="11">
        <f>YEAR(B67)</f>
        <v>2019</v>
      </c>
      <c r="D67" s="38" t="str">
        <f t="shared" si="1"/>
        <v>Mar</v>
      </c>
      <c r="E67" s="12" t="s">
        <v>4235</v>
      </c>
      <c r="F67" s="13" t="s">
        <v>6155</v>
      </c>
      <c r="G67" s="12">
        <v>6</v>
      </c>
      <c r="H67" s="12" t="str">
        <f>_xll.XLOOKUP(E67,customers!$A$1:$A$1001,customers!$B$1:$B$1001,,0)</f>
        <v>Corrie Wass</v>
      </c>
      <c r="I67" s="33" t="str">
        <f>_xll.XLOOKUP(E67,customers!$A$1:$A$1001,customers!$C$1:$C$1001,,0)</f>
        <v>cwassif@prweb.com</v>
      </c>
      <c r="J67" s="12" t="str">
        <f>_xll.XLOOKUP(E67,customers!$A$1:$A$1001,customers!$G$1:$G$1001,,0)</f>
        <v>United States</v>
      </c>
      <c r="K67" s="13" t="str">
        <f>_xll.XLOOKUP(F67,products!$A$1:$A$49,products!$B$1:$B$49,,0)</f>
        <v>Ara</v>
      </c>
      <c r="L67" s="13" t="str">
        <f>_xll.XLOOKUP(F67,products!$A$1:$A$49,products!$C$1:$C$49,,0)</f>
        <v>M</v>
      </c>
      <c r="M67" s="10" t="str">
        <f>_xll.XLOOKUP(F67,products!$A$1:$A$49,products!$D$1:$D$49,,0) &amp; " Kg "</f>
        <v xml:space="preserve">1 Kg </v>
      </c>
      <c r="N67" s="26">
        <f>_xll.XLOOKUP(F67,products!$A$1:$A$49,products!$E$1:$E$49,,0)</f>
        <v>11.25</v>
      </c>
      <c r="O67" s="27">
        <f>(G67*N67)</f>
        <v>67.5</v>
      </c>
      <c r="P67" t="str">
        <f>IF(K67="Rob","Robusta",IF(K67="Exc","Excelsa",IF(K67="Lib","Liberica",IF(K67="Ara","Arabica",""))))</f>
        <v>Arabica</v>
      </c>
      <c r="Q67" t="str">
        <f>IF(L67="M","Medium",IF(L67="D","Dark",IF(L67="L","Light","")))</f>
        <v>Medium</v>
      </c>
      <c r="R67" t="str">
        <f>_xll.XLOOKUP(Table3[[#This Row],[Customer ID]],customers!$A$1:$A$1001,customers!$I$1:$I$1001,,0)</f>
        <v>No</v>
      </c>
    </row>
    <row r="68" spans="1:18" x14ac:dyDescent="0.3">
      <c r="A68" s="9" t="s">
        <v>1123</v>
      </c>
      <c r="B68" s="18">
        <v>43556</v>
      </c>
      <c r="C68" s="8">
        <f>YEAR(B68)</f>
        <v>2019</v>
      </c>
      <c r="D68" s="38" t="str">
        <f t="shared" si="1"/>
        <v>Apr</v>
      </c>
      <c r="E68" s="9" t="s">
        <v>1124</v>
      </c>
      <c r="F68" s="10" t="s">
        <v>6162</v>
      </c>
      <c r="G68" s="9">
        <v>1</v>
      </c>
      <c r="H68" s="9" t="str">
        <f>_xll.XLOOKUP(E68,customers!$A$1:$A$1001,customers!$B$1:$B$1001,,0)</f>
        <v>Merrel Steptow</v>
      </c>
      <c r="I68" s="32" t="str">
        <f>_xll.XLOOKUP(E68,customers!$A$1:$A$1001,customers!$C$1:$C$1001,,0)</f>
        <v>msteptow35@earthlink.net</v>
      </c>
      <c r="J68" s="9" t="str">
        <f>_xll.XLOOKUP(E68,customers!$A$1:$A$1001,customers!$G$1:$G$1001,,0)</f>
        <v>Ireland</v>
      </c>
      <c r="K68" s="10" t="str">
        <f>_xll.XLOOKUP(F68,products!$A$1:$A$49,products!$B$1:$B$49,,0)</f>
        <v>Lib</v>
      </c>
      <c r="L68" s="10" t="str">
        <f>_xll.XLOOKUP(F68,products!$A$1:$A$49,products!$C$1:$C$49,,0)</f>
        <v>M</v>
      </c>
      <c r="M68" s="10" t="str">
        <f>_xll.XLOOKUP(F68,products!$A$1:$A$49,products!$D$1:$D$49,,0) &amp; " Kg "</f>
        <v xml:space="preserve">1 Kg </v>
      </c>
      <c r="N68" s="24">
        <f>_xll.XLOOKUP(F68,products!$A$1:$A$49,products!$E$1:$E$49,,0)</f>
        <v>14.55</v>
      </c>
      <c r="O68" s="25">
        <f>(G68*N68)</f>
        <v>14.55</v>
      </c>
      <c r="P68" t="str">
        <f>IF(K68="Rob","Robusta",IF(K68="Exc","Excelsa",IF(K68="Lib","Liberica",IF(K68="Ara","Arabica",""))))</f>
        <v>Liberica</v>
      </c>
      <c r="Q68" t="str">
        <f>IF(L68="M","Medium",IF(L68="D","Dark",IF(L68="L","Light","")))</f>
        <v>Medium</v>
      </c>
      <c r="R68" t="str">
        <f>_xll.XLOOKUP(Table3[[#This Row],[Customer ID]],customers!$A$1:$A$1001,customers!$I$1:$I$1001,,0)</f>
        <v>No</v>
      </c>
    </row>
    <row r="69" spans="1:18" x14ac:dyDescent="0.3">
      <c r="A69" s="12" t="s">
        <v>2888</v>
      </c>
      <c r="B69" s="19">
        <v>43556</v>
      </c>
      <c r="C69" s="11">
        <f>YEAR(B69)</f>
        <v>2019</v>
      </c>
      <c r="D69" s="38" t="str">
        <f t="shared" si="1"/>
        <v>Apr</v>
      </c>
      <c r="E69" s="12" t="s">
        <v>2889</v>
      </c>
      <c r="F69" s="13" t="s">
        <v>6178</v>
      </c>
      <c r="G69" s="12">
        <v>4</v>
      </c>
      <c r="H69" s="12" t="str">
        <f>_xll.XLOOKUP(E69,customers!$A$1:$A$1001,customers!$B$1:$B$1001,,0)</f>
        <v>Manuel Darrigoe</v>
      </c>
      <c r="I69" s="33" t="str">
        <f>_xll.XLOOKUP(E69,customers!$A$1:$A$1001,customers!$C$1:$C$1001,,0)</f>
        <v>mdarrigoebu@hud.gov</v>
      </c>
      <c r="J69" s="12" t="str">
        <f>_xll.XLOOKUP(E69,customers!$A$1:$A$1001,customers!$G$1:$G$1001,,0)</f>
        <v>Ireland</v>
      </c>
      <c r="K69" s="13" t="str">
        <f>_xll.XLOOKUP(F69,products!$A$1:$A$49,products!$B$1:$B$49,,0)</f>
        <v>Rob</v>
      </c>
      <c r="L69" s="13" t="str">
        <f>_xll.XLOOKUP(F69,products!$A$1:$A$49,products!$C$1:$C$49,,0)</f>
        <v>L</v>
      </c>
      <c r="M69" s="10" t="str">
        <f>_xll.XLOOKUP(F69,products!$A$1:$A$49,products!$D$1:$D$49,,0) &amp; " Kg "</f>
        <v xml:space="preserve">0.2 Kg </v>
      </c>
      <c r="N69" s="26">
        <f>_xll.XLOOKUP(F69,products!$A$1:$A$49,products!$E$1:$E$49,,0)</f>
        <v>3.5849999999999995</v>
      </c>
      <c r="O69" s="27">
        <f>(G69*N69)</f>
        <v>14.339999999999998</v>
      </c>
      <c r="P69" t="str">
        <f>IF(K69="Rob","Robusta",IF(K69="Exc","Excelsa",IF(K69="Lib","Liberica",IF(K69="Ara","Arabica",""))))</f>
        <v>Robusta</v>
      </c>
      <c r="Q69" t="str">
        <f>IF(L69="M","Medium",IF(L69="D","Dark",IF(L69="L","Light","")))</f>
        <v>Light</v>
      </c>
      <c r="R69" t="str">
        <f>_xll.XLOOKUP(Table3[[#This Row],[Customer ID]],customers!$A$1:$A$1001,customers!$I$1:$I$1001,,0)</f>
        <v>Yes</v>
      </c>
    </row>
    <row r="70" spans="1:18" x14ac:dyDescent="0.3">
      <c r="A70" s="9" t="s">
        <v>5995</v>
      </c>
      <c r="B70" s="18">
        <v>43556</v>
      </c>
      <c r="C70" s="8">
        <f>YEAR(B70)</f>
        <v>2019</v>
      </c>
      <c r="D70" s="38" t="str">
        <f t="shared" si="1"/>
        <v>Apr</v>
      </c>
      <c r="E70" s="9" t="s">
        <v>5996</v>
      </c>
      <c r="F70" s="10" t="s">
        <v>6172</v>
      </c>
      <c r="G70" s="9">
        <v>1</v>
      </c>
      <c r="H70" s="9" t="str">
        <f>_xll.XLOOKUP(E70,customers!$A$1:$A$1001,customers!$B$1:$B$1001,,0)</f>
        <v>Sada Roseborough</v>
      </c>
      <c r="I70" s="32" t="str">
        <f>_xll.XLOOKUP(E70,customers!$A$1:$A$1001,customers!$C$1:$C$1001,,0)</f>
        <v>sroseboroughr2@virginia.edu</v>
      </c>
      <c r="J70" s="9" t="str">
        <f>_xll.XLOOKUP(E70,customers!$A$1:$A$1001,customers!$G$1:$G$1001,,0)</f>
        <v>United States</v>
      </c>
      <c r="K70" s="10" t="str">
        <f>_xll.XLOOKUP(F70,products!$A$1:$A$49,products!$B$1:$B$49,,0)</f>
        <v>Rob</v>
      </c>
      <c r="L70" s="10" t="str">
        <f>_xll.XLOOKUP(F70,products!$A$1:$A$49,products!$C$1:$C$49,,0)</f>
        <v>D</v>
      </c>
      <c r="M70" s="10" t="str">
        <f>_xll.XLOOKUP(F70,products!$A$1:$A$49,products!$D$1:$D$49,,0) &amp; " Kg "</f>
        <v xml:space="preserve">0.5 Kg </v>
      </c>
      <c r="N70" s="24">
        <f>_xll.XLOOKUP(F70,products!$A$1:$A$49,products!$E$1:$E$49,,0)</f>
        <v>5.3699999999999992</v>
      </c>
      <c r="O70" s="25">
        <f>(G70*N70)</f>
        <v>5.3699999999999992</v>
      </c>
      <c r="P70" t="str">
        <f>IF(K70="Rob","Robusta",IF(K70="Exc","Excelsa",IF(K70="Lib","Liberica",IF(K70="Ara","Arabica",""))))</f>
        <v>Robusta</v>
      </c>
      <c r="Q70" t="str">
        <f>IF(L70="M","Medium",IF(L70="D","Dark",IF(L70="L","Light","")))</f>
        <v>Dark</v>
      </c>
      <c r="R70" t="str">
        <f>_xll.XLOOKUP(Table3[[#This Row],[Customer ID]],customers!$A$1:$A$1001,customers!$I$1:$I$1001,,0)</f>
        <v>Yes</v>
      </c>
    </row>
    <row r="71" spans="1:18" x14ac:dyDescent="0.3">
      <c r="A71" s="12" t="s">
        <v>5609</v>
      </c>
      <c r="B71" s="19">
        <v>43560</v>
      </c>
      <c r="C71" s="11">
        <f>YEAR(B71)</f>
        <v>2019</v>
      </c>
      <c r="D71" s="38" t="str">
        <f t="shared" si="1"/>
        <v>Apr</v>
      </c>
      <c r="E71" s="12" t="s">
        <v>5610</v>
      </c>
      <c r="F71" s="13" t="s">
        <v>6157</v>
      </c>
      <c r="G71" s="12">
        <v>6</v>
      </c>
      <c r="H71" s="12" t="str">
        <f>_xll.XLOOKUP(E71,customers!$A$1:$A$1001,customers!$B$1:$B$1001,,0)</f>
        <v>Darcy Lochran</v>
      </c>
      <c r="I71" s="33">
        <f>_xll.XLOOKUP(E71,customers!$A$1:$A$1001,customers!$C$1:$C$1001,,0)</f>
        <v>0</v>
      </c>
      <c r="J71" s="12" t="str">
        <f>_xll.XLOOKUP(E71,customers!$A$1:$A$1001,customers!$G$1:$G$1001,,0)</f>
        <v>United States</v>
      </c>
      <c r="K71" s="13" t="str">
        <f>_xll.XLOOKUP(F71,products!$A$1:$A$49,products!$B$1:$B$49,,0)</f>
        <v>Ara</v>
      </c>
      <c r="L71" s="13" t="str">
        <f>_xll.XLOOKUP(F71,products!$A$1:$A$49,products!$C$1:$C$49,,0)</f>
        <v>M</v>
      </c>
      <c r="M71" s="10" t="str">
        <f>_xll.XLOOKUP(F71,products!$A$1:$A$49,products!$D$1:$D$49,,0) &amp; " Kg "</f>
        <v xml:space="preserve">0.5 Kg </v>
      </c>
      <c r="N71" s="26">
        <f>_xll.XLOOKUP(F71,products!$A$1:$A$49,products!$E$1:$E$49,,0)</f>
        <v>6.75</v>
      </c>
      <c r="O71" s="27">
        <f>(G71*N71)</f>
        <v>40.5</v>
      </c>
      <c r="P71" t="str">
        <f>IF(K71="Rob","Robusta",IF(K71="Exc","Excelsa",IF(K71="Lib","Liberica",IF(K71="Ara","Arabica",""))))</f>
        <v>Arabica</v>
      </c>
      <c r="Q71" t="str">
        <f>IF(L71="M","Medium",IF(L71="D","Dark",IF(L71="L","Light","")))</f>
        <v>Medium</v>
      </c>
      <c r="R71" t="str">
        <f>_xll.XLOOKUP(Table3[[#This Row],[Customer ID]],customers!$A$1:$A$1001,customers!$I$1:$I$1001,,0)</f>
        <v>Yes</v>
      </c>
    </row>
    <row r="72" spans="1:18" x14ac:dyDescent="0.3">
      <c r="A72" s="9" t="s">
        <v>6081</v>
      </c>
      <c r="B72" s="18">
        <v>43560</v>
      </c>
      <c r="C72" s="8">
        <f>YEAR(B72)</f>
        <v>2019</v>
      </c>
      <c r="D72" s="38" t="str">
        <f t="shared" si="1"/>
        <v>Apr</v>
      </c>
      <c r="E72" s="9" t="s">
        <v>6082</v>
      </c>
      <c r="F72" s="10" t="s">
        <v>6175</v>
      </c>
      <c r="G72" s="9">
        <v>6</v>
      </c>
      <c r="H72" s="9" t="str">
        <f>_xll.XLOOKUP(E72,customers!$A$1:$A$1001,customers!$B$1:$B$1001,,0)</f>
        <v>Herta Layne</v>
      </c>
      <c r="I72" s="32">
        <f>_xll.XLOOKUP(E72,customers!$A$1:$A$1001,customers!$C$1:$C$1001,,0)</f>
        <v>0</v>
      </c>
      <c r="J72" s="9" t="str">
        <f>_xll.XLOOKUP(E72,customers!$A$1:$A$1001,customers!$G$1:$G$1001,,0)</f>
        <v>United States</v>
      </c>
      <c r="K72" s="10" t="str">
        <f>_xll.XLOOKUP(F72,products!$A$1:$A$49,products!$B$1:$B$49,,0)</f>
        <v>Ara</v>
      </c>
      <c r="L72" s="10" t="str">
        <f>_xll.XLOOKUP(F72,products!$A$1:$A$49,products!$C$1:$C$49,,0)</f>
        <v>M</v>
      </c>
      <c r="M72" s="10" t="str">
        <f>_xll.XLOOKUP(F72,products!$A$1:$A$49,products!$D$1:$D$49,,0) &amp; " Kg "</f>
        <v xml:space="preserve">2.5 Kg </v>
      </c>
      <c r="N72" s="24">
        <f>_xll.XLOOKUP(F72,products!$A$1:$A$49,products!$E$1:$E$49,,0)</f>
        <v>25.874999999999996</v>
      </c>
      <c r="O72" s="25">
        <f>(G72*N72)</f>
        <v>155.24999999999997</v>
      </c>
      <c r="P72" t="str">
        <f>IF(K72="Rob","Robusta",IF(K72="Exc","Excelsa",IF(K72="Lib","Liberica",IF(K72="Ara","Arabica",""))))</f>
        <v>Arabica</v>
      </c>
      <c r="Q72" t="str">
        <f>IF(L72="M","Medium",IF(L72="D","Dark",IF(L72="L","Light","")))</f>
        <v>Medium</v>
      </c>
      <c r="R72" t="str">
        <f>_xll.XLOOKUP(Table3[[#This Row],[Customer ID]],customers!$A$1:$A$1001,customers!$I$1:$I$1001,,0)</f>
        <v>Yes</v>
      </c>
    </row>
    <row r="73" spans="1:18" x14ac:dyDescent="0.3">
      <c r="A73" s="12" t="s">
        <v>1305</v>
      </c>
      <c r="B73" s="19">
        <v>43562</v>
      </c>
      <c r="C73" s="11">
        <f>YEAR(B73)</f>
        <v>2019</v>
      </c>
      <c r="D73" s="38" t="str">
        <f t="shared" si="1"/>
        <v>Apr</v>
      </c>
      <c r="E73" s="12" t="s">
        <v>1306</v>
      </c>
      <c r="F73" s="13" t="s">
        <v>6159</v>
      </c>
      <c r="G73" s="12">
        <v>4</v>
      </c>
      <c r="H73" s="12" t="str">
        <f>_xll.XLOOKUP(E73,customers!$A$1:$A$1001,customers!$B$1:$B$1001,,0)</f>
        <v>Osmund Clausen-Thue</v>
      </c>
      <c r="I73" s="33" t="str">
        <f>_xll.XLOOKUP(E73,customers!$A$1:$A$1001,customers!$C$1:$C$1001,,0)</f>
        <v>oclausenthue41@marriott.com</v>
      </c>
      <c r="J73" s="12" t="str">
        <f>_xll.XLOOKUP(E73,customers!$A$1:$A$1001,customers!$G$1:$G$1001,,0)</f>
        <v>United States</v>
      </c>
      <c r="K73" s="13" t="str">
        <f>_xll.XLOOKUP(F73,products!$A$1:$A$49,products!$B$1:$B$49,,0)</f>
        <v>Lib</v>
      </c>
      <c r="L73" s="13" t="str">
        <f>_xll.XLOOKUP(F73,products!$A$1:$A$49,products!$C$1:$C$49,,0)</f>
        <v>M</v>
      </c>
      <c r="M73" s="10" t="str">
        <f>_xll.XLOOKUP(F73,products!$A$1:$A$49,products!$D$1:$D$49,,0) &amp; " Kg "</f>
        <v xml:space="preserve">0.2 Kg </v>
      </c>
      <c r="N73" s="26">
        <f>_xll.XLOOKUP(F73,products!$A$1:$A$49,products!$E$1:$E$49,,0)</f>
        <v>4.3650000000000002</v>
      </c>
      <c r="O73" s="27">
        <f>(G73*N73)</f>
        <v>17.46</v>
      </c>
      <c r="P73" t="str">
        <f>IF(K73="Rob","Robusta",IF(K73="Exc","Excelsa",IF(K73="Lib","Liberica",IF(K73="Ara","Arabica",""))))</f>
        <v>Liberica</v>
      </c>
      <c r="Q73" t="str">
        <f>IF(L73="M","Medium",IF(L73="D","Dark",IF(L73="L","Light","")))</f>
        <v>Medium</v>
      </c>
      <c r="R73" t="str">
        <f>_xll.XLOOKUP(Table3[[#This Row],[Customer ID]],customers!$A$1:$A$1001,customers!$I$1:$I$1001,,0)</f>
        <v>No</v>
      </c>
    </row>
    <row r="74" spans="1:18" x14ac:dyDescent="0.3">
      <c r="A74" s="9" t="s">
        <v>2962</v>
      </c>
      <c r="B74" s="18">
        <v>43562</v>
      </c>
      <c r="C74" s="8">
        <f>YEAR(B74)</f>
        <v>2019</v>
      </c>
      <c r="D74" s="38" t="str">
        <f t="shared" si="1"/>
        <v>Apr</v>
      </c>
      <c r="E74" s="9" t="s">
        <v>2963</v>
      </c>
      <c r="F74" s="10" t="s">
        <v>6176</v>
      </c>
      <c r="G74" s="9">
        <v>4</v>
      </c>
      <c r="H74" s="9" t="str">
        <f>_xll.XLOOKUP(E74,customers!$A$1:$A$1001,customers!$B$1:$B$1001,,0)</f>
        <v>Chickie Ragless</v>
      </c>
      <c r="I74" s="32" t="str">
        <f>_xll.XLOOKUP(E74,customers!$A$1:$A$1001,customers!$C$1:$C$1001,,0)</f>
        <v>craglessc7@webmd.com</v>
      </c>
      <c r="J74" s="9" t="str">
        <f>_xll.XLOOKUP(E74,customers!$A$1:$A$1001,customers!$G$1:$G$1001,,0)</f>
        <v>Ireland</v>
      </c>
      <c r="K74" s="10" t="str">
        <f>_xll.XLOOKUP(F74,products!$A$1:$A$49,products!$B$1:$B$49,,0)</f>
        <v>Exc</v>
      </c>
      <c r="L74" s="10" t="str">
        <f>_xll.XLOOKUP(F74,products!$A$1:$A$49,products!$C$1:$C$49,,0)</f>
        <v>L</v>
      </c>
      <c r="M74" s="10" t="str">
        <f>_xll.XLOOKUP(F74,products!$A$1:$A$49,products!$D$1:$D$49,,0) &amp; " Kg "</f>
        <v xml:space="preserve">0.5 Kg </v>
      </c>
      <c r="N74" s="24">
        <f>_xll.XLOOKUP(F74,products!$A$1:$A$49,products!$E$1:$E$49,,0)</f>
        <v>8.91</v>
      </c>
      <c r="O74" s="25">
        <f>(G74*N74)</f>
        <v>35.64</v>
      </c>
      <c r="P74" t="str">
        <f>IF(K74="Rob","Robusta",IF(K74="Exc","Excelsa",IF(K74="Lib","Liberica",IF(K74="Ara","Arabica",""))))</f>
        <v>Excelsa</v>
      </c>
      <c r="Q74" t="str">
        <f>IF(L74="M","Medium",IF(L74="D","Dark",IF(L74="L","Light","")))</f>
        <v>Light</v>
      </c>
      <c r="R74" t="str">
        <f>_xll.XLOOKUP(Table3[[#This Row],[Customer ID]],customers!$A$1:$A$1001,customers!$I$1:$I$1001,,0)</f>
        <v>No</v>
      </c>
    </row>
    <row r="75" spans="1:18" x14ac:dyDescent="0.3">
      <c r="A75" s="12" t="s">
        <v>2515</v>
      </c>
      <c r="B75" s="19">
        <v>43563</v>
      </c>
      <c r="C75" s="11">
        <f>YEAR(B75)</f>
        <v>2019</v>
      </c>
      <c r="D75" s="38" t="str">
        <f t="shared" si="1"/>
        <v>Apr</v>
      </c>
      <c r="E75" s="12" t="s">
        <v>2516</v>
      </c>
      <c r="F75" s="13" t="s">
        <v>6178</v>
      </c>
      <c r="G75" s="12">
        <v>6</v>
      </c>
      <c r="H75" s="12" t="str">
        <f>_xll.XLOOKUP(E75,customers!$A$1:$A$1001,customers!$B$1:$B$1001,,0)</f>
        <v>Yuma Skipsey</v>
      </c>
      <c r="I75" s="33" t="str">
        <f>_xll.XLOOKUP(E75,customers!$A$1:$A$1001,customers!$C$1:$C$1001,,0)</f>
        <v>yskipsey9z@spotify.com</v>
      </c>
      <c r="J75" s="12" t="str">
        <f>_xll.XLOOKUP(E75,customers!$A$1:$A$1001,customers!$G$1:$G$1001,,0)</f>
        <v>United Kingdom</v>
      </c>
      <c r="K75" s="13" t="str">
        <f>_xll.XLOOKUP(F75,products!$A$1:$A$49,products!$B$1:$B$49,,0)</f>
        <v>Rob</v>
      </c>
      <c r="L75" s="13" t="str">
        <f>_xll.XLOOKUP(F75,products!$A$1:$A$49,products!$C$1:$C$49,,0)</f>
        <v>L</v>
      </c>
      <c r="M75" s="10" t="str">
        <f>_xll.XLOOKUP(F75,products!$A$1:$A$49,products!$D$1:$D$49,,0) &amp; " Kg "</f>
        <v xml:space="preserve">0.2 Kg </v>
      </c>
      <c r="N75" s="26">
        <f>_xll.XLOOKUP(F75,products!$A$1:$A$49,products!$E$1:$E$49,,0)</f>
        <v>3.5849999999999995</v>
      </c>
      <c r="O75" s="27">
        <f>(G75*N75)</f>
        <v>21.509999999999998</v>
      </c>
      <c r="P75" t="str">
        <f>IF(K75="Rob","Robusta",IF(K75="Exc","Excelsa",IF(K75="Lib","Liberica",IF(K75="Ara","Arabica",""))))</f>
        <v>Robusta</v>
      </c>
      <c r="Q75" t="str">
        <f>IF(L75="M","Medium",IF(L75="D","Dark",IF(L75="L","Light","")))</f>
        <v>Light</v>
      </c>
      <c r="R75" t="str">
        <f>_xll.XLOOKUP(Table3[[#This Row],[Customer ID]],customers!$A$1:$A$1001,customers!$I$1:$I$1001,,0)</f>
        <v>No</v>
      </c>
    </row>
    <row r="76" spans="1:18" x14ac:dyDescent="0.3">
      <c r="A76" s="9" t="s">
        <v>4797</v>
      </c>
      <c r="B76" s="18">
        <v>43563</v>
      </c>
      <c r="C76" s="8">
        <f>YEAR(B76)</f>
        <v>2019</v>
      </c>
      <c r="D76" s="38" t="str">
        <f t="shared" si="1"/>
        <v>Apr</v>
      </c>
      <c r="E76" s="9" t="s">
        <v>4798</v>
      </c>
      <c r="F76" s="10" t="s">
        <v>6160</v>
      </c>
      <c r="G76" s="9">
        <v>5</v>
      </c>
      <c r="H76" s="9" t="str">
        <f>_xll.XLOOKUP(E76,customers!$A$1:$A$1001,customers!$B$1:$B$1001,,0)</f>
        <v>Sharona Danilchik</v>
      </c>
      <c r="I76" s="32" t="str">
        <f>_xll.XLOOKUP(E76,customers!$A$1:$A$1001,customers!$C$1:$C$1001,,0)</f>
        <v>sdanilchikl6@mit.edu</v>
      </c>
      <c r="J76" s="9" t="str">
        <f>_xll.XLOOKUP(E76,customers!$A$1:$A$1001,customers!$G$1:$G$1001,,0)</f>
        <v>United Kingdom</v>
      </c>
      <c r="K76" s="10" t="str">
        <f>_xll.XLOOKUP(F76,products!$A$1:$A$49,products!$B$1:$B$49,,0)</f>
        <v>Lib</v>
      </c>
      <c r="L76" s="10" t="str">
        <f>_xll.XLOOKUP(F76,products!$A$1:$A$49,products!$C$1:$C$49,,0)</f>
        <v>M</v>
      </c>
      <c r="M76" s="10" t="str">
        <f>_xll.XLOOKUP(F76,products!$A$1:$A$49,products!$D$1:$D$49,,0) &amp; " Kg "</f>
        <v xml:space="preserve">0.5 Kg </v>
      </c>
      <c r="N76" s="24">
        <f>_xll.XLOOKUP(F76,products!$A$1:$A$49,products!$E$1:$E$49,,0)</f>
        <v>8.73</v>
      </c>
      <c r="O76" s="25">
        <f>(G76*N76)</f>
        <v>43.650000000000006</v>
      </c>
      <c r="P76" t="str">
        <f>IF(K76="Rob","Robusta",IF(K76="Exc","Excelsa",IF(K76="Lib","Liberica",IF(K76="Ara","Arabica",""))))</f>
        <v>Liberica</v>
      </c>
      <c r="Q76" t="str">
        <f>IF(L76="M","Medium",IF(L76="D","Dark",IF(L76="L","Light","")))</f>
        <v>Medium</v>
      </c>
      <c r="R76" t="str">
        <f>_xll.XLOOKUP(Table3[[#This Row],[Customer ID]],customers!$A$1:$A$1001,customers!$I$1:$I$1001,,0)</f>
        <v>No</v>
      </c>
    </row>
    <row r="77" spans="1:18" x14ac:dyDescent="0.3">
      <c r="A77" s="12" t="s">
        <v>4676</v>
      </c>
      <c r="B77" s="19">
        <v>43566</v>
      </c>
      <c r="C77" s="11">
        <f>YEAR(B77)</f>
        <v>2019</v>
      </c>
      <c r="D77" s="38" t="str">
        <f t="shared" si="1"/>
        <v>Apr</v>
      </c>
      <c r="E77" s="12" t="s">
        <v>4677</v>
      </c>
      <c r="F77" s="13" t="s">
        <v>6159</v>
      </c>
      <c r="G77" s="12">
        <v>2</v>
      </c>
      <c r="H77" s="12" t="str">
        <f>_xll.XLOOKUP(E77,customers!$A$1:$A$1001,customers!$B$1:$B$1001,,0)</f>
        <v>Lyon Ibert</v>
      </c>
      <c r="I77" s="33" t="str">
        <f>_xll.XLOOKUP(E77,customers!$A$1:$A$1001,customers!$C$1:$C$1001,,0)</f>
        <v>libertkl@huffingtonpost.com</v>
      </c>
      <c r="J77" s="12" t="str">
        <f>_xll.XLOOKUP(E77,customers!$A$1:$A$1001,customers!$G$1:$G$1001,,0)</f>
        <v>United States</v>
      </c>
      <c r="K77" s="13" t="str">
        <f>_xll.XLOOKUP(F77,products!$A$1:$A$49,products!$B$1:$B$49,,0)</f>
        <v>Lib</v>
      </c>
      <c r="L77" s="13" t="str">
        <f>_xll.XLOOKUP(F77,products!$A$1:$A$49,products!$C$1:$C$49,,0)</f>
        <v>M</v>
      </c>
      <c r="M77" s="10" t="str">
        <f>_xll.XLOOKUP(F77,products!$A$1:$A$49,products!$D$1:$D$49,,0) &amp; " Kg "</f>
        <v xml:space="preserve">0.2 Kg </v>
      </c>
      <c r="N77" s="26">
        <f>_xll.XLOOKUP(F77,products!$A$1:$A$49,products!$E$1:$E$49,,0)</f>
        <v>4.3650000000000002</v>
      </c>
      <c r="O77" s="27">
        <f>(G77*N77)</f>
        <v>8.73</v>
      </c>
      <c r="P77" t="str">
        <f>IF(K77="Rob","Robusta",IF(K77="Exc","Excelsa",IF(K77="Lib","Liberica",IF(K77="Ara","Arabica",""))))</f>
        <v>Liberica</v>
      </c>
      <c r="Q77" t="str">
        <f>IF(L77="M","Medium",IF(L77="D","Dark",IF(L77="L","Light","")))</f>
        <v>Medium</v>
      </c>
      <c r="R77" t="str">
        <f>_xll.XLOOKUP(Table3[[#This Row],[Customer ID]],customers!$A$1:$A$1001,customers!$I$1:$I$1001,,0)</f>
        <v>No</v>
      </c>
    </row>
    <row r="78" spans="1:18" x14ac:dyDescent="0.3">
      <c r="A78" s="9" t="s">
        <v>1567</v>
      </c>
      <c r="B78" s="18">
        <v>43567</v>
      </c>
      <c r="C78" s="8">
        <f>YEAR(B78)</f>
        <v>2019</v>
      </c>
      <c r="D78" s="38" t="str">
        <f t="shared" si="1"/>
        <v>Apr</v>
      </c>
      <c r="E78" s="9" t="s">
        <v>1568</v>
      </c>
      <c r="F78" s="10" t="s">
        <v>6150</v>
      </c>
      <c r="G78" s="9">
        <v>5</v>
      </c>
      <c r="H78" s="9" t="str">
        <f>_xll.XLOOKUP(E78,customers!$A$1:$A$1001,customers!$B$1:$B$1001,,0)</f>
        <v>Alisun Baudino</v>
      </c>
      <c r="I78" s="32" t="str">
        <f>_xll.XLOOKUP(E78,customers!$A$1:$A$1001,customers!$C$1:$C$1001,,0)</f>
        <v>abaudino5b@netvibes.com</v>
      </c>
      <c r="J78" s="9" t="str">
        <f>_xll.XLOOKUP(E78,customers!$A$1:$A$1001,customers!$G$1:$G$1001,,0)</f>
        <v>United States</v>
      </c>
      <c r="K78" s="10" t="str">
        <f>_xll.XLOOKUP(F78,products!$A$1:$A$49,products!$B$1:$B$49,,0)</f>
        <v>Lib</v>
      </c>
      <c r="L78" s="10" t="str">
        <f>_xll.XLOOKUP(F78,products!$A$1:$A$49,products!$C$1:$C$49,,0)</f>
        <v>D</v>
      </c>
      <c r="M78" s="10" t="str">
        <f>_xll.XLOOKUP(F78,products!$A$1:$A$49,products!$D$1:$D$49,,0) &amp; " Kg "</f>
        <v xml:space="preserve">0.2 Kg </v>
      </c>
      <c r="N78" s="24">
        <f>_xll.XLOOKUP(F78,products!$A$1:$A$49,products!$E$1:$E$49,,0)</f>
        <v>3.8849999999999998</v>
      </c>
      <c r="O78" s="25">
        <f>(G78*N78)</f>
        <v>19.424999999999997</v>
      </c>
      <c r="P78" t="str">
        <f>IF(K78="Rob","Robusta",IF(K78="Exc","Excelsa",IF(K78="Lib","Liberica",IF(K78="Ara","Arabica",""))))</f>
        <v>Liberica</v>
      </c>
      <c r="Q78" t="str">
        <f>IF(L78="M","Medium",IF(L78="D","Dark",IF(L78="L","Light","")))</f>
        <v>Dark</v>
      </c>
      <c r="R78" t="str">
        <f>_xll.XLOOKUP(Table3[[#This Row],[Customer ID]],customers!$A$1:$A$1001,customers!$I$1:$I$1001,,0)</f>
        <v>Yes</v>
      </c>
    </row>
    <row r="79" spans="1:18" x14ac:dyDescent="0.3">
      <c r="A79" s="12" t="s">
        <v>1089</v>
      </c>
      <c r="B79" s="19">
        <v>43569</v>
      </c>
      <c r="C79" s="11">
        <f>YEAR(B79)</f>
        <v>2019</v>
      </c>
      <c r="D79" s="38" t="str">
        <f t="shared" si="1"/>
        <v>Apr</v>
      </c>
      <c r="E79" s="12" t="s">
        <v>1090</v>
      </c>
      <c r="F79" s="13" t="s">
        <v>6146</v>
      </c>
      <c r="G79" s="12">
        <v>3</v>
      </c>
      <c r="H79" s="12" t="str">
        <f>_xll.XLOOKUP(E79,customers!$A$1:$A$1001,customers!$B$1:$B$1001,,0)</f>
        <v>Pen Wye</v>
      </c>
      <c r="I79" s="33" t="str">
        <f>_xll.XLOOKUP(E79,customers!$A$1:$A$1001,customers!$C$1:$C$1001,,0)</f>
        <v>pwye2z@dagondesign.com</v>
      </c>
      <c r="J79" s="12" t="str">
        <f>_xll.XLOOKUP(E79,customers!$A$1:$A$1001,customers!$G$1:$G$1001,,0)</f>
        <v>United States</v>
      </c>
      <c r="K79" s="13" t="str">
        <f>_xll.XLOOKUP(F79,products!$A$1:$A$49,products!$B$1:$B$49,,0)</f>
        <v>Rob</v>
      </c>
      <c r="L79" s="13" t="str">
        <f>_xll.XLOOKUP(F79,products!$A$1:$A$49,products!$C$1:$C$49,,0)</f>
        <v>M</v>
      </c>
      <c r="M79" s="10" t="str">
        <f>_xll.XLOOKUP(F79,products!$A$1:$A$49,products!$D$1:$D$49,,0) &amp; " Kg "</f>
        <v xml:space="preserve">0.5 Kg </v>
      </c>
      <c r="N79" s="26">
        <f>_xll.XLOOKUP(F79,products!$A$1:$A$49,products!$E$1:$E$49,,0)</f>
        <v>5.97</v>
      </c>
      <c r="O79" s="27">
        <f>(G79*N79)</f>
        <v>17.91</v>
      </c>
      <c r="P79" t="str">
        <f>IF(K79="Rob","Robusta",IF(K79="Exc","Excelsa",IF(K79="Lib","Liberica",IF(K79="Ara","Arabica",""))))</f>
        <v>Robusta</v>
      </c>
      <c r="Q79" t="str">
        <f>IF(L79="M","Medium",IF(L79="D","Dark",IF(L79="L","Light","")))</f>
        <v>Medium</v>
      </c>
      <c r="R79" t="str">
        <f>_xll.XLOOKUP(Table3[[#This Row],[Customer ID]],customers!$A$1:$A$1001,customers!$I$1:$I$1001,,0)</f>
        <v>Yes</v>
      </c>
    </row>
    <row r="80" spans="1:18" x14ac:dyDescent="0.3">
      <c r="A80" s="9" t="s">
        <v>1818</v>
      </c>
      <c r="B80" s="18">
        <v>43571</v>
      </c>
      <c r="C80" s="8">
        <f>YEAR(B80)</f>
        <v>2019</v>
      </c>
      <c r="D80" s="38" t="str">
        <f t="shared" si="1"/>
        <v>Apr</v>
      </c>
      <c r="E80" s="9" t="s">
        <v>1819</v>
      </c>
      <c r="F80" s="10" t="s">
        <v>6164</v>
      </c>
      <c r="G80" s="9">
        <v>5</v>
      </c>
      <c r="H80" s="9" t="str">
        <f>_xll.XLOOKUP(E80,customers!$A$1:$A$1001,customers!$B$1:$B$1001,,0)</f>
        <v>Samuele Ales0</v>
      </c>
      <c r="I80" s="32">
        <f>_xll.XLOOKUP(E80,customers!$A$1:$A$1001,customers!$C$1:$C$1001,,0)</f>
        <v>0</v>
      </c>
      <c r="J80" s="9" t="str">
        <f>_xll.XLOOKUP(E80,customers!$A$1:$A$1001,customers!$G$1:$G$1001,,0)</f>
        <v>Ireland</v>
      </c>
      <c r="K80" s="10" t="str">
        <f>_xll.XLOOKUP(F80,products!$A$1:$A$49,products!$B$1:$B$49,,0)</f>
        <v>Lib</v>
      </c>
      <c r="L80" s="10" t="str">
        <f>_xll.XLOOKUP(F80,products!$A$1:$A$49,products!$C$1:$C$49,,0)</f>
        <v>L</v>
      </c>
      <c r="M80" s="10" t="str">
        <f>_xll.XLOOKUP(F80,products!$A$1:$A$49,products!$D$1:$D$49,,0) &amp; " Kg "</f>
        <v xml:space="preserve">2.5 Kg </v>
      </c>
      <c r="N80" s="24">
        <f>_xll.XLOOKUP(F80,products!$A$1:$A$49,products!$E$1:$E$49,,0)</f>
        <v>36.454999999999998</v>
      </c>
      <c r="O80" s="25">
        <f>(G80*N80)</f>
        <v>182.27499999999998</v>
      </c>
      <c r="P80" t="str">
        <f>IF(K80="Rob","Robusta",IF(K80="Exc","Excelsa",IF(K80="Lib","Liberica",IF(K80="Ara","Arabica",""))))</f>
        <v>Liberica</v>
      </c>
      <c r="Q80" t="str">
        <f>IF(L80="M","Medium",IF(L80="D","Dark",IF(L80="L","Light","")))</f>
        <v>Light</v>
      </c>
      <c r="R80" t="str">
        <f>_xll.XLOOKUP(Table3[[#This Row],[Customer ID]],customers!$A$1:$A$1001,customers!$I$1:$I$1001,,0)</f>
        <v>No</v>
      </c>
    </row>
    <row r="81" spans="1:18" x14ac:dyDescent="0.3">
      <c r="A81" s="12" t="s">
        <v>942</v>
      </c>
      <c r="B81" s="19">
        <v>43572</v>
      </c>
      <c r="C81" s="11">
        <f>YEAR(B81)</f>
        <v>2019</v>
      </c>
      <c r="D81" s="38" t="str">
        <f t="shared" si="1"/>
        <v>Apr</v>
      </c>
      <c r="E81" s="12" t="s">
        <v>943</v>
      </c>
      <c r="F81" s="13" t="s">
        <v>6180</v>
      </c>
      <c r="G81" s="12">
        <v>5</v>
      </c>
      <c r="H81" s="12" t="str">
        <f>_xll.XLOOKUP(E81,customers!$A$1:$A$1001,customers!$B$1:$B$1001,,0)</f>
        <v>Ami Arnow</v>
      </c>
      <c r="I81" s="33" t="str">
        <f>_xll.XLOOKUP(E81,customers!$A$1:$A$1001,customers!$C$1:$C$1001,,0)</f>
        <v>aarnow28@arizona.edu</v>
      </c>
      <c r="J81" s="12" t="str">
        <f>_xll.XLOOKUP(E81,customers!$A$1:$A$1001,customers!$G$1:$G$1001,,0)</f>
        <v>United States</v>
      </c>
      <c r="K81" s="13" t="str">
        <f>_xll.XLOOKUP(F81,products!$A$1:$A$49,products!$B$1:$B$49,,0)</f>
        <v>Ara</v>
      </c>
      <c r="L81" s="13" t="str">
        <f>_xll.XLOOKUP(F81,products!$A$1:$A$49,products!$C$1:$C$49,,0)</f>
        <v>L</v>
      </c>
      <c r="M81" s="10" t="str">
        <f>_xll.XLOOKUP(F81,products!$A$1:$A$49,products!$D$1:$D$49,,0) &amp; " Kg "</f>
        <v xml:space="preserve">0.5 Kg </v>
      </c>
      <c r="N81" s="26">
        <f>_xll.XLOOKUP(F81,products!$A$1:$A$49,products!$E$1:$E$49,,0)</f>
        <v>7.77</v>
      </c>
      <c r="O81" s="27">
        <f>(G81*N81)</f>
        <v>38.849999999999994</v>
      </c>
      <c r="P81" t="str">
        <f>IF(K81="Rob","Robusta",IF(K81="Exc","Excelsa",IF(K81="Lib","Liberica",IF(K81="Ara","Arabica",""))))</f>
        <v>Arabica</v>
      </c>
      <c r="Q81" t="str">
        <f>IF(L81="M","Medium",IF(L81="D","Dark",IF(L81="L","Light","")))</f>
        <v>Light</v>
      </c>
      <c r="R81" t="str">
        <f>_xll.XLOOKUP(Table3[[#This Row],[Customer ID]],customers!$A$1:$A$1001,customers!$I$1:$I$1001,,0)</f>
        <v>Yes</v>
      </c>
    </row>
    <row r="82" spans="1:18" x14ac:dyDescent="0.3">
      <c r="A82" s="9" t="s">
        <v>2974</v>
      </c>
      <c r="B82" s="18">
        <v>43573</v>
      </c>
      <c r="C82" s="8">
        <f>YEAR(B82)</f>
        <v>2019</v>
      </c>
      <c r="D82" s="38" t="str">
        <f t="shared" si="1"/>
        <v>Apr</v>
      </c>
      <c r="E82" s="9" t="s">
        <v>2975</v>
      </c>
      <c r="F82" s="10" t="s">
        <v>6183</v>
      </c>
      <c r="G82" s="9">
        <v>3</v>
      </c>
      <c r="H82" s="9" t="str">
        <f>_xll.XLOOKUP(E82,customers!$A$1:$A$1001,customers!$B$1:$B$1001,,0)</f>
        <v>Livy Lathleiff</v>
      </c>
      <c r="I82" s="32" t="str">
        <f>_xll.XLOOKUP(E82,customers!$A$1:$A$1001,customers!$C$1:$C$1001,,0)</f>
        <v>llathleiffc9@nationalgeographic.com</v>
      </c>
      <c r="J82" s="9" t="str">
        <f>_xll.XLOOKUP(E82,customers!$A$1:$A$1001,customers!$G$1:$G$1001,,0)</f>
        <v>Ireland</v>
      </c>
      <c r="K82" s="10" t="str">
        <f>_xll.XLOOKUP(F82,products!$A$1:$A$49,products!$B$1:$B$49,,0)</f>
        <v>Exc</v>
      </c>
      <c r="L82" s="10" t="str">
        <f>_xll.XLOOKUP(F82,products!$A$1:$A$49,products!$C$1:$C$49,,0)</f>
        <v>D</v>
      </c>
      <c r="M82" s="10" t="str">
        <f>_xll.XLOOKUP(F82,products!$A$1:$A$49,products!$D$1:$D$49,,0) &amp; " Kg "</f>
        <v xml:space="preserve">1 Kg </v>
      </c>
      <c r="N82" s="24">
        <f>_xll.XLOOKUP(F82,products!$A$1:$A$49,products!$E$1:$E$49,,0)</f>
        <v>12.15</v>
      </c>
      <c r="O82" s="25">
        <f>(G82*N82)</f>
        <v>36.450000000000003</v>
      </c>
      <c r="P82" t="str">
        <f>IF(K82="Rob","Robusta",IF(K82="Exc","Excelsa",IF(K82="Lib","Liberica",IF(K82="Ara","Arabica",""))))</f>
        <v>Excelsa</v>
      </c>
      <c r="Q82" t="str">
        <f>IF(L82="M","Medium",IF(L82="D","Dark",IF(L82="L","Light","")))</f>
        <v>Dark</v>
      </c>
      <c r="R82" t="str">
        <f>_xll.XLOOKUP(Table3[[#This Row],[Customer ID]],customers!$A$1:$A$1001,customers!$I$1:$I$1001,,0)</f>
        <v>Yes</v>
      </c>
    </row>
    <row r="83" spans="1:18" x14ac:dyDescent="0.3">
      <c r="A83" s="12" t="s">
        <v>5090</v>
      </c>
      <c r="B83" s="19">
        <v>43573</v>
      </c>
      <c r="C83" s="11">
        <f>YEAR(B83)</f>
        <v>2019</v>
      </c>
      <c r="D83" s="38" t="str">
        <f t="shared" si="1"/>
        <v>Apr</v>
      </c>
      <c r="E83" s="12" t="s">
        <v>5091</v>
      </c>
      <c r="F83" s="13" t="s">
        <v>6184</v>
      </c>
      <c r="G83" s="12">
        <v>2</v>
      </c>
      <c r="H83" s="12" t="str">
        <f>_xll.XLOOKUP(E83,customers!$A$1:$A$1001,customers!$B$1:$B$1001,,0)</f>
        <v>Silvanus Enefer</v>
      </c>
      <c r="I83" s="33" t="str">
        <f>_xll.XLOOKUP(E83,customers!$A$1:$A$1001,customers!$C$1:$C$1001,,0)</f>
        <v>senefermm@blog.com</v>
      </c>
      <c r="J83" s="12" t="str">
        <f>_xll.XLOOKUP(E83,customers!$A$1:$A$1001,customers!$G$1:$G$1001,,0)</f>
        <v>United States</v>
      </c>
      <c r="K83" s="13" t="str">
        <f>_xll.XLOOKUP(F83,products!$A$1:$A$49,products!$B$1:$B$49,,0)</f>
        <v>Exc</v>
      </c>
      <c r="L83" s="13" t="str">
        <f>_xll.XLOOKUP(F83,products!$A$1:$A$49,products!$C$1:$C$49,,0)</f>
        <v>L</v>
      </c>
      <c r="M83" s="10" t="str">
        <f>_xll.XLOOKUP(F83,products!$A$1:$A$49,products!$D$1:$D$49,,0) &amp; " Kg "</f>
        <v xml:space="preserve">0.2 Kg </v>
      </c>
      <c r="N83" s="26">
        <f>_xll.XLOOKUP(F83,products!$A$1:$A$49,products!$E$1:$E$49,,0)</f>
        <v>4.4550000000000001</v>
      </c>
      <c r="O83" s="27">
        <f>(G83*N83)</f>
        <v>8.91</v>
      </c>
      <c r="P83" t="str">
        <f>IF(K83="Rob","Robusta",IF(K83="Exc","Excelsa",IF(K83="Lib","Liberica",IF(K83="Ara","Arabica",""))))</f>
        <v>Excelsa</v>
      </c>
      <c r="Q83" t="str">
        <f>IF(L83="M","Medium",IF(L83="D","Dark",IF(L83="L","Light","")))</f>
        <v>Light</v>
      </c>
      <c r="R83" t="str">
        <f>_xll.XLOOKUP(Table3[[#This Row],[Customer ID]],customers!$A$1:$A$1001,customers!$I$1:$I$1001,,0)</f>
        <v>No</v>
      </c>
    </row>
    <row r="84" spans="1:18" x14ac:dyDescent="0.3">
      <c r="A84" s="9" t="s">
        <v>1975</v>
      </c>
      <c r="B84" s="18">
        <v>43577</v>
      </c>
      <c r="C84" s="8">
        <f>YEAR(B84)</f>
        <v>2019</v>
      </c>
      <c r="D84" s="38" t="str">
        <f t="shared" si="1"/>
        <v>Apr</v>
      </c>
      <c r="E84" s="9" t="s">
        <v>1976</v>
      </c>
      <c r="F84" s="10" t="s">
        <v>6181</v>
      </c>
      <c r="G84" s="9">
        <v>4</v>
      </c>
      <c r="H84" s="9" t="str">
        <f>_xll.XLOOKUP(E84,customers!$A$1:$A$1001,customers!$B$1:$B$1001,,0)</f>
        <v>Mar McIver</v>
      </c>
      <c r="I84" s="32">
        <f>_xll.XLOOKUP(E84,customers!$A$1:$A$1001,customers!$C$1:$C$1001,,0)</f>
        <v>0</v>
      </c>
      <c r="J84" s="9" t="str">
        <f>_xll.XLOOKUP(E84,customers!$A$1:$A$1001,customers!$G$1:$G$1001,,0)</f>
        <v>United States</v>
      </c>
      <c r="K84" s="10" t="str">
        <f>_xll.XLOOKUP(F84,products!$A$1:$A$49,products!$B$1:$B$49,,0)</f>
        <v>Lib</v>
      </c>
      <c r="L84" s="10" t="str">
        <f>_xll.XLOOKUP(F84,products!$A$1:$A$49,products!$C$1:$C$49,,0)</f>
        <v>M</v>
      </c>
      <c r="M84" s="10" t="str">
        <f>_xll.XLOOKUP(F84,products!$A$1:$A$49,products!$D$1:$D$49,,0) &amp; " Kg "</f>
        <v xml:space="preserve">2.5 Kg </v>
      </c>
      <c r="N84" s="24">
        <f>_xll.XLOOKUP(F84,products!$A$1:$A$49,products!$E$1:$E$49,,0)</f>
        <v>33.464999999999996</v>
      </c>
      <c r="O84" s="25">
        <f>(G84*N84)</f>
        <v>133.85999999999999</v>
      </c>
      <c r="P84" t="str">
        <f>IF(K84="Rob","Robusta",IF(K84="Exc","Excelsa",IF(K84="Lib","Liberica",IF(K84="Ara","Arabica",""))))</f>
        <v>Liberica</v>
      </c>
      <c r="Q84" t="str">
        <f>IF(L84="M","Medium",IF(L84="D","Dark",IF(L84="L","Light","")))</f>
        <v>Medium</v>
      </c>
      <c r="R84" t="str">
        <f>_xll.XLOOKUP(Table3[[#This Row],[Customer ID]],customers!$A$1:$A$1001,customers!$I$1:$I$1001,,0)</f>
        <v>No</v>
      </c>
    </row>
    <row r="85" spans="1:18" x14ac:dyDescent="0.3">
      <c r="A85" s="12" t="s">
        <v>2335</v>
      </c>
      <c r="B85" s="19">
        <v>43579</v>
      </c>
      <c r="C85" s="11">
        <f>YEAR(B85)</f>
        <v>2019</v>
      </c>
      <c r="D85" s="38" t="str">
        <f t="shared" si="1"/>
        <v>Apr</v>
      </c>
      <c r="E85" s="12" t="s">
        <v>2336</v>
      </c>
      <c r="F85" s="13" t="s">
        <v>6177</v>
      </c>
      <c r="G85" s="12">
        <v>5</v>
      </c>
      <c r="H85" s="12" t="str">
        <f>_xll.XLOOKUP(E85,customers!$A$1:$A$1001,customers!$B$1:$B$1001,,0)</f>
        <v>Baudoin Alldridge</v>
      </c>
      <c r="I85" s="33" t="str">
        <f>_xll.XLOOKUP(E85,customers!$A$1:$A$1001,customers!$C$1:$C$1001,,0)</f>
        <v>balldridge93@yandex.ru</v>
      </c>
      <c r="J85" s="12" t="str">
        <f>_xll.XLOOKUP(E85,customers!$A$1:$A$1001,customers!$G$1:$G$1001,,0)</f>
        <v>United States</v>
      </c>
      <c r="K85" s="13" t="str">
        <f>_xll.XLOOKUP(F85,products!$A$1:$A$49,products!$B$1:$B$49,,0)</f>
        <v>Rob</v>
      </c>
      <c r="L85" s="13" t="str">
        <f>_xll.XLOOKUP(F85,products!$A$1:$A$49,products!$C$1:$C$49,,0)</f>
        <v>D</v>
      </c>
      <c r="M85" s="10" t="str">
        <f>_xll.XLOOKUP(F85,products!$A$1:$A$49,products!$D$1:$D$49,,0) &amp; " Kg "</f>
        <v xml:space="preserve">1 Kg </v>
      </c>
      <c r="N85" s="26">
        <f>_xll.XLOOKUP(F85,products!$A$1:$A$49,products!$E$1:$E$49,,0)</f>
        <v>8.9499999999999993</v>
      </c>
      <c r="O85" s="27">
        <f>(G85*N85)</f>
        <v>44.75</v>
      </c>
      <c r="P85" t="str">
        <f>IF(K85="Rob","Robusta",IF(K85="Exc","Excelsa",IF(K85="Lib","Liberica",IF(K85="Ara","Arabica",""))))</f>
        <v>Robusta</v>
      </c>
      <c r="Q85" t="str">
        <f>IF(L85="M","Medium",IF(L85="D","Dark",IF(L85="L","Light","")))</f>
        <v>Dark</v>
      </c>
      <c r="R85" t="str">
        <f>_xll.XLOOKUP(Table3[[#This Row],[Customer ID]],customers!$A$1:$A$1001,customers!$I$1:$I$1001,,0)</f>
        <v>Yes</v>
      </c>
    </row>
    <row r="86" spans="1:18" x14ac:dyDescent="0.3">
      <c r="A86" s="9" t="s">
        <v>4377</v>
      </c>
      <c r="B86" s="18">
        <v>43579</v>
      </c>
      <c r="C86" s="8">
        <f>YEAR(B86)</f>
        <v>2019</v>
      </c>
      <c r="D86" s="38" t="str">
        <f t="shared" si="1"/>
        <v>Apr</v>
      </c>
      <c r="E86" s="9" t="s">
        <v>4378</v>
      </c>
      <c r="F86" s="10" t="s">
        <v>6140</v>
      </c>
      <c r="G86" s="9">
        <v>5</v>
      </c>
      <c r="H86" s="9" t="str">
        <f>_xll.XLOOKUP(E86,customers!$A$1:$A$1001,customers!$B$1:$B$1001,,0)</f>
        <v>Kevan Grinsted</v>
      </c>
      <c r="I86" s="32" t="str">
        <f>_xll.XLOOKUP(E86,customers!$A$1:$A$1001,customers!$C$1:$C$1001,,0)</f>
        <v>kgrinstedj4@google.com.br</v>
      </c>
      <c r="J86" s="9" t="str">
        <f>_xll.XLOOKUP(E86,customers!$A$1:$A$1001,customers!$G$1:$G$1001,,0)</f>
        <v>Ireland</v>
      </c>
      <c r="K86" s="10" t="str">
        <f>_xll.XLOOKUP(F86,products!$A$1:$A$49,products!$B$1:$B$49,,0)</f>
        <v>Ara</v>
      </c>
      <c r="L86" s="10" t="str">
        <f>_xll.XLOOKUP(F86,products!$A$1:$A$49,products!$C$1:$C$49,,0)</f>
        <v>L</v>
      </c>
      <c r="M86" s="10" t="str">
        <f>_xll.XLOOKUP(F86,products!$A$1:$A$49,products!$D$1:$D$49,,0) &amp; " Kg "</f>
        <v xml:space="preserve">1 Kg </v>
      </c>
      <c r="N86" s="24">
        <f>_xll.XLOOKUP(F86,products!$A$1:$A$49,products!$E$1:$E$49,,0)</f>
        <v>12.95</v>
      </c>
      <c r="O86" s="25">
        <f>(G86*N86)</f>
        <v>64.75</v>
      </c>
      <c r="P86" t="str">
        <f>IF(K86="Rob","Robusta",IF(K86="Exc","Excelsa",IF(K86="Lib","Liberica",IF(K86="Ara","Arabica",""))))</f>
        <v>Arabica</v>
      </c>
      <c r="Q86" t="str">
        <f>IF(L86="M","Medium",IF(L86="D","Dark",IF(L86="L","Light","")))</f>
        <v>Light</v>
      </c>
      <c r="R86" t="str">
        <f>_xll.XLOOKUP(Table3[[#This Row],[Customer ID]],customers!$A$1:$A$1001,customers!$I$1:$I$1001,,0)</f>
        <v>No</v>
      </c>
    </row>
    <row r="87" spans="1:18" x14ac:dyDescent="0.3">
      <c r="A87" s="12" t="s">
        <v>699</v>
      </c>
      <c r="B87" s="19">
        <v>43580</v>
      </c>
      <c r="C87" s="11">
        <f>YEAR(B87)</f>
        <v>2019</v>
      </c>
      <c r="D87" s="38" t="str">
        <f t="shared" si="1"/>
        <v>Apr</v>
      </c>
      <c r="E87" s="12" t="s">
        <v>700</v>
      </c>
      <c r="F87" s="13" t="s">
        <v>6161</v>
      </c>
      <c r="G87" s="12">
        <v>3</v>
      </c>
      <c r="H87" s="12" t="str">
        <f>_xll.XLOOKUP(E87,customers!$A$1:$A$1001,customers!$B$1:$B$1001,,0)</f>
        <v>Silvio Strase</v>
      </c>
      <c r="I87" s="33" t="str">
        <f>_xll.XLOOKUP(E87,customers!$A$1:$A$1001,customers!$C$1:$C$1001,,0)</f>
        <v>sstrase11@booking.com</v>
      </c>
      <c r="J87" s="12" t="str">
        <f>_xll.XLOOKUP(E87,customers!$A$1:$A$1001,customers!$G$1:$G$1001,,0)</f>
        <v>United States</v>
      </c>
      <c r="K87" s="13" t="str">
        <f>_xll.XLOOKUP(F87,products!$A$1:$A$49,products!$B$1:$B$49,,0)</f>
        <v>Lib</v>
      </c>
      <c r="L87" s="13" t="str">
        <f>_xll.XLOOKUP(F87,products!$A$1:$A$49,products!$C$1:$C$49,,0)</f>
        <v>L</v>
      </c>
      <c r="M87" s="10" t="str">
        <f>_xll.XLOOKUP(F87,products!$A$1:$A$49,products!$D$1:$D$49,,0) &amp; " Kg "</f>
        <v xml:space="preserve">0.5 Kg </v>
      </c>
      <c r="N87" s="26">
        <f>_xll.XLOOKUP(F87,products!$A$1:$A$49,products!$E$1:$E$49,,0)</f>
        <v>9.51</v>
      </c>
      <c r="O87" s="27">
        <f>(G87*N87)</f>
        <v>28.53</v>
      </c>
      <c r="P87" t="str">
        <f>IF(K87="Rob","Robusta",IF(K87="Exc","Excelsa",IF(K87="Lib","Liberica",IF(K87="Ara","Arabica",""))))</f>
        <v>Liberica</v>
      </c>
      <c r="Q87" t="str">
        <f>IF(L87="M","Medium",IF(L87="D","Dark",IF(L87="L","Light","")))</f>
        <v>Light</v>
      </c>
      <c r="R87" t="str">
        <f>_xll.XLOOKUP(Table3[[#This Row],[Customer ID]],customers!$A$1:$A$1001,customers!$I$1:$I$1001,,0)</f>
        <v>No</v>
      </c>
    </row>
    <row r="88" spans="1:18" x14ac:dyDescent="0.3">
      <c r="A88" s="9" t="s">
        <v>1186</v>
      </c>
      <c r="B88" s="18">
        <v>43582</v>
      </c>
      <c r="C88" s="8">
        <f>YEAR(B88)</f>
        <v>2019</v>
      </c>
      <c r="D88" s="38" t="str">
        <f t="shared" si="1"/>
        <v>Apr</v>
      </c>
      <c r="E88" s="9" t="s">
        <v>1187</v>
      </c>
      <c r="F88" s="10" t="s">
        <v>6159</v>
      </c>
      <c r="G88" s="9">
        <v>5</v>
      </c>
      <c r="H88" s="9" t="str">
        <f>_xll.XLOOKUP(E88,customers!$A$1:$A$1001,customers!$B$1:$B$1001,,0)</f>
        <v>Stanford Rodliff</v>
      </c>
      <c r="I88" s="32" t="str">
        <f>_xll.XLOOKUP(E88,customers!$A$1:$A$1001,customers!$C$1:$C$1001,,0)</f>
        <v>srodliff3g@ted.com</v>
      </c>
      <c r="J88" s="9" t="str">
        <f>_xll.XLOOKUP(E88,customers!$A$1:$A$1001,customers!$G$1:$G$1001,,0)</f>
        <v>United States</v>
      </c>
      <c r="K88" s="10" t="str">
        <f>_xll.XLOOKUP(F88,products!$A$1:$A$49,products!$B$1:$B$49,,0)</f>
        <v>Lib</v>
      </c>
      <c r="L88" s="10" t="str">
        <f>_xll.XLOOKUP(F88,products!$A$1:$A$49,products!$C$1:$C$49,,0)</f>
        <v>M</v>
      </c>
      <c r="M88" s="10" t="str">
        <f>_xll.XLOOKUP(F88,products!$A$1:$A$49,products!$D$1:$D$49,,0) &amp; " Kg "</f>
        <v xml:space="preserve">0.2 Kg </v>
      </c>
      <c r="N88" s="24">
        <f>_xll.XLOOKUP(F88,products!$A$1:$A$49,products!$E$1:$E$49,,0)</f>
        <v>4.3650000000000002</v>
      </c>
      <c r="O88" s="25">
        <f>(G88*N88)</f>
        <v>21.825000000000003</v>
      </c>
      <c r="P88" t="str">
        <f>IF(K88="Rob","Robusta",IF(K88="Exc","Excelsa",IF(K88="Lib","Liberica",IF(K88="Ara","Arabica",""))))</f>
        <v>Liberica</v>
      </c>
      <c r="Q88" t="str">
        <f>IF(L88="M","Medium",IF(L88="D","Dark",IF(L88="L","Light","")))</f>
        <v>Medium</v>
      </c>
      <c r="R88" t="str">
        <f>_xll.XLOOKUP(Table3[[#This Row],[Customer ID]],customers!$A$1:$A$1001,customers!$I$1:$I$1001,,0)</f>
        <v>Yes</v>
      </c>
    </row>
    <row r="89" spans="1:18" x14ac:dyDescent="0.3">
      <c r="A89" s="12" t="s">
        <v>2175</v>
      </c>
      <c r="B89" s="19">
        <v>43582</v>
      </c>
      <c r="C89" s="11">
        <f>YEAR(B89)</f>
        <v>2019</v>
      </c>
      <c r="D89" s="38" t="str">
        <f t="shared" si="1"/>
        <v>Apr</v>
      </c>
      <c r="E89" s="12" t="s">
        <v>2176</v>
      </c>
      <c r="F89" s="13" t="s">
        <v>6148</v>
      </c>
      <c r="G89" s="12">
        <v>6</v>
      </c>
      <c r="H89" s="12" t="str">
        <f>_xll.XLOOKUP(E89,customers!$A$1:$A$1001,customers!$B$1:$B$1001,,0)</f>
        <v>Lacee Tanti</v>
      </c>
      <c r="I89" s="33" t="str">
        <f>_xll.XLOOKUP(E89,customers!$A$1:$A$1001,customers!$C$1:$C$1001,,0)</f>
        <v>ltanti8b@techcrunch.com</v>
      </c>
      <c r="J89" s="12" t="str">
        <f>_xll.XLOOKUP(E89,customers!$A$1:$A$1001,customers!$G$1:$G$1001,,0)</f>
        <v>United States</v>
      </c>
      <c r="K89" s="13" t="str">
        <f>_xll.XLOOKUP(F89,products!$A$1:$A$49,products!$B$1:$B$49,,0)</f>
        <v>Exc</v>
      </c>
      <c r="L89" s="13" t="str">
        <f>_xll.XLOOKUP(F89,products!$A$1:$A$49,products!$C$1:$C$49,,0)</f>
        <v>L</v>
      </c>
      <c r="M89" s="10" t="str">
        <f>_xll.XLOOKUP(F89,products!$A$1:$A$49,products!$D$1:$D$49,,0) &amp; " Kg "</f>
        <v xml:space="preserve">2.5 Kg </v>
      </c>
      <c r="N89" s="26">
        <f>_xll.XLOOKUP(F89,products!$A$1:$A$49,products!$E$1:$E$49,,0)</f>
        <v>34.154999999999994</v>
      </c>
      <c r="O89" s="27">
        <f>(G89*N89)</f>
        <v>204.92999999999995</v>
      </c>
      <c r="P89" t="str">
        <f>IF(K89="Rob","Robusta",IF(K89="Exc","Excelsa",IF(K89="Lib","Liberica",IF(K89="Ara","Arabica",""))))</f>
        <v>Excelsa</v>
      </c>
      <c r="Q89" t="str">
        <f>IF(L89="M","Medium",IF(L89="D","Dark",IF(L89="L","Light","")))</f>
        <v>Light</v>
      </c>
      <c r="R89" t="str">
        <f>_xll.XLOOKUP(Table3[[#This Row],[Customer ID]],customers!$A$1:$A$1001,customers!$I$1:$I$1001,,0)</f>
        <v>Yes</v>
      </c>
    </row>
    <row r="90" spans="1:18" x14ac:dyDescent="0.3">
      <c r="A90" s="9" t="s">
        <v>2543</v>
      </c>
      <c r="B90" s="18">
        <v>43582</v>
      </c>
      <c r="C90" s="8">
        <f>YEAR(B90)</f>
        <v>2019</v>
      </c>
      <c r="D90" s="38" t="str">
        <f t="shared" si="1"/>
        <v>Apr</v>
      </c>
      <c r="E90" s="9" t="s">
        <v>2544</v>
      </c>
      <c r="F90" s="10" t="s">
        <v>6183</v>
      </c>
      <c r="G90" s="9">
        <v>6</v>
      </c>
      <c r="H90" s="9" t="str">
        <f>_xll.XLOOKUP(E90,customers!$A$1:$A$1001,customers!$B$1:$B$1001,,0)</f>
        <v>Parker Tofful</v>
      </c>
      <c r="I90" s="32" t="str">
        <f>_xll.XLOOKUP(E90,customers!$A$1:$A$1001,customers!$C$1:$C$1001,,0)</f>
        <v>ptoffula4@posterous.com</v>
      </c>
      <c r="J90" s="9" t="str">
        <f>_xll.XLOOKUP(E90,customers!$A$1:$A$1001,customers!$G$1:$G$1001,,0)</f>
        <v>United States</v>
      </c>
      <c r="K90" s="10" t="str">
        <f>_xll.XLOOKUP(F90,products!$A$1:$A$49,products!$B$1:$B$49,,0)</f>
        <v>Exc</v>
      </c>
      <c r="L90" s="10" t="str">
        <f>_xll.XLOOKUP(F90,products!$A$1:$A$49,products!$C$1:$C$49,,0)</f>
        <v>D</v>
      </c>
      <c r="M90" s="10" t="str">
        <f>_xll.XLOOKUP(F90,products!$A$1:$A$49,products!$D$1:$D$49,,0) &amp; " Kg "</f>
        <v xml:space="preserve">1 Kg </v>
      </c>
      <c r="N90" s="24">
        <f>_xll.XLOOKUP(F90,products!$A$1:$A$49,products!$E$1:$E$49,,0)</f>
        <v>12.15</v>
      </c>
      <c r="O90" s="25">
        <f>(G90*N90)</f>
        <v>72.900000000000006</v>
      </c>
      <c r="P90" t="str">
        <f>IF(K90="Rob","Robusta",IF(K90="Exc","Excelsa",IF(K90="Lib","Liberica",IF(K90="Ara","Arabica",""))))</f>
        <v>Excelsa</v>
      </c>
      <c r="Q90" t="str">
        <f>IF(L90="M","Medium",IF(L90="D","Dark",IF(L90="L","Light","")))</f>
        <v>Dark</v>
      </c>
      <c r="R90" t="str">
        <f>_xll.XLOOKUP(Table3[[#This Row],[Customer ID]],customers!$A$1:$A$1001,customers!$I$1:$I$1001,,0)</f>
        <v>Yes</v>
      </c>
    </row>
    <row r="91" spans="1:18" x14ac:dyDescent="0.3">
      <c r="A91" s="12" t="s">
        <v>5890</v>
      </c>
      <c r="B91" s="19">
        <v>43582</v>
      </c>
      <c r="C91" s="11">
        <f>YEAR(B91)</f>
        <v>2019</v>
      </c>
      <c r="D91" s="38" t="str">
        <f t="shared" si="1"/>
        <v>Apr</v>
      </c>
      <c r="E91" s="12" t="s">
        <v>5764</v>
      </c>
      <c r="F91" s="13" t="s">
        <v>6148</v>
      </c>
      <c r="G91" s="12">
        <v>5</v>
      </c>
      <c r="H91" s="12" t="str">
        <f>_xll.XLOOKUP(E91,customers!$A$1:$A$1001,customers!$B$1:$B$1001,,0)</f>
        <v>Brenn Dundredge</v>
      </c>
      <c r="I91" s="33">
        <f>_xll.XLOOKUP(E91,customers!$A$1:$A$1001,customers!$C$1:$C$1001,,0)</f>
        <v>0</v>
      </c>
      <c r="J91" s="12" t="str">
        <f>_xll.XLOOKUP(E91,customers!$A$1:$A$1001,customers!$G$1:$G$1001,,0)</f>
        <v>United States</v>
      </c>
      <c r="K91" s="13" t="str">
        <f>_xll.XLOOKUP(F91,products!$A$1:$A$49,products!$B$1:$B$49,,0)</f>
        <v>Exc</v>
      </c>
      <c r="L91" s="13" t="str">
        <f>_xll.XLOOKUP(F91,products!$A$1:$A$49,products!$C$1:$C$49,,0)</f>
        <v>L</v>
      </c>
      <c r="M91" s="10" t="str">
        <f>_xll.XLOOKUP(F91,products!$A$1:$A$49,products!$D$1:$D$49,,0) &amp; " Kg "</f>
        <v xml:space="preserve">2.5 Kg </v>
      </c>
      <c r="N91" s="26">
        <f>_xll.XLOOKUP(F91,products!$A$1:$A$49,products!$E$1:$E$49,,0)</f>
        <v>34.154999999999994</v>
      </c>
      <c r="O91" s="27">
        <f>(G91*N91)</f>
        <v>170.77499999999998</v>
      </c>
      <c r="P91" t="str">
        <f>IF(K91="Rob","Robusta",IF(K91="Exc","Excelsa",IF(K91="Lib","Liberica",IF(K91="Ara","Arabica",""))))</f>
        <v>Excelsa</v>
      </c>
      <c r="Q91" t="str">
        <f>IF(L91="M","Medium",IF(L91="D","Dark",IF(L91="L","Light","")))</f>
        <v>Light</v>
      </c>
      <c r="R91" t="str">
        <f>_xll.XLOOKUP(Table3[[#This Row],[Customer ID]],customers!$A$1:$A$1001,customers!$I$1:$I$1001,,0)</f>
        <v>Yes</v>
      </c>
    </row>
    <row r="92" spans="1:18" x14ac:dyDescent="0.3">
      <c r="A92" s="9" t="s">
        <v>5890</v>
      </c>
      <c r="B92" s="18">
        <v>43582</v>
      </c>
      <c r="C92" s="8">
        <f>YEAR(B92)</f>
        <v>2019</v>
      </c>
      <c r="D92" s="38" t="str">
        <f t="shared" si="1"/>
        <v>Apr</v>
      </c>
      <c r="E92" s="9" t="s">
        <v>5764</v>
      </c>
      <c r="F92" s="10" t="s">
        <v>6142</v>
      </c>
      <c r="G92" s="9">
        <v>2</v>
      </c>
      <c r="H92" s="9" t="str">
        <f>_xll.XLOOKUP(E92,customers!$A$1:$A$1001,customers!$B$1:$B$1001,,0)</f>
        <v>Brenn Dundredge</v>
      </c>
      <c r="I92" s="32">
        <f>_xll.XLOOKUP(E92,customers!$A$1:$A$1001,customers!$C$1:$C$1001,,0)</f>
        <v>0</v>
      </c>
      <c r="J92" s="9" t="str">
        <f>_xll.XLOOKUP(E92,customers!$A$1:$A$1001,customers!$G$1:$G$1001,,0)</f>
        <v>United States</v>
      </c>
      <c r="K92" s="10" t="str">
        <f>_xll.XLOOKUP(F92,products!$A$1:$A$49,products!$B$1:$B$49,,0)</f>
        <v>Rob</v>
      </c>
      <c r="L92" s="10" t="str">
        <f>_xll.XLOOKUP(F92,products!$A$1:$A$49,products!$C$1:$C$49,,0)</f>
        <v>L</v>
      </c>
      <c r="M92" s="10" t="str">
        <f>_xll.XLOOKUP(F92,products!$A$1:$A$49,products!$D$1:$D$49,,0) &amp; " Kg "</f>
        <v xml:space="preserve">2.5 Kg </v>
      </c>
      <c r="N92" s="24">
        <f>_xll.XLOOKUP(F92,products!$A$1:$A$49,products!$E$1:$E$49,,0)</f>
        <v>27.484999999999996</v>
      </c>
      <c r="O92" s="25">
        <f>(G92*N92)</f>
        <v>54.969999999999992</v>
      </c>
      <c r="P92" t="str">
        <f>IF(K92="Rob","Robusta",IF(K92="Exc","Excelsa",IF(K92="Lib","Liberica",IF(K92="Ara","Arabica",""))))</f>
        <v>Robusta</v>
      </c>
      <c r="Q92" t="str">
        <f>IF(L92="M","Medium",IF(L92="D","Dark",IF(L92="L","Light","")))</f>
        <v>Light</v>
      </c>
      <c r="R92" t="str">
        <f>_xll.XLOOKUP(Table3[[#This Row],[Customer ID]],customers!$A$1:$A$1001,customers!$I$1:$I$1001,,0)</f>
        <v>Yes</v>
      </c>
    </row>
    <row r="93" spans="1:18" x14ac:dyDescent="0.3">
      <c r="A93" s="12" t="s">
        <v>5890</v>
      </c>
      <c r="B93" s="19">
        <v>43582</v>
      </c>
      <c r="C93" s="11">
        <f>YEAR(B93)</f>
        <v>2019</v>
      </c>
      <c r="D93" s="38" t="str">
        <f t="shared" si="1"/>
        <v>Apr</v>
      </c>
      <c r="E93" s="12" t="s">
        <v>5764</v>
      </c>
      <c r="F93" s="13" t="s">
        <v>6171</v>
      </c>
      <c r="G93" s="12">
        <v>1</v>
      </c>
      <c r="H93" s="12" t="str">
        <f>_xll.XLOOKUP(E93,customers!$A$1:$A$1001,customers!$B$1:$B$1001,,0)</f>
        <v>Brenn Dundredge</v>
      </c>
      <c r="I93" s="33">
        <f>_xll.XLOOKUP(E93,customers!$A$1:$A$1001,customers!$C$1:$C$1001,,0)</f>
        <v>0</v>
      </c>
      <c r="J93" s="12" t="str">
        <f>_xll.XLOOKUP(E93,customers!$A$1:$A$1001,customers!$G$1:$G$1001,,0)</f>
        <v>United States</v>
      </c>
      <c r="K93" s="13" t="str">
        <f>_xll.XLOOKUP(F93,products!$A$1:$A$49,products!$B$1:$B$49,,0)</f>
        <v>Exc</v>
      </c>
      <c r="L93" s="13" t="str">
        <f>_xll.XLOOKUP(F93,products!$A$1:$A$49,products!$C$1:$C$49,,0)</f>
        <v>L</v>
      </c>
      <c r="M93" s="10" t="str">
        <f>_xll.XLOOKUP(F93,products!$A$1:$A$49,products!$D$1:$D$49,,0) &amp; " Kg "</f>
        <v xml:space="preserve">1 Kg </v>
      </c>
      <c r="N93" s="26">
        <f>_xll.XLOOKUP(F93,products!$A$1:$A$49,products!$E$1:$E$49,,0)</f>
        <v>14.85</v>
      </c>
      <c r="O93" s="27">
        <f>(G93*N93)</f>
        <v>14.85</v>
      </c>
      <c r="P93" t="str">
        <f>IF(K93="Rob","Robusta",IF(K93="Exc","Excelsa",IF(K93="Lib","Liberica",IF(K93="Ara","Arabica",""))))</f>
        <v>Excelsa</v>
      </c>
      <c r="Q93" t="str">
        <f>IF(L93="M","Medium",IF(L93="D","Dark",IF(L93="L","Light","")))</f>
        <v>Light</v>
      </c>
      <c r="R93" t="str">
        <f>_xll.XLOOKUP(Table3[[#This Row],[Customer ID]],customers!$A$1:$A$1001,customers!$I$1:$I$1001,,0)</f>
        <v>Yes</v>
      </c>
    </row>
    <row r="94" spans="1:18" x14ac:dyDescent="0.3">
      <c r="A94" s="9" t="s">
        <v>5890</v>
      </c>
      <c r="B94" s="18">
        <v>43582</v>
      </c>
      <c r="C94" s="8">
        <f>YEAR(B94)</f>
        <v>2019</v>
      </c>
      <c r="D94" s="38" t="str">
        <f t="shared" si="1"/>
        <v>Apr</v>
      </c>
      <c r="E94" s="9" t="s">
        <v>5764</v>
      </c>
      <c r="F94" s="10" t="s">
        <v>6167</v>
      </c>
      <c r="G94" s="9">
        <v>2</v>
      </c>
      <c r="H94" s="9" t="str">
        <f>_xll.XLOOKUP(E94,customers!$A$1:$A$1001,customers!$B$1:$B$1001,,0)</f>
        <v>Brenn Dundredge</v>
      </c>
      <c r="I94" s="32">
        <f>_xll.XLOOKUP(E94,customers!$A$1:$A$1001,customers!$C$1:$C$1001,,0)</f>
        <v>0</v>
      </c>
      <c r="J94" s="9" t="str">
        <f>_xll.XLOOKUP(E94,customers!$A$1:$A$1001,customers!$G$1:$G$1001,,0)</f>
        <v>United States</v>
      </c>
      <c r="K94" s="10" t="str">
        <f>_xll.XLOOKUP(F94,products!$A$1:$A$49,products!$B$1:$B$49,,0)</f>
        <v>Ara</v>
      </c>
      <c r="L94" s="10" t="str">
        <f>_xll.XLOOKUP(F94,products!$A$1:$A$49,products!$C$1:$C$49,,0)</f>
        <v>L</v>
      </c>
      <c r="M94" s="10" t="str">
        <f>_xll.XLOOKUP(F94,products!$A$1:$A$49,products!$D$1:$D$49,,0) &amp; " Kg "</f>
        <v xml:space="preserve">0.2 Kg </v>
      </c>
      <c r="N94" s="24">
        <f>_xll.XLOOKUP(F94,products!$A$1:$A$49,products!$E$1:$E$49,,0)</f>
        <v>3.8849999999999998</v>
      </c>
      <c r="O94" s="25">
        <f>(G94*N94)</f>
        <v>7.77</v>
      </c>
      <c r="P94" t="str">
        <f>IF(K94="Rob","Robusta",IF(K94="Exc","Excelsa",IF(K94="Lib","Liberica",IF(K94="Ara","Arabica",""))))</f>
        <v>Arabica</v>
      </c>
      <c r="Q94" t="str">
        <f>IF(L94="M","Medium",IF(L94="D","Dark",IF(L94="L","Light","")))</f>
        <v>Light</v>
      </c>
      <c r="R94" t="str">
        <f>_xll.XLOOKUP(Table3[[#This Row],[Customer ID]],customers!$A$1:$A$1001,customers!$I$1:$I$1001,,0)</f>
        <v>Yes</v>
      </c>
    </row>
    <row r="95" spans="1:18" x14ac:dyDescent="0.3">
      <c r="A95" s="12" t="s">
        <v>3542</v>
      </c>
      <c r="B95" s="19">
        <v>43584</v>
      </c>
      <c r="C95" s="11">
        <f>YEAR(B95)</f>
        <v>2019</v>
      </c>
      <c r="D95" s="38" t="str">
        <f t="shared" si="1"/>
        <v>Apr</v>
      </c>
      <c r="E95" s="12" t="s">
        <v>3543</v>
      </c>
      <c r="F95" s="13" t="s">
        <v>6170</v>
      </c>
      <c r="G95" s="12">
        <v>4</v>
      </c>
      <c r="H95" s="12" t="str">
        <f>_xll.XLOOKUP(E95,customers!$A$1:$A$1001,customers!$B$1:$B$1001,,0)</f>
        <v>Killian Osler</v>
      </c>
      <c r="I95" s="33" t="str">
        <f>_xll.XLOOKUP(E95,customers!$A$1:$A$1001,customers!$C$1:$C$1001,,0)</f>
        <v>koslerf0@gmpg.org</v>
      </c>
      <c r="J95" s="12" t="str">
        <f>_xll.XLOOKUP(E95,customers!$A$1:$A$1001,customers!$G$1:$G$1001,,0)</f>
        <v>United States</v>
      </c>
      <c r="K95" s="13" t="str">
        <f>_xll.XLOOKUP(F95,products!$A$1:$A$49,products!$B$1:$B$49,,0)</f>
        <v>Lib</v>
      </c>
      <c r="L95" s="13" t="str">
        <f>_xll.XLOOKUP(F95,products!$A$1:$A$49,products!$C$1:$C$49,,0)</f>
        <v>L</v>
      </c>
      <c r="M95" s="10" t="str">
        <f>_xll.XLOOKUP(F95,products!$A$1:$A$49,products!$D$1:$D$49,,0) &amp; " Kg "</f>
        <v xml:space="preserve">1 Kg </v>
      </c>
      <c r="N95" s="26">
        <f>_xll.XLOOKUP(F95,products!$A$1:$A$49,products!$E$1:$E$49,,0)</f>
        <v>15.85</v>
      </c>
      <c r="O95" s="27">
        <f>(G95*N95)</f>
        <v>63.4</v>
      </c>
      <c r="P95" t="str">
        <f>IF(K95="Rob","Robusta",IF(K95="Exc","Excelsa",IF(K95="Lib","Liberica",IF(K95="Ara","Arabica",""))))</f>
        <v>Liberica</v>
      </c>
      <c r="Q95" t="str">
        <f>IF(L95="M","Medium",IF(L95="D","Dark",IF(L95="L","Light","")))</f>
        <v>Light</v>
      </c>
      <c r="R95" t="str">
        <f>_xll.XLOOKUP(Table3[[#This Row],[Customer ID]],customers!$A$1:$A$1001,customers!$I$1:$I$1001,,0)</f>
        <v>Yes</v>
      </c>
    </row>
    <row r="96" spans="1:18" x14ac:dyDescent="0.3">
      <c r="A96" s="9" t="s">
        <v>5135</v>
      </c>
      <c r="B96" s="18">
        <v>43585</v>
      </c>
      <c r="C96" s="8">
        <f>YEAR(B96)</f>
        <v>2019</v>
      </c>
      <c r="D96" s="38" t="str">
        <f t="shared" si="1"/>
        <v>Apr</v>
      </c>
      <c r="E96" s="9" t="s">
        <v>5136</v>
      </c>
      <c r="F96" s="10" t="s">
        <v>6148</v>
      </c>
      <c r="G96" s="9">
        <v>4</v>
      </c>
      <c r="H96" s="9" t="str">
        <f>_xll.XLOOKUP(E96,customers!$A$1:$A$1001,customers!$B$1:$B$1001,,0)</f>
        <v>Lyndsey MacManus</v>
      </c>
      <c r="I96" s="32" t="str">
        <f>_xll.XLOOKUP(E96,customers!$A$1:$A$1001,customers!$C$1:$C$1001,,0)</f>
        <v>lmacmanusmu@imdb.com</v>
      </c>
      <c r="J96" s="9" t="str">
        <f>_xll.XLOOKUP(E96,customers!$A$1:$A$1001,customers!$G$1:$G$1001,,0)</f>
        <v>United States</v>
      </c>
      <c r="K96" s="10" t="str">
        <f>_xll.XLOOKUP(F96,products!$A$1:$A$49,products!$B$1:$B$49,,0)</f>
        <v>Exc</v>
      </c>
      <c r="L96" s="10" t="str">
        <f>_xll.XLOOKUP(F96,products!$A$1:$A$49,products!$C$1:$C$49,,0)</f>
        <v>L</v>
      </c>
      <c r="M96" s="10" t="str">
        <f>_xll.XLOOKUP(F96,products!$A$1:$A$49,products!$D$1:$D$49,,0) &amp; " Kg "</f>
        <v xml:space="preserve">2.5 Kg </v>
      </c>
      <c r="N96" s="24">
        <f>_xll.XLOOKUP(F96,products!$A$1:$A$49,products!$E$1:$E$49,,0)</f>
        <v>34.154999999999994</v>
      </c>
      <c r="O96" s="25">
        <f>(G96*N96)</f>
        <v>136.61999999999998</v>
      </c>
      <c r="P96" t="str">
        <f>IF(K96="Rob","Robusta",IF(K96="Exc","Excelsa",IF(K96="Lib","Liberica",IF(K96="Ara","Arabica",""))))</f>
        <v>Excelsa</v>
      </c>
      <c r="Q96" t="str">
        <f>IF(L96="M","Medium",IF(L96="D","Dark",IF(L96="L","Light","")))</f>
        <v>Light</v>
      </c>
      <c r="R96" t="str">
        <f>_xll.XLOOKUP(Table3[[#This Row],[Customer ID]],customers!$A$1:$A$1001,customers!$I$1:$I$1001,,0)</f>
        <v>No</v>
      </c>
    </row>
    <row r="97" spans="1:18" x14ac:dyDescent="0.3">
      <c r="A97" s="12" t="s">
        <v>2650</v>
      </c>
      <c r="B97" s="19">
        <v>43586</v>
      </c>
      <c r="C97" s="11">
        <f>YEAR(B97)</f>
        <v>2019</v>
      </c>
      <c r="D97" s="38" t="str">
        <f t="shared" si="1"/>
        <v>May</v>
      </c>
      <c r="E97" s="12" t="s">
        <v>2651</v>
      </c>
      <c r="F97" s="13" t="s">
        <v>6176</v>
      </c>
      <c r="G97" s="12">
        <v>6</v>
      </c>
      <c r="H97" s="12" t="str">
        <f>_xll.XLOOKUP(E97,customers!$A$1:$A$1001,customers!$B$1:$B$1001,,0)</f>
        <v>Marty Kidstoun</v>
      </c>
      <c r="I97" s="33">
        <f>_xll.XLOOKUP(E97,customers!$A$1:$A$1001,customers!$C$1:$C$1001,,0)</f>
        <v>0</v>
      </c>
      <c r="J97" s="12" t="str">
        <f>_xll.XLOOKUP(E97,customers!$A$1:$A$1001,customers!$G$1:$G$1001,,0)</f>
        <v>United States</v>
      </c>
      <c r="K97" s="13" t="str">
        <f>_xll.XLOOKUP(F97,products!$A$1:$A$49,products!$B$1:$B$49,,0)</f>
        <v>Exc</v>
      </c>
      <c r="L97" s="13" t="str">
        <f>_xll.XLOOKUP(F97,products!$A$1:$A$49,products!$C$1:$C$49,,0)</f>
        <v>L</v>
      </c>
      <c r="M97" s="10" t="str">
        <f>_xll.XLOOKUP(F97,products!$A$1:$A$49,products!$D$1:$D$49,,0) &amp; " Kg "</f>
        <v xml:space="preserve">0.5 Kg </v>
      </c>
      <c r="N97" s="26">
        <f>_xll.XLOOKUP(F97,products!$A$1:$A$49,products!$E$1:$E$49,,0)</f>
        <v>8.91</v>
      </c>
      <c r="O97" s="27">
        <f>(G97*N97)</f>
        <v>53.46</v>
      </c>
      <c r="P97" t="str">
        <f>IF(K97="Rob","Robusta",IF(K97="Exc","Excelsa",IF(K97="Lib","Liberica",IF(K97="Ara","Arabica",""))))</f>
        <v>Excelsa</v>
      </c>
      <c r="Q97" t="str">
        <f>IF(L97="M","Medium",IF(L97="D","Dark",IF(L97="L","Light","")))</f>
        <v>Light</v>
      </c>
      <c r="R97" t="str">
        <f>_xll.XLOOKUP(Table3[[#This Row],[Customer ID]],customers!$A$1:$A$1001,customers!$I$1:$I$1001,,0)</f>
        <v>Yes</v>
      </c>
    </row>
    <row r="98" spans="1:18" x14ac:dyDescent="0.3">
      <c r="A98" s="9" t="s">
        <v>3829</v>
      </c>
      <c r="B98" s="18">
        <v>43587</v>
      </c>
      <c r="C98" s="8">
        <f>YEAR(B98)</f>
        <v>2019</v>
      </c>
      <c r="D98" s="38" t="str">
        <f t="shared" si="1"/>
        <v>May</v>
      </c>
      <c r="E98" s="9" t="s">
        <v>3830</v>
      </c>
      <c r="F98" s="10" t="s">
        <v>6163</v>
      </c>
      <c r="G98" s="9">
        <v>3</v>
      </c>
      <c r="H98" s="9" t="str">
        <f>_xll.XLOOKUP(E98,customers!$A$1:$A$1001,customers!$B$1:$B$1001,,0)</f>
        <v>Jennifer Wilkisson</v>
      </c>
      <c r="I98" s="32" t="str">
        <f>_xll.XLOOKUP(E98,customers!$A$1:$A$1001,customers!$C$1:$C$1001,,0)</f>
        <v>jwilkissongf@nba.com</v>
      </c>
      <c r="J98" s="9" t="str">
        <f>_xll.XLOOKUP(E98,customers!$A$1:$A$1001,customers!$G$1:$G$1001,,0)</f>
        <v>United States</v>
      </c>
      <c r="K98" s="10" t="str">
        <f>_xll.XLOOKUP(F98,products!$A$1:$A$49,products!$B$1:$B$49,,0)</f>
        <v>Rob</v>
      </c>
      <c r="L98" s="10" t="str">
        <f>_xll.XLOOKUP(F98,products!$A$1:$A$49,products!$C$1:$C$49,,0)</f>
        <v>D</v>
      </c>
      <c r="M98" s="10" t="str">
        <f>_xll.XLOOKUP(F98,products!$A$1:$A$49,products!$D$1:$D$49,,0) &amp; " Kg "</f>
        <v xml:space="preserve">0.2 Kg </v>
      </c>
      <c r="N98" s="24">
        <f>_xll.XLOOKUP(F98,products!$A$1:$A$49,products!$E$1:$E$49,,0)</f>
        <v>2.6849999999999996</v>
      </c>
      <c r="O98" s="25">
        <f>(G98*N98)</f>
        <v>8.0549999999999997</v>
      </c>
      <c r="P98" t="str">
        <f>IF(K98="Rob","Robusta",IF(K98="Exc","Excelsa",IF(K98="Lib","Liberica",IF(K98="Ara","Arabica",""))))</f>
        <v>Robusta</v>
      </c>
      <c r="Q98" t="str">
        <f>IF(L98="M","Medium",IF(L98="D","Dark",IF(L98="L","Light","")))</f>
        <v>Dark</v>
      </c>
      <c r="R98" t="str">
        <f>_xll.XLOOKUP(Table3[[#This Row],[Customer ID]],customers!$A$1:$A$1001,customers!$I$1:$I$1001,,0)</f>
        <v>Yes</v>
      </c>
    </row>
    <row r="99" spans="1:18" x14ac:dyDescent="0.3">
      <c r="A99" s="12" t="s">
        <v>2751</v>
      </c>
      <c r="B99" s="19">
        <v>43591</v>
      </c>
      <c r="C99" s="11">
        <f>YEAR(B99)</f>
        <v>2019</v>
      </c>
      <c r="D99" s="38" t="str">
        <f t="shared" si="1"/>
        <v>May</v>
      </c>
      <c r="E99" s="12" t="s">
        <v>2752</v>
      </c>
      <c r="F99" s="13" t="s">
        <v>6159</v>
      </c>
      <c r="G99" s="12">
        <v>2</v>
      </c>
      <c r="H99" s="12" t="str">
        <f>_xll.XLOOKUP(E99,customers!$A$1:$A$1001,customers!$B$1:$B$1001,,0)</f>
        <v>Rutger Pithcock</v>
      </c>
      <c r="I99" s="33" t="str">
        <f>_xll.XLOOKUP(E99,customers!$A$1:$A$1001,customers!$C$1:$C$1001,,0)</f>
        <v>rpithcockb5@yellowbook.com</v>
      </c>
      <c r="J99" s="12" t="str">
        <f>_xll.XLOOKUP(E99,customers!$A$1:$A$1001,customers!$G$1:$G$1001,,0)</f>
        <v>United States</v>
      </c>
      <c r="K99" s="13" t="str">
        <f>_xll.XLOOKUP(F99,products!$A$1:$A$49,products!$B$1:$B$49,,0)</f>
        <v>Lib</v>
      </c>
      <c r="L99" s="13" t="str">
        <f>_xll.XLOOKUP(F99,products!$A$1:$A$49,products!$C$1:$C$49,,0)</f>
        <v>M</v>
      </c>
      <c r="M99" s="10" t="str">
        <f>_xll.XLOOKUP(F99,products!$A$1:$A$49,products!$D$1:$D$49,,0) &amp; " Kg "</f>
        <v xml:space="preserve">0.2 Kg </v>
      </c>
      <c r="N99" s="26">
        <f>_xll.XLOOKUP(F99,products!$A$1:$A$49,products!$E$1:$E$49,,0)</f>
        <v>4.3650000000000002</v>
      </c>
      <c r="O99" s="27">
        <f>(G99*N99)</f>
        <v>8.73</v>
      </c>
      <c r="P99" t="str">
        <f>IF(K99="Rob","Robusta",IF(K99="Exc","Excelsa",IF(K99="Lib","Liberica",IF(K99="Ara","Arabica",""))))</f>
        <v>Liberica</v>
      </c>
      <c r="Q99" t="str">
        <f>IF(L99="M","Medium",IF(L99="D","Dark",IF(L99="L","Light","")))</f>
        <v>Medium</v>
      </c>
      <c r="R99" t="str">
        <f>_xll.XLOOKUP(Table3[[#This Row],[Customer ID]],customers!$A$1:$A$1001,customers!$I$1:$I$1001,,0)</f>
        <v>Yes</v>
      </c>
    </row>
    <row r="100" spans="1:18" x14ac:dyDescent="0.3">
      <c r="A100" s="9" t="s">
        <v>2464</v>
      </c>
      <c r="B100" s="18">
        <v>43592</v>
      </c>
      <c r="C100" s="8">
        <f>YEAR(B100)</f>
        <v>2019</v>
      </c>
      <c r="D100" s="38" t="str">
        <f t="shared" si="1"/>
        <v>May</v>
      </c>
      <c r="E100" s="9" t="s">
        <v>2465</v>
      </c>
      <c r="F100" s="10" t="s">
        <v>6158</v>
      </c>
      <c r="G100" s="9">
        <v>4</v>
      </c>
      <c r="H100" s="9" t="str">
        <f>_xll.XLOOKUP(E100,customers!$A$1:$A$1001,customers!$B$1:$B$1001,,0)</f>
        <v>Joshuah Awdry</v>
      </c>
      <c r="I100" s="32" t="str">
        <f>_xll.XLOOKUP(E100,customers!$A$1:$A$1001,customers!$C$1:$C$1001,,0)</f>
        <v>jawdry9q@utexas.edu</v>
      </c>
      <c r="J100" s="9" t="str">
        <f>_xll.XLOOKUP(E100,customers!$A$1:$A$1001,customers!$G$1:$G$1001,,0)</f>
        <v>United States</v>
      </c>
      <c r="K100" s="10" t="str">
        <f>_xll.XLOOKUP(F100,products!$A$1:$A$49,products!$B$1:$B$49,,0)</f>
        <v>Ara</v>
      </c>
      <c r="L100" s="10" t="str">
        <f>_xll.XLOOKUP(F100,products!$A$1:$A$49,products!$C$1:$C$49,,0)</f>
        <v>D</v>
      </c>
      <c r="M100" s="10" t="str">
        <f>_xll.XLOOKUP(F100,products!$A$1:$A$49,products!$D$1:$D$49,,0) &amp; " Kg "</f>
        <v xml:space="preserve">0.5 Kg </v>
      </c>
      <c r="N100" s="24">
        <f>_xll.XLOOKUP(F100,products!$A$1:$A$49,products!$E$1:$E$49,,0)</f>
        <v>5.97</v>
      </c>
      <c r="O100" s="25">
        <f>(G100*N100)</f>
        <v>23.88</v>
      </c>
      <c r="P100" t="str">
        <f>IF(K100="Rob","Robusta",IF(K100="Exc","Excelsa",IF(K100="Lib","Liberica",IF(K100="Ara","Arabica",""))))</f>
        <v>Arabica</v>
      </c>
      <c r="Q100" t="str">
        <f>IF(L100="M","Medium",IF(L100="D","Dark",IF(L100="L","Light","")))</f>
        <v>Dark</v>
      </c>
      <c r="R100" t="str">
        <f>_xll.XLOOKUP(Table3[[#This Row],[Customer ID]],customers!$A$1:$A$1001,customers!$I$1:$I$1001,,0)</f>
        <v>No</v>
      </c>
    </row>
    <row r="101" spans="1:18" x14ac:dyDescent="0.3">
      <c r="A101" s="12" t="s">
        <v>924</v>
      </c>
      <c r="B101" s="19">
        <v>43594</v>
      </c>
      <c r="C101" s="11">
        <f>YEAR(B101)</f>
        <v>2019</v>
      </c>
      <c r="D101" s="38" t="str">
        <f t="shared" si="1"/>
        <v>May</v>
      </c>
      <c r="E101" s="12" t="s">
        <v>925</v>
      </c>
      <c r="F101" s="13" t="s">
        <v>6153</v>
      </c>
      <c r="G101" s="12">
        <v>2</v>
      </c>
      <c r="H101" s="12" t="str">
        <f>_xll.XLOOKUP(E101,customers!$A$1:$A$1001,customers!$B$1:$B$1001,,0)</f>
        <v>Colene Elgey</v>
      </c>
      <c r="I101" s="33" t="str">
        <f>_xll.XLOOKUP(E101,customers!$A$1:$A$1001,customers!$C$1:$C$1001,,0)</f>
        <v>celgey25@webs.com</v>
      </c>
      <c r="J101" s="12" t="str">
        <f>_xll.XLOOKUP(E101,customers!$A$1:$A$1001,customers!$G$1:$G$1001,,0)</f>
        <v>United States</v>
      </c>
      <c r="K101" s="13" t="str">
        <f>_xll.XLOOKUP(F101,products!$A$1:$A$49,products!$B$1:$B$49,,0)</f>
        <v>Exc</v>
      </c>
      <c r="L101" s="13" t="str">
        <f>_xll.XLOOKUP(F101,products!$A$1:$A$49,products!$C$1:$C$49,,0)</f>
        <v>D</v>
      </c>
      <c r="M101" s="10" t="str">
        <f>_xll.XLOOKUP(F101,products!$A$1:$A$49,products!$D$1:$D$49,,0) &amp; " Kg "</f>
        <v xml:space="preserve">0.2 Kg </v>
      </c>
      <c r="N101" s="26">
        <f>_xll.XLOOKUP(F101,products!$A$1:$A$49,products!$E$1:$E$49,,0)</f>
        <v>3.645</v>
      </c>
      <c r="O101" s="27">
        <f>(G101*N101)</f>
        <v>7.29</v>
      </c>
      <c r="P101" t="str">
        <f>IF(K101="Rob","Robusta",IF(K101="Exc","Excelsa",IF(K101="Lib","Liberica",IF(K101="Ara","Arabica",""))))</f>
        <v>Excelsa</v>
      </c>
      <c r="Q101" t="str">
        <f>IF(L101="M","Medium",IF(L101="D","Dark",IF(L101="L","Light","")))</f>
        <v>Dark</v>
      </c>
      <c r="R101" t="str">
        <f>_xll.XLOOKUP(Table3[[#This Row],[Customer ID]],customers!$A$1:$A$1001,customers!$I$1:$I$1001,,0)</f>
        <v>No</v>
      </c>
    </row>
    <row r="102" spans="1:18" x14ac:dyDescent="0.3">
      <c r="A102" s="9" t="s">
        <v>2157</v>
      </c>
      <c r="B102" s="18">
        <v>43597</v>
      </c>
      <c r="C102" s="8">
        <f>YEAR(B102)</f>
        <v>2019</v>
      </c>
      <c r="D102" s="38" t="str">
        <f t="shared" si="1"/>
        <v>May</v>
      </c>
      <c r="E102" s="9" t="s">
        <v>2158</v>
      </c>
      <c r="F102" s="10" t="s">
        <v>6146</v>
      </c>
      <c r="G102" s="9">
        <v>6</v>
      </c>
      <c r="H102" s="9" t="str">
        <f>_xll.XLOOKUP(E102,customers!$A$1:$A$1001,customers!$B$1:$B$1001,,0)</f>
        <v>Dorian Vizor</v>
      </c>
      <c r="I102" s="32" t="str">
        <f>_xll.XLOOKUP(E102,customers!$A$1:$A$1001,customers!$C$1:$C$1001,,0)</f>
        <v>dvizor88@furl.net</v>
      </c>
      <c r="J102" s="9" t="str">
        <f>_xll.XLOOKUP(E102,customers!$A$1:$A$1001,customers!$G$1:$G$1001,,0)</f>
        <v>United States</v>
      </c>
      <c r="K102" s="10" t="str">
        <f>_xll.XLOOKUP(F102,products!$A$1:$A$49,products!$B$1:$B$49,,0)</f>
        <v>Rob</v>
      </c>
      <c r="L102" s="10" t="str">
        <f>_xll.XLOOKUP(F102,products!$A$1:$A$49,products!$C$1:$C$49,,0)</f>
        <v>M</v>
      </c>
      <c r="M102" s="10" t="str">
        <f>_xll.XLOOKUP(F102,products!$A$1:$A$49,products!$D$1:$D$49,,0) &amp; " Kg "</f>
        <v xml:space="preserve">0.5 Kg </v>
      </c>
      <c r="N102" s="24">
        <f>_xll.XLOOKUP(F102,products!$A$1:$A$49,products!$E$1:$E$49,,0)</f>
        <v>5.97</v>
      </c>
      <c r="O102" s="25">
        <f>(G102*N102)</f>
        <v>35.82</v>
      </c>
      <c r="P102" t="str">
        <f>IF(K102="Rob","Robusta",IF(K102="Exc","Excelsa",IF(K102="Lib","Liberica",IF(K102="Ara","Arabica",""))))</f>
        <v>Robusta</v>
      </c>
      <c r="Q102" t="str">
        <f>IF(L102="M","Medium",IF(L102="D","Dark",IF(L102="L","Light","")))</f>
        <v>Medium</v>
      </c>
      <c r="R102" t="str">
        <f>_xll.XLOOKUP(Table3[[#This Row],[Customer ID]],customers!$A$1:$A$1001,customers!$I$1:$I$1001,,0)</f>
        <v>Yes</v>
      </c>
    </row>
    <row r="103" spans="1:18" x14ac:dyDescent="0.3">
      <c r="A103" s="12" t="s">
        <v>2509</v>
      </c>
      <c r="B103" s="19">
        <v>43599</v>
      </c>
      <c r="C103" s="11">
        <f>YEAR(B103)</f>
        <v>2019</v>
      </c>
      <c r="D103" s="38" t="str">
        <f t="shared" si="1"/>
        <v>May</v>
      </c>
      <c r="E103" s="12" t="s">
        <v>2510</v>
      </c>
      <c r="F103" s="13" t="s">
        <v>6182</v>
      </c>
      <c r="G103" s="12">
        <v>1</v>
      </c>
      <c r="H103" s="12" t="str">
        <f>_xll.XLOOKUP(E103,customers!$A$1:$A$1001,customers!$B$1:$B$1001,,0)</f>
        <v>Tomasina Cotmore</v>
      </c>
      <c r="I103" s="33" t="str">
        <f>_xll.XLOOKUP(E103,customers!$A$1:$A$1001,customers!$C$1:$C$1001,,0)</f>
        <v>tcotmore9y@amazonaws.com</v>
      </c>
      <c r="J103" s="12" t="str">
        <f>_xll.XLOOKUP(E103,customers!$A$1:$A$1001,customers!$G$1:$G$1001,,0)</f>
        <v>United States</v>
      </c>
      <c r="K103" s="13" t="str">
        <f>_xll.XLOOKUP(F103,products!$A$1:$A$49,products!$B$1:$B$49,,0)</f>
        <v>Ara</v>
      </c>
      <c r="L103" s="13" t="str">
        <f>_xll.XLOOKUP(F103,products!$A$1:$A$49,products!$C$1:$C$49,,0)</f>
        <v>L</v>
      </c>
      <c r="M103" s="10" t="str">
        <f>_xll.XLOOKUP(F103,products!$A$1:$A$49,products!$D$1:$D$49,,0) &amp; " Kg "</f>
        <v xml:space="preserve">2.5 Kg </v>
      </c>
      <c r="N103" s="26">
        <f>_xll.XLOOKUP(F103,products!$A$1:$A$49,products!$E$1:$E$49,,0)</f>
        <v>29.784999999999997</v>
      </c>
      <c r="O103" s="27">
        <f>(G103*N103)</f>
        <v>29.784999999999997</v>
      </c>
      <c r="P103" t="str">
        <f>IF(K103="Rob","Robusta",IF(K103="Exc","Excelsa",IF(K103="Lib","Liberica",IF(K103="Ara","Arabica",""))))</f>
        <v>Arabica</v>
      </c>
      <c r="Q103" t="str">
        <f>IF(L103="M","Medium",IF(L103="D","Dark",IF(L103="L","Light","")))</f>
        <v>Light</v>
      </c>
      <c r="R103" t="str">
        <f>_xll.XLOOKUP(Table3[[#This Row],[Customer ID]],customers!$A$1:$A$1001,customers!$I$1:$I$1001,,0)</f>
        <v>No</v>
      </c>
    </row>
    <row r="104" spans="1:18" x14ac:dyDescent="0.3">
      <c r="A104" s="9" t="s">
        <v>778</v>
      </c>
      <c r="B104" s="18">
        <v>43600</v>
      </c>
      <c r="C104" s="8">
        <f>YEAR(B104)</f>
        <v>2019</v>
      </c>
      <c r="D104" s="38" t="str">
        <f t="shared" si="1"/>
        <v>May</v>
      </c>
      <c r="E104" s="9" t="s">
        <v>779</v>
      </c>
      <c r="F104" s="10" t="s">
        <v>6164</v>
      </c>
      <c r="G104" s="9">
        <v>4</v>
      </c>
      <c r="H104" s="9" t="str">
        <f>_xll.XLOOKUP(E104,customers!$A$1:$A$1001,customers!$B$1:$B$1001,,0)</f>
        <v>Karry Flanders</v>
      </c>
      <c r="I104" s="32" t="str">
        <f>_xll.XLOOKUP(E104,customers!$A$1:$A$1001,customers!$C$1:$C$1001,,0)</f>
        <v>kflanders1f@over-blog.com</v>
      </c>
      <c r="J104" s="9" t="str">
        <f>_xll.XLOOKUP(E104,customers!$A$1:$A$1001,customers!$G$1:$G$1001,,0)</f>
        <v>Ireland</v>
      </c>
      <c r="K104" s="10" t="str">
        <f>_xll.XLOOKUP(F104,products!$A$1:$A$49,products!$B$1:$B$49,,0)</f>
        <v>Lib</v>
      </c>
      <c r="L104" s="10" t="str">
        <f>_xll.XLOOKUP(F104,products!$A$1:$A$49,products!$C$1:$C$49,,0)</f>
        <v>L</v>
      </c>
      <c r="M104" s="10" t="str">
        <f>_xll.XLOOKUP(F104,products!$A$1:$A$49,products!$D$1:$D$49,,0) &amp; " Kg "</f>
        <v xml:space="preserve">2.5 Kg </v>
      </c>
      <c r="N104" s="24">
        <f>_xll.XLOOKUP(F104,products!$A$1:$A$49,products!$E$1:$E$49,,0)</f>
        <v>36.454999999999998</v>
      </c>
      <c r="O104" s="25">
        <f>(G104*N104)</f>
        <v>145.82</v>
      </c>
      <c r="P104" t="str">
        <f>IF(K104="Rob","Robusta",IF(K104="Exc","Excelsa",IF(K104="Lib","Liberica",IF(K104="Ara","Arabica",""))))</f>
        <v>Liberica</v>
      </c>
      <c r="Q104" t="str">
        <f>IF(L104="M","Medium",IF(L104="D","Dark",IF(L104="L","Light","")))</f>
        <v>Light</v>
      </c>
      <c r="R104" t="str">
        <f>_xll.XLOOKUP(Table3[[#This Row],[Customer ID]],customers!$A$1:$A$1001,customers!$I$1:$I$1001,,0)</f>
        <v>Yes</v>
      </c>
    </row>
    <row r="105" spans="1:18" x14ac:dyDescent="0.3">
      <c r="A105" s="12" t="s">
        <v>3088</v>
      </c>
      <c r="B105" s="19">
        <v>43602</v>
      </c>
      <c r="C105" s="11">
        <f>YEAR(B105)</f>
        <v>2019</v>
      </c>
      <c r="D105" s="38" t="str">
        <f t="shared" si="1"/>
        <v>May</v>
      </c>
      <c r="E105" s="12" t="s">
        <v>3089</v>
      </c>
      <c r="F105" s="13" t="s">
        <v>6172</v>
      </c>
      <c r="G105" s="12">
        <v>3</v>
      </c>
      <c r="H105" s="12" t="str">
        <f>_xll.XLOOKUP(E105,customers!$A$1:$A$1001,customers!$B$1:$B$1001,,0)</f>
        <v>Araldo Bilbrook</v>
      </c>
      <c r="I105" s="33" t="str">
        <f>_xll.XLOOKUP(E105,customers!$A$1:$A$1001,customers!$C$1:$C$1001,,0)</f>
        <v>abilbrookcs@booking.com</v>
      </c>
      <c r="J105" s="12" t="str">
        <f>_xll.XLOOKUP(E105,customers!$A$1:$A$1001,customers!$G$1:$G$1001,,0)</f>
        <v>Ireland</v>
      </c>
      <c r="K105" s="13" t="str">
        <f>_xll.XLOOKUP(F105,products!$A$1:$A$49,products!$B$1:$B$49,,0)</f>
        <v>Rob</v>
      </c>
      <c r="L105" s="13" t="str">
        <f>_xll.XLOOKUP(F105,products!$A$1:$A$49,products!$C$1:$C$49,,0)</f>
        <v>D</v>
      </c>
      <c r="M105" s="10" t="str">
        <f>_xll.XLOOKUP(F105,products!$A$1:$A$49,products!$D$1:$D$49,,0) &amp; " Kg "</f>
        <v xml:space="preserve">0.5 Kg </v>
      </c>
      <c r="N105" s="26">
        <f>_xll.XLOOKUP(F105,products!$A$1:$A$49,products!$E$1:$E$49,,0)</f>
        <v>5.3699999999999992</v>
      </c>
      <c r="O105" s="27">
        <f>(G105*N105)</f>
        <v>16.11</v>
      </c>
      <c r="P105" t="str">
        <f>IF(K105="Rob","Robusta",IF(K105="Exc","Excelsa",IF(K105="Lib","Liberica",IF(K105="Ara","Arabica",""))))</f>
        <v>Robusta</v>
      </c>
      <c r="Q105" t="str">
        <f>IF(L105="M","Medium",IF(L105="D","Dark",IF(L105="L","Light","")))</f>
        <v>Dark</v>
      </c>
      <c r="R105" t="str">
        <f>_xll.XLOOKUP(Table3[[#This Row],[Customer ID]],customers!$A$1:$A$1001,customers!$I$1:$I$1001,,0)</f>
        <v>Yes</v>
      </c>
    </row>
    <row r="106" spans="1:18" x14ac:dyDescent="0.3">
      <c r="A106" s="9" t="s">
        <v>3889</v>
      </c>
      <c r="B106" s="18">
        <v>43603</v>
      </c>
      <c r="C106" s="8">
        <f>YEAR(B106)</f>
        <v>2019</v>
      </c>
      <c r="D106" s="38" t="str">
        <f t="shared" si="1"/>
        <v>May</v>
      </c>
      <c r="E106" s="9" t="s">
        <v>3890</v>
      </c>
      <c r="F106" s="10" t="s">
        <v>6184</v>
      </c>
      <c r="G106" s="9">
        <v>5</v>
      </c>
      <c r="H106" s="9" t="str">
        <f>_xll.XLOOKUP(E106,customers!$A$1:$A$1001,customers!$B$1:$B$1001,,0)</f>
        <v>Emalee Rolin</v>
      </c>
      <c r="I106" s="32" t="str">
        <f>_xll.XLOOKUP(E106,customers!$A$1:$A$1001,customers!$C$1:$C$1001,,0)</f>
        <v>erolingq@google.fr</v>
      </c>
      <c r="J106" s="9" t="str">
        <f>_xll.XLOOKUP(E106,customers!$A$1:$A$1001,customers!$G$1:$G$1001,,0)</f>
        <v>United States</v>
      </c>
      <c r="K106" s="10" t="str">
        <f>_xll.XLOOKUP(F106,products!$A$1:$A$49,products!$B$1:$B$49,,0)</f>
        <v>Exc</v>
      </c>
      <c r="L106" s="10" t="str">
        <f>_xll.XLOOKUP(F106,products!$A$1:$A$49,products!$C$1:$C$49,,0)</f>
        <v>L</v>
      </c>
      <c r="M106" s="10" t="str">
        <f>_xll.XLOOKUP(F106,products!$A$1:$A$49,products!$D$1:$D$49,,0) &amp; " Kg "</f>
        <v xml:space="preserve">0.2 Kg </v>
      </c>
      <c r="N106" s="24">
        <f>_xll.XLOOKUP(F106,products!$A$1:$A$49,products!$E$1:$E$49,,0)</f>
        <v>4.4550000000000001</v>
      </c>
      <c r="O106" s="25">
        <f>(G106*N106)</f>
        <v>22.274999999999999</v>
      </c>
      <c r="P106" t="str">
        <f>IF(K106="Rob","Robusta",IF(K106="Exc","Excelsa",IF(K106="Lib","Liberica",IF(K106="Ara","Arabica",""))))</f>
        <v>Excelsa</v>
      </c>
      <c r="Q106" t="str">
        <f>IF(L106="M","Medium",IF(L106="D","Dark",IF(L106="L","Light","")))</f>
        <v>Light</v>
      </c>
      <c r="R106" t="str">
        <f>_xll.XLOOKUP(Table3[[#This Row],[Customer ID]],customers!$A$1:$A$1001,customers!$I$1:$I$1001,,0)</f>
        <v>Yes</v>
      </c>
    </row>
    <row r="107" spans="1:18" x14ac:dyDescent="0.3">
      <c r="A107" s="12" t="s">
        <v>4274</v>
      </c>
      <c r="B107" s="19">
        <v>43606</v>
      </c>
      <c r="C107" s="11">
        <f>YEAR(B107)</f>
        <v>2019</v>
      </c>
      <c r="D107" s="38" t="str">
        <f t="shared" si="1"/>
        <v>May</v>
      </c>
      <c r="E107" s="12" t="s">
        <v>4275</v>
      </c>
      <c r="F107" s="13" t="s">
        <v>6159</v>
      </c>
      <c r="G107" s="12">
        <v>3</v>
      </c>
      <c r="H107" s="12" t="str">
        <f>_xll.XLOOKUP(E107,customers!$A$1:$A$1001,customers!$B$1:$B$1001,,0)</f>
        <v>Cecil Weatherall</v>
      </c>
      <c r="I107" s="33" t="str">
        <f>_xll.XLOOKUP(E107,customers!$A$1:$A$1001,customers!$C$1:$C$1001,,0)</f>
        <v>cweatherallim@toplist.cz</v>
      </c>
      <c r="J107" s="12" t="str">
        <f>_xll.XLOOKUP(E107,customers!$A$1:$A$1001,customers!$G$1:$G$1001,,0)</f>
        <v>United States</v>
      </c>
      <c r="K107" s="13" t="str">
        <f>_xll.XLOOKUP(F107,products!$A$1:$A$49,products!$B$1:$B$49,,0)</f>
        <v>Lib</v>
      </c>
      <c r="L107" s="13" t="str">
        <f>_xll.XLOOKUP(F107,products!$A$1:$A$49,products!$C$1:$C$49,,0)</f>
        <v>M</v>
      </c>
      <c r="M107" s="10" t="str">
        <f>_xll.XLOOKUP(F107,products!$A$1:$A$49,products!$D$1:$D$49,,0) &amp; " Kg "</f>
        <v xml:space="preserve">0.2 Kg </v>
      </c>
      <c r="N107" s="26">
        <f>_xll.XLOOKUP(F107,products!$A$1:$A$49,products!$E$1:$E$49,,0)</f>
        <v>4.3650000000000002</v>
      </c>
      <c r="O107" s="27">
        <f>(G107*N107)</f>
        <v>13.095000000000001</v>
      </c>
      <c r="P107" t="str">
        <f>IF(K107="Rob","Robusta",IF(K107="Exc","Excelsa",IF(K107="Lib","Liberica",IF(K107="Ara","Arabica",""))))</f>
        <v>Liberica</v>
      </c>
      <c r="Q107" t="str">
        <f>IF(L107="M","Medium",IF(L107="D","Dark",IF(L107="L","Light","")))</f>
        <v>Medium</v>
      </c>
      <c r="R107" t="str">
        <f>_xll.XLOOKUP(Table3[[#This Row],[Customer ID]],customers!$A$1:$A$1001,customers!$I$1:$I$1001,,0)</f>
        <v>Yes</v>
      </c>
    </row>
    <row r="108" spans="1:18" x14ac:dyDescent="0.3">
      <c r="A108" s="9" t="s">
        <v>726</v>
      </c>
      <c r="B108" s="18">
        <v>43607</v>
      </c>
      <c r="C108" s="8">
        <f>YEAR(B108)</f>
        <v>2019</v>
      </c>
      <c r="D108" s="38" t="str">
        <f t="shared" si="1"/>
        <v>May</v>
      </c>
      <c r="E108" s="9" t="s">
        <v>727</v>
      </c>
      <c r="F108" s="10" t="s">
        <v>6163</v>
      </c>
      <c r="G108" s="9">
        <v>3</v>
      </c>
      <c r="H108" s="9" t="str">
        <f>_xll.XLOOKUP(E108,customers!$A$1:$A$1001,customers!$B$1:$B$1001,,0)</f>
        <v>Abigail Tolworthy</v>
      </c>
      <c r="I108" s="32" t="str">
        <f>_xll.XLOOKUP(E108,customers!$A$1:$A$1001,customers!$C$1:$C$1001,,0)</f>
        <v>atolworthy16@toplist.cz</v>
      </c>
      <c r="J108" s="9" t="str">
        <f>_xll.XLOOKUP(E108,customers!$A$1:$A$1001,customers!$G$1:$G$1001,,0)</f>
        <v>United States</v>
      </c>
      <c r="K108" s="10" t="str">
        <f>_xll.XLOOKUP(F108,products!$A$1:$A$49,products!$B$1:$B$49,,0)</f>
        <v>Rob</v>
      </c>
      <c r="L108" s="10" t="str">
        <f>_xll.XLOOKUP(F108,products!$A$1:$A$49,products!$C$1:$C$49,,0)</f>
        <v>D</v>
      </c>
      <c r="M108" s="10" t="str">
        <f>_xll.XLOOKUP(F108,products!$A$1:$A$49,products!$D$1:$D$49,,0) &amp; " Kg "</f>
        <v xml:space="preserve">0.2 Kg </v>
      </c>
      <c r="N108" s="24">
        <f>_xll.XLOOKUP(F108,products!$A$1:$A$49,products!$E$1:$E$49,,0)</f>
        <v>2.6849999999999996</v>
      </c>
      <c r="O108" s="25">
        <f>(G108*N108)</f>
        <v>8.0549999999999997</v>
      </c>
      <c r="P108" t="str">
        <f>IF(K108="Rob","Robusta",IF(K108="Exc","Excelsa",IF(K108="Lib","Liberica",IF(K108="Ara","Arabica",""))))</f>
        <v>Robusta</v>
      </c>
      <c r="Q108" t="str">
        <f>IF(L108="M","Medium",IF(L108="D","Dark",IF(L108="L","Light","")))</f>
        <v>Dark</v>
      </c>
      <c r="R108" t="str">
        <f>_xll.XLOOKUP(Table3[[#This Row],[Customer ID]],customers!$A$1:$A$1001,customers!$I$1:$I$1001,,0)</f>
        <v>Yes</v>
      </c>
    </row>
    <row r="109" spans="1:18" x14ac:dyDescent="0.3">
      <c r="A109" s="12" t="s">
        <v>1192</v>
      </c>
      <c r="B109" s="19">
        <v>43608</v>
      </c>
      <c r="C109" s="11">
        <f>YEAR(B109)</f>
        <v>2019</v>
      </c>
      <c r="D109" s="38" t="str">
        <f t="shared" si="1"/>
        <v>May</v>
      </c>
      <c r="E109" s="12" t="s">
        <v>1193</v>
      </c>
      <c r="F109" s="13" t="s">
        <v>6160</v>
      </c>
      <c r="G109" s="12">
        <v>3</v>
      </c>
      <c r="H109" s="12" t="str">
        <f>_xll.XLOOKUP(E109,customers!$A$1:$A$1001,customers!$B$1:$B$1001,,0)</f>
        <v>Stevana Woodham</v>
      </c>
      <c r="I109" s="33" t="str">
        <f>_xll.XLOOKUP(E109,customers!$A$1:$A$1001,customers!$C$1:$C$1001,,0)</f>
        <v>swoodham3h@businesswire.com</v>
      </c>
      <c r="J109" s="12" t="str">
        <f>_xll.XLOOKUP(E109,customers!$A$1:$A$1001,customers!$G$1:$G$1001,,0)</f>
        <v>Ireland</v>
      </c>
      <c r="K109" s="13" t="str">
        <f>_xll.XLOOKUP(F109,products!$A$1:$A$49,products!$B$1:$B$49,,0)</f>
        <v>Lib</v>
      </c>
      <c r="L109" s="13" t="str">
        <f>_xll.XLOOKUP(F109,products!$A$1:$A$49,products!$C$1:$C$49,,0)</f>
        <v>M</v>
      </c>
      <c r="M109" s="10" t="str">
        <f>_xll.XLOOKUP(F109,products!$A$1:$A$49,products!$D$1:$D$49,,0) &amp; " Kg "</f>
        <v xml:space="preserve">0.5 Kg </v>
      </c>
      <c r="N109" s="26">
        <f>_xll.XLOOKUP(F109,products!$A$1:$A$49,products!$E$1:$E$49,,0)</f>
        <v>8.73</v>
      </c>
      <c r="O109" s="27">
        <f>(G109*N109)</f>
        <v>26.19</v>
      </c>
      <c r="P109" t="str">
        <f>IF(K109="Rob","Robusta",IF(K109="Exc","Excelsa",IF(K109="Lib","Liberica",IF(K109="Ara","Arabica",""))))</f>
        <v>Liberica</v>
      </c>
      <c r="Q109" t="str">
        <f>IF(L109="M","Medium",IF(L109="D","Dark",IF(L109="L","Light","")))</f>
        <v>Medium</v>
      </c>
      <c r="R109" t="str">
        <f>_xll.XLOOKUP(Table3[[#This Row],[Customer ID]],customers!$A$1:$A$1001,customers!$I$1:$I$1001,,0)</f>
        <v>Yes</v>
      </c>
    </row>
    <row r="110" spans="1:18" x14ac:dyDescent="0.3">
      <c r="A110" s="9" t="s">
        <v>1407</v>
      </c>
      <c r="B110" s="18">
        <v>43619</v>
      </c>
      <c r="C110" s="8">
        <f>YEAR(B110)</f>
        <v>2019</v>
      </c>
      <c r="D110" s="38" t="str">
        <f t="shared" si="1"/>
        <v>Jun</v>
      </c>
      <c r="E110" s="9" t="s">
        <v>1408</v>
      </c>
      <c r="F110" s="10" t="s">
        <v>6163</v>
      </c>
      <c r="G110" s="9">
        <v>6</v>
      </c>
      <c r="H110" s="9" t="str">
        <f>_xll.XLOOKUP(E110,customers!$A$1:$A$1001,customers!$B$1:$B$1001,,0)</f>
        <v>Gerardo Schonfeld</v>
      </c>
      <c r="I110" s="32" t="str">
        <f>_xll.XLOOKUP(E110,customers!$A$1:$A$1001,customers!$C$1:$C$1001,,0)</f>
        <v>gschonfeld4j@oracle.com</v>
      </c>
      <c r="J110" s="9" t="str">
        <f>_xll.XLOOKUP(E110,customers!$A$1:$A$1001,customers!$G$1:$G$1001,,0)</f>
        <v>United States</v>
      </c>
      <c r="K110" s="10" t="str">
        <f>_xll.XLOOKUP(F110,products!$A$1:$A$49,products!$B$1:$B$49,,0)</f>
        <v>Rob</v>
      </c>
      <c r="L110" s="10" t="str">
        <f>_xll.XLOOKUP(F110,products!$A$1:$A$49,products!$C$1:$C$49,,0)</f>
        <v>D</v>
      </c>
      <c r="M110" s="10" t="str">
        <f>_xll.XLOOKUP(F110,products!$A$1:$A$49,products!$D$1:$D$49,,0) &amp; " Kg "</f>
        <v xml:space="preserve">0.2 Kg </v>
      </c>
      <c r="N110" s="24">
        <f>_xll.XLOOKUP(F110,products!$A$1:$A$49,products!$E$1:$E$49,,0)</f>
        <v>2.6849999999999996</v>
      </c>
      <c r="O110" s="25">
        <f>(G110*N110)</f>
        <v>16.11</v>
      </c>
      <c r="P110" t="str">
        <f>IF(K110="Rob","Robusta",IF(K110="Exc","Excelsa",IF(K110="Lib","Liberica",IF(K110="Ara","Arabica",""))))</f>
        <v>Robusta</v>
      </c>
      <c r="Q110" t="str">
        <f>IF(L110="M","Medium",IF(L110="D","Dark",IF(L110="L","Light","")))</f>
        <v>Dark</v>
      </c>
      <c r="R110" t="str">
        <f>_xll.XLOOKUP(Table3[[#This Row],[Customer ID]],customers!$A$1:$A$1001,customers!$I$1:$I$1001,,0)</f>
        <v>No</v>
      </c>
    </row>
    <row r="111" spans="1:18" x14ac:dyDescent="0.3">
      <c r="A111" s="12" t="s">
        <v>2341</v>
      </c>
      <c r="B111" s="19">
        <v>43620</v>
      </c>
      <c r="C111" s="11">
        <f>YEAR(B111)</f>
        <v>2019</v>
      </c>
      <c r="D111" s="38" t="str">
        <f t="shared" si="1"/>
        <v>Jun</v>
      </c>
      <c r="E111" s="12" t="s">
        <v>2342</v>
      </c>
      <c r="F111" s="13" t="s">
        <v>6161</v>
      </c>
      <c r="G111" s="12">
        <v>4</v>
      </c>
      <c r="H111" s="12" t="str">
        <f>_xll.XLOOKUP(E111,customers!$A$1:$A$1001,customers!$B$1:$B$1001,,0)</f>
        <v>Homer Dulany</v>
      </c>
      <c r="I111" s="33">
        <f>_xll.XLOOKUP(E111,customers!$A$1:$A$1001,customers!$C$1:$C$1001,,0)</f>
        <v>0</v>
      </c>
      <c r="J111" s="12" t="str">
        <f>_xll.XLOOKUP(E111,customers!$A$1:$A$1001,customers!$G$1:$G$1001,,0)</f>
        <v>United States</v>
      </c>
      <c r="K111" s="13" t="str">
        <f>_xll.XLOOKUP(F111,products!$A$1:$A$49,products!$B$1:$B$49,,0)</f>
        <v>Lib</v>
      </c>
      <c r="L111" s="13" t="str">
        <f>_xll.XLOOKUP(F111,products!$A$1:$A$49,products!$C$1:$C$49,,0)</f>
        <v>L</v>
      </c>
      <c r="M111" s="10" t="str">
        <f>_xll.XLOOKUP(F111,products!$A$1:$A$49,products!$D$1:$D$49,,0) &amp; " Kg "</f>
        <v xml:space="preserve">0.5 Kg </v>
      </c>
      <c r="N111" s="26">
        <f>_xll.XLOOKUP(F111,products!$A$1:$A$49,products!$E$1:$E$49,,0)</f>
        <v>9.51</v>
      </c>
      <c r="O111" s="27">
        <f>(G111*N111)</f>
        <v>38.04</v>
      </c>
      <c r="P111" t="str">
        <f>IF(K111="Rob","Robusta",IF(K111="Exc","Excelsa",IF(K111="Lib","Liberica",IF(K111="Ara","Arabica",""))))</f>
        <v>Liberica</v>
      </c>
      <c r="Q111" t="str">
        <f>IF(L111="M","Medium",IF(L111="D","Dark",IF(L111="L","Light","")))</f>
        <v>Light</v>
      </c>
      <c r="R111" t="str">
        <f>_xll.XLOOKUP(Table3[[#This Row],[Customer ID]],customers!$A$1:$A$1001,customers!$I$1:$I$1001,,0)</f>
        <v>Yes</v>
      </c>
    </row>
    <row r="112" spans="1:18" x14ac:dyDescent="0.3">
      <c r="A112" s="9" t="s">
        <v>3193</v>
      </c>
      <c r="B112" s="18">
        <v>43624</v>
      </c>
      <c r="C112" s="8">
        <f>YEAR(B112)</f>
        <v>2019</v>
      </c>
      <c r="D112" s="38" t="str">
        <f t="shared" si="1"/>
        <v>Jun</v>
      </c>
      <c r="E112" s="9" t="s">
        <v>3194</v>
      </c>
      <c r="F112" s="10" t="s">
        <v>6177</v>
      </c>
      <c r="G112" s="9">
        <v>6</v>
      </c>
      <c r="H112" s="9" t="str">
        <f>_xll.XLOOKUP(E112,customers!$A$1:$A$1001,customers!$B$1:$B$1001,,0)</f>
        <v>Ailey Brash</v>
      </c>
      <c r="I112" s="32" t="str">
        <f>_xll.XLOOKUP(E112,customers!$A$1:$A$1001,customers!$C$1:$C$1001,,0)</f>
        <v>abrashda@plala.or.jp</v>
      </c>
      <c r="J112" s="9" t="str">
        <f>_xll.XLOOKUP(E112,customers!$A$1:$A$1001,customers!$G$1:$G$1001,,0)</f>
        <v>United States</v>
      </c>
      <c r="K112" s="10" t="str">
        <f>_xll.XLOOKUP(F112,products!$A$1:$A$49,products!$B$1:$B$49,,0)</f>
        <v>Rob</v>
      </c>
      <c r="L112" s="10" t="str">
        <f>_xll.XLOOKUP(F112,products!$A$1:$A$49,products!$C$1:$C$49,,0)</f>
        <v>D</v>
      </c>
      <c r="M112" s="10" t="str">
        <f>_xll.XLOOKUP(F112,products!$A$1:$A$49,products!$D$1:$D$49,,0) &amp; " Kg "</f>
        <v xml:space="preserve">1 Kg </v>
      </c>
      <c r="N112" s="24">
        <f>_xll.XLOOKUP(F112,products!$A$1:$A$49,products!$E$1:$E$49,,0)</f>
        <v>8.9499999999999993</v>
      </c>
      <c r="O112" s="25">
        <f>(G112*N112)</f>
        <v>53.699999999999996</v>
      </c>
      <c r="P112" t="str">
        <f>IF(K112="Rob","Robusta",IF(K112="Exc","Excelsa",IF(K112="Lib","Liberica",IF(K112="Ara","Arabica",""))))</f>
        <v>Robusta</v>
      </c>
      <c r="Q112" t="str">
        <f>IF(L112="M","Medium",IF(L112="D","Dark",IF(L112="L","Light","")))</f>
        <v>Dark</v>
      </c>
      <c r="R112" t="str">
        <f>_xll.XLOOKUP(Table3[[#This Row],[Customer ID]],customers!$A$1:$A$1001,customers!$I$1:$I$1001,,0)</f>
        <v>Yes</v>
      </c>
    </row>
    <row r="113" spans="1:18" x14ac:dyDescent="0.3">
      <c r="A113" s="12" t="s">
        <v>3193</v>
      </c>
      <c r="B113" s="19">
        <v>43624</v>
      </c>
      <c r="C113" s="11">
        <f>YEAR(B113)</f>
        <v>2019</v>
      </c>
      <c r="D113" s="38" t="str">
        <f t="shared" si="1"/>
        <v>Jun</v>
      </c>
      <c r="E113" s="12" t="s">
        <v>3194</v>
      </c>
      <c r="F113" s="13" t="s">
        <v>6166</v>
      </c>
      <c r="G113" s="12">
        <v>4</v>
      </c>
      <c r="H113" s="12" t="str">
        <f>_xll.XLOOKUP(E113,customers!$A$1:$A$1001,customers!$B$1:$B$1001,,0)</f>
        <v>Ailey Brash</v>
      </c>
      <c r="I113" s="33" t="str">
        <f>_xll.XLOOKUP(E113,customers!$A$1:$A$1001,customers!$C$1:$C$1001,,0)</f>
        <v>abrashda@plala.or.jp</v>
      </c>
      <c r="J113" s="12" t="str">
        <f>_xll.XLOOKUP(E113,customers!$A$1:$A$1001,customers!$G$1:$G$1001,,0)</f>
        <v>United States</v>
      </c>
      <c r="K113" s="13" t="str">
        <f>_xll.XLOOKUP(F113,products!$A$1:$A$49,products!$B$1:$B$49,,0)</f>
        <v>Exc</v>
      </c>
      <c r="L113" s="13" t="str">
        <f>_xll.XLOOKUP(F113,products!$A$1:$A$49,products!$C$1:$C$49,,0)</f>
        <v>M</v>
      </c>
      <c r="M113" s="10" t="str">
        <f>_xll.XLOOKUP(F113,products!$A$1:$A$49,products!$D$1:$D$49,,0) &amp; " Kg "</f>
        <v xml:space="preserve">2.5 Kg </v>
      </c>
      <c r="N113" s="26">
        <f>_xll.XLOOKUP(F113,products!$A$1:$A$49,products!$E$1:$E$49,,0)</f>
        <v>31.624999999999996</v>
      </c>
      <c r="O113" s="27">
        <f>(G113*N113)</f>
        <v>126.49999999999999</v>
      </c>
      <c r="P113" t="str">
        <f>IF(K113="Rob","Robusta",IF(K113="Exc","Excelsa",IF(K113="Lib","Liberica",IF(K113="Ara","Arabica",""))))</f>
        <v>Excelsa</v>
      </c>
      <c r="Q113" t="str">
        <f>IF(L113="M","Medium",IF(L113="D","Dark",IF(L113="L","Light","")))</f>
        <v>Medium</v>
      </c>
      <c r="R113" t="str">
        <f>_xll.XLOOKUP(Table3[[#This Row],[Customer ID]],customers!$A$1:$A$1001,customers!$I$1:$I$1001,,0)</f>
        <v>Yes</v>
      </c>
    </row>
    <row r="114" spans="1:18" x14ac:dyDescent="0.3">
      <c r="A114" s="9" t="s">
        <v>3193</v>
      </c>
      <c r="B114" s="18">
        <v>43624</v>
      </c>
      <c r="C114" s="8">
        <f>YEAR(B114)</f>
        <v>2019</v>
      </c>
      <c r="D114" s="38" t="str">
        <f t="shared" si="1"/>
        <v>Jun</v>
      </c>
      <c r="E114" s="9" t="s">
        <v>3194</v>
      </c>
      <c r="F114" s="10" t="s">
        <v>6156</v>
      </c>
      <c r="G114" s="9">
        <v>1</v>
      </c>
      <c r="H114" s="9" t="str">
        <f>_xll.XLOOKUP(E114,customers!$A$1:$A$1001,customers!$B$1:$B$1001,,0)</f>
        <v>Ailey Brash</v>
      </c>
      <c r="I114" s="32" t="str">
        <f>_xll.XLOOKUP(E114,customers!$A$1:$A$1001,customers!$C$1:$C$1001,,0)</f>
        <v>abrashda@plala.or.jp</v>
      </c>
      <c r="J114" s="9" t="str">
        <f>_xll.XLOOKUP(E114,customers!$A$1:$A$1001,customers!$G$1:$G$1001,,0)</f>
        <v>United States</v>
      </c>
      <c r="K114" s="10" t="str">
        <f>_xll.XLOOKUP(F114,products!$A$1:$A$49,products!$B$1:$B$49,,0)</f>
        <v>Exc</v>
      </c>
      <c r="L114" s="10" t="str">
        <f>_xll.XLOOKUP(F114,products!$A$1:$A$49,products!$C$1:$C$49,,0)</f>
        <v>M</v>
      </c>
      <c r="M114" s="10" t="str">
        <f>_xll.XLOOKUP(F114,products!$A$1:$A$49,products!$D$1:$D$49,,0) &amp; " Kg "</f>
        <v xml:space="preserve">0.2 Kg </v>
      </c>
      <c r="N114" s="24">
        <f>_xll.XLOOKUP(F114,products!$A$1:$A$49,products!$E$1:$E$49,,0)</f>
        <v>4.125</v>
      </c>
      <c r="O114" s="25">
        <f>(G114*N114)</f>
        <v>4.125</v>
      </c>
      <c r="P114" t="str">
        <f>IF(K114="Rob","Robusta",IF(K114="Exc","Excelsa",IF(K114="Lib","Liberica",IF(K114="Ara","Arabica",""))))</f>
        <v>Excelsa</v>
      </c>
      <c r="Q114" t="str">
        <f>IF(L114="M","Medium",IF(L114="D","Dark",IF(L114="L","Light","")))</f>
        <v>Medium</v>
      </c>
      <c r="R114" t="str">
        <f>_xll.XLOOKUP(Table3[[#This Row],[Customer ID]],customers!$A$1:$A$1001,customers!$I$1:$I$1001,,0)</f>
        <v>Yes</v>
      </c>
    </row>
    <row r="115" spans="1:18" x14ac:dyDescent="0.3">
      <c r="A115" s="12" t="s">
        <v>3441</v>
      </c>
      <c r="B115" s="19">
        <v>43625</v>
      </c>
      <c r="C115" s="11">
        <f>YEAR(B115)</f>
        <v>2019</v>
      </c>
      <c r="D115" s="38" t="str">
        <f t="shared" si="1"/>
        <v>Jun</v>
      </c>
      <c r="E115" s="12" t="s">
        <v>3442</v>
      </c>
      <c r="F115" s="13" t="s">
        <v>6146</v>
      </c>
      <c r="G115" s="12">
        <v>5</v>
      </c>
      <c r="H115" s="12" t="str">
        <f>_xll.XLOOKUP(E115,customers!$A$1:$A$1001,customers!$B$1:$B$1001,,0)</f>
        <v>Vasili Upstone</v>
      </c>
      <c r="I115" s="33" t="str">
        <f>_xll.XLOOKUP(E115,customers!$A$1:$A$1001,customers!$C$1:$C$1001,,0)</f>
        <v>vupstoneei@google.pl</v>
      </c>
      <c r="J115" s="12" t="str">
        <f>_xll.XLOOKUP(E115,customers!$A$1:$A$1001,customers!$G$1:$G$1001,,0)</f>
        <v>United States</v>
      </c>
      <c r="K115" s="13" t="str">
        <f>_xll.XLOOKUP(F115,products!$A$1:$A$49,products!$B$1:$B$49,,0)</f>
        <v>Rob</v>
      </c>
      <c r="L115" s="13" t="str">
        <f>_xll.XLOOKUP(F115,products!$A$1:$A$49,products!$C$1:$C$49,,0)</f>
        <v>M</v>
      </c>
      <c r="M115" s="10" t="str">
        <f>_xll.XLOOKUP(F115,products!$A$1:$A$49,products!$D$1:$D$49,,0) &amp; " Kg "</f>
        <v xml:space="preserve">0.5 Kg </v>
      </c>
      <c r="N115" s="26">
        <f>_xll.XLOOKUP(F115,products!$A$1:$A$49,products!$E$1:$E$49,,0)</f>
        <v>5.97</v>
      </c>
      <c r="O115" s="27">
        <f>(G115*N115)</f>
        <v>29.849999999999998</v>
      </c>
      <c r="P115" t="str">
        <f>IF(K115="Rob","Robusta",IF(K115="Exc","Excelsa",IF(K115="Lib","Liberica",IF(K115="Ara","Arabica",""))))</f>
        <v>Robusta</v>
      </c>
      <c r="Q115" t="str">
        <f>IF(L115="M","Medium",IF(L115="D","Dark",IF(L115="L","Light","")))</f>
        <v>Medium</v>
      </c>
      <c r="R115" t="str">
        <f>_xll.XLOOKUP(Table3[[#This Row],[Customer ID]],customers!$A$1:$A$1001,customers!$I$1:$I$1001,,0)</f>
        <v>No</v>
      </c>
    </row>
    <row r="116" spans="1:18" x14ac:dyDescent="0.3">
      <c r="A116" s="9" t="s">
        <v>1795</v>
      </c>
      <c r="B116" s="18">
        <v>43628</v>
      </c>
      <c r="C116" s="8">
        <f>YEAR(B116)</f>
        <v>2019</v>
      </c>
      <c r="D116" s="38" t="str">
        <f t="shared" si="1"/>
        <v>Jun</v>
      </c>
      <c r="E116" s="9" t="s">
        <v>1796</v>
      </c>
      <c r="F116" s="10" t="s">
        <v>6159</v>
      </c>
      <c r="G116" s="9">
        <v>2</v>
      </c>
      <c r="H116" s="9" t="str">
        <f>_xll.XLOOKUP(E116,customers!$A$1:$A$1001,customers!$B$1:$B$1001,,0)</f>
        <v>Sinclare Edsell</v>
      </c>
      <c r="I116" s="32">
        <f>_xll.XLOOKUP(E116,customers!$A$1:$A$1001,customers!$C$1:$C$1001,,0)</f>
        <v>0</v>
      </c>
      <c r="J116" s="9" t="str">
        <f>_xll.XLOOKUP(E116,customers!$A$1:$A$1001,customers!$G$1:$G$1001,,0)</f>
        <v>United States</v>
      </c>
      <c r="K116" s="10" t="str">
        <f>_xll.XLOOKUP(F116,products!$A$1:$A$49,products!$B$1:$B$49,,0)</f>
        <v>Lib</v>
      </c>
      <c r="L116" s="10" t="str">
        <f>_xll.XLOOKUP(F116,products!$A$1:$A$49,products!$C$1:$C$49,,0)</f>
        <v>M</v>
      </c>
      <c r="M116" s="10" t="str">
        <f>_xll.XLOOKUP(F116,products!$A$1:$A$49,products!$D$1:$D$49,,0) &amp; " Kg "</f>
        <v xml:space="preserve">0.2 Kg </v>
      </c>
      <c r="N116" s="24">
        <f>_xll.XLOOKUP(F116,products!$A$1:$A$49,products!$E$1:$E$49,,0)</f>
        <v>4.3650000000000002</v>
      </c>
      <c r="O116" s="25">
        <f>(G116*N116)</f>
        <v>8.73</v>
      </c>
      <c r="P116" t="str">
        <f>IF(K116="Rob","Robusta",IF(K116="Exc","Excelsa",IF(K116="Lib","Liberica",IF(K116="Ara","Arabica",""))))</f>
        <v>Liberica</v>
      </c>
      <c r="Q116" t="str">
        <f>IF(L116="M","Medium",IF(L116="D","Dark",IF(L116="L","Light","")))</f>
        <v>Medium</v>
      </c>
      <c r="R116" t="str">
        <f>_xll.XLOOKUP(Table3[[#This Row],[Customer ID]],customers!$A$1:$A$1001,customers!$I$1:$I$1001,,0)</f>
        <v>Yes</v>
      </c>
    </row>
    <row r="117" spans="1:18" x14ac:dyDescent="0.3">
      <c r="A117" s="12" t="s">
        <v>593</v>
      </c>
      <c r="B117" s="19">
        <v>43629</v>
      </c>
      <c r="C117" s="11">
        <f>YEAR(B117)</f>
        <v>2019</v>
      </c>
      <c r="D117" s="38" t="str">
        <f t="shared" si="1"/>
        <v>Jun</v>
      </c>
      <c r="E117" s="12" t="s">
        <v>594</v>
      </c>
      <c r="F117" s="13" t="s">
        <v>6149</v>
      </c>
      <c r="G117" s="12">
        <v>4</v>
      </c>
      <c r="H117" s="12" t="str">
        <f>_xll.XLOOKUP(E117,customers!$A$1:$A$1001,customers!$B$1:$B$1001,,0)</f>
        <v>Pall Redford</v>
      </c>
      <c r="I117" s="33" t="str">
        <f>_xll.XLOOKUP(E117,customers!$A$1:$A$1001,customers!$C$1:$C$1001,,0)</f>
        <v>predfordi@ow.ly</v>
      </c>
      <c r="J117" s="12" t="str">
        <f>_xll.XLOOKUP(E117,customers!$A$1:$A$1001,customers!$G$1:$G$1001,,0)</f>
        <v>Ireland</v>
      </c>
      <c r="K117" s="13" t="str">
        <f>_xll.XLOOKUP(F117,products!$A$1:$A$49,products!$B$1:$B$49,,0)</f>
        <v>Rob</v>
      </c>
      <c r="L117" s="13" t="str">
        <f>_xll.XLOOKUP(F117,products!$A$1:$A$49,products!$C$1:$C$49,,0)</f>
        <v>D</v>
      </c>
      <c r="M117" s="10" t="str">
        <f>_xll.XLOOKUP(F117,products!$A$1:$A$49,products!$D$1:$D$49,,0) &amp; " Kg "</f>
        <v xml:space="preserve">2.5 Kg </v>
      </c>
      <c r="N117" s="26">
        <f>_xll.XLOOKUP(F117,products!$A$1:$A$49,products!$E$1:$E$49,,0)</f>
        <v>20.584999999999997</v>
      </c>
      <c r="O117" s="27">
        <f>(G117*N117)</f>
        <v>82.339999999999989</v>
      </c>
      <c r="P117" t="str">
        <f>IF(K117="Rob","Robusta",IF(K117="Exc","Excelsa",IF(K117="Lib","Liberica",IF(K117="Ara","Arabica",""))))</f>
        <v>Robusta</v>
      </c>
      <c r="Q117" t="str">
        <f>IF(L117="M","Medium",IF(L117="D","Dark",IF(L117="L","Light","")))</f>
        <v>Dark</v>
      </c>
      <c r="R117" t="str">
        <f>_xll.XLOOKUP(Table3[[#This Row],[Customer ID]],customers!$A$1:$A$1001,customers!$I$1:$I$1001,,0)</f>
        <v>Yes</v>
      </c>
    </row>
    <row r="118" spans="1:18" x14ac:dyDescent="0.3">
      <c r="A118" s="9" t="s">
        <v>4973</v>
      </c>
      <c r="B118" s="18">
        <v>43629</v>
      </c>
      <c r="C118" s="8">
        <f>YEAR(B118)</f>
        <v>2019</v>
      </c>
      <c r="D118" s="38" t="str">
        <f t="shared" si="1"/>
        <v>Jun</v>
      </c>
      <c r="E118" s="9" t="s">
        <v>4974</v>
      </c>
      <c r="F118" s="10" t="s">
        <v>6178</v>
      </c>
      <c r="G118" s="9">
        <v>5</v>
      </c>
      <c r="H118" s="9" t="str">
        <f>_xll.XLOOKUP(E118,customers!$A$1:$A$1001,customers!$B$1:$B$1001,,0)</f>
        <v>Lukas Whittlesee</v>
      </c>
      <c r="I118" s="32" t="str">
        <f>_xll.XLOOKUP(E118,customers!$A$1:$A$1001,customers!$C$1:$C$1001,,0)</f>
        <v>lwhittleseem1@e-recht24.de</v>
      </c>
      <c r="J118" s="9" t="str">
        <f>_xll.XLOOKUP(E118,customers!$A$1:$A$1001,customers!$G$1:$G$1001,,0)</f>
        <v>United States</v>
      </c>
      <c r="K118" s="10" t="str">
        <f>_xll.XLOOKUP(F118,products!$A$1:$A$49,products!$B$1:$B$49,,0)</f>
        <v>Rob</v>
      </c>
      <c r="L118" s="10" t="str">
        <f>_xll.XLOOKUP(F118,products!$A$1:$A$49,products!$C$1:$C$49,,0)</f>
        <v>L</v>
      </c>
      <c r="M118" s="10" t="str">
        <f>_xll.XLOOKUP(F118,products!$A$1:$A$49,products!$D$1:$D$49,,0) &amp; " Kg "</f>
        <v xml:space="preserve">0.2 Kg </v>
      </c>
      <c r="N118" s="24">
        <f>_xll.XLOOKUP(F118,products!$A$1:$A$49,products!$E$1:$E$49,,0)</f>
        <v>3.5849999999999995</v>
      </c>
      <c r="O118" s="25">
        <f>(G118*N118)</f>
        <v>17.924999999999997</v>
      </c>
      <c r="P118" t="str">
        <f>IF(K118="Rob","Robusta",IF(K118="Exc","Excelsa",IF(K118="Lib","Liberica",IF(K118="Ara","Arabica",""))))</f>
        <v>Robusta</v>
      </c>
      <c r="Q118" t="str">
        <f>IF(L118="M","Medium",IF(L118="D","Dark",IF(L118="L","Light","")))</f>
        <v>Light</v>
      </c>
      <c r="R118" t="str">
        <f>_xll.XLOOKUP(Table3[[#This Row],[Customer ID]],customers!$A$1:$A$1001,customers!$I$1:$I$1001,,0)</f>
        <v>No</v>
      </c>
    </row>
    <row r="119" spans="1:18" x14ac:dyDescent="0.3">
      <c r="A119" s="12" t="s">
        <v>5461</v>
      </c>
      <c r="B119" s="19">
        <v>43630</v>
      </c>
      <c r="C119" s="11">
        <f>YEAR(B119)</f>
        <v>2019</v>
      </c>
      <c r="D119" s="38" t="str">
        <f t="shared" si="1"/>
        <v>Jun</v>
      </c>
      <c r="E119" s="12" t="s">
        <v>5462</v>
      </c>
      <c r="F119" s="13" t="s">
        <v>6153</v>
      </c>
      <c r="G119" s="12">
        <v>3</v>
      </c>
      <c r="H119" s="12" t="str">
        <f>_xll.XLOOKUP(E119,customers!$A$1:$A$1001,customers!$B$1:$B$1001,,0)</f>
        <v>Brittani Thoresbie</v>
      </c>
      <c r="I119" s="33">
        <f>_xll.XLOOKUP(E119,customers!$A$1:$A$1001,customers!$C$1:$C$1001,,0)</f>
        <v>0</v>
      </c>
      <c r="J119" s="12" t="str">
        <f>_xll.XLOOKUP(E119,customers!$A$1:$A$1001,customers!$G$1:$G$1001,,0)</f>
        <v>United States</v>
      </c>
      <c r="K119" s="13" t="str">
        <f>_xll.XLOOKUP(F119,products!$A$1:$A$49,products!$B$1:$B$49,,0)</f>
        <v>Exc</v>
      </c>
      <c r="L119" s="13" t="str">
        <f>_xll.XLOOKUP(F119,products!$A$1:$A$49,products!$C$1:$C$49,,0)</f>
        <v>D</v>
      </c>
      <c r="M119" s="10" t="str">
        <f>_xll.XLOOKUP(F119,products!$A$1:$A$49,products!$D$1:$D$49,,0) &amp; " Kg "</f>
        <v xml:space="preserve">0.2 Kg </v>
      </c>
      <c r="N119" s="26">
        <f>_xll.XLOOKUP(F119,products!$A$1:$A$49,products!$E$1:$E$49,,0)</f>
        <v>3.645</v>
      </c>
      <c r="O119" s="27">
        <f>(G119*N119)</f>
        <v>10.935</v>
      </c>
      <c r="P119" t="str">
        <f>IF(K119="Rob","Robusta",IF(K119="Exc","Excelsa",IF(K119="Lib","Liberica",IF(K119="Ara","Arabica",""))))</f>
        <v>Excelsa</v>
      </c>
      <c r="Q119" t="str">
        <f>IF(L119="M","Medium",IF(L119="D","Dark",IF(L119="L","Light","")))</f>
        <v>Dark</v>
      </c>
      <c r="R119" t="str">
        <f>_xll.XLOOKUP(Table3[[#This Row],[Customer ID]],customers!$A$1:$A$1001,customers!$I$1:$I$1001,,0)</f>
        <v>No</v>
      </c>
    </row>
    <row r="120" spans="1:18" x14ac:dyDescent="0.3">
      <c r="A120" s="9" t="s">
        <v>5321</v>
      </c>
      <c r="B120" s="18">
        <v>43632</v>
      </c>
      <c r="C120" s="8">
        <f>YEAR(B120)</f>
        <v>2019</v>
      </c>
      <c r="D120" s="38" t="str">
        <f t="shared" si="1"/>
        <v>Jun</v>
      </c>
      <c r="E120" s="9" t="s">
        <v>5322</v>
      </c>
      <c r="F120" s="10" t="s">
        <v>6165</v>
      </c>
      <c r="G120" s="9">
        <v>3</v>
      </c>
      <c r="H120" s="9" t="str">
        <f>_xll.XLOOKUP(E120,customers!$A$1:$A$1001,customers!$B$1:$B$1001,,0)</f>
        <v>Devan Crownshaw</v>
      </c>
      <c r="I120" s="32" t="str">
        <f>_xll.XLOOKUP(E120,customers!$A$1:$A$1001,customers!$C$1:$C$1001,,0)</f>
        <v>dcrownshawnr@photobucket.com</v>
      </c>
      <c r="J120" s="9" t="str">
        <f>_xll.XLOOKUP(E120,customers!$A$1:$A$1001,customers!$G$1:$G$1001,,0)</f>
        <v>United States</v>
      </c>
      <c r="K120" s="10" t="str">
        <f>_xll.XLOOKUP(F120,products!$A$1:$A$49,products!$B$1:$B$49,,0)</f>
        <v>Lib</v>
      </c>
      <c r="L120" s="10" t="str">
        <f>_xll.XLOOKUP(F120,products!$A$1:$A$49,products!$C$1:$C$49,,0)</f>
        <v>D</v>
      </c>
      <c r="M120" s="10" t="str">
        <f>_xll.XLOOKUP(F120,products!$A$1:$A$49,products!$D$1:$D$49,,0) &amp; " Kg "</f>
        <v xml:space="preserve">2.5 Kg </v>
      </c>
      <c r="N120" s="24">
        <f>_xll.XLOOKUP(F120,products!$A$1:$A$49,products!$E$1:$E$49,,0)</f>
        <v>29.784999999999997</v>
      </c>
      <c r="O120" s="25">
        <f>(G120*N120)</f>
        <v>89.35499999999999</v>
      </c>
      <c r="P120" t="str">
        <f>IF(K120="Rob","Robusta",IF(K120="Exc","Excelsa",IF(K120="Lib","Liberica",IF(K120="Ara","Arabica",""))))</f>
        <v>Liberica</v>
      </c>
      <c r="Q120" t="str">
        <f>IF(L120="M","Medium",IF(L120="D","Dark",IF(L120="L","Light","")))</f>
        <v>Dark</v>
      </c>
      <c r="R120" t="str">
        <f>_xll.XLOOKUP(Table3[[#This Row],[Customer ID]],customers!$A$1:$A$1001,customers!$I$1:$I$1001,,0)</f>
        <v>No</v>
      </c>
    </row>
    <row r="121" spans="1:18" x14ac:dyDescent="0.3">
      <c r="A121" s="12" t="s">
        <v>5519</v>
      </c>
      <c r="B121" s="19">
        <v>43633</v>
      </c>
      <c r="C121" s="11">
        <f>YEAR(B121)</f>
        <v>2019</v>
      </c>
      <c r="D121" s="38" t="str">
        <f t="shared" si="1"/>
        <v>Jun</v>
      </c>
      <c r="E121" s="12" t="s">
        <v>5520</v>
      </c>
      <c r="F121" s="13" t="s">
        <v>6163</v>
      </c>
      <c r="G121" s="12">
        <v>1</v>
      </c>
      <c r="H121" s="12" t="str">
        <f>_xll.XLOOKUP(E121,customers!$A$1:$A$1001,customers!$B$1:$B$1001,,0)</f>
        <v>Scarlett Oliffe</v>
      </c>
      <c r="I121" s="33" t="str">
        <f>_xll.XLOOKUP(E121,customers!$A$1:$A$1001,customers!$C$1:$C$1001,,0)</f>
        <v>soliffeop@yellowbook.com</v>
      </c>
      <c r="J121" s="12" t="str">
        <f>_xll.XLOOKUP(E121,customers!$A$1:$A$1001,customers!$G$1:$G$1001,,0)</f>
        <v>United States</v>
      </c>
      <c r="K121" s="13" t="str">
        <f>_xll.XLOOKUP(F121,products!$A$1:$A$49,products!$B$1:$B$49,,0)</f>
        <v>Rob</v>
      </c>
      <c r="L121" s="13" t="str">
        <f>_xll.XLOOKUP(F121,products!$A$1:$A$49,products!$C$1:$C$49,,0)</f>
        <v>D</v>
      </c>
      <c r="M121" s="10" t="str">
        <f>_xll.XLOOKUP(F121,products!$A$1:$A$49,products!$D$1:$D$49,,0) &amp; " Kg "</f>
        <v xml:space="preserve">0.2 Kg </v>
      </c>
      <c r="N121" s="26">
        <f>_xll.XLOOKUP(F121,products!$A$1:$A$49,products!$E$1:$E$49,,0)</f>
        <v>2.6849999999999996</v>
      </c>
      <c r="O121" s="27">
        <f>(G121*N121)</f>
        <v>2.6849999999999996</v>
      </c>
      <c r="P121" t="str">
        <f>IF(K121="Rob","Robusta",IF(K121="Exc","Excelsa",IF(K121="Lib","Liberica",IF(K121="Ara","Arabica",""))))</f>
        <v>Robusta</v>
      </c>
      <c r="Q121" t="str">
        <f>IF(L121="M","Medium",IF(L121="D","Dark",IF(L121="L","Light","")))</f>
        <v>Dark</v>
      </c>
      <c r="R121" t="str">
        <f>_xll.XLOOKUP(Table3[[#This Row],[Customer ID]],customers!$A$1:$A$1001,customers!$I$1:$I$1001,,0)</f>
        <v>Yes</v>
      </c>
    </row>
    <row r="122" spans="1:18" x14ac:dyDescent="0.3">
      <c r="A122" s="9" t="s">
        <v>5537</v>
      </c>
      <c r="B122" s="18">
        <v>43635</v>
      </c>
      <c r="C122" s="8">
        <f>YEAR(B122)</f>
        <v>2019</v>
      </c>
      <c r="D122" s="38" t="str">
        <f t="shared" si="1"/>
        <v>Jun</v>
      </c>
      <c r="E122" s="9" t="s">
        <v>5538</v>
      </c>
      <c r="F122" s="10" t="s">
        <v>6156</v>
      </c>
      <c r="G122" s="9">
        <v>5</v>
      </c>
      <c r="H122" s="9" t="str">
        <f>_xll.XLOOKUP(E122,customers!$A$1:$A$1001,customers!$B$1:$B$1001,,0)</f>
        <v>Patsy Vasilenko</v>
      </c>
      <c r="I122" s="32" t="str">
        <f>_xll.XLOOKUP(E122,customers!$A$1:$A$1001,customers!$C$1:$C$1001,,0)</f>
        <v>pvasilenkoos@addtoany.com</v>
      </c>
      <c r="J122" s="9" t="str">
        <f>_xll.XLOOKUP(E122,customers!$A$1:$A$1001,customers!$G$1:$G$1001,,0)</f>
        <v>United Kingdom</v>
      </c>
      <c r="K122" s="10" t="str">
        <f>_xll.XLOOKUP(F122,products!$A$1:$A$49,products!$B$1:$B$49,,0)</f>
        <v>Exc</v>
      </c>
      <c r="L122" s="10" t="str">
        <f>_xll.XLOOKUP(F122,products!$A$1:$A$49,products!$C$1:$C$49,,0)</f>
        <v>M</v>
      </c>
      <c r="M122" s="10" t="str">
        <f>_xll.XLOOKUP(F122,products!$A$1:$A$49,products!$D$1:$D$49,,0) &amp; " Kg "</f>
        <v xml:space="preserve">0.2 Kg </v>
      </c>
      <c r="N122" s="24">
        <f>_xll.XLOOKUP(F122,products!$A$1:$A$49,products!$E$1:$E$49,,0)</f>
        <v>4.125</v>
      </c>
      <c r="O122" s="25">
        <f>(G122*N122)</f>
        <v>20.625</v>
      </c>
      <c r="P122" t="str">
        <f>IF(K122="Rob","Robusta",IF(K122="Exc","Excelsa",IF(K122="Lib","Liberica",IF(K122="Ara","Arabica",""))))</f>
        <v>Excelsa</v>
      </c>
      <c r="Q122" t="str">
        <f>IF(L122="M","Medium",IF(L122="D","Dark",IF(L122="L","Light","")))</f>
        <v>Medium</v>
      </c>
      <c r="R122" t="str">
        <f>_xll.XLOOKUP(Table3[[#This Row],[Customer ID]],customers!$A$1:$A$1001,customers!$I$1:$I$1001,,0)</f>
        <v>No</v>
      </c>
    </row>
    <row r="123" spans="1:18" x14ac:dyDescent="0.3">
      <c r="A123" s="12" t="s">
        <v>5339</v>
      </c>
      <c r="B123" s="19">
        <v>43638</v>
      </c>
      <c r="C123" s="11">
        <f>YEAR(B123)</f>
        <v>2019</v>
      </c>
      <c r="D123" s="38" t="str">
        <f t="shared" si="1"/>
        <v>Jun</v>
      </c>
      <c r="E123" s="12" t="s">
        <v>5340</v>
      </c>
      <c r="F123" s="13" t="s">
        <v>6160</v>
      </c>
      <c r="G123" s="12">
        <v>4</v>
      </c>
      <c r="H123" s="12" t="str">
        <f>_xll.XLOOKUP(E123,customers!$A$1:$A$1001,customers!$B$1:$B$1001,,0)</f>
        <v>Shelley Titley</v>
      </c>
      <c r="I123" s="33" t="str">
        <f>_xll.XLOOKUP(E123,customers!$A$1:$A$1001,customers!$C$1:$C$1001,,0)</f>
        <v>stitleynu@whitehouse.gov</v>
      </c>
      <c r="J123" s="12" t="str">
        <f>_xll.XLOOKUP(E123,customers!$A$1:$A$1001,customers!$G$1:$G$1001,,0)</f>
        <v>United States</v>
      </c>
      <c r="K123" s="13" t="str">
        <f>_xll.XLOOKUP(F123,products!$A$1:$A$49,products!$B$1:$B$49,,0)</f>
        <v>Lib</v>
      </c>
      <c r="L123" s="13" t="str">
        <f>_xll.XLOOKUP(F123,products!$A$1:$A$49,products!$C$1:$C$49,,0)</f>
        <v>M</v>
      </c>
      <c r="M123" s="10" t="str">
        <f>_xll.XLOOKUP(F123,products!$A$1:$A$49,products!$D$1:$D$49,,0) &amp; " Kg "</f>
        <v xml:space="preserve">0.5 Kg </v>
      </c>
      <c r="N123" s="26">
        <f>_xll.XLOOKUP(F123,products!$A$1:$A$49,products!$E$1:$E$49,,0)</f>
        <v>8.73</v>
      </c>
      <c r="O123" s="27">
        <f>(G123*N123)</f>
        <v>34.92</v>
      </c>
      <c r="P123" t="str">
        <f>IF(K123="Rob","Robusta",IF(K123="Exc","Excelsa",IF(K123="Lib","Liberica",IF(K123="Ara","Arabica",""))))</f>
        <v>Liberica</v>
      </c>
      <c r="Q123" t="str">
        <f>IF(L123="M","Medium",IF(L123="D","Dark",IF(L123="L","Light","")))</f>
        <v>Medium</v>
      </c>
      <c r="R123" t="str">
        <f>_xll.XLOOKUP(Table3[[#This Row],[Customer ID]],customers!$A$1:$A$1001,customers!$I$1:$I$1001,,0)</f>
        <v>No</v>
      </c>
    </row>
    <row r="124" spans="1:18" x14ac:dyDescent="0.3">
      <c r="A124" s="9" t="s">
        <v>2091</v>
      </c>
      <c r="B124" s="18">
        <v>43639</v>
      </c>
      <c r="C124" s="8">
        <f>YEAR(B124)</f>
        <v>2019</v>
      </c>
      <c r="D124" s="38" t="str">
        <f t="shared" si="1"/>
        <v>Jun</v>
      </c>
      <c r="E124" s="9" t="s">
        <v>2092</v>
      </c>
      <c r="F124" s="10" t="s">
        <v>6172</v>
      </c>
      <c r="G124" s="9">
        <v>1</v>
      </c>
      <c r="H124" s="9" t="str">
        <f>_xll.XLOOKUP(E124,customers!$A$1:$A$1001,customers!$B$1:$B$1001,,0)</f>
        <v>Amity Chatto</v>
      </c>
      <c r="I124" s="32" t="str">
        <f>_xll.XLOOKUP(E124,customers!$A$1:$A$1001,customers!$C$1:$C$1001,,0)</f>
        <v>achatto7v@sakura.ne.jp</v>
      </c>
      <c r="J124" s="9" t="str">
        <f>_xll.XLOOKUP(E124,customers!$A$1:$A$1001,customers!$G$1:$G$1001,,0)</f>
        <v>United Kingdom</v>
      </c>
      <c r="K124" s="10" t="str">
        <f>_xll.XLOOKUP(F124,products!$A$1:$A$49,products!$B$1:$B$49,,0)</f>
        <v>Rob</v>
      </c>
      <c r="L124" s="10" t="str">
        <f>_xll.XLOOKUP(F124,products!$A$1:$A$49,products!$C$1:$C$49,,0)</f>
        <v>D</v>
      </c>
      <c r="M124" s="10" t="str">
        <f>_xll.XLOOKUP(F124,products!$A$1:$A$49,products!$D$1:$D$49,,0) &amp; " Kg "</f>
        <v xml:space="preserve">0.5 Kg </v>
      </c>
      <c r="N124" s="24">
        <f>_xll.XLOOKUP(F124,products!$A$1:$A$49,products!$E$1:$E$49,,0)</f>
        <v>5.3699999999999992</v>
      </c>
      <c r="O124" s="25">
        <f>(G124*N124)</f>
        <v>5.3699999999999992</v>
      </c>
      <c r="P124" t="str">
        <f>IF(K124="Rob","Robusta",IF(K124="Exc","Excelsa",IF(K124="Lib","Liberica",IF(K124="Ara","Arabica",""))))</f>
        <v>Robusta</v>
      </c>
      <c r="Q124" t="str">
        <f>IF(L124="M","Medium",IF(L124="D","Dark",IF(L124="L","Light","")))</f>
        <v>Dark</v>
      </c>
      <c r="R124" t="str">
        <f>_xll.XLOOKUP(Table3[[#This Row],[Customer ID]],customers!$A$1:$A$1001,customers!$I$1:$I$1001,,0)</f>
        <v>Yes</v>
      </c>
    </row>
    <row r="125" spans="1:18" x14ac:dyDescent="0.3">
      <c r="A125" s="12" t="s">
        <v>1361</v>
      </c>
      <c r="B125" s="19">
        <v>43640</v>
      </c>
      <c r="C125" s="11">
        <f>YEAR(B125)</f>
        <v>2019</v>
      </c>
      <c r="D125" s="38" t="str">
        <f t="shared" si="1"/>
        <v>Jun</v>
      </c>
      <c r="E125" s="12" t="s">
        <v>1362</v>
      </c>
      <c r="F125" s="13" t="s">
        <v>6175</v>
      </c>
      <c r="G125" s="12">
        <v>6</v>
      </c>
      <c r="H125" s="12" t="str">
        <f>_xll.XLOOKUP(E125,customers!$A$1:$A$1001,customers!$B$1:$B$1001,,0)</f>
        <v>Grete Holborn</v>
      </c>
      <c r="I125" s="33" t="str">
        <f>_xll.XLOOKUP(E125,customers!$A$1:$A$1001,customers!$C$1:$C$1001,,0)</f>
        <v>gholborn4b@ow.ly</v>
      </c>
      <c r="J125" s="12" t="str">
        <f>_xll.XLOOKUP(E125,customers!$A$1:$A$1001,customers!$G$1:$G$1001,,0)</f>
        <v>United States</v>
      </c>
      <c r="K125" s="13" t="str">
        <f>_xll.XLOOKUP(F125,products!$A$1:$A$49,products!$B$1:$B$49,,0)</f>
        <v>Ara</v>
      </c>
      <c r="L125" s="13" t="str">
        <f>_xll.XLOOKUP(F125,products!$A$1:$A$49,products!$C$1:$C$49,,0)</f>
        <v>M</v>
      </c>
      <c r="M125" s="10" t="str">
        <f>_xll.XLOOKUP(F125,products!$A$1:$A$49,products!$D$1:$D$49,,0) &amp; " Kg "</f>
        <v xml:space="preserve">2.5 Kg </v>
      </c>
      <c r="N125" s="26">
        <f>_xll.XLOOKUP(F125,products!$A$1:$A$49,products!$E$1:$E$49,,0)</f>
        <v>25.874999999999996</v>
      </c>
      <c r="O125" s="27">
        <f>(G125*N125)</f>
        <v>155.24999999999997</v>
      </c>
      <c r="P125" t="str">
        <f>IF(K125="Rob","Robusta",IF(K125="Exc","Excelsa",IF(K125="Lib","Liberica",IF(K125="Ara","Arabica",""))))</f>
        <v>Arabica</v>
      </c>
      <c r="Q125" t="str">
        <f>IF(L125="M","Medium",IF(L125="D","Dark",IF(L125="L","Light","")))</f>
        <v>Medium</v>
      </c>
      <c r="R125" t="str">
        <f>_xll.XLOOKUP(Table3[[#This Row],[Customer ID]],customers!$A$1:$A$1001,customers!$I$1:$I$1001,,0)</f>
        <v>Yes</v>
      </c>
    </row>
    <row r="126" spans="1:18" x14ac:dyDescent="0.3">
      <c r="A126" s="9" t="s">
        <v>5591</v>
      </c>
      <c r="B126" s="18">
        <v>43640</v>
      </c>
      <c r="C126" s="8">
        <f>YEAR(B126)</f>
        <v>2019</v>
      </c>
      <c r="D126" s="38" t="str">
        <f t="shared" si="1"/>
        <v>Jun</v>
      </c>
      <c r="E126" s="9" t="s">
        <v>5592</v>
      </c>
      <c r="F126" s="10" t="s">
        <v>6166</v>
      </c>
      <c r="G126" s="9">
        <v>5</v>
      </c>
      <c r="H126" s="9" t="str">
        <f>_xll.XLOOKUP(E126,customers!$A$1:$A$1001,customers!$B$1:$B$1001,,0)</f>
        <v>Hall Ranner</v>
      </c>
      <c r="I126" s="32" t="str">
        <f>_xll.XLOOKUP(E126,customers!$A$1:$A$1001,customers!$C$1:$C$1001,,0)</f>
        <v>hrannerp2@omniture.com</v>
      </c>
      <c r="J126" s="9" t="str">
        <f>_xll.XLOOKUP(E126,customers!$A$1:$A$1001,customers!$G$1:$G$1001,,0)</f>
        <v>United States</v>
      </c>
      <c r="K126" s="10" t="str">
        <f>_xll.XLOOKUP(F126,products!$A$1:$A$49,products!$B$1:$B$49,,0)</f>
        <v>Exc</v>
      </c>
      <c r="L126" s="10" t="str">
        <f>_xll.XLOOKUP(F126,products!$A$1:$A$49,products!$C$1:$C$49,,0)</f>
        <v>M</v>
      </c>
      <c r="M126" s="10" t="str">
        <f>_xll.XLOOKUP(F126,products!$A$1:$A$49,products!$D$1:$D$49,,0) &amp; " Kg "</f>
        <v xml:space="preserve">2.5 Kg </v>
      </c>
      <c r="N126" s="24">
        <f>_xll.XLOOKUP(F126,products!$A$1:$A$49,products!$E$1:$E$49,,0)</f>
        <v>31.624999999999996</v>
      </c>
      <c r="O126" s="25">
        <f>(G126*N126)</f>
        <v>158.12499999999997</v>
      </c>
      <c r="P126" t="str">
        <f>IF(K126="Rob","Robusta",IF(K126="Exc","Excelsa",IF(K126="Lib","Liberica",IF(K126="Ara","Arabica",""))))</f>
        <v>Excelsa</v>
      </c>
      <c r="Q126" t="str">
        <f>IF(L126="M","Medium",IF(L126="D","Dark",IF(L126="L","Light","")))</f>
        <v>Medium</v>
      </c>
      <c r="R126" t="str">
        <f>_xll.XLOOKUP(Table3[[#This Row],[Customer ID]],customers!$A$1:$A$1001,customers!$I$1:$I$1001,,0)</f>
        <v>No</v>
      </c>
    </row>
    <row r="127" spans="1:18" x14ac:dyDescent="0.3">
      <c r="A127" s="12" t="s">
        <v>2273</v>
      </c>
      <c r="B127" s="19">
        <v>43641</v>
      </c>
      <c r="C127" s="11">
        <f>YEAR(B127)</f>
        <v>2019</v>
      </c>
      <c r="D127" s="38" t="str">
        <f t="shared" si="1"/>
        <v>Jun</v>
      </c>
      <c r="E127" s="12" t="s">
        <v>2274</v>
      </c>
      <c r="F127" s="13" t="s">
        <v>6148</v>
      </c>
      <c r="G127" s="12">
        <v>6</v>
      </c>
      <c r="H127" s="12" t="str">
        <f>_xll.XLOOKUP(E127,customers!$A$1:$A$1001,customers!$B$1:$B$1001,,0)</f>
        <v>Nanny Lush</v>
      </c>
      <c r="I127" s="33" t="str">
        <f>_xll.XLOOKUP(E127,customers!$A$1:$A$1001,customers!$C$1:$C$1001,,0)</f>
        <v>nlush8s@dedecms.com</v>
      </c>
      <c r="J127" s="12" t="str">
        <f>_xll.XLOOKUP(E127,customers!$A$1:$A$1001,customers!$G$1:$G$1001,,0)</f>
        <v>Ireland</v>
      </c>
      <c r="K127" s="13" t="str">
        <f>_xll.XLOOKUP(F127,products!$A$1:$A$49,products!$B$1:$B$49,,0)</f>
        <v>Exc</v>
      </c>
      <c r="L127" s="13" t="str">
        <f>_xll.XLOOKUP(F127,products!$A$1:$A$49,products!$C$1:$C$49,,0)</f>
        <v>L</v>
      </c>
      <c r="M127" s="10" t="str">
        <f>_xll.XLOOKUP(F127,products!$A$1:$A$49,products!$D$1:$D$49,,0) &amp; " Kg "</f>
        <v xml:space="preserve">2.5 Kg </v>
      </c>
      <c r="N127" s="26">
        <f>_xll.XLOOKUP(F127,products!$A$1:$A$49,products!$E$1:$E$49,,0)</f>
        <v>34.154999999999994</v>
      </c>
      <c r="O127" s="27">
        <f>(G127*N127)</f>
        <v>204.92999999999995</v>
      </c>
      <c r="P127" t="str">
        <f>IF(K127="Rob","Robusta",IF(K127="Exc","Excelsa",IF(K127="Lib","Liberica",IF(K127="Ara","Arabica",""))))</f>
        <v>Excelsa</v>
      </c>
      <c r="Q127" t="str">
        <f>IF(L127="M","Medium",IF(L127="D","Dark",IF(L127="L","Light","")))</f>
        <v>Light</v>
      </c>
      <c r="R127" t="str">
        <f>_xll.XLOOKUP(Table3[[#This Row],[Customer ID]],customers!$A$1:$A$1001,customers!$I$1:$I$1001,,0)</f>
        <v>No</v>
      </c>
    </row>
    <row r="128" spans="1:18" x14ac:dyDescent="0.3">
      <c r="A128" s="9" t="s">
        <v>1112</v>
      </c>
      <c r="B128" s="18">
        <v>43642</v>
      </c>
      <c r="C128" s="8">
        <f>YEAR(B128)</f>
        <v>2019</v>
      </c>
      <c r="D128" s="38" t="str">
        <f t="shared" si="1"/>
        <v>Jun</v>
      </c>
      <c r="E128" s="9" t="s">
        <v>1113</v>
      </c>
      <c r="F128" s="10" t="s">
        <v>6172</v>
      </c>
      <c r="G128" s="9">
        <v>5</v>
      </c>
      <c r="H128" s="9" t="str">
        <f>_xll.XLOOKUP(E128,customers!$A$1:$A$1001,customers!$B$1:$B$1001,,0)</f>
        <v>Betty Fominov</v>
      </c>
      <c r="I128" s="32" t="str">
        <f>_xll.XLOOKUP(E128,customers!$A$1:$A$1001,customers!$C$1:$C$1001,,0)</f>
        <v>bfominov33@yale.edu</v>
      </c>
      <c r="J128" s="9" t="str">
        <f>_xll.XLOOKUP(E128,customers!$A$1:$A$1001,customers!$G$1:$G$1001,,0)</f>
        <v>United States</v>
      </c>
      <c r="K128" s="10" t="str">
        <f>_xll.XLOOKUP(F128,products!$A$1:$A$49,products!$B$1:$B$49,,0)</f>
        <v>Rob</v>
      </c>
      <c r="L128" s="10" t="str">
        <f>_xll.XLOOKUP(F128,products!$A$1:$A$49,products!$C$1:$C$49,,0)</f>
        <v>D</v>
      </c>
      <c r="M128" s="10" t="str">
        <f>_xll.XLOOKUP(F128,products!$A$1:$A$49,products!$D$1:$D$49,,0) &amp; " Kg "</f>
        <v xml:space="preserve">0.5 Kg </v>
      </c>
      <c r="N128" s="24">
        <f>_xll.XLOOKUP(F128,products!$A$1:$A$49,products!$E$1:$E$49,,0)</f>
        <v>5.3699999999999992</v>
      </c>
      <c r="O128" s="25">
        <f>(G128*N128)</f>
        <v>26.849999999999994</v>
      </c>
      <c r="P128" t="str">
        <f>IF(K128="Rob","Robusta",IF(K128="Exc","Excelsa",IF(K128="Lib","Liberica",IF(K128="Ara","Arabica",""))))</f>
        <v>Robusta</v>
      </c>
      <c r="Q128" t="str">
        <f>IF(L128="M","Medium",IF(L128="D","Dark",IF(L128="L","Light","")))</f>
        <v>Dark</v>
      </c>
      <c r="R128" t="str">
        <f>_xll.XLOOKUP(Table3[[#This Row],[Customer ID]],customers!$A$1:$A$1001,customers!$I$1:$I$1001,,0)</f>
        <v>No</v>
      </c>
    </row>
    <row r="129" spans="1:18" x14ac:dyDescent="0.3">
      <c r="A129" s="12" t="s">
        <v>6007</v>
      </c>
      <c r="B129" s="19">
        <v>43643</v>
      </c>
      <c r="C129" s="11">
        <f>YEAR(B129)</f>
        <v>2019</v>
      </c>
      <c r="D129" s="38" t="str">
        <f t="shared" si="1"/>
        <v>Jun</v>
      </c>
      <c r="E129" s="12" t="s">
        <v>6008</v>
      </c>
      <c r="F129" s="13" t="s">
        <v>6142</v>
      </c>
      <c r="G129" s="12">
        <v>5</v>
      </c>
      <c r="H129" s="12" t="str">
        <f>_xll.XLOOKUP(E129,customers!$A$1:$A$1001,customers!$B$1:$B$1001,,0)</f>
        <v>Kacy Canto</v>
      </c>
      <c r="I129" s="33" t="str">
        <f>_xll.XLOOKUP(E129,customers!$A$1:$A$1001,customers!$C$1:$C$1001,,0)</f>
        <v>kcantor4@gmpg.org</v>
      </c>
      <c r="J129" s="12" t="str">
        <f>_xll.XLOOKUP(E129,customers!$A$1:$A$1001,customers!$G$1:$G$1001,,0)</f>
        <v>United States</v>
      </c>
      <c r="K129" s="13" t="str">
        <f>_xll.XLOOKUP(F129,products!$A$1:$A$49,products!$B$1:$B$49,,0)</f>
        <v>Rob</v>
      </c>
      <c r="L129" s="13" t="str">
        <f>_xll.XLOOKUP(F129,products!$A$1:$A$49,products!$C$1:$C$49,,0)</f>
        <v>L</v>
      </c>
      <c r="M129" s="10" t="str">
        <f>_xll.XLOOKUP(F129,products!$A$1:$A$49,products!$D$1:$D$49,,0) &amp; " Kg "</f>
        <v xml:space="preserve">2.5 Kg </v>
      </c>
      <c r="N129" s="26">
        <f>_xll.XLOOKUP(F129,products!$A$1:$A$49,products!$E$1:$E$49,,0)</f>
        <v>27.484999999999996</v>
      </c>
      <c r="O129" s="27">
        <f>(G129*N129)</f>
        <v>137.42499999999998</v>
      </c>
      <c r="P129" t="str">
        <f>IF(K129="Rob","Robusta",IF(K129="Exc","Excelsa",IF(K129="Lib","Liberica",IF(K129="Ara","Arabica",""))))</f>
        <v>Robusta</v>
      </c>
      <c r="Q129" t="str">
        <f>IF(L129="M","Medium",IF(L129="D","Dark",IF(L129="L","Light","")))</f>
        <v>Light</v>
      </c>
      <c r="R129" t="str">
        <f>_xll.XLOOKUP(Table3[[#This Row],[Customer ID]],customers!$A$1:$A$1001,customers!$I$1:$I$1001,,0)</f>
        <v>Yes</v>
      </c>
    </row>
    <row r="130" spans="1:18" x14ac:dyDescent="0.3">
      <c r="A130" s="9" t="s">
        <v>755</v>
      </c>
      <c r="B130" s="18">
        <v>43644</v>
      </c>
      <c r="C130" s="8">
        <f>YEAR(B130)</f>
        <v>2019</v>
      </c>
      <c r="D130" s="38" t="str">
        <f t="shared" ref="D130:D193" si="2">TEXT(B130,"MMM")</f>
        <v>Jun</v>
      </c>
      <c r="E130" s="9" t="s">
        <v>756</v>
      </c>
      <c r="F130" s="10" t="s">
        <v>6167</v>
      </c>
      <c r="G130" s="9">
        <v>2</v>
      </c>
      <c r="H130" s="9" t="str">
        <f>_xll.XLOOKUP(E130,customers!$A$1:$A$1001,customers!$B$1:$B$1001,,0)</f>
        <v>Arda Curley</v>
      </c>
      <c r="I130" s="32" t="str">
        <f>_xll.XLOOKUP(E130,customers!$A$1:$A$1001,customers!$C$1:$C$1001,,0)</f>
        <v>acurley1b@hao123.com</v>
      </c>
      <c r="J130" s="9" t="str">
        <f>_xll.XLOOKUP(E130,customers!$A$1:$A$1001,customers!$G$1:$G$1001,,0)</f>
        <v>United States</v>
      </c>
      <c r="K130" s="10" t="str">
        <f>_xll.XLOOKUP(F130,products!$A$1:$A$49,products!$B$1:$B$49,,0)</f>
        <v>Ara</v>
      </c>
      <c r="L130" s="10" t="str">
        <f>_xll.XLOOKUP(F130,products!$A$1:$A$49,products!$C$1:$C$49,,0)</f>
        <v>L</v>
      </c>
      <c r="M130" s="10" t="str">
        <f>_xll.XLOOKUP(F130,products!$A$1:$A$49,products!$D$1:$D$49,,0) &amp; " Kg "</f>
        <v xml:space="preserve">0.2 Kg </v>
      </c>
      <c r="N130" s="24">
        <f>_xll.XLOOKUP(F130,products!$A$1:$A$49,products!$E$1:$E$49,,0)</f>
        <v>3.8849999999999998</v>
      </c>
      <c r="O130" s="25">
        <f>(G130*N130)</f>
        <v>7.77</v>
      </c>
      <c r="P130" t="str">
        <f>IF(K130="Rob","Robusta",IF(K130="Exc","Excelsa",IF(K130="Lib","Liberica",IF(K130="Ara","Arabica",""))))</f>
        <v>Arabica</v>
      </c>
      <c r="Q130" t="str">
        <f>IF(L130="M","Medium",IF(L130="D","Dark",IF(L130="L","Light","")))</f>
        <v>Light</v>
      </c>
      <c r="R130" t="str">
        <f>_xll.XLOOKUP(Table3[[#This Row],[Customer ID]],customers!$A$1:$A$1001,customers!$I$1:$I$1001,,0)</f>
        <v>Yes</v>
      </c>
    </row>
    <row r="131" spans="1:18" x14ac:dyDescent="0.3">
      <c r="A131" s="12" t="s">
        <v>885</v>
      </c>
      <c r="B131" s="19">
        <v>43646</v>
      </c>
      <c r="C131" s="11">
        <f>YEAR(B131)</f>
        <v>2019</v>
      </c>
      <c r="D131" s="38" t="str">
        <f t="shared" si="2"/>
        <v>Jun</v>
      </c>
      <c r="E131" s="12" t="s">
        <v>886</v>
      </c>
      <c r="F131" s="13" t="s">
        <v>6148</v>
      </c>
      <c r="G131" s="12">
        <v>4</v>
      </c>
      <c r="H131" s="12" t="str">
        <f>_xll.XLOOKUP(E131,customers!$A$1:$A$1001,customers!$B$1:$B$1001,,0)</f>
        <v>Shannon List</v>
      </c>
      <c r="I131" s="33" t="str">
        <f>_xll.XLOOKUP(E131,customers!$A$1:$A$1001,customers!$C$1:$C$1001,,0)</f>
        <v>slist1y@mapquest.com</v>
      </c>
      <c r="J131" s="12" t="str">
        <f>_xll.XLOOKUP(E131,customers!$A$1:$A$1001,customers!$G$1:$G$1001,,0)</f>
        <v>United States</v>
      </c>
      <c r="K131" s="13" t="str">
        <f>_xll.XLOOKUP(F131,products!$A$1:$A$49,products!$B$1:$B$49,,0)</f>
        <v>Exc</v>
      </c>
      <c r="L131" s="13" t="str">
        <f>_xll.XLOOKUP(F131,products!$A$1:$A$49,products!$C$1:$C$49,,0)</f>
        <v>L</v>
      </c>
      <c r="M131" s="10" t="str">
        <f>_xll.XLOOKUP(F131,products!$A$1:$A$49,products!$D$1:$D$49,,0) &amp; " Kg "</f>
        <v xml:space="preserve">2.5 Kg </v>
      </c>
      <c r="N131" s="26">
        <f>_xll.XLOOKUP(F131,products!$A$1:$A$49,products!$E$1:$E$49,,0)</f>
        <v>34.154999999999994</v>
      </c>
      <c r="O131" s="27">
        <f>(G131*N131)</f>
        <v>136.61999999999998</v>
      </c>
      <c r="P131" t="str">
        <f>IF(K131="Rob","Robusta",IF(K131="Exc","Excelsa",IF(K131="Lib","Liberica",IF(K131="Ara","Arabica",""))))</f>
        <v>Excelsa</v>
      </c>
      <c r="Q131" t="str">
        <f>IF(L131="M","Medium",IF(L131="D","Dark",IF(L131="L","Light","")))</f>
        <v>Light</v>
      </c>
      <c r="R131" t="str">
        <f>_xll.XLOOKUP(Table3[[#This Row],[Customer ID]],customers!$A$1:$A$1001,customers!$I$1:$I$1001,,0)</f>
        <v>No</v>
      </c>
    </row>
    <row r="132" spans="1:18" x14ac:dyDescent="0.3">
      <c r="A132" s="9" t="s">
        <v>4512</v>
      </c>
      <c r="B132" s="18">
        <v>43646</v>
      </c>
      <c r="C132" s="8">
        <f>YEAR(B132)</f>
        <v>2019</v>
      </c>
      <c r="D132" s="38" t="str">
        <f t="shared" si="2"/>
        <v>Jun</v>
      </c>
      <c r="E132" s="9" t="s">
        <v>4513</v>
      </c>
      <c r="F132" s="10" t="s">
        <v>6139</v>
      </c>
      <c r="G132" s="9">
        <v>2</v>
      </c>
      <c r="H132" s="9" t="str">
        <f>_xll.XLOOKUP(E132,customers!$A$1:$A$1001,customers!$B$1:$B$1001,,0)</f>
        <v>Silas Deehan</v>
      </c>
      <c r="I132" s="32">
        <f>_xll.XLOOKUP(E132,customers!$A$1:$A$1001,customers!$C$1:$C$1001,,0)</f>
        <v>0</v>
      </c>
      <c r="J132" s="9" t="str">
        <f>_xll.XLOOKUP(E132,customers!$A$1:$A$1001,customers!$G$1:$G$1001,,0)</f>
        <v>United Kingdom</v>
      </c>
      <c r="K132" s="10" t="str">
        <f>_xll.XLOOKUP(F132,products!$A$1:$A$49,products!$B$1:$B$49,,0)</f>
        <v>Exc</v>
      </c>
      <c r="L132" s="10" t="str">
        <f>_xll.XLOOKUP(F132,products!$A$1:$A$49,products!$C$1:$C$49,,0)</f>
        <v>M</v>
      </c>
      <c r="M132" s="10" t="str">
        <f>_xll.XLOOKUP(F132,products!$A$1:$A$49,products!$D$1:$D$49,,0) &amp; " Kg "</f>
        <v xml:space="preserve">0.5 Kg </v>
      </c>
      <c r="N132" s="24">
        <f>_xll.XLOOKUP(F132,products!$A$1:$A$49,products!$E$1:$E$49,,0)</f>
        <v>8.25</v>
      </c>
      <c r="O132" s="25">
        <f>(G132*N132)</f>
        <v>16.5</v>
      </c>
      <c r="P132" t="str">
        <f>IF(K132="Rob","Robusta",IF(K132="Exc","Excelsa",IF(K132="Lib","Liberica",IF(K132="Ara","Arabica",""))))</f>
        <v>Excelsa</v>
      </c>
      <c r="Q132" t="str">
        <f>IF(L132="M","Medium",IF(L132="D","Dark",IF(L132="L","Light","")))</f>
        <v>Medium</v>
      </c>
      <c r="R132" t="str">
        <f>_xll.XLOOKUP(Table3[[#This Row],[Customer ID]],customers!$A$1:$A$1001,customers!$I$1:$I$1001,,0)</f>
        <v>No</v>
      </c>
    </row>
    <row r="133" spans="1:18" x14ac:dyDescent="0.3">
      <c r="A133" s="12" t="s">
        <v>5477</v>
      </c>
      <c r="B133" s="19">
        <v>43647</v>
      </c>
      <c r="C133" s="11">
        <f>YEAR(B133)</f>
        <v>2019</v>
      </c>
      <c r="D133" s="38" t="str">
        <f t="shared" si="2"/>
        <v>Jul</v>
      </c>
      <c r="E133" s="12" t="s">
        <v>5526</v>
      </c>
      <c r="F133" s="13" t="s">
        <v>6168</v>
      </c>
      <c r="G133" s="12">
        <v>5</v>
      </c>
      <c r="H133" s="12" t="str">
        <f>_xll.XLOOKUP(E133,customers!$A$1:$A$1001,customers!$B$1:$B$1001,,0)</f>
        <v>Kippie Marrison</v>
      </c>
      <c r="I133" s="33" t="str">
        <f>_xll.XLOOKUP(E133,customers!$A$1:$A$1001,customers!$C$1:$C$1001,,0)</f>
        <v>kmarrisonoq@dropbox.com</v>
      </c>
      <c r="J133" s="12" t="str">
        <f>_xll.XLOOKUP(E133,customers!$A$1:$A$1001,customers!$G$1:$G$1001,,0)</f>
        <v>United States</v>
      </c>
      <c r="K133" s="13" t="str">
        <f>_xll.XLOOKUP(F133,products!$A$1:$A$49,products!$B$1:$B$49,,0)</f>
        <v>Ara</v>
      </c>
      <c r="L133" s="13" t="str">
        <f>_xll.XLOOKUP(F133,products!$A$1:$A$49,products!$C$1:$C$49,,0)</f>
        <v>D</v>
      </c>
      <c r="M133" s="10" t="str">
        <f>_xll.XLOOKUP(F133,products!$A$1:$A$49,products!$D$1:$D$49,,0) &amp; " Kg "</f>
        <v xml:space="preserve">2.5 Kg </v>
      </c>
      <c r="N133" s="26">
        <f>_xll.XLOOKUP(F133,products!$A$1:$A$49,products!$E$1:$E$49,,0)</f>
        <v>22.884999999999998</v>
      </c>
      <c r="O133" s="27">
        <f>(G133*N133)</f>
        <v>114.42499999999998</v>
      </c>
      <c r="P133" t="str">
        <f>IF(K133="Rob","Robusta",IF(K133="Exc","Excelsa",IF(K133="Lib","Liberica",IF(K133="Ara","Arabica",""))))</f>
        <v>Arabica</v>
      </c>
      <c r="Q133" t="str">
        <f>IF(L133="M","Medium",IF(L133="D","Dark",IF(L133="L","Light","")))</f>
        <v>Dark</v>
      </c>
      <c r="R133" t="str">
        <f>_xll.XLOOKUP(Table3[[#This Row],[Customer ID]],customers!$A$1:$A$1001,customers!$I$1:$I$1001,,0)</f>
        <v>Yes</v>
      </c>
    </row>
    <row r="134" spans="1:18" x14ac:dyDescent="0.3">
      <c r="A134" s="9" t="s">
        <v>4741</v>
      </c>
      <c r="B134" s="18">
        <v>43648</v>
      </c>
      <c r="C134" s="8">
        <f>YEAR(B134)</f>
        <v>2019</v>
      </c>
      <c r="D134" s="38" t="str">
        <f t="shared" si="2"/>
        <v>Jul</v>
      </c>
      <c r="E134" s="9" t="s">
        <v>4742</v>
      </c>
      <c r="F134" s="10" t="s">
        <v>6141</v>
      </c>
      <c r="G134" s="9">
        <v>2</v>
      </c>
      <c r="H134" s="9" t="str">
        <f>_xll.XLOOKUP(E134,customers!$A$1:$A$1001,customers!$B$1:$B$1001,,0)</f>
        <v>Bran Sterke</v>
      </c>
      <c r="I134" s="32" t="str">
        <f>_xll.XLOOKUP(E134,customers!$A$1:$A$1001,customers!$C$1:$C$1001,,0)</f>
        <v>bsterkekw@biblegateway.com</v>
      </c>
      <c r="J134" s="9" t="str">
        <f>_xll.XLOOKUP(E134,customers!$A$1:$A$1001,customers!$G$1:$G$1001,,0)</f>
        <v>United States</v>
      </c>
      <c r="K134" s="10" t="str">
        <f>_xll.XLOOKUP(F134,products!$A$1:$A$49,products!$B$1:$B$49,,0)</f>
        <v>Exc</v>
      </c>
      <c r="L134" s="10" t="str">
        <f>_xll.XLOOKUP(F134,products!$A$1:$A$49,products!$C$1:$C$49,,0)</f>
        <v>M</v>
      </c>
      <c r="M134" s="10" t="str">
        <f>_xll.XLOOKUP(F134,products!$A$1:$A$49,products!$D$1:$D$49,,0) &amp; " Kg "</f>
        <v xml:space="preserve">1 Kg </v>
      </c>
      <c r="N134" s="24">
        <f>_xll.XLOOKUP(F134,products!$A$1:$A$49,products!$E$1:$E$49,,0)</f>
        <v>13.75</v>
      </c>
      <c r="O134" s="25">
        <f>(G134*N134)</f>
        <v>27.5</v>
      </c>
      <c r="P134" t="str">
        <f>IF(K134="Rob","Robusta",IF(K134="Exc","Excelsa",IF(K134="Lib","Liberica",IF(K134="Ara","Arabica",""))))</f>
        <v>Excelsa</v>
      </c>
      <c r="Q134" t="str">
        <f>IF(L134="M","Medium",IF(L134="D","Dark",IF(L134="L","Light","")))</f>
        <v>Medium</v>
      </c>
      <c r="R134" t="str">
        <f>_xll.XLOOKUP(Table3[[#This Row],[Customer ID]],customers!$A$1:$A$1001,customers!$I$1:$I$1001,,0)</f>
        <v>Yes</v>
      </c>
    </row>
    <row r="135" spans="1:18" x14ac:dyDescent="0.3">
      <c r="A135" s="12" t="s">
        <v>4539</v>
      </c>
      <c r="B135" s="19">
        <v>43649</v>
      </c>
      <c r="C135" s="11">
        <f>YEAR(B135)</f>
        <v>2019</v>
      </c>
      <c r="D135" s="38" t="str">
        <f t="shared" si="2"/>
        <v>Jul</v>
      </c>
      <c r="E135" s="12" t="s">
        <v>4540</v>
      </c>
      <c r="F135" s="13" t="s">
        <v>6168</v>
      </c>
      <c r="G135" s="12">
        <v>3</v>
      </c>
      <c r="H135" s="12" t="str">
        <f>_xll.XLOOKUP(E135,customers!$A$1:$A$1001,customers!$B$1:$B$1001,,0)</f>
        <v>Willabella Harvison</v>
      </c>
      <c r="I135" s="33" t="str">
        <f>_xll.XLOOKUP(E135,customers!$A$1:$A$1001,customers!$C$1:$C$1001,,0)</f>
        <v>wharvisonjx@gizmodo.com</v>
      </c>
      <c r="J135" s="12" t="str">
        <f>_xll.XLOOKUP(E135,customers!$A$1:$A$1001,customers!$G$1:$G$1001,,0)</f>
        <v>United States</v>
      </c>
      <c r="K135" s="13" t="str">
        <f>_xll.XLOOKUP(F135,products!$A$1:$A$49,products!$B$1:$B$49,,0)</f>
        <v>Ara</v>
      </c>
      <c r="L135" s="13" t="str">
        <f>_xll.XLOOKUP(F135,products!$A$1:$A$49,products!$C$1:$C$49,,0)</f>
        <v>D</v>
      </c>
      <c r="M135" s="10" t="str">
        <f>_xll.XLOOKUP(F135,products!$A$1:$A$49,products!$D$1:$D$49,,0) &amp; " Kg "</f>
        <v xml:space="preserve">2.5 Kg </v>
      </c>
      <c r="N135" s="26">
        <f>_xll.XLOOKUP(F135,products!$A$1:$A$49,products!$E$1:$E$49,,0)</f>
        <v>22.884999999999998</v>
      </c>
      <c r="O135" s="27">
        <f>(G135*N135)</f>
        <v>68.655000000000001</v>
      </c>
      <c r="P135" t="str">
        <f>IF(K135="Rob","Robusta",IF(K135="Exc","Excelsa",IF(K135="Lib","Liberica",IF(K135="Ara","Arabica",""))))</f>
        <v>Arabica</v>
      </c>
      <c r="Q135" t="str">
        <f>IF(L135="M","Medium",IF(L135="D","Dark",IF(L135="L","Light","")))</f>
        <v>Dark</v>
      </c>
      <c r="R135" t="str">
        <f>_xll.XLOOKUP(Table3[[#This Row],[Customer ID]],customers!$A$1:$A$1001,customers!$I$1:$I$1001,,0)</f>
        <v>No</v>
      </c>
    </row>
    <row r="136" spans="1:18" x14ac:dyDescent="0.3">
      <c r="A136" s="9" t="s">
        <v>5967</v>
      </c>
      <c r="B136" s="18">
        <v>43649</v>
      </c>
      <c r="C136" s="8">
        <f>YEAR(B136)</f>
        <v>2019</v>
      </c>
      <c r="D136" s="38" t="str">
        <f t="shared" si="2"/>
        <v>Jul</v>
      </c>
      <c r="E136" s="9" t="s">
        <v>5968</v>
      </c>
      <c r="F136" s="10" t="s">
        <v>6143</v>
      </c>
      <c r="G136" s="9">
        <v>1</v>
      </c>
      <c r="H136" s="9" t="str">
        <f>_xll.XLOOKUP(E136,customers!$A$1:$A$1001,customers!$B$1:$B$1001,,0)</f>
        <v>Chiarra Shalders</v>
      </c>
      <c r="I136" s="32" t="str">
        <f>_xll.XLOOKUP(E136,customers!$A$1:$A$1001,customers!$C$1:$C$1001,,0)</f>
        <v>cshaldersqx@cisco.com</v>
      </c>
      <c r="J136" s="9" t="str">
        <f>_xll.XLOOKUP(E136,customers!$A$1:$A$1001,customers!$G$1:$G$1001,,0)</f>
        <v>United States</v>
      </c>
      <c r="K136" s="10" t="str">
        <f>_xll.XLOOKUP(F136,products!$A$1:$A$49,products!$B$1:$B$49,,0)</f>
        <v>Lib</v>
      </c>
      <c r="L136" s="10" t="str">
        <f>_xll.XLOOKUP(F136,products!$A$1:$A$49,products!$C$1:$C$49,,0)</f>
        <v>D</v>
      </c>
      <c r="M136" s="10" t="str">
        <f>_xll.XLOOKUP(F136,products!$A$1:$A$49,products!$D$1:$D$49,,0) &amp; " Kg "</f>
        <v xml:space="preserve">1 Kg </v>
      </c>
      <c r="N136" s="24">
        <f>_xll.XLOOKUP(F136,products!$A$1:$A$49,products!$E$1:$E$49,,0)</f>
        <v>12.95</v>
      </c>
      <c r="O136" s="25">
        <f>(G136*N136)</f>
        <v>12.95</v>
      </c>
      <c r="P136" t="str">
        <f>IF(K136="Rob","Robusta",IF(K136="Exc","Excelsa",IF(K136="Lib","Liberica",IF(K136="Ara","Arabica",""))))</f>
        <v>Liberica</v>
      </c>
      <c r="Q136" t="str">
        <f>IF(L136="M","Medium",IF(L136="D","Dark",IF(L136="L","Light","")))</f>
        <v>Dark</v>
      </c>
      <c r="R136" t="str">
        <f>_xll.XLOOKUP(Table3[[#This Row],[Customer ID]],customers!$A$1:$A$1001,customers!$I$1:$I$1001,,0)</f>
        <v>Yes</v>
      </c>
    </row>
    <row r="137" spans="1:18" x14ac:dyDescent="0.3">
      <c r="A137" s="12" t="s">
        <v>1216</v>
      </c>
      <c r="B137" s="19">
        <v>43652</v>
      </c>
      <c r="C137" s="11">
        <f>YEAR(B137)</f>
        <v>2019</v>
      </c>
      <c r="D137" s="38" t="str">
        <f t="shared" si="2"/>
        <v>Jul</v>
      </c>
      <c r="E137" s="12" t="s">
        <v>1217</v>
      </c>
      <c r="F137" s="13" t="s">
        <v>6183</v>
      </c>
      <c r="G137" s="12">
        <v>1</v>
      </c>
      <c r="H137" s="12" t="str">
        <f>_xll.XLOOKUP(E137,customers!$A$1:$A$1001,customers!$B$1:$B$1001,,0)</f>
        <v>Evelina Dacca</v>
      </c>
      <c r="I137" s="33" t="str">
        <f>_xll.XLOOKUP(E137,customers!$A$1:$A$1001,customers!$C$1:$C$1001,,0)</f>
        <v>edacca3l@google.pl</v>
      </c>
      <c r="J137" s="12" t="str">
        <f>_xll.XLOOKUP(E137,customers!$A$1:$A$1001,customers!$G$1:$G$1001,,0)</f>
        <v>United States</v>
      </c>
      <c r="K137" s="13" t="str">
        <f>_xll.XLOOKUP(F137,products!$A$1:$A$49,products!$B$1:$B$49,,0)</f>
        <v>Exc</v>
      </c>
      <c r="L137" s="13" t="str">
        <f>_xll.XLOOKUP(F137,products!$A$1:$A$49,products!$C$1:$C$49,,0)</f>
        <v>D</v>
      </c>
      <c r="M137" s="10" t="str">
        <f>_xll.XLOOKUP(F137,products!$A$1:$A$49,products!$D$1:$D$49,,0) &amp; " Kg "</f>
        <v xml:space="preserve">1 Kg </v>
      </c>
      <c r="N137" s="26">
        <f>_xll.XLOOKUP(F137,products!$A$1:$A$49,products!$E$1:$E$49,,0)</f>
        <v>12.15</v>
      </c>
      <c r="O137" s="27">
        <f>(G137*N137)</f>
        <v>12.15</v>
      </c>
      <c r="P137" t="str">
        <f>IF(K137="Rob","Robusta",IF(K137="Exc","Excelsa",IF(K137="Lib","Liberica",IF(K137="Ara","Arabica",""))))</f>
        <v>Excelsa</v>
      </c>
      <c r="Q137" t="str">
        <f>IF(L137="M","Medium",IF(L137="D","Dark",IF(L137="L","Light","")))</f>
        <v>Dark</v>
      </c>
      <c r="R137" t="str">
        <f>_xll.XLOOKUP(Table3[[#This Row],[Customer ID]],customers!$A$1:$A$1001,customers!$I$1:$I$1001,,0)</f>
        <v>Yes</v>
      </c>
    </row>
    <row r="138" spans="1:18" x14ac:dyDescent="0.3">
      <c r="A138" s="9" t="s">
        <v>3254</v>
      </c>
      <c r="B138" s="18">
        <v>43654</v>
      </c>
      <c r="C138" s="8">
        <f>YEAR(B138)</f>
        <v>2019</v>
      </c>
      <c r="D138" s="38" t="str">
        <f t="shared" si="2"/>
        <v>Jul</v>
      </c>
      <c r="E138" s="9" t="s">
        <v>3255</v>
      </c>
      <c r="F138" s="10" t="s">
        <v>6170</v>
      </c>
      <c r="G138" s="9">
        <v>6</v>
      </c>
      <c r="H138" s="9" t="str">
        <f>_xll.XLOOKUP(E138,customers!$A$1:$A$1001,customers!$B$1:$B$1001,,0)</f>
        <v>Sean Lorenzetti</v>
      </c>
      <c r="I138" s="32" t="str">
        <f>_xll.XLOOKUP(E138,customers!$A$1:$A$1001,customers!$C$1:$C$1001,,0)</f>
        <v>slorenzettidl@is.gd</v>
      </c>
      <c r="J138" s="9" t="str">
        <f>_xll.XLOOKUP(E138,customers!$A$1:$A$1001,customers!$G$1:$G$1001,,0)</f>
        <v>United States</v>
      </c>
      <c r="K138" s="10" t="str">
        <f>_xll.XLOOKUP(F138,products!$A$1:$A$49,products!$B$1:$B$49,,0)</f>
        <v>Lib</v>
      </c>
      <c r="L138" s="10" t="str">
        <f>_xll.XLOOKUP(F138,products!$A$1:$A$49,products!$C$1:$C$49,,0)</f>
        <v>L</v>
      </c>
      <c r="M138" s="10" t="str">
        <f>_xll.XLOOKUP(F138,products!$A$1:$A$49,products!$D$1:$D$49,,0) &amp; " Kg "</f>
        <v xml:space="preserve">1 Kg </v>
      </c>
      <c r="N138" s="24">
        <f>_xll.XLOOKUP(F138,products!$A$1:$A$49,products!$E$1:$E$49,,0)</f>
        <v>15.85</v>
      </c>
      <c r="O138" s="25">
        <f>(G138*N138)</f>
        <v>95.1</v>
      </c>
      <c r="P138" t="str">
        <f>IF(K138="Rob","Robusta",IF(K138="Exc","Excelsa",IF(K138="Lib","Liberica",IF(K138="Ara","Arabica",""))))</f>
        <v>Liberica</v>
      </c>
      <c r="Q138" t="str">
        <f>IF(L138="M","Medium",IF(L138="D","Dark",IF(L138="L","Light","")))</f>
        <v>Light</v>
      </c>
      <c r="R138" t="str">
        <f>_xll.XLOOKUP(Table3[[#This Row],[Customer ID]],customers!$A$1:$A$1001,customers!$I$1:$I$1001,,0)</f>
        <v>No</v>
      </c>
    </row>
    <row r="139" spans="1:18" x14ac:dyDescent="0.3">
      <c r="A139" s="12" t="s">
        <v>2015</v>
      </c>
      <c r="B139" s="19">
        <v>43655</v>
      </c>
      <c r="C139" s="11">
        <f>YEAR(B139)</f>
        <v>2019</v>
      </c>
      <c r="D139" s="38" t="str">
        <f t="shared" si="2"/>
        <v>Jul</v>
      </c>
      <c r="E139" s="12" t="s">
        <v>2016</v>
      </c>
      <c r="F139" s="13" t="s">
        <v>6144</v>
      </c>
      <c r="G139" s="12">
        <v>1</v>
      </c>
      <c r="H139" s="12" t="str">
        <f>_xll.XLOOKUP(E139,customers!$A$1:$A$1001,customers!$B$1:$B$1001,,0)</f>
        <v>Barney Chisnell</v>
      </c>
      <c r="I139" s="33">
        <f>_xll.XLOOKUP(E139,customers!$A$1:$A$1001,customers!$C$1:$C$1001,,0)</f>
        <v>0</v>
      </c>
      <c r="J139" s="12" t="str">
        <f>_xll.XLOOKUP(E139,customers!$A$1:$A$1001,customers!$G$1:$G$1001,,0)</f>
        <v>Ireland</v>
      </c>
      <c r="K139" s="13" t="str">
        <f>_xll.XLOOKUP(F139,products!$A$1:$A$49,products!$B$1:$B$49,,0)</f>
        <v>Exc</v>
      </c>
      <c r="L139" s="13" t="str">
        <f>_xll.XLOOKUP(F139,products!$A$1:$A$49,products!$C$1:$C$49,,0)</f>
        <v>D</v>
      </c>
      <c r="M139" s="10" t="str">
        <f>_xll.XLOOKUP(F139,products!$A$1:$A$49,products!$D$1:$D$49,,0) &amp; " Kg "</f>
        <v xml:space="preserve">0.5 Kg </v>
      </c>
      <c r="N139" s="26">
        <f>_xll.XLOOKUP(F139,products!$A$1:$A$49,products!$E$1:$E$49,,0)</f>
        <v>7.29</v>
      </c>
      <c r="O139" s="27">
        <f>(G139*N139)</f>
        <v>7.29</v>
      </c>
      <c r="P139" t="str">
        <f>IF(K139="Rob","Robusta",IF(K139="Exc","Excelsa",IF(K139="Lib","Liberica",IF(K139="Ara","Arabica",""))))</f>
        <v>Excelsa</v>
      </c>
      <c r="Q139" t="str">
        <f>IF(L139="M","Medium",IF(L139="D","Dark",IF(L139="L","Light","")))</f>
        <v>Dark</v>
      </c>
      <c r="R139" t="str">
        <f>_xll.XLOOKUP(Table3[[#This Row],[Customer ID]],customers!$A$1:$A$1001,customers!$I$1:$I$1001,,0)</f>
        <v>Yes</v>
      </c>
    </row>
    <row r="140" spans="1:18" x14ac:dyDescent="0.3">
      <c r="A140" s="9" t="s">
        <v>3895</v>
      </c>
      <c r="B140" s="18">
        <v>43660</v>
      </c>
      <c r="C140" s="8">
        <f>YEAR(B140)</f>
        <v>2019</v>
      </c>
      <c r="D140" s="38" t="str">
        <f t="shared" si="2"/>
        <v>Jul</v>
      </c>
      <c r="E140" s="9" t="s">
        <v>3896</v>
      </c>
      <c r="F140" s="10" t="s">
        <v>6174</v>
      </c>
      <c r="G140" s="9">
        <v>3</v>
      </c>
      <c r="H140" s="9" t="str">
        <f>_xll.XLOOKUP(E140,customers!$A$1:$A$1001,customers!$B$1:$B$1001,,0)</f>
        <v>Donavon Fowle</v>
      </c>
      <c r="I140" s="32" t="str">
        <f>_xll.XLOOKUP(E140,customers!$A$1:$A$1001,customers!$C$1:$C$1001,,0)</f>
        <v>dfowlegr@epa.gov</v>
      </c>
      <c r="J140" s="9" t="str">
        <f>_xll.XLOOKUP(E140,customers!$A$1:$A$1001,customers!$G$1:$G$1001,,0)</f>
        <v>United States</v>
      </c>
      <c r="K140" s="10" t="str">
        <f>_xll.XLOOKUP(F140,products!$A$1:$A$49,products!$B$1:$B$49,,0)</f>
        <v>Rob</v>
      </c>
      <c r="L140" s="10" t="str">
        <f>_xll.XLOOKUP(F140,products!$A$1:$A$49,products!$C$1:$C$49,,0)</f>
        <v>M</v>
      </c>
      <c r="M140" s="10" t="str">
        <f>_xll.XLOOKUP(F140,products!$A$1:$A$49,products!$D$1:$D$49,,0) &amp; " Kg "</f>
        <v xml:space="preserve">0.2 Kg </v>
      </c>
      <c r="N140" s="24">
        <f>_xll.XLOOKUP(F140,products!$A$1:$A$49,products!$E$1:$E$49,,0)</f>
        <v>2.9849999999999999</v>
      </c>
      <c r="O140" s="25">
        <f>(G140*N140)</f>
        <v>8.9550000000000001</v>
      </c>
      <c r="P140" t="str">
        <f>IF(K140="Rob","Robusta",IF(K140="Exc","Excelsa",IF(K140="Lib","Liberica",IF(K140="Ara","Arabica",""))))</f>
        <v>Robusta</v>
      </c>
      <c r="Q140" t="str">
        <f>IF(L140="M","Medium",IF(L140="D","Dark",IF(L140="L","Light","")))</f>
        <v>Medium</v>
      </c>
      <c r="R140" t="str">
        <f>_xll.XLOOKUP(Table3[[#This Row],[Customer ID]],customers!$A$1:$A$1001,customers!$I$1:$I$1001,,0)</f>
        <v>No</v>
      </c>
    </row>
    <row r="141" spans="1:18" x14ac:dyDescent="0.3">
      <c r="A141" s="12" t="s">
        <v>4456</v>
      </c>
      <c r="B141" s="19">
        <v>43661</v>
      </c>
      <c r="C141" s="11">
        <f>YEAR(B141)</f>
        <v>2019</v>
      </c>
      <c r="D141" s="38" t="str">
        <f t="shared" si="2"/>
        <v>Jul</v>
      </c>
      <c r="E141" s="12" t="s">
        <v>4457</v>
      </c>
      <c r="F141" s="13" t="s">
        <v>6180</v>
      </c>
      <c r="G141" s="12">
        <v>1</v>
      </c>
      <c r="H141" s="12" t="str">
        <f>_xll.XLOOKUP(E141,customers!$A$1:$A$1001,customers!$B$1:$B$1001,,0)</f>
        <v>Vivyan Dunning</v>
      </c>
      <c r="I141" s="33" t="str">
        <f>_xll.XLOOKUP(E141,customers!$A$1:$A$1001,customers!$C$1:$C$1001,,0)</f>
        <v>vdunningji@independent.co.uk</v>
      </c>
      <c r="J141" s="12" t="str">
        <f>_xll.XLOOKUP(E141,customers!$A$1:$A$1001,customers!$G$1:$G$1001,,0)</f>
        <v>United States</v>
      </c>
      <c r="K141" s="13" t="str">
        <f>_xll.XLOOKUP(F141,products!$A$1:$A$49,products!$B$1:$B$49,,0)</f>
        <v>Ara</v>
      </c>
      <c r="L141" s="13" t="str">
        <f>_xll.XLOOKUP(F141,products!$A$1:$A$49,products!$C$1:$C$49,,0)</f>
        <v>L</v>
      </c>
      <c r="M141" s="10" t="str">
        <f>_xll.XLOOKUP(F141,products!$A$1:$A$49,products!$D$1:$D$49,,0) &amp; " Kg "</f>
        <v xml:space="preserve">0.5 Kg </v>
      </c>
      <c r="N141" s="26">
        <f>_xll.XLOOKUP(F141,products!$A$1:$A$49,products!$E$1:$E$49,,0)</f>
        <v>7.77</v>
      </c>
      <c r="O141" s="27">
        <f>(G141*N141)</f>
        <v>7.77</v>
      </c>
      <c r="P141" t="str">
        <f>IF(K141="Rob","Robusta",IF(K141="Exc","Excelsa",IF(K141="Lib","Liberica",IF(K141="Ara","Arabica",""))))</f>
        <v>Arabica</v>
      </c>
      <c r="Q141" t="str">
        <f>IF(L141="M","Medium",IF(L141="D","Dark",IF(L141="L","Light","")))</f>
        <v>Light</v>
      </c>
      <c r="R141" t="str">
        <f>_xll.XLOOKUP(Table3[[#This Row],[Customer ID]],customers!$A$1:$A$1001,customers!$I$1:$I$1001,,0)</f>
        <v>Yes</v>
      </c>
    </row>
    <row r="142" spans="1:18" x14ac:dyDescent="0.3">
      <c r="A142" s="9" t="s">
        <v>971</v>
      </c>
      <c r="B142" s="18">
        <v>43664</v>
      </c>
      <c r="C142" s="8">
        <f>YEAR(B142)</f>
        <v>2019</v>
      </c>
      <c r="D142" s="38" t="str">
        <f t="shared" si="2"/>
        <v>Jul</v>
      </c>
      <c r="E142" s="9" t="s">
        <v>972</v>
      </c>
      <c r="F142" s="10" t="s">
        <v>6182</v>
      </c>
      <c r="G142" s="9">
        <v>3</v>
      </c>
      <c r="H142" s="9" t="str">
        <f>_xll.XLOOKUP(E142,customers!$A$1:$A$1001,customers!$B$1:$B$1001,,0)</f>
        <v>Jeffrey Dufaire</v>
      </c>
      <c r="I142" s="32" t="str">
        <f>_xll.XLOOKUP(E142,customers!$A$1:$A$1001,customers!$C$1:$C$1001,,0)</f>
        <v>jdufaire2d@fc2.com</v>
      </c>
      <c r="J142" s="9" t="str">
        <f>_xll.XLOOKUP(E142,customers!$A$1:$A$1001,customers!$G$1:$G$1001,,0)</f>
        <v>United States</v>
      </c>
      <c r="K142" s="10" t="str">
        <f>_xll.XLOOKUP(F142,products!$A$1:$A$49,products!$B$1:$B$49,,0)</f>
        <v>Ara</v>
      </c>
      <c r="L142" s="10" t="str">
        <f>_xll.XLOOKUP(F142,products!$A$1:$A$49,products!$C$1:$C$49,,0)</f>
        <v>L</v>
      </c>
      <c r="M142" s="10" t="str">
        <f>_xll.XLOOKUP(F142,products!$A$1:$A$49,products!$D$1:$D$49,,0) &amp; " Kg "</f>
        <v xml:space="preserve">2.5 Kg </v>
      </c>
      <c r="N142" s="24">
        <f>_xll.XLOOKUP(F142,products!$A$1:$A$49,products!$E$1:$E$49,,0)</f>
        <v>29.784999999999997</v>
      </c>
      <c r="O142" s="25">
        <f>(G142*N142)</f>
        <v>89.35499999999999</v>
      </c>
      <c r="P142" t="str">
        <f>IF(K142="Rob","Robusta",IF(K142="Exc","Excelsa",IF(K142="Lib","Liberica",IF(K142="Ara","Arabica",""))))</f>
        <v>Arabica</v>
      </c>
      <c r="Q142" t="str">
        <f>IF(L142="M","Medium",IF(L142="D","Dark",IF(L142="L","Light","")))</f>
        <v>Light</v>
      </c>
      <c r="R142" t="str">
        <f>_xll.XLOOKUP(Table3[[#This Row],[Customer ID]],customers!$A$1:$A$1001,customers!$I$1:$I$1001,,0)</f>
        <v>No</v>
      </c>
    </row>
    <row r="143" spans="1:18" x14ac:dyDescent="0.3">
      <c r="A143" s="12" t="s">
        <v>971</v>
      </c>
      <c r="B143" s="19">
        <v>43664</v>
      </c>
      <c r="C143" s="11">
        <f>YEAR(B143)</f>
        <v>2019</v>
      </c>
      <c r="D143" s="38" t="str">
        <f t="shared" si="2"/>
        <v>Jul</v>
      </c>
      <c r="E143" s="12" t="s">
        <v>972</v>
      </c>
      <c r="F143" s="13" t="s">
        <v>6154</v>
      </c>
      <c r="G143" s="12">
        <v>4</v>
      </c>
      <c r="H143" s="12" t="str">
        <f>_xll.XLOOKUP(E143,customers!$A$1:$A$1001,customers!$B$1:$B$1001,,0)</f>
        <v>Jeffrey Dufaire</v>
      </c>
      <c r="I143" s="33" t="str">
        <f>_xll.XLOOKUP(E143,customers!$A$1:$A$1001,customers!$C$1:$C$1001,,0)</f>
        <v>jdufaire2d@fc2.com</v>
      </c>
      <c r="J143" s="12" t="str">
        <f>_xll.XLOOKUP(E143,customers!$A$1:$A$1001,customers!$G$1:$G$1001,,0)</f>
        <v>United States</v>
      </c>
      <c r="K143" s="13" t="str">
        <f>_xll.XLOOKUP(F143,products!$A$1:$A$49,products!$B$1:$B$49,,0)</f>
        <v>Ara</v>
      </c>
      <c r="L143" s="13" t="str">
        <f>_xll.XLOOKUP(F143,products!$A$1:$A$49,products!$C$1:$C$49,,0)</f>
        <v>D</v>
      </c>
      <c r="M143" s="10" t="str">
        <f>_xll.XLOOKUP(F143,products!$A$1:$A$49,products!$D$1:$D$49,,0) &amp; " Kg "</f>
        <v xml:space="preserve">0.2 Kg </v>
      </c>
      <c r="N143" s="26">
        <f>_xll.XLOOKUP(F143,products!$A$1:$A$49,products!$E$1:$E$49,,0)</f>
        <v>2.9849999999999999</v>
      </c>
      <c r="O143" s="27">
        <f>(G143*N143)</f>
        <v>11.94</v>
      </c>
      <c r="P143" t="str">
        <f>IF(K143="Rob","Robusta",IF(K143="Exc","Excelsa",IF(K143="Lib","Liberica",IF(K143="Ara","Arabica",""))))</f>
        <v>Arabica</v>
      </c>
      <c r="Q143" t="str">
        <f>IF(L143="M","Medium",IF(L143="D","Dark",IF(L143="L","Light","")))</f>
        <v>Dark</v>
      </c>
      <c r="R143" t="str">
        <f>_xll.XLOOKUP(Table3[[#This Row],[Customer ID]],customers!$A$1:$A$1001,customers!$I$1:$I$1001,,0)</f>
        <v>No</v>
      </c>
    </row>
    <row r="144" spans="1:18" x14ac:dyDescent="0.3">
      <c r="A144" s="9" t="s">
        <v>5495</v>
      </c>
      <c r="B144" s="18">
        <v>43664</v>
      </c>
      <c r="C144" s="8">
        <f>YEAR(B144)</f>
        <v>2019</v>
      </c>
      <c r="D144" s="38" t="str">
        <f t="shared" si="2"/>
        <v>Jul</v>
      </c>
      <c r="E144" s="9" t="s">
        <v>5496</v>
      </c>
      <c r="F144" s="10" t="s">
        <v>6149</v>
      </c>
      <c r="G144" s="9">
        <v>6</v>
      </c>
      <c r="H144" s="9" t="str">
        <f>_xll.XLOOKUP(E144,customers!$A$1:$A$1001,customers!$B$1:$B$1001,,0)</f>
        <v>Helli Petroulis</v>
      </c>
      <c r="I144" s="32" t="str">
        <f>_xll.XLOOKUP(E144,customers!$A$1:$A$1001,customers!$C$1:$C$1001,,0)</f>
        <v>hpetroulisol@state.tx.us</v>
      </c>
      <c r="J144" s="9" t="str">
        <f>_xll.XLOOKUP(E144,customers!$A$1:$A$1001,customers!$G$1:$G$1001,,0)</f>
        <v>Ireland</v>
      </c>
      <c r="K144" s="10" t="str">
        <f>_xll.XLOOKUP(F144,products!$A$1:$A$49,products!$B$1:$B$49,,0)</f>
        <v>Rob</v>
      </c>
      <c r="L144" s="10" t="str">
        <f>_xll.XLOOKUP(F144,products!$A$1:$A$49,products!$C$1:$C$49,,0)</f>
        <v>D</v>
      </c>
      <c r="M144" s="10" t="str">
        <f>_xll.XLOOKUP(F144,products!$A$1:$A$49,products!$D$1:$D$49,,0) &amp; " Kg "</f>
        <v xml:space="preserve">2.5 Kg </v>
      </c>
      <c r="N144" s="24">
        <f>_xll.XLOOKUP(F144,products!$A$1:$A$49,products!$E$1:$E$49,,0)</f>
        <v>20.584999999999997</v>
      </c>
      <c r="O144" s="25">
        <f>(G144*N144)</f>
        <v>123.50999999999999</v>
      </c>
      <c r="P144" t="str">
        <f>IF(K144="Rob","Robusta",IF(K144="Exc","Excelsa",IF(K144="Lib","Liberica",IF(K144="Ara","Arabica",""))))</f>
        <v>Robusta</v>
      </c>
      <c r="Q144" t="str">
        <f>IF(L144="M","Medium",IF(L144="D","Dark",IF(L144="L","Light","")))</f>
        <v>Dark</v>
      </c>
      <c r="R144" t="str">
        <f>_xll.XLOOKUP(Table3[[#This Row],[Customer ID]],customers!$A$1:$A$1001,customers!$I$1:$I$1001,,0)</f>
        <v>No</v>
      </c>
    </row>
    <row r="145" spans="1:18" x14ac:dyDescent="0.3">
      <c r="A145" s="12" t="s">
        <v>2319</v>
      </c>
      <c r="B145" s="19">
        <v>43666</v>
      </c>
      <c r="C145" s="11">
        <f>YEAR(B145)</f>
        <v>2019</v>
      </c>
      <c r="D145" s="38" t="str">
        <f t="shared" si="2"/>
        <v>Jul</v>
      </c>
      <c r="E145" s="12" t="s">
        <v>2320</v>
      </c>
      <c r="F145" s="13" t="s">
        <v>6141</v>
      </c>
      <c r="G145" s="12">
        <v>1</v>
      </c>
      <c r="H145" s="12" t="str">
        <f>_xll.XLOOKUP(E145,customers!$A$1:$A$1001,customers!$B$1:$B$1001,,0)</f>
        <v>Diena Peetermann</v>
      </c>
      <c r="I145" s="33">
        <f>_xll.XLOOKUP(E145,customers!$A$1:$A$1001,customers!$C$1:$C$1001,,0)</f>
        <v>0</v>
      </c>
      <c r="J145" s="12" t="str">
        <f>_xll.XLOOKUP(E145,customers!$A$1:$A$1001,customers!$G$1:$G$1001,,0)</f>
        <v>United States</v>
      </c>
      <c r="K145" s="13" t="str">
        <f>_xll.XLOOKUP(F145,products!$A$1:$A$49,products!$B$1:$B$49,,0)</f>
        <v>Exc</v>
      </c>
      <c r="L145" s="13" t="str">
        <f>_xll.XLOOKUP(F145,products!$A$1:$A$49,products!$C$1:$C$49,,0)</f>
        <v>M</v>
      </c>
      <c r="M145" s="10" t="str">
        <f>_xll.XLOOKUP(F145,products!$A$1:$A$49,products!$D$1:$D$49,,0) &amp; " Kg "</f>
        <v xml:space="preserve">1 Kg </v>
      </c>
      <c r="N145" s="26">
        <f>_xll.XLOOKUP(F145,products!$A$1:$A$49,products!$E$1:$E$49,,0)</f>
        <v>13.75</v>
      </c>
      <c r="O145" s="27">
        <f>(G145*N145)</f>
        <v>13.75</v>
      </c>
      <c r="P145" t="str">
        <f>IF(K145="Rob","Robusta",IF(K145="Exc","Excelsa",IF(K145="Lib","Liberica",IF(K145="Ara","Arabica",""))))</f>
        <v>Excelsa</v>
      </c>
      <c r="Q145" t="str">
        <f>IF(L145="M","Medium",IF(L145="D","Dark",IF(L145="L","Light","")))</f>
        <v>Medium</v>
      </c>
      <c r="R145" t="str">
        <f>_xll.XLOOKUP(Table3[[#This Row],[Customer ID]],customers!$A$1:$A$1001,customers!$I$1:$I$1001,,0)</f>
        <v>No</v>
      </c>
    </row>
    <row r="146" spans="1:18" x14ac:dyDescent="0.3">
      <c r="A146" s="9" t="s">
        <v>4814</v>
      </c>
      <c r="B146" s="18">
        <v>43667</v>
      </c>
      <c r="C146" s="8">
        <f>YEAR(B146)</f>
        <v>2019</v>
      </c>
      <c r="D146" s="38" t="str">
        <f t="shared" si="2"/>
        <v>Jul</v>
      </c>
      <c r="E146" s="9" t="s">
        <v>4815</v>
      </c>
      <c r="F146" s="10" t="s">
        <v>6138</v>
      </c>
      <c r="G146" s="9">
        <v>6</v>
      </c>
      <c r="H146" s="9" t="str">
        <f>_xll.XLOOKUP(E146,customers!$A$1:$A$1001,customers!$B$1:$B$1001,,0)</f>
        <v>Rafferty Pursglove</v>
      </c>
      <c r="I146" s="32" t="str">
        <f>_xll.XLOOKUP(E146,customers!$A$1:$A$1001,customers!$C$1:$C$1001,,0)</f>
        <v>rpursglovel9@biblegateway.com</v>
      </c>
      <c r="J146" s="9" t="str">
        <f>_xll.XLOOKUP(E146,customers!$A$1:$A$1001,customers!$G$1:$G$1001,,0)</f>
        <v>United States</v>
      </c>
      <c r="K146" s="10" t="str">
        <f>_xll.XLOOKUP(F146,products!$A$1:$A$49,products!$B$1:$B$49,,0)</f>
        <v>Rob</v>
      </c>
      <c r="L146" s="10" t="str">
        <f>_xll.XLOOKUP(F146,products!$A$1:$A$49,products!$C$1:$C$49,,0)</f>
        <v>M</v>
      </c>
      <c r="M146" s="10" t="str">
        <f>_xll.XLOOKUP(F146,products!$A$1:$A$49,products!$D$1:$D$49,,0) &amp; " Kg "</f>
        <v xml:space="preserve">1 Kg </v>
      </c>
      <c r="N146" s="24">
        <f>_xll.XLOOKUP(F146,products!$A$1:$A$49,products!$E$1:$E$49,,0)</f>
        <v>9.9499999999999993</v>
      </c>
      <c r="O146" s="25">
        <f>(G146*N146)</f>
        <v>59.699999999999996</v>
      </c>
      <c r="P146" t="str">
        <f>IF(K146="Rob","Robusta",IF(K146="Exc","Excelsa",IF(K146="Lib","Liberica",IF(K146="Ara","Arabica",""))))</f>
        <v>Robusta</v>
      </c>
      <c r="Q146" t="str">
        <f>IF(L146="M","Medium",IF(L146="D","Dark",IF(L146="L","Light","")))</f>
        <v>Medium</v>
      </c>
      <c r="R146" t="str">
        <f>_xll.XLOOKUP(Table3[[#This Row],[Customer ID]],customers!$A$1:$A$1001,customers!$I$1:$I$1001,,0)</f>
        <v>Yes</v>
      </c>
    </row>
    <row r="147" spans="1:18" x14ac:dyDescent="0.3">
      <c r="A147" s="12" t="s">
        <v>4814</v>
      </c>
      <c r="B147" s="19">
        <v>43667</v>
      </c>
      <c r="C147" s="11">
        <f>YEAR(B147)</f>
        <v>2019</v>
      </c>
      <c r="D147" s="38" t="str">
        <f t="shared" si="2"/>
        <v>Jul</v>
      </c>
      <c r="E147" s="12" t="s">
        <v>4815</v>
      </c>
      <c r="F147" s="13" t="s">
        <v>6180</v>
      </c>
      <c r="G147" s="12">
        <v>2</v>
      </c>
      <c r="H147" s="12" t="str">
        <f>_xll.XLOOKUP(E147,customers!$A$1:$A$1001,customers!$B$1:$B$1001,,0)</f>
        <v>Rafferty Pursglove</v>
      </c>
      <c r="I147" s="33" t="str">
        <f>_xll.XLOOKUP(E147,customers!$A$1:$A$1001,customers!$C$1:$C$1001,,0)</f>
        <v>rpursglovel9@biblegateway.com</v>
      </c>
      <c r="J147" s="12" t="str">
        <f>_xll.XLOOKUP(E147,customers!$A$1:$A$1001,customers!$G$1:$G$1001,,0)</f>
        <v>United States</v>
      </c>
      <c r="K147" s="13" t="str">
        <f>_xll.XLOOKUP(F147,products!$A$1:$A$49,products!$B$1:$B$49,,0)</f>
        <v>Ara</v>
      </c>
      <c r="L147" s="13" t="str">
        <f>_xll.XLOOKUP(F147,products!$A$1:$A$49,products!$C$1:$C$49,,0)</f>
        <v>L</v>
      </c>
      <c r="M147" s="10" t="str">
        <f>_xll.XLOOKUP(F147,products!$A$1:$A$49,products!$D$1:$D$49,,0) &amp; " Kg "</f>
        <v xml:space="preserve">0.5 Kg </v>
      </c>
      <c r="N147" s="26">
        <f>_xll.XLOOKUP(F147,products!$A$1:$A$49,products!$E$1:$E$49,,0)</f>
        <v>7.77</v>
      </c>
      <c r="O147" s="27">
        <f>(G147*N147)</f>
        <v>15.54</v>
      </c>
      <c r="P147" t="str">
        <f>IF(K147="Rob","Robusta",IF(K147="Exc","Excelsa",IF(K147="Lib","Liberica",IF(K147="Ara","Arabica",""))))</f>
        <v>Arabica</v>
      </c>
      <c r="Q147" t="str">
        <f>IF(L147="M","Medium",IF(L147="D","Dark",IF(L147="L","Light","")))</f>
        <v>Light</v>
      </c>
      <c r="R147" t="str">
        <f>_xll.XLOOKUP(Table3[[#This Row],[Customer ID]],customers!$A$1:$A$1001,customers!$I$1:$I$1001,,0)</f>
        <v>Yes</v>
      </c>
    </row>
    <row r="148" spans="1:18" x14ac:dyDescent="0.3">
      <c r="A148" s="9" t="s">
        <v>3665</v>
      </c>
      <c r="B148" s="18">
        <v>43669</v>
      </c>
      <c r="C148" s="8">
        <f>YEAR(B148)</f>
        <v>2019</v>
      </c>
      <c r="D148" s="38" t="str">
        <f t="shared" si="2"/>
        <v>Jul</v>
      </c>
      <c r="E148" s="9" t="s">
        <v>3666</v>
      </c>
      <c r="F148" s="10" t="s">
        <v>6145</v>
      </c>
      <c r="G148" s="9">
        <v>6</v>
      </c>
      <c r="H148" s="9" t="str">
        <f>_xll.XLOOKUP(E148,customers!$A$1:$A$1001,customers!$B$1:$B$1001,,0)</f>
        <v>Brendan Grece</v>
      </c>
      <c r="I148" s="32" t="str">
        <f>_xll.XLOOKUP(E148,customers!$A$1:$A$1001,customers!$C$1:$C$1001,,0)</f>
        <v>bgrecefm@naver.com</v>
      </c>
      <c r="J148" s="9" t="str">
        <f>_xll.XLOOKUP(E148,customers!$A$1:$A$1001,customers!$G$1:$G$1001,,0)</f>
        <v>United Kingdom</v>
      </c>
      <c r="K148" s="10" t="str">
        <f>_xll.XLOOKUP(F148,products!$A$1:$A$49,products!$B$1:$B$49,,0)</f>
        <v>Lib</v>
      </c>
      <c r="L148" s="10" t="str">
        <f>_xll.XLOOKUP(F148,products!$A$1:$A$49,products!$C$1:$C$49,,0)</f>
        <v>L</v>
      </c>
      <c r="M148" s="10" t="str">
        <f>_xll.XLOOKUP(F148,products!$A$1:$A$49,products!$D$1:$D$49,,0) &amp; " Kg "</f>
        <v xml:space="preserve">0.2 Kg </v>
      </c>
      <c r="N148" s="24">
        <f>_xll.XLOOKUP(F148,products!$A$1:$A$49,products!$E$1:$E$49,,0)</f>
        <v>4.7549999999999999</v>
      </c>
      <c r="O148" s="25">
        <f>(G148*N148)</f>
        <v>28.53</v>
      </c>
      <c r="P148" t="str">
        <f>IF(K148="Rob","Robusta",IF(K148="Exc","Excelsa",IF(K148="Lib","Liberica",IF(K148="Ara","Arabica",""))))</f>
        <v>Liberica</v>
      </c>
      <c r="Q148" t="str">
        <f>IF(L148="M","Medium",IF(L148="D","Dark",IF(L148="L","Light","")))</f>
        <v>Light</v>
      </c>
      <c r="R148" t="str">
        <f>_xll.XLOOKUP(Table3[[#This Row],[Customer ID]],customers!$A$1:$A$1001,customers!$I$1:$I$1001,,0)</f>
        <v>No</v>
      </c>
    </row>
    <row r="149" spans="1:18" x14ac:dyDescent="0.3">
      <c r="A149" s="12" t="s">
        <v>3070</v>
      </c>
      <c r="B149" s="19">
        <v>43671</v>
      </c>
      <c r="C149" s="11">
        <f>YEAR(B149)</f>
        <v>2019</v>
      </c>
      <c r="D149" s="38" t="str">
        <f t="shared" si="2"/>
        <v>Jul</v>
      </c>
      <c r="E149" s="12" t="s">
        <v>3071</v>
      </c>
      <c r="F149" s="13" t="s">
        <v>6161</v>
      </c>
      <c r="G149" s="12">
        <v>5</v>
      </c>
      <c r="H149" s="12" t="str">
        <f>_xll.XLOOKUP(E149,customers!$A$1:$A$1001,customers!$B$1:$B$1001,,0)</f>
        <v>Carmelita Thowes</v>
      </c>
      <c r="I149" s="33" t="str">
        <f>_xll.XLOOKUP(E149,customers!$A$1:$A$1001,customers!$C$1:$C$1001,,0)</f>
        <v>cthowescp@craigslist.org</v>
      </c>
      <c r="J149" s="12" t="str">
        <f>_xll.XLOOKUP(E149,customers!$A$1:$A$1001,customers!$G$1:$G$1001,,0)</f>
        <v>United States</v>
      </c>
      <c r="K149" s="13" t="str">
        <f>_xll.XLOOKUP(F149,products!$A$1:$A$49,products!$B$1:$B$49,,0)</f>
        <v>Lib</v>
      </c>
      <c r="L149" s="13" t="str">
        <f>_xll.XLOOKUP(F149,products!$A$1:$A$49,products!$C$1:$C$49,,0)</f>
        <v>L</v>
      </c>
      <c r="M149" s="10" t="str">
        <f>_xll.XLOOKUP(F149,products!$A$1:$A$49,products!$D$1:$D$49,,0) &amp; " Kg "</f>
        <v xml:space="preserve">0.5 Kg </v>
      </c>
      <c r="N149" s="26">
        <f>_xll.XLOOKUP(F149,products!$A$1:$A$49,products!$E$1:$E$49,,0)</f>
        <v>9.51</v>
      </c>
      <c r="O149" s="27">
        <f>(G149*N149)</f>
        <v>47.55</v>
      </c>
      <c r="P149" t="str">
        <f>IF(K149="Rob","Robusta",IF(K149="Exc","Excelsa",IF(K149="Lib","Liberica",IF(K149="Ara","Arabica",""))))</f>
        <v>Liberica</v>
      </c>
      <c r="Q149" t="str">
        <f>IF(L149="M","Medium",IF(L149="D","Dark",IF(L149="L","Light","")))</f>
        <v>Light</v>
      </c>
      <c r="R149" t="str">
        <f>_xll.XLOOKUP(Table3[[#This Row],[Customer ID]],customers!$A$1:$A$1001,customers!$I$1:$I$1001,,0)</f>
        <v>No</v>
      </c>
    </row>
    <row r="150" spans="1:18" x14ac:dyDescent="0.3">
      <c r="A150" s="9" t="s">
        <v>3818</v>
      </c>
      <c r="B150" s="18">
        <v>43671</v>
      </c>
      <c r="C150" s="8">
        <f>YEAR(B150)</f>
        <v>2019</v>
      </c>
      <c r="D150" s="38" t="str">
        <f t="shared" si="2"/>
        <v>Jul</v>
      </c>
      <c r="E150" s="9" t="s">
        <v>3819</v>
      </c>
      <c r="F150" s="10" t="s">
        <v>6148</v>
      </c>
      <c r="G150" s="9">
        <v>6</v>
      </c>
      <c r="H150" s="9" t="str">
        <f>_xll.XLOOKUP(E150,customers!$A$1:$A$1001,customers!$B$1:$B$1001,,0)</f>
        <v>Daniel Heinonen</v>
      </c>
      <c r="I150" s="32" t="str">
        <f>_xll.XLOOKUP(E150,customers!$A$1:$A$1001,customers!$C$1:$C$1001,,0)</f>
        <v>dheinonengd@printfriendly.com</v>
      </c>
      <c r="J150" s="9" t="str">
        <f>_xll.XLOOKUP(E150,customers!$A$1:$A$1001,customers!$G$1:$G$1001,,0)</f>
        <v>United States</v>
      </c>
      <c r="K150" s="10" t="str">
        <f>_xll.XLOOKUP(F150,products!$A$1:$A$49,products!$B$1:$B$49,,0)</f>
        <v>Exc</v>
      </c>
      <c r="L150" s="10" t="str">
        <f>_xll.XLOOKUP(F150,products!$A$1:$A$49,products!$C$1:$C$49,,0)</f>
        <v>L</v>
      </c>
      <c r="M150" s="10" t="str">
        <f>_xll.XLOOKUP(F150,products!$A$1:$A$49,products!$D$1:$D$49,,0) &amp; " Kg "</f>
        <v xml:space="preserve">2.5 Kg </v>
      </c>
      <c r="N150" s="24">
        <f>_xll.XLOOKUP(F150,products!$A$1:$A$49,products!$E$1:$E$49,,0)</f>
        <v>34.154999999999994</v>
      </c>
      <c r="O150" s="25">
        <f>(G150*N150)</f>
        <v>204.92999999999995</v>
      </c>
      <c r="P150" t="str">
        <f>IF(K150="Rob","Robusta",IF(K150="Exc","Excelsa",IF(K150="Lib","Liberica",IF(K150="Ara","Arabica",""))))</f>
        <v>Excelsa</v>
      </c>
      <c r="Q150" t="str">
        <f>IF(L150="M","Medium",IF(L150="D","Dark",IF(L150="L","Light","")))</f>
        <v>Light</v>
      </c>
      <c r="R150" t="str">
        <f>_xll.XLOOKUP(Table3[[#This Row],[Customer ID]],customers!$A$1:$A$1001,customers!$I$1:$I$1001,,0)</f>
        <v>No</v>
      </c>
    </row>
    <row r="151" spans="1:18" x14ac:dyDescent="0.3">
      <c r="A151" s="12" t="s">
        <v>4776</v>
      </c>
      <c r="B151" s="19">
        <v>43672</v>
      </c>
      <c r="C151" s="11">
        <f>YEAR(B151)</f>
        <v>2019</v>
      </c>
      <c r="D151" s="38" t="str">
        <f t="shared" si="2"/>
        <v>Jul</v>
      </c>
      <c r="E151" s="12" t="s">
        <v>4777</v>
      </c>
      <c r="F151" s="13" t="s">
        <v>6177</v>
      </c>
      <c r="G151" s="12">
        <v>1</v>
      </c>
      <c r="H151" s="12" t="str">
        <f>_xll.XLOOKUP(E151,customers!$A$1:$A$1001,customers!$B$1:$B$1001,,0)</f>
        <v>Lorelei Nardoni</v>
      </c>
      <c r="I151" s="33" t="str">
        <f>_xll.XLOOKUP(E151,customers!$A$1:$A$1001,customers!$C$1:$C$1001,,0)</f>
        <v>lnardonil2@hao123.com</v>
      </c>
      <c r="J151" s="12" t="str">
        <f>_xll.XLOOKUP(E151,customers!$A$1:$A$1001,customers!$G$1:$G$1001,,0)</f>
        <v>United States</v>
      </c>
      <c r="K151" s="13" t="str">
        <f>_xll.XLOOKUP(F151,products!$A$1:$A$49,products!$B$1:$B$49,,0)</f>
        <v>Rob</v>
      </c>
      <c r="L151" s="13" t="str">
        <f>_xll.XLOOKUP(F151,products!$A$1:$A$49,products!$C$1:$C$49,,0)</f>
        <v>D</v>
      </c>
      <c r="M151" s="10" t="str">
        <f>_xll.XLOOKUP(F151,products!$A$1:$A$49,products!$D$1:$D$49,,0) &amp; " Kg "</f>
        <v xml:space="preserve">1 Kg </v>
      </c>
      <c r="N151" s="26">
        <f>_xll.XLOOKUP(F151,products!$A$1:$A$49,products!$E$1:$E$49,,0)</f>
        <v>8.9499999999999993</v>
      </c>
      <c r="O151" s="27">
        <f>(G151*N151)</f>
        <v>8.9499999999999993</v>
      </c>
      <c r="P151" t="str">
        <f>IF(K151="Rob","Robusta",IF(K151="Exc","Excelsa",IF(K151="Lib","Liberica",IF(K151="Ara","Arabica",""))))</f>
        <v>Robusta</v>
      </c>
      <c r="Q151" t="str">
        <f>IF(L151="M","Medium",IF(L151="D","Dark",IF(L151="L","Light","")))</f>
        <v>Dark</v>
      </c>
      <c r="R151" t="str">
        <f>_xll.XLOOKUP(Table3[[#This Row],[Customer ID]],customers!$A$1:$A$1001,customers!$I$1:$I$1001,,0)</f>
        <v>No</v>
      </c>
    </row>
    <row r="152" spans="1:18" x14ac:dyDescent="0.3">
      <c r="A152" s="9" t="s">
        <v>2291</v>
      </c>
      <c r="B152" s="18">
        <v>43676</v>
      </c>
      <c r="C152" s="8">
        <f>YEAR(B152)</f>
        <v>2019</v>
      </c>
      <c r="D152" s="38" t="str">
        <f t="shared" si="2"/>
        <v>Jul</v>
      </c>
      <c r="E152" s="9" t="s">
        <v>2292</v>
      </c>
      <c r="F152" s="10" t="s">
        <v>6156</v>
      </c>
      <c r="G152" s="9">
        <v>2</v>
      </c>
      <c r="H152" s="9" t="str">
        <f>_xll.XLOOKUP(E152,customers!$A$1:$A$1001,customers!$B$1:$B$1001,,0)</f>
        <v>Gabie Tweed</v>
      </c>
      <c r="I152" s="32" t="str">
        <f>_xll.XLOOKUP(E152,customers!$A$1:$A$1001,customers!$C$1:$C$1001,,0)</f>
        <v>gtweed8v@yolasite.com</v>
      </c>
      <c r="J152" s="9" t="str">
        <f>_xll.XLOOKUP(E152,customers!$A$1:$A$1001,customers!$G$1:$G$1001,,0)</f>
        <v>United States</v>
      </c>
      <c r="K152" s="10" t="str">
        <f>_xll.XLOOKUP(F152,products!$A$1:$A$49,products!$B$1:$B$49,,0)</f>
        <v>Exc</v>
      </c>
      <c r="L152" s="10" t="str">
        <f>_xll.XLOOKUP(F152,products!$A$1:$A$49,products!$C$1:$C$49,,0)</f>
        <v>M</v>
      </c>
      <c r="M152" s="10" t="str">
        <f>_xll.XLOOKUP(F152,products!$A$1:$A$49,products!$D$1:$D$49,,0) &amp; " Kg "</f>
        <v xml:space="preserve">0.2 Kg </v>
      </c>
      <c r="N152" s="24">
        <f>_xll.XLOOKUP(F152,products!$A$1:$A$49,products!$E$1:$E$49,,0)</f>
        <v>4.125</v>
      </c>
      <c r="O152" s="25">
        <f>(G152*N152)</f>
        <v>8.25</v>
      </c>
      <c r="P152" t="str">
        <f>IF(K152="Rob","Robusta",IF(K152="Exc","Excelsa",IF(K152="Lib","Liberica",IF(K152="Ara","Arabica",""))))</f>
        <v>Excelsa</v>
      </c>
      <c r="Q152" t="str">
        <f>IF(L152="M","Medium",IF(L152="D","Dark",IF(L152="L","Light","")))</f>
        <v>Medium</v>
      </c>
      <c r="R152" t="str">
        <f>_xll.XLOOKUP(Table3[[#This Row],[Customer ID]],customers!$A$1:$A$1001,customers!$I$1:$I$1001,,0)</f>
        <v>Yes</v>
      </c>
    </row>
    <row r="153" spans="1:18" x14ac:dyDescent="0.3">
      <c r="A153" s="12" t="s">
        <v>2291</v>
      </c>
      <c r="B153" s="19">
        <v>43676</v>
      </c>
      <c r="C153" s="11">
        <f>YEAR(B153)</f>
        <v>2019</v>
      </c>
      <c r="D153" s="38" t="str">
        <f t="shared" si="2"/>
        <v>Jul</v>
      </c>
      <c r="E153" s="12" t="s">
        <v>2292</v>
      </c>
      <c r="F153" s="13" t="s">
        <v>6167</v>
      </c>
      <c r="G153" s="12">
        <v>5</v>
      </c>
      <c r="H153" s="12" t="str">
        <f>_xll.XLOOKUP(E153,customers!$A$1:$A$1001,customers!$B$1:$B$1001,,0)</f>
        <v>Gabie Tweed</v>
      </c>
      <c r="I153" s="33" t="str">
        <f>_xll.XLOOKUP(E153,customers!$A$1:$A$1001,customers!$C$1:$C$1001,,0)</f>
        <v>gtweed8v@yolasite.com</v>
      </c>
      <c r="J153" s="12" t="str">
        <f>_xll.XLOOKUP(E153,customers!$A$1:$A$1001,customers!$G$1:$G$1001,,0)</f>
        <v>United States</v>
      </c>
      <c r="K153" s="13" t="str">
        <f>_xll.XLOOKUP(F153,products!$A$1:$A$49,products!$B$1:$B$49,,0)</f>
        <v>Ara</v>
      </c>
      <c r="L153" s="13" t="str">
        <f>_xll.XLOOKUP(F153,products!$A$1:$A$49,products!$C$1:$C$49,,0)</f>
        <v>L</v>
      </c>
      <c r="M153" s="10" t="str">
        <f>_xll.XLOOKUP(F153,products!$A$1:$A$49,products!$D$1:$D$49,,0) &amp; " Kg "</f>
        <v xml:space="preserve">0.2 Kg </v>
      </c>
      <c r="N153" s="26">
        <f>_xll.XLOOKUP(F153,products!$A$1:$A$49,products!$E$1:$E$49,,0)</f>
        <v>3.8849999999999998</v>
      </c>
      <c r="O153" s="27">
        <f>(G153*N153)</f>
        <v>19.424999999999997</v>
      </c>
      <c r="P153" t="str">
        <f>IF(K153="Rob","Robusta",IF(K153="Exc","Excelsa",IF(K153="Lib","Liberica",IF(K153="Ara","Arabica",""))))</f>
        <v>Arabica</v>
      </c>
      <c r="Q153" t="str">
        <f>IF(L153="M","Medium",IF(L153="D","Dark",IF(L153="L","Light","")))</f>
        <v>Light</v>
      </c>
      <c r="R153" t="str">
        <f>_xll.XLOOKUP(Table3[[#This Row],[Customer ID]],customers!$A$1:$A$1001,customers!$I$1:$I$1001,,0)</f>
        <v>Yes</v>
      </c>
    </row>
    <row r="154" spans="1:18" x14ac:dyDescent="0.3">
      <c r="A154" s="9" t="s">
        <v>2733</v>
      </c>
      <c r="B154" s="18">
        <v>43677</v>
      </c>
      <c r="C154" s="8">
        <f>YEAR(B154)</f>
        <v>2019</v>
      </c>
      <c r="D154" s="38" t="str">
        <f t="shared" si="2"/>
        <v>Jul</v>
      </c>
      <c r="E154" s="9" t="s">
        <v>2734</v>
      </c>
      <c r="F154" s="10" t="s">
        <v>6154</v>
      </c>
      <c r="G154" s="9">
        <v>6</v>
      </c>
      <c r="H154" s="9" t="str">
        <f>_xll.XLOOKUP(E154,customers!$A$1:$A$1001,customers!$B$1:$B$1001,,0)</f>
        <v>Gran Sibray</v>
      </c>
      <c r="I154" s="32" t="str">
        <f>_xll.XLOOKUP(E154,customers!$A$1:$A$1001,customers!$C$1:$C$1001,,0)</f>
        <v>gsibrayb2@wsj.com</v>
      </c>
      <c r="J154" s="9" t="str">
        <f>_xll.XLOOKUP(E154,customers!$A$1:$A$1001,customers!$G$1:$G$1001,,0)</f>
        <v>United States</v>
      </c>
      <c r="K154" s="10" t="str">
        <f>_xll.XLOOKUP(F154,products!$A$1:$A$49,products!$B$1:$B$49,,0)</f>
        <v>Ara</v>
      </c>
      <c r="L154" s="10" t="str">
        <f>_xll.XLOOKUP(F154,products!$A$1:$A$49,products!$C$1:$C$49,,0)</f>
        <v>D</v>
      </c>
      <c r="M154" s="10" t="str">
        <f>_xll.XLOOKUP(F154,products!$A$1:$A$49,products!$D$1:$D$49,,0) &amp; " Kg "</f>
        <v xml:space="preserve">0.2 Kg </v>
      </c>
      <c r="N154" s="24">
        <f>_xll.XLOOKUP(F154,products!$A$1:$A$49,products!$E$1:$E$49,,0)</f>
        <v>2.9849999999999999</v>
      </c>
      <c r="O154" s="25">
        <f>(G154*N154)</f>
        <v>17.91</v>
      </c>
      <c r="P154" t="str">
        <f>IF(K154="Rob","Robusta",IF(K154="Exc","Excelsa",IF(K154="Lib","Liberica",IF(K154="Ara","Arabica",""))))</f>
        <v>Arabica</v>
      </c>
      <c r="Q154" t="str">
        <f>IF(L154="M","Medium",IF(L154="D","Dark",IF(L154="L","Light","")))</f>
        <v>Dark</v>
      </c>
      <c r="R154" t="str">
        <f>_xll.XLOOKUP(Table3[[#This Row],[Customer ID]],customers!$A$1:$A$1001,customers!$I$1:$I$1001,,0)</f>
        <v>Yes</v>
      </c>
    </row>
    <row r="155" spans="1:18" x14ac:dyDescent="0.3">
      <c r="A155" s="12" t="s">
        <v>5433</v>
      </c>
      <c r="B155" s="19">
        <v>43680</v>
      </c>
      <c r="C155" s="11">
        <f>YEAR(B155)</f>
        <v>2019</v>
      </c>
      <c r="D155" s="38" t="str">
        <f t="shared" si="2"/>
        <v>Aug</v>
      </c>
      <c r="E155" s="12" t="s">
        <v>5434</v>
      </c>
      <c r="F155" s="13" t="s">
        <v>6140</v>
      </c>
      <c r="G155" s="12">
        <v>2</v>
      </c>
      <c r="H155" s="12" t="str">
        <f>_xll.XLOOKUP(E155,customers!$A$1:$A$1001,customers!$B$1:$B$1001,,0)</f>
        <v>Jaquenette Skentelbery</v>
      </c>
      <c r="I155" s="33" t="str">
        <f>_xll.XLOOKUP(E155,customers!$A$1:$A$1001,customers!$C$1:$C$1001,,0)</f>
        <v>jskentelberyoa@paypal.com</v>
      </c>
      <c r="J155" s="12" t="str">
        <f>_xll.XLOOKUP(E155,customers!$A$1:$A$1001,customers!$G$1:$G$1001,,0)</f>
        <v>United States</v>
      </c>
      <c r="K155" s="13" t="str">
        <f>_xll.XLOOKUP(F155,products!$A$1:$A$49,products!$B$1:$B$49,,0)</f>
        <v>Ara</v>
      </c>
      <c r="L155" s="13" t="str">
        <f>_xll.XLOOKUP(F155,products!$A$1:$A$49,products!$C$1:$C$49,,0)</f>
        <v>L</v>
      </c>
      <c r="M155" s="10" t="str">
        <f>_xll.XLOOKUP(F155,products!$A$1:$A$49,products!$D$1:$D$49,,0) &amp; " Kg "</f>
        <v xml:space="preserve">1 Kg </v>
      </c>
      <c r="N155" s="26">
        <f>_xll.XLOOKUP(F155,products!$A$1:$A$49,products!$E$1:$E$49,,0)</f>
        <v>12.95</v>
      </c>
      <c r="O155" s="27">
        <f>(G155*N155)</f>
        <v>25.9</v>
      </c>
      <c r="P155" t="str">
        <f>IF(K155="Rob","Robusta",IF(K155="Exc","Excelsa",IF(K155="Lib","Liberica",IF(K155="Ara","Arabica",""))))</f>
        <v>Arabica</v>
      </c>
      <c r="Q155" t="str">
        <f>IF(L155="M","Medium",IF(L155="D","Dark",IF(L155="L","Light","")))</f>
        <v>Light</v>
      </c>
      <c r="R155" t="str">
        <f>_xll.XLOOKUP(Table3[[#This Row],[Customer ID]],customers!$A$1:$A$1001,customers!$I$1:$I$1001,,0)</f>
        <v>No</v>
      </c>
    </row>
    <row r="156" spans="1:18" x14ac:dyDescent="0.3">
      <c r="A156" s="9" t="s">
        <v>1590</v>
      </c>
      <c r="B156" s="18">
        <v>43683</v>
      </c>
      <c r="C156" s="8">
        <f>YEAR(B156)</f>
        <v>2019</v>
      </c>
      <c r="D156" s="38" t="str">
        <f t="shared" si="2"/>
        <v>Aug</v>
      </c>
      <c r="E156" s="9" t="s">
        <v>1591</v>
      </c>
      <c r="F156" s="10" t="s">
        <v>6140</v>
      </c>
      <c r="G156" s="9">
        <v>3</v>
      </c>
      <c r="H156" s="9" t="str">
        <f>_xll.XLOOKUP(E156,customers!$A$1:$A$1001,customers!$B$1:$B$1001,,0)</f>
        <v>Marlena Howsden</v>
      </c>
      <c r="I156" s="32" t="str">
        <f>_xll.XLOOKUP(E156,customers!$A$1:$A$1001,customers!$C$1:$C$1001,,0)</f>
        <v>mhowsden5f@infoseek.co.jp</v>
      </c>
      <c r="J156" s="9" t="str">
        <f>_xll.XLOOKUP(E156,customers!$A$1:$A$1001,customers!$G$1:$G$1001,,0)</f>
        <v>United States</v>
      </c>
      <c r="K156" s="10" t="str">
        <f>_xll.XLOOKUP(F156,products!$A$1:$A$49,products!$B$1:$B$49,,0)</f>
        <v>Ara</v>
      </c>
      <c r="L156" s="10" t="str">
        <f>_xll.XLOOKUP(F156,products!$A$1:$A$49,products!$C$1:$C$49,,0)</f>
        <v>L</v>
      </c>
      <c r="M156" s="10" t="str">
        <f>_xll.XLOOKUP(F156,products!$A$1:$A$49,products!$D$1:$D$49,,0) &amp; " Kg "</f>
        <v xml:space="preserve">1 Kg </v>
      </c>
      <c r="N156" s="24">
        <f>_xll.XLOOKUP(F156,products!$A$1:$A$49,products!$E$1:$E$49,,0)</f>
        <v>12.95</v>
      </c>
      <c r="O156" s="25">
        <f>(G156*N156)</f>
        <v>38.849999999999994</v>
      </c>
      <c r="P156" t="str">
        <f>IF(K156="Rob","Robusta",IF(K156="Exc","Excelsa",IF(K156="Lib","Liberica",IF(K156="Ara","Arabica",""))))</f>
        <v>Arabica</v>
      </c>
      <c r="Q156" t="str">
        <f>IF(L156="M","Medium",IF(L156="D","Dark",IF(L156="L","Light","")))</f>
        <v>Light</v>
      </c>
      <c r="R156" t="str">
        <f>_xll.XLOOKUP(Table3[[#This Row],[Customer ID]],customers!$A$1:$A$1001,customers!$I$1:$I$1001,,0)</f>
        <v>No</v>
      </c>
    </row>
    <row r="157" spans="1:18" x14ac:dyDescent="0.3">
      <c r="A157" s="12" t="s">
        <v>2829</v>
      </c>
      <c r="B157" s="19">
        <v>43683</v>
      </c>
      <c r="C157" s="11">
        <f>YEAR(B157)</f>
        <v>2019</v>
      </c>
      <c r="D157" s="38" t="str">
        <f t="shared" si="2"/>
        <v>Aug</v>
      </c>
      <c r="E157" s="12" t="s">
        <v>2830</v>
      </c>
      <c r="F157" s="13" t="s">
        <v>6174</v>
      </c>
      <c r="G157" s="12">
        <v>3</v>
      </c>
      <c r="H157" s="12" t="str">
        <f>_xll.XLOOKUP(E157,customers!$A$1:$A$1001,customers!$B$1:$B$1001,,0)</f>
        <v>Gregg Hawkyens</v>
      </c>
      <c r="I157" s="33" t="str">
        <f>_xll.XLOOKUP(E157,customers!$A$1:$A$1001,customers!$C$1:$C$1001,,0)</f>
        <v>ghawkyensbj@census.gov</v>
      </c>
      <c r="J157" s="12" t="str">
        <f>_xll.XLOOKUP(E157,customers!$A$1:$A$1001,customers!$G$1:$G$1001,,0)</f>
        <v>United States</v>
      </c>
      <c r="K157" s="13" t="str">
        <f>_xll.XLOOKUP(F157,products!$A$1:$A$49,products!$B$1:$B$49,,0)</f>
        <v>Rob</v>
      </c>
      <c r="L157" s="13" t="str">
        <f>_xll.XLOOKUP(F157,products!$A$1:$A$49,products!$C$1:$C$49,,0)</f>
        <v>M</v>
      </c>
      <c r="M157" s="10" t="str">
        <f>_xll.XLOOKUP(F157,products!$A$1:$A$49,products!$D$1:$D$49,,0) &amp; " Kg "</f>
        <v xml:space="preserve">0.2 Kg </v>
      </c>
      <c r="N157" s="26">
        <f>_xll.XLOOKUP(F157,products!$A$1:$A$49,products!$E$1:$E$49,,0)</f>
        <v>2.9849999999999999</v>
      </c>
      <c r="O157" s="27">
        <f>(G157*N157)</f>
        <v>8.9550000000000001</v>
      </c>
      <c r="P157" t="str">
        <f>IF(K157="Rob","Robusta",IF(K157="Exc","Excelsa",IF(K157="Lib","Liberica",IF(K157="Ara","Arabica",""))))</f>
        <v>Robusta</v>
      </c>
      <c r="Q157" t="str">
        <f>IF(L157="M","Medium",IF(L157="D","Dark",IF(L157="L","Light","")))</f>
        <v>Medium</v>
      </c>
      <c r="R157" t="str">
        <f>_xll.XLOOKUP(Table3[[#This Row],[Customer ID]],customers!$A$1:$A$1001,customers!$I$1:$I$1001,,0)</f>
        <v>No</v>
      </c>
    </row>
    <row r="158" spans="1:18" x14ac:dyDescent="0.3">
      <c r="A158" s="9" t="s">
        <v>1538</v>
      </c>
      <c r="B158" s="18">
        <v>43684</v>
      </c>
      <c r="C158" s="8">
        <f>YEAR(B158)</f>
        <v>2019</v>
      </c>
      <c r="D158" s="38" t="str">
        <f t="shared" si="2"/>
        <v>Aug</v>
      </c>
      <c r="E158" s="9" t="s">
        <v>1539</v>
      </c>
      <c r="F158" s="10" t="s">
        <v>6151</v>
      </c>
      <c r="G158" s="9">
        <v>3</v>
      </c>
      <c r="H158" s="9" t="str">
        <f>_xll.XLOOKUP(E158,customers!$A$1:$A$1001,customers!$B$1:$B$1001,,0)</f>
        <v>Mord Meriet</v>
      </c>
      <c r="I158" s="32" t="str">
        <f>_xll.XLOOKUP(E158,customers!$A$1:$A$1001,customers!$C$1:$C$1001,,0)</f>
        <v>mmeriet56@noaa.gov</v>
      </c>
      <c r="J158" s="9" t="str">
        <f>_xll.XLOOKUP(E158,customers!$A$1:$A$1001,customers!$G$1:$G$1001,,0)</f>
        <v>United States</v>
      </c>
      <c r="K158" s="10" t="str">
        <f>_xll.XLOOKUP(F158,products!$A$1:$A$49,products!$B$1:$B$49,,0)</f>
        <v>Rob</v>
      </c>
      <c r="L158" s="10" t="str">
        <f>_xll.XLOOKUP(F158,products!$A$1:$A$49,products!$C$1:$C$49,,0)</f>
        <v>M</v>
      </c>
      <c r="M158" s="10" t="str">
        <f>_xll.XLOOKUP(F158,products!$A$1:$A$49,products!$D$1:$D$49,,0) &amp; " Kg "</f>
        <v xml:space="preserve">2.5 Kg </v>
      </c>
      <c r="N158" s="24">
        <f>_xll.XLOOKUP(F158,products!$A$1:$A$49,products!$E$1:$E$49,,0)</f>
        <v>22.884999999999998</v>
      </c>
      <c r="O158" s="25">
        <f>(G158*N158)</f>
        <v>68.655000000000001</v>
      </c>
      <c r="P158" t="str">
        <f>IF(K158="Rob","Robusta",IF(K158="Exc","Excelsa",IF(K158="Lib","Liberica",IF(K158="Ara","Arabica",""))))</f>
        <v>Robusta</v>
      </c>
      <c r="Q158" t="str">
        <f>IF(L158="M","Medium",IF(L158="D","Dark",IF(L158="L","Light","")))</f>
        <v>Medium</v>
      </c>
      <c r="R158" t="str">
        <f>_xll.XLOOKUP(Table3[[#This Row],[Customer ID]],customers!$A$1:$A$1001,customers!$I$1:$I$1001,,0)</f>
        <v>No</v>
      </c>
    </row>
    <row r="159" spans="1:18" x14ac:dyDescent="0.3">
      <c r="A159" s="12" t="s">
        <v>4093</v>
      </c>
      <c r="B159" s="19">
        <v>43684</v>
      </c>
      <c r="C159" s="11">
        <f>YEAR(B159)</f>
        <v>2019</v>
      </c>
      <c r="D159" s="38" t="str">
        <f t="shared" si="2"/>
        <v>Aug</v>
      </c>
      <c r="E159" s="12" t="s">
        <v>4094</v>
      </c>
      <c r="F159" s="13" t="s">
        <v>6175</v>
      </c>
      <c r="G159" s="12">
        <v>3</v>
      </c>
      <c r="H159" s="12" t="str">
        <f>_xll.XLOOKUP(E159,customers!$A$1:$A$1001,customers!$B$1:$B$1001,,0)</f>
        <v>Neville Piatto</v>
      </c>
      <c r="I159" s="33">
        <f>_xll.XLOOKUP(E159,customers!$A$1:$A$1001,customers!$C$1:$C$1001,,0)</f>
        <v>0</v>
      </c>
      <c r="J159" s="12" t="str">
        <f>_xll.XLOOKUP(E159,customers!$A$1:$A$1001,customers!$G$1:$G$1001,,0)</f>
        <v>Ireland</v>
      </c>
      <c r="K159" s="13" t="str">
        <f>_xll.XLOOKUP(F159,products!$A$1:$A$49,products!$B$1:$B$49,,0)</f>
        <v>Ara</v>
      </c>
      <c r="L159" s="13" t="str">
        <f>_xll.XLOOKUP(F159,products!$A$1:$A$49,products!$C$1:$C$49,,0)</f>
        <v>M</v>
      </c>
      <c r="M159" s="10" t="str">
        <f>_xll.XLOOKUP(F159,products!$A$1:$A$49,products!$D$1:$D$49,,0) &amp; " Kg "</f>
        <v xml:space="preserve">2.5 Kg </v>
      </c>
      <c r="N159" s="26">
        <f>_xll.XLOOKUP(F159,products!$A$1:$A$49,products!$E$1:$E$49,,0)</f>
        <v>25.874999999999996</v>
      </c>
      <c r="O159" s="27">
        <f>(G159*N159)</f>
        <v>77.624999999999986</v>
      </c>
      <c r="P159" t="str">
        <f>IF(K159="Rob","Robusta",IF(K159="Exc","Excelsa",IF(K159="Lib","Liberica",IF(K159="Ara","Arabica",""))))</f>
        <v>Arabica</v>
      </c>
      <c r="Q159" t="str">
        <f>IF(L159="M","Medium",IF(L159="D","Dark",IF(L159="L","Light","")))</f>
        <v>Medium</v>
      </c>
      <c r="R159" t="str">
        <f>_xll.XLOOKUP(Table3[[#This Row],[Customer ID]],customers!$A$1:$A$1001,customers!$I$1:$I$1001,,0)</f>
        <v>Yes</v>
      </c>
    </row>
    <row r="160" spans="1:18" x14ac:dyDescent="0.3">
      <c r="A160" s="9" t="s">
        <v>3659</v>
      </c>
      <c r="B160" s="18">
        <v>43688</v>
      </c>
      <c r="C160" s="8">
        <f>YEAR(B160)</f>
        <v>2019</v>
      </c>
      <c r="D160" s="38" t="str">
        <f t="shared" si="2"/>
        <v>Aug</v>
      </c>
      <c r="E160" s="9" t="s">
        <v>3660</v>
      </c>
      <c r="F160" s="10" t="s">
        <v>6154</v>
      </c>
      <c r="G160" s="9">
        <v>6</v>
      </c>
      <c r="H160" s="9" t="str">
        <f>_xll.XLOOKUP(E160,customers!$A$1:$A$1001,customers!$B$1:$B$1001,,0)</f>
        <v>Nathaniel Bloxland</v>
      </c>
      <c r="I160" s="32">
        <f>_xll.XLOOKUP(E160,customers!$A$1:$A$1001,customers!$C$1:$C$1001,,0)</f>
        <v>0</v>
      </c>
      <c r="J160" s="9" t="str">
        <f>_xll.XLOOKUP(E160,customers!$A$1:$A$1001,customers!$G$1:$G$1001,,0)</f>
        <v>Ireland</v>
      </c>
      <c r="K160" s="10" t="str">
        <f>_xll.XLOOKUP(F160,products!$A$1:$A$49,products!$B$1:$B$49,,0)</f>
        <v>Ara</v>
      </c>
      <c r="L160" s="10" t="str">
        <f>_xll.XLOOKUP(F160,products!$A$1:$A$49,products!$C$1:$C$49,,0)</f>
        <v>D</v>
      </c>
      <c r="M160" s="10" t="str">
        <f>_xll.XLOOKUP(F160,products!$A$1:$A$49,products!$D$1:$D$49,,0) &amp; " Kg "</f>
        <v xml:space="preserve">0.2 Kg </v>
      </c>
      <c r="N160" s="24">
        <f>_xll.XLOOKUP(F160,products!$A$1:$A$49,products!$E$1:$E$49,,0)</f>
        <v>2.9849999999999999</v>
      </c>
      <c r="O160" s="25">
        <f>(G160*N160)</f>
        <v>17.91</v>
      </c>
      <c r="P160" t="str">
        <f>IF(K160="Rob","Robusta",IF(K160="Exc","Excelsa",IF(K160="Lib","Liberica",IF(K160="Ara","Arabica",""))))</f>
        <v>Arabica</v>
      </c>
      <c r="Q160" t="str">
        <f>IF(L160="M","Medium",IF(L160="D","Dark",IF(L160="L","Light","")))</f>
        <v>Dark</v>
      </c>
      <c r="R160" t="str">
        <f>_xll.XLOOKUP(Table3[[#This Row],[Customer ID]],customers!$A$1:$A$1001,customers!$I$1:$I$1001,,0)</f>
        <v>Yes</v>
      </c>
    </row>
    <row r="161" spans="1:18" x14ac:dyDescent="0.3">
      <c r="A161" s="12" t="s">
        <v>2363</v>
      </c>
      <c r="B161" s="19">
        <v>43689</v>
      </c>
      <c r="C161" s="11">
        <f>YEAR(B161)</f>
        <v>2019</v>
      </c>
      <c r="D161" s="38" t="str">
        <f t="shared" si="2"/>
        <v>Aug</v>
      </c>
      <c r="E161" s="12" t="s">
        <v>2364</v>
      </c>
      <c r="F161" s="13" t="s">
        <v>6158</v>
      </c>
      <c r="G161" s="12">
        <v>3</v>
      </c>
      <c r="H161" s="12" t="str">
        <f>_xll.XLOOKUP(E161,customers!$A$1:$A$1001,customers!$B$1:$B$1001,,0)</f>
        <v>Quinn Parsons</v>
      </c>
      <c r="I161" s="33" t="str">
        <f>_xll.XLOOKUP(E161,customers!$A$1:$A$1001,customers!$C$1:$C$1001,,0)</f>
        <v>qparsons98@blogtalkradio.com</v>
      </c>
      <c r="J161" s="12" t="str">
        <f>_xll.XLOOKUP(E161,customers!$A$1:$A$1001,customers!$G$1:$G$1001,,0)</f>
        <v>United States</v>
      </c>
      <c r="K161" s="13" t="str">
        <f>_xll.XLOOKUP(F161,products!$A$1:$A$49,products!$B$1:$B$49,,0)</f>
        <v>Ara</v>
      </c>
      <c r="L161" s="13" t="str">
        <f>_xll.XLOOKUP(F161,products!$A$1:$A$49,products!$C$1:$C$49,,0)</f>
        <v>D</v>
      </c>
      <c r="M161" s="10" t="str">
        <f>_xll.XLOOKUP(F161,products!$A$1:$A$49,products!$D$1:$D$49,,0) &amp; " Kg "</f>
        <v xml:space="preserve">0.5 Kg </v>
      </c>
      <c r="N161" s="26">
        <f>_xll.XLOOKUP(F161,products!$A$1:$A$49,products!$E$1:$E$49,,0)</f>
        <v>5.97</v>
      </c>
      <c r="O161" s="27">
        <f>(G161*N161)</f>
        <v>17.91</v>
      </c>
      <c r="P161" t="str">
        <f>IF(K161="Rob","Robusta",IF(K161="Exc","Excelsa",IF(K161="Lib","Liberica",IF(K161="Ara","Arabica",""))))</f>
        <v>Arabica</v>
      </c>
      <c r="Q161" t="str">
        <f>IF(L161="M","Medium",IF(L161="D","Dark",IF(L161="L","Light","")))</f>
        <v>Dark</v>
      </c>
      <c r="R161" t="str">
        <f>_xll.XLOOKUP(Table3[[#This Row],[Customer ID]],customers!$A$1:$A$1001,customers!$I$1:$I$1001,,0)</f>
        <v>Yes</v>
      </c>
    </row>
    <row r="162" spans="1:18" x14ac:dyDescent="0.3">
      <c r="A162" s="9" t="s">
        <v>2627</v>
      </c>
      <c r="B162" s="18">
        <v>43690</v>
      </c>
      <c r="C162" s="8">
        <f>YEAR(B162)</f>
        <v>2019</v>
      </c>
      <c r="D162" s="38" t="str">
        <f t="shared" si="2"/>
        <v>Aug</v>
      </c>
      <c r="E162" s="9" t="s">
        <v>2628</v>
      </c>
      <c r="F162" s="10" t="s">
        <v>6173</v>
      </c>
      <c r="G162" s="9">
        <v>6</v>
      </c>
      <c r="H162" s="9" t="str">
        <f>_xll.XLOOKUP(E162,customers!$A$1:$A$1001,customers!$B$1:$B$1001,,0)</f>
        <v>Ashbey Tomaszewski</v>
      </c>
      <c r="I162" s="32" t="str">
        <f>_xll.XLOOKUP(E162,customers!$A$1:$A$1001,customers!$C$1:$C$1001,,0)</f>
        <v>atomaszewskiaj@answers.com</v>
      </c>
      <c r="J162" s="9" t="str">
        <f>_xll.XLOOKUP(E162,customers!$A$1:$A$1001,customers!$G$1:$G$1001,,0)</f>
        <v>United Kingdom</v>
      </c>
      <c r="K162" s="10" t="str">
        <f>_xll.XLOOKUP(F162,products!$A$1:$A$49,products!$B$1:$B$49,,0)</f>
        <v>Rob</v>
      </c>
      <c r="L162" s="10" t="str">
        <f>_xll.XLOOKUP(F162,products!$A$1:$A$49,products!$C$1:$C$49,,0)</f>
        <v>L</v>
      </c>
      <c r="M162" s="10" t="str">
        <f>_xll.XLOOKUP(F162,products!$A$1:$A$49,products!$D$1:$D$49,,0) &amp; " Kg "</f>
        <v xml:space="preserve">0.5 Kg </v>
      </c>
      <c r="N162" s="24">
        <f>_xll.XLOOKUP(F162,products!$A$1:$A$49,products!$E$1:$E$49,,0)</f>
        <v>7.169999999999999</v>
      </c>
      <c r="O162" s="25">
        <f>(G162*N162)</f>
        <v>43.019999999999996</v>
      </c>
      <c r="P162" t="str">
        <f>IF(K162="Rob","Robusta",IF(K162="Exc","Excelsa",IF(K162="Lib","Liberica",IF(K162="Ara","Arabica",""))))</f>
        <v>Robusta</v>
      </c>
      <c r="Q162" t="str">
        <f>IF(L162="M","Medium",IF(L162="D","Dark",IF(L162="L","Light","")))</f>
        <v>Light</v>
      </c>
      <c r="R162" t="str">
        <f>_xll.XLOOKUP(Table3[[#This Row],[Customer ID]],customers!$A$1:$A$1001,customers!$I$1:$I$1001,,0)</f>
        <v>Yes</v>
      </c>
    </row>
    <row r="163" spans="1:18" x14ac:dyDescent="0.3">
      <c r="A163" s="12" t="s">
        <v>2424</v>
      </c>
      <c r="B163" s="19">
        <v>43692</v>
      </c>
      <c r="C163" s="11">
        <f>YEAR(B163)</f>
        <v>2019</v>
      </c>
      <c r="D163" s="38" t="str">
        <f t="shared" si="2"/>
        <v>Aug</v>
      </c>
      <c r="E163" s="12" t="s">
        <v>2425</v>
      </c>
      <c r="F163" s="13" t="s">
        <v>6172</v>
      </c>
      <c r="G163" s="12">
        <v>6</v>
      </c>
      <c r="H163" s="12" t="str">
        <f>_xll.XLOOKUP(E163,customers!$A$1:$A$1001,customers!$B$1:$B$1001,,0)</f>
        <v>Noam Climance</v>
      </c>
      <c r="I163" s="33" t="str">
        <f>_xll.XLOOKUP(E163,customers!$A$1:$A$1001,customers!$C$1:$C$1001,,0)</f>
        <v>nclimance9j@europa.eu</v>
      </c>
      <c r="J163" s="12" t="str">
        <f>_xll.XLOOKUP(E163,customers!$A$1:$A$1001,customers!$G$1:$G$1001,,0)</f>
        <v>United States</v>
      </c>
      <c r="K163" s="13" t="str">
        <f>_xll.XLOOKUP(F163,products!$A$1:$A$49,products!$B$1:$B$49,,0)</f>
        <v>Rob</v>
      </c>
      <c r="L163" s="13" t="str">
        <f>_xll.XLOOKUP(F163,products!$A$1:$A$49,products!$C$1:$C$49,,0)</f>
        <v>D</v>
      </c>
      <c r="M163" s="10" t="str">
        <f>_xll.XLOOKUP(F163,products!$A$1:$A$49,products!$D$1:$D$49,,0) &amp; " Kg "</f>
        <v xml:space="preserve">0.5 Kg </v>
      </c>
      <c r="N163" s="26">
        <f>_xll.XLOOKUP(F163,products!$A$1:$A$49,products!$E$1:$E$49,,0)</f>
        <v>5.3699999999999992</v>
      </c>
      <c r="O163" s="27">
        <f>(G163*N163)</f>
        <v>32.22</v>
      </c>
      <c r="P163" t="str">
        <f>IF(K163="Rob","Robusta",IF(K163="Exc","Excelsa",IF(K163="Lib","Liberica",IF(K163="Ara","Arabica",""))))</f>
        <v>Robusta</v>
      </c>
      <c r="Q163" t="str">
        <f>IF(L163="M","Medium",IF(L163="D","Dark",IF(L163="L","Light","")))</f>
        <v>Dark</v>
      </c>
      <c r="R163" t="str">
        <f>_xll.XLOOKUP(Table3[[#This Row],[Customer ID]],customers!$A$1:$A$1001,customers!$I$1:$I$1001,,0)</f>
        <v>No</v>
      </c>
    </row>
    <row r="164" spans="1:18" x14ac:dyDescent="0.3">
      <c r="A164" s="9" t="s">
        <v>1134</v>
      </c>
      <c r="B164" s="18">
        <v>43693</v>
      </c>
      <c r="C164" s="8">
        <f>YEAR(B164)</f>
        <v>2019</v>
      </c>
      <c r="D164" s="38" t="str">
        <f t="shared" si="2"/>
        <v>Aug</v>
      </c>
      <c r="E164" s="9" t="s">
        <v>1135</v>
      </c>
      <c r="F164" s="10" t="s">
        <v>6170</v>
      </c>
      <c r="G164" s="9">
        <v>1</v>
      </c>
      <c r="H164" s="9" t="str">
        <f>_xll.XLOOKUP(E164,customers!$A$1:$A$1001,customers!$B$1:$B$1001,,0)</f>
        <v>Ingeberg Mulliner</v>
      </c>
      <c r="I164" s="32" t="str">
        <f>_xll.XLOOKUP(E164,customers!$A$1:$A$1001,customers!$C$1:$C$1001,,0)</f>
        <v>imulliner37@pinterest.com</v>
      </c>
      <c r="J164" s="9" t="str">
        <f>_xll.XLOOKUP(E164,customers!$A$1:$A$1001,customers!$G$1:$G$1001,,0)</f>
        <v>United Kingdom</v>
      </c>
      <c r="K164" s="10" t="str">
        <f>_xll.XLOOKUP(F164,products!$A$1:$A$49,products!$B$1:$B$49,,0)</f>
        <v>Lib</v>
      </c>
      <c r="L164" s="10" t="str">
        <f>_xll.XLOOKUP(F164,products!$A$1:$A$49,products!$C$1:$C$49,,0)</f>
        <v>L</v>
      </c>
      <c r="M164" s="10" t="str">
        <f>_xll.XLOOKUP(F164,products!$A$1:$A$49,products!$D$1:$D$49,,0) &amp; " Kg "</f>
        <v xml:space="preserve">1 Kg </v>
      </c>
      <c r="N164" s="24">
        <f>_xll.XLOOKUP(F164,products!$A$1:$A$49,products!$E$1:$E$49,,0)</f>
        <v>15.85</v>
      </c>
      <c r="O164" s="25">
        <f>(G164*N164)</f>
        <v>15.85</v>
      </c>
      <c r="P164" t="str">
        <f>IF(K164="Rob","Robusta",IF(K164="Exc","Excelsa",IF(K164="Lib","Liberica",IF(K164="Ara","Arabica",""))))</f>
        <v>Liberica</v>
      </c>
      <c r="Q164" t="str">
        <f>IF(L164="M","Medium",IF(L164="D","Dark",IF(L164="L","Light","")))</f>
        <v>Light</v>
      </c>
      <c r="R164" t="str">
        <f>_xll.XLOOKUP(Table3[[#This Row],[Customer ID]],customers!$A$1:$A$1001,customers!$I$1:$I$1001,,0)</f>
        <v>No</v>
      </c>
    </row>
    <row r="165" spans="1:18" x14ac:dyDescent="0.3">
      <c r="A165" s="12" t="s">
        <v>1969</v>
      </c>
      <c r="B165" s="19">
        <v>43693</v>
      </c>
      <c r="C165" s="11">
        <f>YEAR(B165)</f>
        <v>2019</v>
      </c>
      <c r="D165" s="38" t="str">
        <f t="shared" si="2"/>
        <v>Aug</v>
      </c>
      <c r="E165" s="12" t="s">
        <v>1970</v>
      </c>
      <c r="F165" s="13" t="s">
        <v>6141</v>
      </c>
      <c r="G165" s="12">
        <v>3</v>
      </c>
      <c r="H165" s="12" t="str">
        <f>_xll.XLOOKUP(E165,customers!$A$1:$A$1001,customers!$B$1:$B$1001,,0)</f>
        <v>Javier Kopke</v>
      </c>
      <c r="I165" s="33" t="str">
        <f>_xll.XLOOKUP(E165,customers!$A$1:$A$1001,customers!$C$1:$C$1001,,0)</f>
        <v>jkopke7a@auda.org.au</v>
      </c>
      <c r="J165" s="12" t="str">
        <f>_xll.XLOOKUP(E165,customers!$A$1:$A$1001,customers!$G$1:$G$1001,,0)</f>
        <v>United States</v>
      </c>
      <c r="K165" s="13" t="str">
        <f>_xll.XLOOKUP(F165,products!$A$1:$A$49,products!$B$1:$B$49,,0)</f>
        <v>Exc</v>
      </c>
      <c r="L165" s="13" t="str">
        <f>_xll.XLOOKUP(F165,products!$A$1:$A$49,products!$C$1:$C$49,,0)</f>
        <v>M</v>
      </c>
      <c r="M165" s="10" t="str">
        <f>_xll.XLOOKUP(F165,products!$A$1:$A$49,products!$D$1:$D$49,,0) &amp; " Kg "</f>
        <v xml:space="preserve">1 Kg </v>
      </c>
      <c r="N165" s="26">
        <f>_xll.XLOOKUP(F165,products!$A$1:$A$49,products!$E$1:$E$49,,0)</f>
        <v>13.75</v>
      </c>
      <c r="O165" s="27">
        <f>(G165*N165)</f>
        <v>41.25</v>
      </c>
      <c r="P165" t="str">
        <f>IF(K165="Rob","Robusta",IF(K165="Exc","Excelsa",IF(K165="Lib","Liberica",IF(K165="Ara","Arabica",""))))</f>
        <v>Excelsa</v>
      </c>
      <c r="Q165" t="str">
        <f>IF(L165="M","Medium",IF(L165="D","Dark",IF(L165="L","Light","")))</f>
        <v>Medium</v>
      </c>
      <c r="R165" t="str">
        <f>_xll.XLOOKUP(Table3[[#This Row],[Customer ID]],customers!$A$1:$A$1001,customers!$I$1:$I$1001,,0)</f>
        <v>No</v>
      </c>
    </row>
    <row r="166" spans="1:18" x14ac:dyDescent="0.3">
      <c r="A166" s="9" t="s">
        <v>4423</v>
      </c>
      <c r="B166" s="18">
        <v>43693</v>
      </c>
      <c r="C166" s="8">
        <f>YEAR(B166)</f>
        <v>2019</v>
      </c>
      <c r="D166" s="38" t="str">
        <f t="shared" si="2"/>
        <v>Aug</v>
      </c>
      <c r="E166" s="9" t="s">
        <v>4424</v>
      </c>
      <c r="F166" s="10" t="s">
        <v>6169</v>
      </c>
      <c r="G166" s="9">
        <v>4</v>
      </c>
      <c r="H166" s="9" t="str">
        <f>_xll.XLOOKUP(E166,customers!$A$1:$A$1001,customers!$B$1:$B$1001,,0)</f>
        <v>Johna Bluck</v>
      </c>
      <c r="I166" s="32" t="str">
        <f>_xll.XLOOKUP(E166,customers!$A$1:$A$1001,customers!$C$1:$C$1001,,0)</f>
        <v>jbluckjc@imageshack.us</v>
      </c>
      <c r="J166" s="9" t="str">
        <f>_xll.XLOOKUP(E166,customers!$A$1:$A$1001,customers!$G$1:$G$1001,,0)</f>
        <v>United States</v>
      </c>
      <c r="K166" s="10" t="str">
        <f>_xll.XLOOKUP(F166,products!$A$1:$A$49,products!$B$1:$B$49,,0)</f>
        <v>Lib</v>
      </c>
      <c r="L166" s="10" t="str">
        <f>_xll.XLOOKUP(F166,products!$A$1:$A$49,products!$C$1:$C$49,,0)</f>
        <v>D</v>
      </c>
      <c r="M166" s="10" t="str">
        <f>_xll.XLOOKUP(F166,products!$A$1:$A$49,products!$D$1:$D$49,,0) &amp; " Kg "</f>
        <v xml:space="preserve">0.5 Kg </v>
      </c>
      <c r="N166" s="24">
        <f>_xll.XLOOKUP(F166,products!$A$1:$A$49,products!$E$1:$E$49,,0)</f>
        <v>7.77</v>
      </c>
      <c r="O166" s="25">
        <f>(G166*N166)</f>
        <v>31.08</v>
      </c>
      <c r="P166" t="str">
        <f>IF(K166="Rob","Robusta",IF(K166="Exc","Excelsa",IF(K166="Lib","Liberica",IF(K166="Ara","Arabica",""))))</f>
        <v>Liberica</v>
      </c>
      <c r="Q166" t="str">
        <f>IF(L166="M","Medium",IF(L166="D","Dark",IF(L166="L","Light","")))</f>
        <v>Dark</v>
      </c>
      <c r="R166" t="str">
        <f>_xll.XLOOKUP(Table3[[#This Row],[Customer ID]],customers!$A$1:$A$1001,customers!$I$1:$I$1001,,0)</f>
        <v>No</v>
      </c>
    </row>
    <row r="167" spans="1:18" x14ac:dyDescent="0.3">
      <c r="A167" s="12" t="s">
        <v>1071</v>
      </c>
      <c r="B167" s="19">
        <v>43694</v>
      </c>
      <c r="C167" s="11">
        <f>YEAR(B167)</f>
        <v>2019</v>
      </c>
      <c r="D167" s="38" t="str">
        <f t="shared" si="2"/>
        <v>Aug</v>
      </c>
      <c r="E167" s="12" t="s">
        <v>1072</v>
      </c>
      <c r="F167" s="13" t="s">
        <v>6162</v>
      </c>
      <c r="G167" s="12">
        <v>6</v>
      </c>
      <c r="H167" s="12" t="str">
        <f>_xll.XLOOKUP(E167,customers!$A$1:$A$1001,customers!$B$1:$B$1001,,0)</f>
        <v>Emiline Priddis</v>
      </c>
      <c r="I167" s="33" t="str">
        <f>_xll.XLOOKUP(E167,customers!$A$1:$A$1001,customers!$C$1:$C$1001,,0)</f>
        <v>epriddis2w@nationalgeographic.com</v>
      </c>
      <c r="J167" s="12" t="str">
        <f>_xll.XLOOKUP(E167,customers!$A$1:$A$1001,customers!$G$1:$G$1001,,0)</f>
        <v>United States</v>
      </c>
      <c r="K167" s="13" t="str">
        <f>_xll.XLOOKUP(F167,products!$A$1:$A$49,products!$B$1:$B$49,,0)</f>
        <v>Lib</v>
      </c>
      <c r="L167" s="13" t="str">
        <f>_xll.XLOOKUP(F167,products!$A$1:$A$49,products!$C$1:$C$49,,0)</f>
        <v>M</v>
      </c>
      <c r="M167" s="10" t="str">
        <f>_xll.XLOOKUP(F167,products!$A$1:$A$49,products!$D$1:$D$49,,0) &amp; " Kg "</f>
        <v xml:space="preserve">1 Kg </v>
      </c>
      <c r="N167" s="26">
        <f>_xll.XLOOKUP(F167,products!$A$1:$A$49,products!$E$1:$E$49,,0)</f>
        <v>14.55</v>
      </c>
      <c r="O167" s="27">
        <f>(G167*N167)</f>
        <v>87.300000000000011</v>
      </c>
      <c r="P167" t="str">
        <f>IF(K167="Rob","Robusta",IF(K167="Exc","Excelsa",IF(K167="Lib","Liberica",IF(K167="Ara","Arabica",""))))</f>
        <v>Liberica</v>
      </c>
      <c r="Q167" t="str">
        <f>IF(L167="M","Medium",IF(L167="D","Dark",IF(L167="L","Light","")))</f>
        <v>Medium</v>
      </c>
      <c r="R167" t="str">
        <f>_xll.XLOOKUP(Table3[[#This Row],[Customer ID]],customers!$A$1:$A$1001,customers!$I$1:$I$1001,,0)</f>
        <v>No</v>
      </c>
    </row>
    <row r="168" spans="1:18" x14ac:dyDescent="0.3">
      <c r="A168" s="9" t="s">
        <v>4637</v>
      </c>
      <c r="B168" s="18">
        <v>43697</v>
      </c>
      <c r="C168" s="8">
        <f>YEAR(B168)</f>
        <v>2019</v>
      </c>
      <c r="D168" s="38" t="str">
        <f t="shared" si="2"/>
        <v>Aug</v>
      </c>
      <c r="E168" s="9" t="s">
        <v>4638</v>
      </c>
      <c r="F168" s="10" t="s">
        <v>6163</v>
      </c>
      <c r="G168" s="9">
        <v>5</v>
      </c>
      <c r="H168" s="9" t="str">
        <f>_xll.XLOOKUP(E168,customers!$A$1:$A$1001,customers!$B$1:$B$1001,,0)</f>
        <v>Alica Kift</v>
      </c>
      <c r="I168" s="32">
        <f>_xll.XLOOKUP(E168,customers!$A$1:$A$1001,customers!$C$1:$C$1001,,0)</f>
        <v>0</v>
      </c>
      <c r="J168" s="9" t="str">
        <f>_xll.XLOOKUP(E168,customers!$A$1:$A$1001,customers!$G$1:$G$1001,,0)</f>
        <v>United States</v>
      </c>
      <c r="K168" s="10" t="str">
        <f>_xll.XLOOKUP(F168,products!$A$1:$A$49,products!$B$1:$B$49,,0)</f>
        <v>Rob</v>
      </c>
      <c r="L168" s="10" t="str">
        <f>_xll.XLOOKUP(F168,products!$A$1:$A$49,products!$C$1:$C$49,,0)</f>
        <v>D</v>
      </c>
      <c r="M168" s="10" t="str">
        <f>_xll.XLOOKUP(F168,products!$A$1:$A$49,products!$D$1:$D$49,,0) &amp; " Kg "</f>
        <v xml:space="preserve">0.2 Kg </v>
      </c>
      <c r="N168" s="24">
        <f>_xll.XLOOKUP(F168,products!$A$1:$A$49,products!$E$1:$E$49,,0)</f>
        <v>2.6849999999999996</v>
      </c>
      <c r="O168" s="25">
        <f>(G168*N168)</f>
        <v>13.424999999999997</v>
      </c>
      <c r="P168" t="str">
        <f>IF(K168="Rob","Robusta",IF(K168="Exc","Excelsa",IF(K168="Lib","Liberica",IF(K168="Ara","Arabica",""))))</f>
        <v>Robusta</v>
      </c>
      <c r="Q168" t="str">
        <f>IF(L168="M","Medium",IF(L168="D","Dark",IF(L168="L","Light","")))</f>
        <v>Dark</v>
      </c>
      <c r="R168" t="str">
        <f>_xll.XLOOKUP(Table3[[#This Row],[Customer ID]],customers!$A$1:$A$1001,customers!$I$1:$I$1001,,0)</f>
        <v>No</v>
      </c>
    </row>
    <row r="169" spans="1:18" x14ac:dyDescent="0.3">
      <c r="A169" s="12" t="s">
        <v>5978</v>
      </c>
      <c r="B169" s="19">
        <v>43703</v>
      </c>
      <c r="C169" s="11">
        <f>YEAR(B169)</f>
        <v>2019</v>
      </c>
      <c r="D169" s="38" t="str">
        <f t="shared" si="2"/>
        <v>Aug</v>
      </c>
      <c r="E169" s="12" t="s">
        <v>5979</v>
      </c>
      <c r="F169" s="13" t="s">
        <v>6182</v>
      </c>
      <c r="G169" s="12">
        <v>5</v>
      </c>
      <c r="H169" s="12" t="str">
        <f>_xll.XLOOKUP(E169,customers!$A$1:$A$1001,customers!$B$1:$B$1001,,0)</f>
        <v>Noni Furber</v>
      </c>
      <c r="I169" s="33" t="str">
        <f>_xll.XLOOKUP(E169,customers!$A$1:$A$1001,customers!$C$1:$C$1001,,0)</f>
        <v>nfurberqz@jugem.jp</v>
      </c>
      <c r="J169" s="12" t="str">
        <f>_xll.XLOOKUP(E169,customers!$A$1:$A$1001,customers!$G$1:$G$1001,,0)</f>
        <v>United States</v>
      </c>
      <c r="K169" s="13" t="str">
        <f>_xll.XLOOKUP(F169,products!$A$1:$A$49,products!$B$1:$B$49,,0)</f>
        <v>Ara</v>
      </c>
      <c r="L169" s="13" t="str">
        <f>_xll.XLOOKUP(F169,products!$A$1:$A$49,products!$C$1:$C$49,,0)</f>
        <v>L</v>
      </c>
      <c r="M169" s="10" t="str">
        <f>_xll.XLOOKUP(F169,products!$A$1:$A$49,products!$D$1:$D$49,,0) &amp; " Kg "</f>
        <v xml:space="preserve">2.5 Kg </v>
      </c>
      <c r="N169" s="26">
        <f>_xll.XLOOKUP(F169,products!$A$1:$A$49,products!$E$1:$E$49,,0)</f>
        <v>29.784999999999997</v>
      </c>
      <c r="O169" s="27">
        <f>(G169*N169)</f>
        <v>148.92499999999998</v>
      </c>
      <c r="P169" t="str">
        <f>IF(K169="Rob","Robusta",IF(K169="Exc","Excelsa",IF(K169="Lib","Liberica",IF(K169="Ara","Arabica",""))))</f>
        <v>Arabica</v>
      </c>
      <c r="Q169" t="str">
        <f>IF(L169="M","Medium",IF(L169="D","Dark",IF(L169="L","Light","")))</f>
        <v>Light</v>
      </c>
      <c r="R169" t="str">
        <f>_xll.XLOOKUP(Table3[[#This Row],[Customer ID]],customers!$A$1:$A$1001,customers!$I$1:$I$1001,,0)</f>
        <v>No</v>
      </c>
    </row>
    <row r="170" spans="1:18" x14ac:dyDescent="0.3">
      <c r="A170" s="9" t="s">
        <v>5413</v>
      </c>
      <c r="B170" s="18">
        <v>43707</v>
      </c>
      <c r="C170" s="8">
        <f>YEAR(B170)</f>
        <v>2019</v>
      </c>
      <c r="D170" s="38" t="str">
        <f t="shared" si="2"/>
        <v>Aug</v>
      </c>
      <c r="E170" s="9" t="s">
        <v>5414</v>
      </c>
      <c r="F170" s="10" t="s">
        <v>6171</v>
      </c>
      <c r="G170" s="9">
        <v>2</v>
      </c>
      <c r="H170" s="9" t="str">
        <f>_xll.XLOOKUP(E170,customers!$A$1:$A$1001,customers!$B$1:$B$1001,,0)</f>
        <v>Peyter Matignon</v>
      </c>
      <c r="I170" s="32" t="str">
        <f>_xll.XLOOKUP(E170,customers!$A$1:$A$1001,customers!$C$1:$C$1001,,0)</f>
        <v>pmatignono7@harvard.edu</v>
      </c>
      <c r="J170" s="9" t="str">
        <f>_xll.XLOOKUP(E170,customers!$A$1:$A$1001,customers!$G$1:$G$1001,,0)</f>
        <v>United Kingdom</v>
      </c>
      <c r="K170" s="10" t="str">
        <f>_xll.XLOOKUP(F170,products!$A$1:$A$49,products!$B$1:$B$49,,0)</f>
        <v>Exc</v>
      </c>
      <c r="L170" s="10" t="str">
        <f>_xll.XLOOKUP(F170,products!$A$1:$A$49,products!$C$1:$C$49,,0)</f>
        <v>L</v>
      </c>
      <c r="M170" s="10" t="str">
        <f>_xll.XLOOKUP(F170,products!$A$1:$A$49,products!$D$1:$D$49,,0) &amp; " Kg "</f>
        <v xml:space="preserve">1 Kg </v>
      </c>
      <c r="N170" s="24">
        <f>_xll.XLOOKUP(F170,products!$A$1:$A$49,products!$E$1:$E$49,,0)</f>
        <v>14.85</v>
      </c>
      <c r="O170" s="25">
        <f>(G170*N170)</f>
        <v>29.7</v>
      </c>
      <c r="P170" t="str">
        <f>IF(K170="Rob","Robusta",IF(K170="Exc","Excelsa",IF(K170="Lib","Liberica",IF(K170="Ara","Arabica",""))))</f>
        <v>Excelsa</v>
      </c>
      <c r="Q170" t="str">
        <f>IF(L170="M","Medium",IF(L170="D","Dark",IF(L170="L","Light","")))</f>
        <v>Light</v>
      </c>
      <c r="R170" t="str">
        <f>_xll.XLOOKUP(Table3[[#This Row],[Customer ID]],customers!$A$1:$A$1001,customers!$I$1:$I$1001,,0)</f>
        <v>Yes</v>
      </c>
    </row>
    <row r="171" spans="1:18" x14ac:dyDescent="0.3">
      <c r="A171" s="12" t="s">
        <v>2062</v>
      </c>
      <c r="B171" s="19">
        <v>43708</v>
      </c>
      <c r="C171" s="11">
        <f>YEAR(B171)</f>
        <v>2019</v>
      </c>
      <c r="D171" s="38" t="str">
        <f t="shared" si="2"/>
        <v>Aug</v>
      </c>
      <c r="E171" s="12" t="s">
        <v>2063</v>
      </c>
      <c r="F171" s="13" t="s">
        <v>6167</v>
      </c>
      <c r="G171" s="12">
        <v>2</v>
      </c>
      <c r="H171" s="12" t="str">
        <f>_xll.XLOOKUP(E171,customers!$A$1:$A$1001,customers!$B$1:$B$1001,,0)</f>
        <v>Emlynne Palfrey</v>
      </c>
      <c r="I171" s="33" t="str">
        <f>_xll.XLOOKUP(E171,customers!$A$1:$A$1001,customers!$C$1:$C$1001,,0)</f>
        <v>epalfrey7q@devhub.com</v>
      </c>
      <c r="J171" s="12" t="str">
        <f>_xll.XLOOKUP(E171,customers!$A$1:$A$1001,customers!$G$1:$G$1001,,0)</f>
        <v>United States</v>
      </c>
      <c r="K171" s="13" t="str">
        <f>_xll.XLOOKUP(F171,products!$A$1:$A$49,products!$B$1:$B$49,,0)</f>
        <v>Ara</v>
      </c>
      <c r="L171" s="13" t="str">
        <f>_xll.XLOOKUP(F171,products!$A$1:$A$49,products!$C$1:$C$49,,0)</f>
        <v>L</v>
      </c>
      <c r="M171" s="10" t="str">
        <f>_xll.XLOOKUP(F171,products!$A$1:$A$49,products!$D$1:$D$49,,0) &amp; " Kg "</f>
        <v xml:space="preserve">0.2 Kg </v>
      </c>
      <c r="N171" s="26">
        <f>_xll.XLOOKUP(F171,products!$A$1:$A$49,products!$E$1:$E$49,,0)</f>
        <v>3.8849999999999998</v>
      </c>
      <c r="O171" s="27">
        <f>(G171*N171)</f>
        <v>7.77</v>
      </c>
      <c r="P171" t="str">
        <f>IF(K171="Rob","Robusta",IF(K171="Exc","Excelsa",IF(K171="Lib","Liberica",IF(K171="Ara","Arabica",""))))</f>
        <v>Arabica</v>
      </c>
      <c r="Q171" t="str">
        <f>IF(L171="M","Medium",IF(L171="D","Dark",IF(L171="L","Light","")))</f>
        <v>Light</v>
      </c>
      <c r="R171" t="str">
        <f>_xll.XLOOKUP(Table3[[#This Row],[Customer ID]],customers!$A$1:$A$1001,customers!$I$1:$I$1001,,0)</f>
        <v>Yes</v>
      </c>
    </row>
    <row r="172" spans="1:18" x14ac:dyDescent="0.3">
      <c r="A172" s="9" t="s">
        <v>3289</v>
      </c>
      <c r="B172" s="18">
        <v>43710</v>
      </c>
      <c r="C172" s="8">
        <f>YEAR(B172)</f>
        <v>2019</v>
      </c>
      <c r="D172" s="38" t="str">
        <f t="shared" si="2"/>
        <v>Sep</v>
      </c>
      <c r="E172" s="9" t="s">
        <v>3290</v>
      </c>
      <c r="F172" s="10" t="s">
        <v>6170</v>
      </c>
      <c r="G172" s="9">
        <v>5</v>
      </c>
      <c r="H172" s="9" t="str">
        <f>_xll.XLOOKUP(E172,customers!$A$1:$A$1001,customers!$B$1:$B$1001,,0)</f>
        <v>Currey MacAllister</v>
      </c>
      <c r="I172" s="32">
        <f>_xll.XLOOKUP(E172,customers!$A$1:$A$1001,customers!$C$1:$C$1001,,0)</f>
        <v>0</v>
      </c>
      <c r="J172" s="9" t="str">
        <f>_xll.XLOOKUP(E172,customers!$A$1:$A$1001,customers!$G$1:$G$1001,,0)</f>
        <v>United States</v>
      </c>
      <c r="K172" s="10" t="str">
        <f>_xll.XLOOKUP(F172,products!$A$1:$A$49,products!$B$1:$B$49,,0)</f>
        <v>Lib</v>
      </c>
      <c r="L172" s="10" t="str">
        <f>_xll.XLOOKUP(F172,products!$A$1:$A$49,products!$C$1:$C$49,,0)</f>
        <v>L</v>
      </c>
      <c r="M172" s="10" t="str">
        <f>_xll.XLOOKUP(F172,products!$A$1:$A$49,products!$D$1:$D$49,,0) &amp; " Kg "</f>
        <v xml:space="preserve">1 Kg </v>
      </c>
      <c r="N172" s="24">
        <f>_xll.XLOOKUP(F172,products!$A$1:$A$49,products!$E$1:$E$49,,0)</f>
        <v>15.85</v>
      </c>
      <c r="O172" s="25">
        <f>(G172*N172)</f>
        <v>79.25</v>
      </c>
      <c r="P172" t="str">
        <f>IF(K172="Rob","Robusta",IF(K172="Exc","Excelsa",IF(K172="Lib","Liberica",IF(K172="Ara","Arabica",""))))</f>
        <v>Liberica</v>
      </c>
      <c r="Q172" t="str">
        <f>IF(L172="M","Medium",IF(L172="D","Dark",IF(L172="L","Light","")))</f>
        <v>Light</v>
      </c>
      <c r="R172" t="str">
        <f>_xll.XLOOKUP(Table3[[#This Row],[Customer ID]],customers!$A$1:$A$1001,customers!$I$1:$I$1001,,0)</f>
        <v>Yes</v>
      </c>
    </row>
    <row r="173" spans="1:18" x14ac:dyDescent="0.3">
      <c r="A173" s="12" t="s">
        <v>2369</v>
      </c>
      <c r="B173" s="19">
        <v>43712</v>
      </c>
      <c r="C173" s="11">
        <f>YEAR(B173)</f>
        <v>2019</v>
      </c>
      <c r="D173" s="38" t="str">
        <f t="shared" si="2"/>
        <v>Sep</v>
      </c>
      <c r="E173" s="12" t="s">
        <v>2370</v>
      </c>
      <c r="F173" s="13" t="s">
        <v>6146</v>
      </c>
      <c r="G173" s="12">
        <v>4</v>
      </c>
      <c r="H173" s="12" t="str">
        <f>_xll.XLOOKUP(E173,customers!$A$1:$A$1001,customers!$B$1:$B$1001,,0)</f>
        <v>Vivyan Ceely</v>
      </c>
      <c r="I173" s="33" t="str">
        <f>_xll.XLOOKUP(E173,customers!$A$1:$A$1001,customers!$C$1:$C$1001,,0)</f>
        <v>vceely99@auda.org.au</v>
      </c>
      <c r="J173" s="12" t="str">
        <f>_xll.XLOOKUP(E173,customers!$A$1:$A$1001,customers!$G$1:$G$1001,,0)</f>
        <v>United States</v>
      </c>
      <c r="K173" s="13" t="str">
        <f>_xll.XLOOKUP(F173,products!$A$1:$A$49,products!$B$1:$B$49,,0)</f>
        <v>Rob</v>
      </c>
      <c r="L173" s="13" t="str">
        <f>_xll.XLOOKUP(F173,products!$A$1:$A$49,products!$C$1:$C$49,,0)</f>
        <v>M</v>
      </c>
      <c r="M173" s="10" t="str">
        <f>_xll.XLOOKUP(F173,products!$A$1:$A$49,products!$D$1:$D$49,,0) &amp; " Kg "</f>
        <v xml:space="preserve">0.5 Kg </v>
      </c>
      <c r="N173" s="26">
        <f>_xll.XLOOKUP(F173,products!$A$1:$A$49,products!$E$1:$E$49,,0)</f>
        <v>5.97</v>
      </c>
      <c r="O173" s="27">
        <f>(G173*N173)</f>
        <v>23.88</v>
      </c>
      <c r="P173" t="str">
        <f>IF(K173="Rob","Robusta",IF(K173="Exc","Excelsa",IF(K173="Lib","Liberica",IF(K173="Ara","Arabica",""))))</f>
        <v>Robusta</v>
      </c>
      <c r="Q173" t="str">
        <f>IF(L173="M","Medium",IF(L173="D","Dark",IF(L173="L","Light","")))</f>
        <v>Medium</v>
      </c>
      <c r="R173" t="str">
        <f>_xll.XLOOKUP(Table3[[#This Row],[Customer ID]],customers!$A$1:$A$1001,customers!$I$1:$I$1001,,0)</f>
        <v>Yes</v>
      </c>
    </row>
    <row r="174" spans="1:18" x14ac:dyDescent="0.3">
      <c r="A174" s="9" t="s">
        <v>490</v>
      </c>
      <c r="B174" s="18">
        <v>43713</v>
      </c>
      <c r="C174" s="8">
        <f>YEAR(B174)</f>
        <v>2019</v>
      </c>
      <c r="D174" s="38" t="str">
        <f t="shared" si="2"/>
        <v>Sep</v>
      </c>
      <c r="E174" s="9" t="s">
        <v>491</v>
      </c>
      <c r="F174" s="10" t="s">
        <v>6138</v>
      </c>
      <c r="G174" s="9">
        <v>2</v>
      </c>
      <c r="H174" s="9" t="str">
        <f>_xll.XLOOKUP(E174,customers!$A$1:$A$1001,customers!$B$1:$B$1001,,0)</f>
        <v>Aloisia Allner</v>
      </c>
      <c r="I174" s="32" t="str">
        <f>_xll.XLOOKUP(E174,customers!$A$1:$A$1001,customers!$C$1:$C$1001,,0)</f>
        <v>aallner0@lulu.com</v>
      </c>
      <c r="J174" s="9" t="str">
        <f>_xll.XLOOKUP(E174,customers!$A$1:$A$1001,customers!$G$1:$G$1001,,0)</f>
        <v>United States</v>
      </c>
      <c r="K174" s="10" t="str">
        <f>_xll.XLOOKUP(F174,products!$A$1:$A$49,products!$B$1:$B$49,,0)</f>
        <v>Rob</v>
      </c>
      <c r="L174" s="10" t="str">
        <f>_xll.XLOOKUP(F174,products!$A$1:$A$49,products!$C$1:$C$49,,0)</f>
        <v>M</v>
      </c>
      <c r="M174" s="10" t="str">
        <f>_xll.XLOOKUP(F174,products!$A$1:$A$49,products!$D$1:$D$49,,0) &amp; " Kg "</f>
        <v xml:space="preserve">1 Kg </v>
      </c>
      <c r="N174" s="24">
        <f>_xll.XLOOKUP(F174,products!$A$1:$A$49,products!$E$1:$E$49,,0)</f>
        <v>9.9499999999999993</v>
      </c>
      <c r="O174" s="25">
        <f>(G174*N174)</f>
        <v>19.899999999999999</v>
      </c>
      <c r="P174" t="str">
        <f>IF(K174="Rob","Robusta",IF(K174="Exc","Excelsa",IF(K174="Lib","Liberica",IF(K174="Ara","Arabica",""))))</f>
        <v>Robusta</v>
      </c>
      <c r="Q174" t="str">
        <f>IF(L174="M","Medium",IF(L174="D","Dark",IF(L174="L","Light","")))</f>
        <v>Medium</v>
      </c>
      <c r="R174" t="str">
        <f>_xll.XLOOKUP(Table3[[#This Row],[Customer ID]],customers!$A$1:$A$1001,customers!$I$1:$I$1001,,0)</f>
        <v>Yes</v>
      </c>
    </row>
    <row r="175" spans="1:18" x14ac:dyDescent="0.3">
      <c r="A175" s="12" t="s">
        <v>490</v>
      </c>
      <c r="B175" s="19">
        <v>43713</v>
      </c>
      <c r="C175" s="11">
        <f>YEAR(B175)</f>
        <v>2019</v>
      </c>
      <c r="D175" s="38" t="str">
        <f t="shared" si="2"/>
        <v>Sep</v>
      </c>
      <c r="E175" s="12" t="s">
        <v>491</v>
      </c>
      <c r="F175" s="13" t="s">
        <v>6139</v>
      </c>
      <c r="G175" s="12">
        <v>5</v>
      </c>
      <c r="H175" s="12" t="str">
        <f>_xll.XLOOKUP(E175,customers!$A$1:$A$1001,customers!$B$1:$B$1001,,0)</f>
        <v>Aloisia Allner</v>
      </c>
      <c r="I175" s="33" t="str">
        <f>_xll.XLOOKUP(E175,customers!$A$1:$A$1001,customers!$C$1:$C$1001,,0)</f>
        <v>aallner0@lulu.com</v>
      </c>
      <c r="J175" s="12" t="str">
        <f>_xll.XLOOKUP(E175,customers!$A$1:$A$1001,customers!$G$1:$G$1001,,0)</f>
        <v>United States</v>
      </c>
      <c r="K175" s="13" t="str">
        <f>_xll.XLOOKUP(F175,products!$A$1:$A$49,products!$B$1:$B$49,,0)</f>
        <v>Exc</v>
      </c>
      <c r="L175" s="13" t="str">
        <f>_xll.XLOOKUP(F175,products!$A$1:$A$49,products!$C$1:$C$49,,0)</f>
        <v>M</v>
      </c>
      <c r="M175" s="10" t="str">
        <f>_xll.XLOOKUP(F175,products!$A$1:$A$49,products!$D$1:$D$49,,0) &amp; " Kg "</f>
        <v xml:space="preserve">0.5 Kg </v>
      </c>
      <c r="N175" s="26">
        <f>_xll.XLOOKUP(F175,products!$A$1:$A$49,products!$E$1:$E$49,,0)</f>
        <v>8.25</v>
      </c>
      <c r="O175" s="27">
        <f>(G175*N175)</f>
        <v>41.25</v>
      </c>
      <c r="P175" t="str">
        <f>IF(K175="Rob","Robusta",IF(K175="Exc","Excelsa",IF(K175="Lib","Liberica",IF(K175="Ara","Arabica",""))))</f>
        <v>Excelsa</v>
      </c>
      <c r="Q175" t="str">
        <f>IF(L175="M","Medium",IF(L175="D","Dark",IF(L175="L","Light","")))</f>
        <v>Medium</v>
      </c>
      <c r="R175" t="str">
        <f>_xll.XLOOKUP(Table3[[#This Row],[Customer ID]],customers!$A$1:$A$1001,customers!$I$1:$I$1001,,0)</f>
        <v>Yes</v>
      </c>
    </row>
    <row r="176" spans="1:18" x14ac:dyDescent="0.3">
      <c r="A176" s="9" t="s">
        <v>541</v>
      </c>
      <c r="B176" s="18">
        <v>43713</v>
      </c>
      <c r="C176" s="8">
        <f>YEAR(B176)</f>
        <v>2019</v>
      </c>
      <c r="D176" s="38" t="str">
        <f t="shared" si="2"/>
        <v>Sep</v>
      </c>
      <c r="E176" s="9" t="s">
        <v>542</v>
      </c>
      <c r="F176" s="10" t="s">
        <v>6146</v>
      </c>
      <c r="G176" s="9">
        <v>1</v>
      </c>
      <c r="H176" s="9" t="str">
        <f>_xll.XLOOKUP(E176,customers!$A$1:$A$1001,customers!$B$1:$B$1001,,0)</f>
        <v>Rodger Raven</v>
      </c>
      <c r="I176" s="32" t="str">
        <f>_xll.XLOOKUP(E176,customers!$A$1:$A$1001,customers!$C$1:$C$1001,,0)</f>
        <v>rraven9@ed.gov</v>
      </c>
      <c r="J176" s="9" t="str">
        <f>_xll.XLOOKUP(E176,customers!$A$1:$A$1001,customers!$G$1:$G$1001,,0)</f>
        <v>United States</v>
      </c>
      <c r="K176" s="10" t="str">
        <f>_xll.XLOOKUP(F176,products!$A$1:$A$49,products!$B$1:$B$49,,0)</f>
        <v>Rob</v>
      </c>
      <c r="L176" s="10" t="str">
        <f>_xll.XLOOKUP(F176,products!$A$1:$A$49,products!$C$1:$C$49,,0)</f>
        <v>M</v>
      </c>
      <c r="M176" s="10" t="str">
        <f>_xll.XLOOKUP(F176,products!$A$1:$A$49,products!$D$1:$D$49,,0) &amp; " Kg "</f>
        <v xml:space="preserve">0.5 Kg </v>
      </c>
      <c r="N176" s="24">
        <f>_xll.XLOOKUP(F176,products!$A$1:$A$49,products!$E$1:$E$49,,0)</f>
        <v>5.97</v>
      </c>
      <c r="O176" s="25">
        <f>(G176*N176)</f>
        <v>5.97</v>
      </c>
      <c r="P176" t="str">
        <f>IF(K176="Rob","Robusta",IF(K176="Exc","Excelsa",IF(K176="Lib","Liberica",IF(K176="Ara","Arabica",""))))</f>
        <v>Robusta</v>
      </c>
      <c r="Q176" t="str">
        <f>IF(L176="M","Medium",IF(L176="D","Dark",IF(L176="L","Light","")))</f>
        <v>Medium</v>
      </c>
      <c r="R176" t="str">
        <f>_xll.XLOOKUP(Table3[[#This Row],[Customer ID]],customers!$A$1:$A$1001,customers!$I$1:$I$1001,,0)</f>
        <v>No</v>
      </c>
    </row>
    <row r="177" spans="1:18" x14ac:dyDescent="0.3">
      <c r="A177" s="12" t="s">
        <v>1379</v>
      </c>
      <c r="B177" s="19">
        <v>43714</v>
      </c>
      <c r="C177" s="11">
        <f>YEAR(B177)</f>
        <v>2019</v>
      </c>
      <c r="D177" s="38" t="str">
        <f t="shared" si="2"/>
        <v>Sep</v>
      </c>
      <c r="E177" s="12" t="s">
        <v>1380</v>
      </c>
      <c r="F177" s="13" t="s">
        <v>6149</v>
      </c>
      <c r="G177" s="12">
        <v>6</v>
      </c>
      <c r="H177" s="12" t="str">
        <f>_xll.XLOOKUP(E177,customers!$A$1:$A$1001,customers!$B$1:$B$1001,,0)</f>
        <v>Say Risborough</v>
      </c>
      <c r="I177" s="33">
        <f>_xll.XLOOKUP(E177,customers!$A$1:$A$1001,customers!$C$1:$C$1001,,0)</f>
        <v>0</v>
      </c>
      <c r="J177" s="12" t="str">
        <f>_xll.XLOOKUP(E177,customers!$A$1:$A$1001,customers!$G$1:$G$1001,,0)</f>
        <v>United States</v>
      </c>
      <c r="K177" s="13" t="str">
        <f>_xll.XLOOKUP(F177,products!$A$1:$A$49,products!$B$1:$B$49,,0)</f>
        <v>Rob</v>
      </c>
      <c r="L177" s="13" t="str">
        <f>_xll.XLOOKUP(F177,products!$A$1:$A$49,products!$C$1:$C$49,,0)</f>
        <v>D</v>
      </c>
      <c r="M177" s="10" t="str">
        <f>_xll.XLOOKUP(F177,products!$A$1:$A$49,products!$D$1:$D$49,,0) &amp; " Kg "</f>
        <v xml:space="preserve">2.5 Kg </v>
      </c>
      <c r="N177" s="26">
        <f>_xll.XLOOKUP(F177,products!$A$1:$A$49,products!$E$1:$E$49,,0)</f>
        <v>20.584999999999997</v>
      </c>
      <c r="O177" s="27">
        <f>(G177*N177)</f>
        <v>123.50999999999999</v>
      </c>
      <c r="P177" t="str">
        <f>IF(K177="Rob","Robusta",IF(K177="Exc","Excelsa",IF(K177="Lib","Liberica",IF(K177="Ara","Arabica",""))))</f>
        <v>Robusta</v>
      </c>
      <c r="Q177" t="str">
        <f>IF(L177="M","Medium",IF(L177="D","Dark",IF(L177="L","Light","")))</f>
        <v>Dark</v>
      </c>
      <c r="R177" t="str">
        <f>_xll.XLOOKUP(Table3[[#This Row],[Customer ID]],customers!$A$1:$A$1001,customers!$I$1:$I$1001,,0)</f>
        <v>Yes</v>
      </c>
    </row>
    <row r="178" spans="1:18" x14ac:dyDescent="0.3">
      <c r="A178" s="9" t="s">
        <v>4792</v>
      </c>
      <c r="B178" s="18">
        <v>43714</v>
      </c>
      <c r="C178" s="8">
        <f>YEAR(B178)</f>
        <v>2019</v>
      </c>
      <c r="D178" s="38" t="str">
        <f t="shared" si="2"/>
        <v>Sep</v>
      </c>
      <c r="E178" s="9" t="s">
        <v>4793</v>
      </c>
      <c r="F178" s="10" t="s">
        <v>6171</v>
      </c>
      <c r="G178" s="9">
        <v>6</v>
      </c>
      <c r="H178" s="9" t="str">
        <f>_xll.XLOOKUP(E178,customers!$A$1:$A$1001,customers!$B$1:$B$1001,,0)</f>
        <v>Chuck Kendrick</v>
      </c>
      <c r="I178" s="32" t="str">
        <f>_xll.XLOOKUP(E178,customers!$A$1:$A$1001,customers!$C$1:$C$1001,,0)</f>
        <v>ckendrickl5@webnode.com</v>
      </c>
      <c r="J178" s="9" t="str">
        <f>_xll.XLOOKUP(E178,customers!$A$1:$A$1001,customers!$G$1:$G$1001,,0)</f>
        <v>United States</v>
      </c>
      <c r="K178" s="10" t="str">
        <f>_xll.XLOOKUP(F178,products!$A$1:$A$49,products!$B$1:$B$49,,0)</f>
        <v>Exc</v>
      </c>
      <c r="L178" s="10" t="str">
        <f>_xll.XLOOKUP(F178,products!$A$1:$A$49,products!$C$1:$C$49,,0)</f>
        <v>L</v>
      </c>
      <c r="M178" s="10" t="str">
        <f>_xll.XLOOKUP(F178,products!$A$1:$A$49,products!$D$1:$D$49,,0) &amp; " Kg "</f>
        <v xml:space="preserve">1 Kg </v>
      </c>
      <c r="N178" s="24">
        <f>_xll.XLOOKUP(F178,products!$A$1:$A$49,products!$E$1:$E$49,,0)</f>
        <v>14.85</v>
      </c>
      <c r="O178" s="25">
        <f>(G178*N178)</f>
        <v>89.1</v>
      </c>
      <c r="P178" t="str">
        <f>IF(K178="Rob","Robusta",IF(K178="Exc","Excelsa",IF(K178="Lib","Liberica",IF(K178="Ara","Arabica",""))))</f>
        <v>Excelsa</v>
      </c>
      <c r="Q178" t="str">
        <f>IF(L178="M","Medium",IF(L178="D","Dark",IF(L178="L","Light","")))</f>
        <v>Light</v>
      </c>
      <c r="R178" t="str">
        <f>_xll.XLOOKUP(Table3[[#This Row],[Customer ID]],customers!$A$1:$A$1001,customers!$I$1:$I$1001,,0)</f>
        <v>Yes</v>
      </c>
    </row>
    <row r="179" spans="1:18" x14ac:dyDescent="0.3">
      <c r="A179" s="12" t="s">
        <v>5222</v>
      </c>
      <c r="B179" s="19">
        <v>43715</v>
      </c>
      <c r="C179" s="11">
        <f>YEAR(B179)</f>
        <v>2019</v>
      </c>
      <c r="D179" s="38" t="str">
        <f t="shared" si="2"/>
        <v>Sep</v>
      </c>
      <c r="E179" s="12" t="s">
        <v>5113</v>
      </c>
      <c r="F179" s="13" t="s">
        <v>6181</v>
      </c>
      <c r="G179" s="12">
        <v>3</v>
      </c>
      <c r="H179" s="12" t="str">
        <f>_xll.XLOOKUP(E179,customers!$A$1:$A$1001,customers!$B$1:$B$1001,,0)</f>
        <v>Allis Wilmore</v>
      </c>
      <c r="I179" s="33">
        <f>_xll.XLOOKUP(E179,customers!$A$1:$A$1001,customers!$C$1:$C$1001,,0)</f>
        <v>0</v>
      </c>
      <c r="J179" s="12" t="str">
        <f>_xll.XLOOKUP(E179,customers!$A$1:$A$1001,customers!$G$1:$G$1001,,0)</f>
        <v>United States</v>
      </c>
      <c r="K179" s="13" t="str">
        <f>_xll.XLOOKUP(F179,products!$A$1:$A$49,products!$B$1:$B$49,,0)</f>
        <v>Lib</v>
      </c>
      <c r="L179" s="13" t="str">
        <f>_xll.XLOOKUP(F179,products!$A$1:$A$49,products!$C$1:$C$49,,0)</f>
        <v>M</v>
      </c>
      <c r="M179" s="10" t="str">
        <f>_xll.XLOOKUP(F179,products!$A$1:$A$49,products!$D$1:$D$49,,0) &amp; " Kg "</f>
        <v xml:space="preserve">2.5 Kg </v>
      </c>
      <c r="N179" s="26">
        <f>_xll.XLOOKUP(F179,products!$A$1:$A$49,products!$E$1:$E$49,,0)</f>
        <v>33.464999999999996</v>
      </c>
      <c r="O179" s="27">
        <f>(G179*N179)</f>
        <v>100.39499999999998</v>
      </c>
      <c r="P179" t="str">
        <f>IF(K179="Rob","Robusta",IF(K179="Exc","Excelsa",IF(K179="Lib","Liberica",IF(K179="Ara","Arabica",""))))</f>
        <v>Liberica</v>
      </c>
      <c r="Q179" t="str">
        <f>IF(L179="M","Medium",IF(L179="D","Dark",IF(L179="L","Light","")))</f>
        <v>Medium</v>
      </c>
      <c r="R179" t="str">
        <f>_xll.XLOOKUP(Table3[[#This Row],[Customer ID]],customers!$A$1:$A$1001,customers!$I$1:$I$1001,,0)</f>
        <v>No</v>
      </c>
    </row>
    <row r="180" spans="1:18" x14ac:dyDescent="0.3">
      <c r="A180" s="9" t="s">
        <v>5345</v>
      </c>
      <c r="B180" s="18">
        <v>43716</v>
      </c>
      <c r="C180" s="8">
        <f>YEAR(B180)</f>
        <v>2019</v>
      </c>
      <c r="D180" s="38" t="str">
        <f t="shared" si="2"/>
        <v>Sep</v>
      </c>
      <c r="E180" s="9" t="s">
        <v>5346</v>
      </c>
      <c r="F180" s="10" t="s">
        <v>6182</v>
      </c>
      <c r="G180" s="9">
        <v>6</v>
      </c>
      <c r="H180" s="9" t="str">
        <f>_xll.XLOOKUP(E180,customers!$A$1:$A$1001,customers!$B$1:$B$1001,,0)</f>
        <v>Redd Simao</v>
      </c>
      <c r="I180" s="32" t="str">
        <f>_xll.XLOOKUP(E180,customers!$A$1:$A$1001,customers!$C$1:$C$1001,,0)</f>
        <v>rsimaonv@simplemachines.org</v>
      </c>
      <c r="J180" s="9" t="str">
        <f>_xll.XLOOKUP(E180,customers!$A$1:$A$1001,customers!$G$1:$G$1001,,0)</f>
        <v>United States</v>
      </c>
      <c r="K180" s="10" t="str">
        <f>_xll.XLOOKUP(F180,products!$A$1:$A$49,products!$B$1:$B$49,,0)</f>
        <v>Ara</v>
      </c>
      <c r="L180" s="10" t="str">
        <f>_xll.XLOOKUP(F180,products!$A$1:$A$49,products!$C$1:$C$49,,0)</f>
        <v>L</v>
      </c>
      <c r="M180" s="10" t="str">
        <f>_xll.XLOOKUP(F180,products!$A$1:$A$49,products!$D$1:$D$49,,0) &amp; " Kg "</f>
        <v xml:space="preserve">2.5 Kg </v>
      </c>
      <c r="N180" s="24">
        <f>_xll.XLOOKUP(F180,products!$A$1:$A$49,products!$E$1:$E$49,,0)</f>
        <v>29.784999999999997</v>
      </c>
      <c r="O180" s="25">
        <f>(G180*N180)</f>
        <v>178.70999999999998</v>
      </c>
      <c r="P180" t="str">
        <f>IF(K180="Rob","Robusta",IF(K180="Exc","Excelsa",IF(K180="Lib","Liberica",IF(K180="Ara","Arabica",""))))</f>
        <v>Arabica</v>
      </c>
      <c r="Q180" t="str">
        <f>IF(L180="M","Medium",IF(L180="D","Dark",IF(L180="L","Light","")))</f>
        <v>Light</v>
      </c>
      <c r="R180" t="str">
        <f>_xll.XLOOKUP(Table3[[#This Row],[Customer ID]],customers!$A$1:$A$1001,customers!$I$1:$I$1001,,0)</f>
        <v>No</v>
      </c>
    </row>
    <row r="181" spans="1:18" x14ac:dyDescent="0.3">
      <c r="A181" s="12" t="s">
        <v>784</v>
      </c>
      <c r="B181" s="19">
        <v>43719</v>
      </c>
      <c r="C181" s="11">
        <f>YEAR(B181)</f>
        <v>2019</v>
      </c>
      <c r="D181" s="38" t="str">
        <f t="shared" si="2"/>
        <v>Sep</v>
      </c>
      <c r="E181" s="12" t="s">
        <v>785</v>
      </c>
      <c r="F181" s="13" t="s">
        <v>6146</v>
      </c>
      <c r="G181" s="12">
        <v>5</v>
      </c>
      <c r="H181" s="12" t="str">
        <f>_xll.XLOOKUP(E181,customers!$A$1:$A$1001,customers!$B$1:$B$1001,,0)</f>
        <v>Hartley Mattioli</v>
      </c>
      <c r="I181" s="33" t="str">
        <f>_xll.XLOOKUP(E181,customers!$A$1:$A$1001,customers!$C$1:$C$1001,,0)</f>
        <v>hmattioli1g@webmd.com</v>
      </c>
      <c r="J181" s="12" t="str">
        <f>_xll.XLOOKUP(E181,customers!$A$1:$A$1001,customers!$G$1:$G$1001,,0)</f>
        <v>United Kingdom</v>
      </c>
      <c r="K181" s="13" t="str">
        <f>_xll.XLOOKUP(F181,products!$A$1:$A$49,products!$B$1:$B$49,,0)</f>
        <v>Rob</v>
      </c>
      <c r="L181" s="13" t="str">
        <f>_xll.XLOOKUP(F181,products!$A$1:$A$49,products!$C$1:$C$49,,0)</f>
        <v>M</v>
      </c>
      <c r="M181" s="10" t="str">
        <f>_xll.XLOOKUP(F181,products!$A$1:$A$49,products!$D$1:$D$49,,0) &amp; " Kg "</f>
        <v xml:space="preserve">0.5 Kg </v>
      </c>
      <c r="N181" s="26">
        <f>_xll.XLOOKUP(F181,products!$A$1:$A$49,products!$E$1:$E$49,,0)</f>
        <v>5.97</v>
      </c>
      <c r="O181" s="27">
        <f>(G181*N181)</f>
        <v>29.849999999999998</v>
      </c>
      <c r="P181" t="str">
        <f>IF(K181="Rob","Robusta",IF(K181="Exc","Excelsa",IF(K181="Lib","Liberica",IF(K181="Ara","Arabica",""))))</f>
        <v>Robusta</v>
      </c>
      <c r="Q181" t="str">
        <f>IF(L181="M","Medium",IF(L181="D","Dark",IF(L181="L","Light","")))</f>
        <v>Medium</v>
      </c>
      <c r="R181" t="str">
        <f>_xll.XLOOKUP(Table3[[#This Row],[Customer ID]],customers!$A$1:$A$1001,customers!$I$1:$I$1001,,0)</f>
        <v>No</v>
      </c>
    </row>
    <row r="182" spans="1:18" x14ac:dyDescent="0.3">
      <c r="A182" s="9" t="s">
        <v>784</v>
      </c>
      <c r="B182" s="18">
        <v>43719</v>
      </c>
      <c r="C182" s="8">
        <f>YEAR(B182)</f>
        <v>2019</v>
      </c>
      <c r="D182" s="38" t="str">
        <f t="shared" si="2"/>
        <v>Sep</v>
      </c>
      <c r="E182" s="9" t="s">
        <v>785</v>
      </c>
      <c r="F182" s="10" t="s">
        <v>6164</v>
      </c>
      <c r="G182" s="9">
        <v>2</v>
      </c>
      <c r="H182" s="9" t="str">
        <f>_xll.XLOOKUP(E182,customers!$A$1:$A$1001,customers!$B$1:$B$1001,,0)</f>
        <v>Hartley Mattioli</v>
      </c>
      <c r="I182" s="32" t="str">
        <f>_xll.XLOOKUP(E182,customers!$A$1:$A$1001,customers!$C$1:$C$1001,,0)</f>
        <v>hmattioli1g@webmd.com</v>
      </c>
      <c r="J182" s="9" t="str">
        <f>_xll.XLOOKUP(E182,customers!$A$1:$A$1001,customers!$G$1:$G$1001,,0)</f>
        <v>United Kingdom</v>
      </c>
      <c r="K182" s="10" t="str">
        <f>_xll.XLOOKUP(F182,products!$A$1:$A$49,products!$B$1:$B$49,,0)</f>
        <v>Lib</v>
      </c>
      <c r="L182" s="10" t="str">
        <f>_xll.XLOOKUP(F182,products!$A$1:$A$49,products!$C$1:$C$49,,0)</f>
        <v>L</v>
      </c>
      <c r="M182" s="10" t="str">
        <f>_xll.XLOOKUP(F182,products!$A$1:$A$49,products!$D$1:$D$49,,0) &amp; " Kg "</f>
        <v xml:space="preserve">2.5 Kg </v>
      </c>
      <c r="N182" s="24">
        <f>_xll.XLOOKUP(F182,products!$A$1:$A$49,products!$E$1:$E$49,,0)</f>
        <v>36.454999999999998</v>
      </c>
      <c r="O182" s="25">
        <f>(G182*N182)</f>
        <v>72.91</v>
      </c>
      <c r="P182" t="str">
        <f>IF(K182="Rob","Robusta",IF(K182="Exc","Excelsa",IF(K182="Lib","Liberica",IF(K182="Ara","Arabica",""))))</f>
        <v>Liberica</v>
      </c>
      <c r="Q182" t="str">
        <f>IF(L182="M","Medium",IF(L182="D","Dark",IF(L182="L","Light","")))</f>
        <v>Light</v>
      </c>
      <c r="R182" t="str">
        <f>_xll.XLOOKUP(Table3[[#This Row],[Customer ID]],customers!$A$1:$A$1001,customers!$I$1:$I$1001,,0)</f>
        <v>No</v>
      </c>
    </row>
    <row r="183" spans="1:18" x14ac:dyDescent="0.3">
      <c r="A183" s="12" t="s">
        <v>5839</v>
      </c>
      <c r="B183" s="19">
        <v>43719</v>
      </c>
      <c r="C183" s="11">
        <f>YEAR(B183)</f>
        <v>2019</v>
      </c>
      <c r="D183" s="38" t="str">
        <f t="shared" si="2"/>
        <v>Sep</v>
      </c>
      <c r="E183" s="12" t="s">
        <v>5840</v>
      </c>
      <c r="F183" s="13" t="s">
        <v>6169</v>
      </c>
      <c r="G183" s="12">
        <v>3</v>
      </c>
      <c r="H183" s="12" t="str">
        <f>_xll.XLOOKUP(E183,customers!$A$1:$A$1001,customers!$B$1:$B$1001,,0)</f>
        <v>Edeline Edney</v>
      </c>
      <c r="I183" s="33">
        <f>_xll.XLOOKUP(E183,customers!$A$1:$A$1001,customers!$C$1:$C$1001,,0)</f>
        <v>0</v>
      </c>
      <c r="J183" s="12" t="str">
        <f>_xll.XLOOKUP(E183,customers!$A$1:$A$1001,customers!$G$1:$G$1001,,0)</f>
        <v>United States</v>
      </c>
      <c r="K183" s="13" t="str">
        <f>_xll.XLOOKUP(F183,products!$A$1:$A$49,products!$B$1:$B$49,,0)</f>
        <v>Lib</v>
      </c>
      <c r="L183" s="13" t="str">
        <f>_xll.XLOOKUP(F183,products!$A$1:$A$49,products!$C$1:$C$49,,0)</f>
        <v>D</v>
      </c>
      <c r="M183" s="10" t="str">
        <f>_xll.XLOOKUP(F183,products!$A$1:$A$49,products!$D$1:$D$49,,0) &amp; " Kg "</f>
        <v xml:space="preserve">0.5 Kg </v>
      </c>
      <c r="N183" s="26">
        <f>_xll.XLOOKUP(F183,products!$A$1:$A$49,products!$E$1:$E$49,,0)</f>
        <v>7.77</v>
      </c>
      <c r="O183" s="27">
        <f>(G183*N183)</f>
        <v>23.31</v>
      </c>
      <c r="P183" t="str">
        <f>IF(K183="Rob","Robusta",IF(K183="Exc","Excelsa",IF(K183="Lib","Liberica",IF(K183="Ara","Arabica",""))))</f>
        <v>Liberica</v>
      </c>
      <c r="Q183" t="str">
        <f>IF(L183="M","Medium",IF(L183="D","Dark",IF(L183="L","Light","")))</f>
        <v>Dark</v>
      </c>
      <c r="R183" t="str">
        <f>_xll.XLOOKUP(Table3[[#This Row],[Customer ID]],customers!$A$1:$A$1001,customers!$I$1:$I$1001,,0)</f>
        <v>No</v>
      </c>
    </row>
    <row r="184" spans="1:18" x14ac:dyDescent="0.3">
      <c r="A184" s="9" t="s">
        <v>2727</v>
      </c>
      <c r="B184" s="18">
        <v>43720</v>
      </c>
      <c r="C184" s="8">
        <f>YEAR(B184)</f>
        <v>2019</v>
      </c>
      <c r="D184" s="38" t="str">
        <f t="shared" si="2"/>
        <v>Sep</v>
      </c>
      <c r="E184" s="9" t="s">
        <v>2728</v>
      </c>
      <c r="F184" s="10" t="s">
        <v>6169</v>
      </c>
      <c r="G184" s="9">
        <v>4</v>
      </c>
      <c r="H184" s="9" t="str">
        <f>_xll.XLOOKUP(E184,customers!$A$1:$A$1001,customers!$B$1:$B$1001,,0)</f>
        <v>Fleur Parres</v>
      </c>
      <c r="I184" s="32" t="str">
        <f>_xll.XLOOKUP(E184,customers!$A$1:$A$1001,customers!$C$1:$C$1001,,0)</f>
        <v>fparresb1@imageshack.us</v>
      </c>
      <c r="J184" s="9" t="str">
        <f>_xll.XLOOKUP(E184,customers!$A$1:$A$1001,customers!$G$1:$G$1001,,0)</f>
        <v>United States</v>
      </c>
      <c r="K184" s="10" t="str">
        <f>_xll.XLOOKUP(F184,products!$A$1:$A$49,products!$B$1:$B$49,,0)</f>
        <v>Lib</v>
      </c>
      <c r="L184" s="10" t="str">
        <f>_xll.XLOOKUP(F184,products!$A$1:$A$49,products!$C$1:$C$49,,0)</f>
        <v>D</v>
      </c>
      <c r="M184" s="10" t="str">
        <f>_xll.XLOOKUP(F184,products!$A$1:$A$49,products!$D$1:$D$49,,0) &amp; " Kg "</f>
        <v xml:space="preserve">0.5 Kg </v>
      </c>
      <c r="N184" s="24">
        <f>_xll.XLOOKUP(F184,products!$A$1:$A$49,products!$E$1:$E$49,,0)</f>
        <v>7.77</v>
      </c>
      <c r="O184" s="25">
        <f>(G184*N184)</f>
        <v>31.08</v>
      </c>
      <c r="P184" t="str">
        <f>IF(K184="Rob","Robusta",IF(K184="Exc","Excelsa",IF(K184="Lib","Liberica",IF(K184="Ara","Arabica",""))))</f>
        <v>Liberica</v>
      </c>
      <c r="Q184" t="str">
        <f>IF(L184="M","Medium",IF(L184="D","Dark",IF(L184="L","Light","")))</f>
        <v>Dark</v>
      </c>
      <c r="R184" t="str">
        <f>_xll.XLOOKUP(Table3[[#This Row],[Customer ID]],customers!$A$1:$A$1001,customers!$I$1:$I$1001,,0)</f>
        <v>Yes</v>
      </c>
    </row>
    <row r="185" spans="1:18" x14ac:dyDescent="0.3">
      <c r="A185" s="12" t="s">
        <v>4399</v>
      </c>
      <c r="B185" s="19">
        <v>43720</v>
      </c>
      <c r="C185" s="11">
        <f>YEAR(B185)</f>
        <v>2019</v>
      </c>
      <c r="D185" s="38" t="str">
        <f t="shared" si="2"/>
        <v>Sep</v>
      </c>
      <c r="E185" s="12" t="s">
        <v>4400</v>
      </c>
      <c r="F185" s="13" t="s">
        <v>6143</v>
      </c>
      <c r="G185" s="12">
        <v>1</v>
      </c>
      <c r="H185" s="12" t="str">
        <f>_xll.XLOOKUP(E185,customers!$A$1:$A$1001,customers!$B$1:$B$1001,,0)</f>
        <v>Ambrosio Weinmann</v>
      </c>
      <c r="I185" s="33" t="str">
        <f>_xll.XLOOKUP(E185,customers!$A$1:$A$1001,customers!$C$1:$C$1001,,0)</f>
        <v>aweinmannj8@shinystat.com</v>
      </c>
      <c r="J185" s="12" t="str">
        <f>_xll.XLOOKUP(E185,customers!$A$1:$A$1001,customers!$G$1:$G$1001,,0)</f>
        <v>United States</v>
      </c>
      <c r="K185" s="13" t="str">
        <f>_xll.XLOOKUP(F185,products!$A$1:$A$49,products!$B$1:$B$49,,0)</f>
        <v>Lib</v>
      </c>
      <c r="L185" s="13" t="str">
        <f>_xll.XLOOKUP(F185,products!$A$1:$A$49,products!$C$1:$C$49,,0)</f>
        <v>D</v>
      </c>
      <c r="M185" s="10" t="str">
        <f>_xll.XLOOKUP(F185,products!$A$1:$A$49,products!$D$1:$D$49,,0) &amp; " Kg "</f>
        <v xml:space="preserve">1 Kg </v>
      </c>
      <c r="N185" s="26">
        <f>_xll.XLOOKUP(F185,products!$A$1:$A$49,products!$E$1:$E$49,,0)</f>
        <v>12.95</v>
      </c>
      <c r="O185" s="27">
        <f>(G185*N185)</f>
        <v>12.95</v>
      </c>
      <c r="P185" t="str">
        <f>IF(K185="Rob","Robusta",IF(K185="Exc","Excelsa",IF(K185="Lib","Liberica",IF(K185="Ara","Arabica",""))))</f>
        <v>Liberica</v>
      </c>
      <c r="Q185" t="str">
        <f>IF(L185="M","Medium",IF(L185="D","Dark",IF(L185="L","Light","")))</f>
        <v>Dark</v>
      </c>
      <c r="R185" t="str">
        <f>_xll.XLOOKUP(Table3[[#This Row],[Customer ID]],customers!$A$1:$A$1001,customers!$I$1:$I$1001,,0)</f>
        <v>No</v>
      </c>
    </row>
    <row r="186" spans="1:18" x14ac:dyDescent="0.3">
      <c r="A186" s="9" t="s">
        <v>954</v>
      </c>
      <c r="B186" s="18">
        <v>43721</v>
      </c>
      <c r="C186" s="8">
        <f>YEAR(B186)</f>
        <v>2019</v>
      </c>
      <c r="D186" s="38" t="str">
        <f t="shared" si="2"/>
        <v>Sep</v>
      </c>
      <c r="E186" s="9" t="s">
        <v>955</v>
      </c>
      <c r="F186" s="10" t="s">
        <v>6181</v>
      </c>
      <c r="G186" s="9">
        <v>3</v>
      </c>
      <c r="H186" s="9" t="str">
        <f>_xll.XLOOKUP(E186,customers!$A$1:$A$1001,customers!$B$1:$B$1001,,0)</f>
        <v>Bunny Naulls</v>
      </c>
      <c r="I186" s="32" t="str">
        <f>_xll.XLOOKUP(E186,customers!$A$1:$A$1001,customers!$C$1:$C$1001,,0)</f>
        <v>bnaulls2a@tiny.cc</v>
      </c>
      <c r="J186" s="9" t="str">
        <f>_xll.XLOOKUP(E186,customers!$A$1:$A$1001,customers!$G$1:$G$1001,,0)</f>
        <v>Ireland</v>
      </c>
      <c r="K186" s="10" t="str">
        <f>_xll.XLOOKUP(F186,products!$A$1:$A$49,products!$B$1:$B$49,,0)</f>
        <v>Lib</v>
      </c>
      <c r="L186" s="10" t="str">
        <f>_xll.XLOOKUP(F186,products!$A$1:$A$49,products!$C$1:$C$49,,0)</f>
        <v>M</v>
      </c>
      <c r="M186" s="10" t="str">
        <f>_xll.XLOOKUP(F186,products!$A$1:$A$49,products!$D$1:$D$49,,0) &amp; " Kg "</f>
        <v xml:space="preserve">2.5 Kg </v>
      </c>
      <c r="N186" s="24">
        <f>_xll.XLOOKUP(F186,products!$A$1:$A$49,products!$E$1:$E$49,,0)</f>
        <v>33.464999999999996</v>
      </c>
      <c r="O186" s="25">
        <f>(G186*N186)</f>
        <v>100.39499999999998</v>
      </c>
      <c r="P186" t="str">
        <f>IF(K186="Rob","Robusta",IF(K186="Exc","Excelsa",IF(K186="Lib","Liberica",IF(K186="Ara","Arabica",""))))</f>
        <v>Liberica</v>
      </c>
      <c r="Q186" t="str">
        <f>IF(L186="M","Medium",IF(L186="D","Dark",IF(L186="L","Light","")))</f>
        <v>Medium</v>
      </c>
      <c r="R186" t="str">
        <f>_xll.XLOOKUP(Table3[[#This Row],[Customer ID]],customers!$A$1:$A$1001,customers!$I$1:$I$1001,,0)</f>
        <v>Yes</v>
      </c>
    </row>
    <row r="187" spans="1:18" x14ac:dyDescent="0.3">
      <c r="A187" s="12" t="s">
        <v>5944</v>
      </c>
      <c r="B187" s="19">
        <v>43724</v>
      </c>
      <c r="C187" s="11">
        <f>YEAR(B187)</f>
        <v>2019</v>
      </c>
      <c r="D187" s="38" t="str">
        <f t="shared" si="2"/>
        <v>Sep</v>
      </c>
      <c r="E187" s="12" t="s">
        <v>5945</v>
      </c>
      <c r="F187" s="13" t="s">
        <v>6138</v>
      </c>
      <c r="G187" s="12">
        <v>3</v>
      </c>
      <c r="H187" s="12" t="str">
        <f>_xll.XLOOKUP(E187,customers!$A$1:$A$1001,customers!$B$1:$B$1001,,0)</f>
        <v>Joey Jefferys</v>
      </c>
      <c r="I187" s="33" t="str">
        <f>_xll.XLOOKUP(E187,customers!$A$1:$A$1001,customers!$C$1:$C$1001,,0)</f>
        <v>jjefferysqt@blog.com</v>
      </c>
      <c r="J187" s="12" t="str">
        <f>_xll.XLOOKUP(E187,customers!$A$1:$A$1001,customers!$G$1:$G$1001,,0)</f>
        <v>United States</v>
      </c>
      <c r="K187" s="13" t="str">
        <f>_xll.XLOOKUP(F187,products!$A$1:$A$49,products!$B$1:$B$49,,0)</f>
        <v>Rob</v>
      </c>
      <c r="L187" s="13" t="str">
        <f>_xll.XLOOKUP(F187,products!$A$1:$A$49,products!$C$1:$C$49,,0)</f>
        <v>M</v>
      </c>
      <c r="M187" s="10" t="str">
        <f>_xll.XLOOKUP(F187,products!$A$1:$A$49,products!$D$1:$D$49,,0) &amp; " Kg "</f>
        <v xml:space="preserve">1 Kg </v>
      </c>
      <c r="N187" s="26">
        <f>_xll.XLOOKUP(F187,products!$A$1:$A$49,products!$E$1:$E$49,,0)</f>
        <v>9.9499999999999993</v>
      </c>
      <c r="O187" s="27">
        <f>(G187*N187)</f>
        <v>29.849999999999998</v>
      </c>
      <c r="P187" t="str">
        <f>IF(K187="Rob","Robusta",IF(K187="Exc","Excelsa",IF(K187="Lib","Liberica",IF(K187="Ara","Arabica",""))))</f>
        <v>Robusta</v>
      </c>
      <c r="Q187" t="str">
        <f>IF(L187="M","Medium",IF(L187="D","Dark",IF(L187="L","Light","")))</f>
        <v>Medium</v>
      </c>
      <c r="R187" t="str">
        <f>_xll.XLOOKUP(Table3[[#This Row],[Customer ID]],customers!$A$1:$A$1001,customers!$I$1:$I$1001,,0)</f>
        <v>Yes</v>
      </c>
    </row>
    <row r="188" spans="1:18" x14ac:dyDescent="0.3">
      <c r="A188" s="9" t="s">
        <v>5362</v>
      </c>
      <c r="B188" s="18">
        <v>43725</v>
      </c>
      <c r="C188" s="8">
        <f>YEAR(B188)</f>
        <v>2019</v>
      </c>
      <c r="D188" s="38" t="str">
        <f t="shared" si="2"/>
        <v>Sep</v>
      </c>
      <c r="E188" s="9" t="s">
        <v>5363</v>
      </c>
      <c r="F188" s="10" t="s">
        <v>6138</v>
      </c>
      <c r="G188" s="9">
        <v>1</v>
      </c>
      <c r="H188" s="9" t="str">
        <f>_xll.XLOOKUP(E188,customers!$A$1:$A$1001,customers!$B$1:$B$1001,,0)</f>
        <v>Grazia Oats</v>
      </c>
      <c r="I188" s="32" t="str">
        <f>_xll.XLOOKUP(E188,customers!$A$1:$A$1001,customers!$C$1:$C$1001,,0)</f>
        <v>goatsny@live.com</v>
      </c>
      <c r="J188" s="9" t="str">
        <f>_xll.XLOOKUP(E188,customers!$A$1:$A$1001,customers!$G$1:$G$1001,,0)</f>
        <v>United States</v>
      </c>
      <c r="K188" s="10" t="str">
        <f>_xll.XLOOKUP(F188,products!$A$1:$A$49,products!$B$1:$B$49,,0)</f>
        <v>Rob</v>
      </c>
      <c r="L188" s="10" t="str">
        <f>_xll.XLOOKUP(F188,products!$A$1:$A$49,products!$C$1:$C$49,,0)</f>
        <v>M</v>
      </c>
      <c r="M188" s="10" t="str">
        <f>_xll.XLOOKUP(F188,products!$A$1:$A$49,products!$D$1:$D$49,,0) &amp; " Kg "</f>
        <v xml:space="preserve">1 Kg </v>
      </c>
      <c r="N188" s="24">
        <f>_xll.XLOOKUP(F188,products!$A$1:$A$49,products!$E$1:$E$49,,0)</f>
        <v>9.9499999999999993</v>
      </c>
      <c r="O188" s="25">
        <f>(G188*N188)</f>
        <v>9.9499999999999993</v>
      </c>
      <c r="P188" t="str">
        <f>IF(K188="Rob","Robusta",IF(K188="Exc","Excelsa",IF(K188="Lib","Liberica",IF(K188="Ara","Arabica",""))))</f>
        <v>Robusta</v>
      </c>
      <c r="Q188" t="str">
        <f>IF(L188="M","Medium",IF(L188="D","Dark",IF(L188="L","Light","")))</f>
        <v>Medium</v>
      </c>
      <c r="R188" t="str">
        <f>_xll.XLOOKUP(Table3[[#This Row],[Customer ID]],customers!$A$1:$A$1001,customers!$I$1:$I$1001,,0)</f>
        <v>Yes</v>
      </c>
    </row>
    <row r="189" spans="1:18" x14ac:dyDescent="0.3">
      <c r="A189" s="12" t="s">
        <v>5427</v>
      </c>
      <c r="B189" s="19">
        <v>43725</v>
      </c>
      <c r="C189" s="11">
        <f>YEAR(B189)</f>
        <v>2019</v>
      </c>
      <c r="D189" s="38" t="str">
        <f t="shared" si="2"/>
        <v>Sep</v>
      </c>
      <c r="E189" s="12" t="s">
        <v>5428</v>
      </c>
      <c r="F189" s="13" t="s">
        <v>6174</v>
      </c>
      <c r="G189" s="12">
        <v>4</v>
      </c>
      <c r="H189" s="12" t="str">
        <f>_xll.XLOOKUP(E189,customers!$A$1:$A$1001,customers!$B$1:$B$1001,,0)</f>
        <v>Modesty MacConnechie</v>
      </c>
      <c r="I189" s="33" t="str">
        <f>_xll.XLOOKUP(E189,customers!$A$1:$A$1001,customers!$C$1:$C$1001,,0)</f>
        <v>mmacconnechieo9@reuters.com</v>
      </c>
      <c r="J189" s="12" t="str">
        <f>_xll.XLOOKUP(E189,customers!$A$1:$A$1001,customers!$G$1:$G$1001,,0)</f>
        <v>United States</v>
      </c>
      <c r="K189" s="13" t="str">
        <f>_xll.XLOOKUP(F189,products!$A$1:$A$49,products!$B$1:$B$49,,0)</f>
        <v>Rob</v>
      </c>
      <c r="L189" s="13" t="str">
        <f>_xll.XLOOKUP(F189,products!$A$1:$A$49,products!$C$1:$C$49,,0)</f>
        <v>M</v>
      </c>
      <c r="M189" s="10" t="str">
        <f>_xll.XLOOKUP(F189,products!$A$1:$A$49,products!$D$1:$D$49,,0) &amp; " Kg "</f>
        <v xml:space="preserve">0.2 Kg </v>
      </c>
      <c r="N189" s="26">
        <f>_xll.XLOOKUP(F189,products!$A$1:$A$49,products!$E$1:$E$49,,0)</f>
        <v>2.9849999999999999</v>
      </c>
      <c r="O189" s="27">
        <f>(G189*N189)</f>
        <v>11.94</v>
      </c>
      <c r="P189" t="str">
        <f>IF(K189="Rob","Robusta",IF(K189="Exc","Excelsa",IF(K189="Lib","Liberica",IF(K189="Ara","Arabica",""))))</f>
        <v>Robusta</v>
      </c>
      <c r="Q189" t="str">
        <f>IF(L189="M","Medium",IF(L189="D","Dark",IF(L189="L","Light","")))</f>
        <v>Medium</v>
      </c>
      <c r="R189" t="str">
        <f>_xll.XLOOKUP(Table3[[#This Row],[Customer ID]],customers!$A$1:$A$1001,customers!$I$1:$I$1001,,0)</f>
        <v>Yes</v>
      </c>
    </row>
    <row r="190" spans="1:18" x14ac:dyDescent="0.3">
      <c r="A190" s="9" t="s">
        <v>5649</v>
      </c>
      <c r="B190" s="18">
        <v>43726</v>
      </c>
      <c r="C190" s="8">
        <f>YEAR(B190)</f>
        <v>2019</v>
      </c>
      <c r="D190" s="38" t="str">
        <f t="shared" si="2"/>
        <v>Sep</v>
      </c>
      <c r="E190" s="9" t="s">
        <v>5650</v>
      </c>
      <c r="F190" s="10" t="s">
        <v>6151</v>
      </c>
      <c r="G190" s="9">
        <v>6</v>
      </c>
      <c r="H190" s="9" t="str">
        <f>_xll.XLOOKUP(E190,customers!$A$1:$A$1001,customers!$B$1:$B$1001,,0)</f>
        <v>Paulie Fonzone</v>
      </c>
      <c r="I190" s="32">
        <f>_xll.XLOOKUP(E190,customers!$A$1:$A$1001,customers!$C$1:$C$1001,,0)</f>
        <v>0</v>
      </c>
      <c r="J190" s="9" t="str">
        <f>_xll.XLOOKUP(E190,customers!$A$1:$A$1001,customers!$G$1:$G$1001,,0)</f>
        <v>United States</v>
      </c>
      <c r="K190" s="10" t="str">
        <f>_xll.XLOOKUP(F190,products!$A$1:$A$49,products!$B$1:$B$49,,0)</f>
        <v>Rob</v>
      </c>
      <c r="L190" s="10" t="str">
        <f>_xll.XLOOKUP(F190,products!$A$1:$A$49,products!$C$1:$C$49,,0)</f>
        <v>M</v>
      </c>
      <c r="M190" s="10" t="str">
        <f>_xll.XLOOKUP(F190,products!$A$1:$A$49,products!$D$1:$D$49,,0) &amp; " Kg "</f>
        <v xml:space="preserve">2.5 Kg </v>
      </c>
      <c r="N190" s="24">
        <f>_xll.XLOOKUP(F190,products!$A$1:$A$49,products!$E$1:$E$49,,0)</f>
        <v>22.884999999999998</v>
      </c>
      <c r="O190" s="25">
        <f>(G190*N190)</f>
        <v>137.31</v>
      </c>
      <c r="P190" t="str">
        <f>IF(K190="Rob","Robusta",IF(K190="Exc","Excelsa",IF(K190="Lib","Liberica",IF(K190="Ara","Arabica",""))))</f>
        <v>Robusta</v>
      </c>
      <c r="Q190" t="str">
        <f>IF(L190="M","Medium",IF(L190="D","Dark",IF(L190="L","Light","")))</f>
        <v>Medium</v>
      </c>
      <c r="R190" t="str">
        <f>_xll.XLOOKUP(Table3[[#This Row],[Customer ID]],customers!$A$1:$A$1001,customers!$I$1:$I$1001,,0)</f>
        <v>Yes</v>
      </c>
    </row>
    <row r="191" spans="1:18" x14ac:dyDescent="0.3">
      <c r="A191" s="12" t="s">
        <v>4191</v>
      </c>
      <c r="B191" s="19">
        <v>43728</v>
      </c>
      <c r="C191" s="11">
        <f>YEAR(B191)</f>
        <v>2019</v>
      </c>
      <c r="D191" s="38" t="str">
        <f t="shared" si="2"/>
        <v>Sep</v>
      </c>
      <c r="E191" s="12" t="s">
        <v>4192</v>
      </c>
      <c r="F191" s="13" t="s">
        <v>6151</v>
      </c>
      <c r="G191" s="12">
        <v>2</v>
      </c>
      <c r="H191" s="12" t="str">
        <f>_xll.XLOOKUP(E191,customers!$A$1:$A$1001,customers!$B$1:$B$1001,,0)</f>
        <v>Maxim McParland</v>
      </c>
      <c r="I191" s="33" t="str">
        <f>_xll.XLOOKUP(E191,customers!$A$1:$A$1001,customers!$C$1:$C$1001,,0)</f>
        <v>mmcparlandi7@w3.org</v>
      </c>
      <c r="J191" s="12" t="str">
        <f>_xll.XLOOKUP(E191,customers!$A$1:$A$1001,customers!$G$1:$G$1001,,0)</f>
        <v>United States</v>
      </c>
      <c r="K191" s="13" t="str">
        <f>_xll.XLOOKUP(F191,products!$A$1:$A$49,products!$B$1:$B$49,,0)</f>
        <v>Rob</v>
      </c>
      <c r="L191" s="13" t="str">
        <f>_xll.XLOOKUP(F191,products!$A$1:$A$49,products!$C$1:$C$49,,0)</f>
        <v>M</v>
      </c>
      <c r="M191" s="10" t="str">
        <f>_xll.XLOOKUP(F191,products!$A$1:$A$49,products!$D$1:$D$49,,0) &amp; " Kg "</f>
        <v xml:space="preserve">2.5 Kg </v>
      </c>
      <c r="N191" s="26">
        <f>_xll.XLOOKUP(F191,products!$A$1:$A$49,products!$E$1:$E$49,,0)</f>
        <v>22.884999999999998</v>
      </c>
      <c r="O191" s="27">
        <f>(G191*N191)</f>
        <v>45.769999999999996</v>
      </c>
      <c r="P191" t="str">
        <f>IF(K191="Rob","Robusta",IF(K191="Exc","Excelsa",IF(K191="Lib","Liberica",IF(K191="Ara","Arabica",""))))</f>
        <v>Robusta</v>
      </c>
      <c r="Q191" t="str">
        <f>IF(L191="M","Medium",IF(L191="D","Dark",IF(L191="L","Light","")))</f>
        <v>Medium</v>
      </c>
      <c r="R191" t="str">
        <f>_xll.XLOOKUP(Table3[[#This Row],[Customer ID]],customers!$A$1:$A$1001,customers!$I$1:$I$1001,,0)</f>
        <v>Yes</v>
      </c>
    </row>
    <row r="192" spans="1:18" x14ac:dyDescent="0.3">
      <c r="A192" s="9" t="s">
        <v>5973</v>
      </c>
      <c r="B192" s="18">
        <v>43729</v>
      </c>
      <c r="C192" s="8">
        <f>YEAR(B192)</f>
        <v>2019</v>
      </c>
      <c r="D192" s="38" t="str">
        <f t="shared" si="2"/>
        <v>Sep</v>
      </c>
      <c r="E192" s="9" t="s">
        <v>5974</v>
      </c>
      <c r="F192" s="10" t="s">
        <v>6139</v>
      </c>
      <c r="G192" s="9">
        <v>1</v>
      </c>
      <c r="H192" s="9" t="str">
        <f>_xll.XLOOKUP(E192,customers!$A$1:$A$1001,customers!$B$1:$B$1001,,0)</f>
        <v>Sharl Southerill</v>
      </c>
      <c r="I192" s="32">
        <f>_xll.XLOOKUP(E192,customers!$A$1:$A$1001,customers!$C$1:$C$1001,,0)</f>
        <v>0</v>
      </c>
      <c r="J192" s="9" t="str">
        <f>_xll.XLOOKUP(E192,customers!$A$1:$A$1001,customers!$G$1:$G$1001,,0)</f>
        <v>United States</v>
      </c>
      <c r="K192" s="10" t="str">
        <f>_xll.XLOOKUP(F192,products!$A$1:$A$49,products!$B$1:$B$49,,0)</f>
        <v>Exc</v>
      </c>
      <c r="L192" s="10" t="str">
        <f>_xll.XLOOKUP(F192,products!$A$1:$A$49,products!$C$1:$C$49,,0)</f>
        <v>M</v>
      </c>
      <c r="M192" s="10" t="str">
        <f>_xll.XLOOKUP(F192,products!$A$1:$A$49,products!$D$1:$D$49,,0) &amp; " Kg "</f>
        <v xml:space="preserve">0.5 Kg </v>
      </c>
      <c r="N192" s="24">
        <f>_xll.XLOOKUP(F192,products!$A$1:$A$49,products!$E$1:$E$49,,0)</f>
        <v>8.25</v>
      </c>
      <c r="O192" s="25">
        <f>(G192*N192)</f>
        <v>8.25</v>
      </c>
      <c r="P192" t="str">
        <f>IF(K192="Rob","Robusta",IF(K192="Exc","Excelsa",IF(K192="Lib","Liberica",IF(K192="Ara","Arabica",""))))</f>
        <v>Excelsa</v>
      </c>
      <c r="Q192" t="str">
        <f>IF(L192="M","Medium",IF(L192="D","Dark",IF(L192="L","Light","")))</f>
        <v>Medium</v>
      </c>
      <c r="R192" t="str">
        <f>_xll.XLOOKUP(Table3[[#This Row],[Customer ID]],customers!$A$1:$A$1001,customers!$I$1:$I$1001,,0)</f>
        <v>No</v>
      </c>
    </row>
    <row r="193" spans="1:18" x14ac:dyDescent="0.3">
      <c r="A193" s="12" t="s">
        <v>3106</v>
      </c>
      <c r="B193" s="19">
        <v>43730</v>
      </c>
      <c r="C193" s="11">
        <f>YEAR(B193)</f>
        <v>2019</v>
      </c>
      <c r="D193" s="38" t="str">
        <f t="shared" si="2"/>
        <v>Sep</v>
      </c>
      <c r="E193" s="12" t="s">
        <v>3107</v>
      </c>
      <c r="F193" s="13" t="s">
        <v>6141</v>
      </c>
      <c r="G193" s="12">
        <v>2</v>
      </c>
      <c r="H193" s="12" t="str">
        <f>_xll.XLOOKUP(E193,customers!$A$1:$A$1001,customers!$B$1:$B$1001,,0)</f>
        <v>Adolphe Treherne</v>
      </c>
      <c r="I193" s="33" t="str">
        <f>_xll.XLOOKUP(E193,customers!$A$1:$A$1001,customers!$C$1:$C$1001,,0)</f>
        <v>atrehernecv@state.tx.us</v>
      </c>
      <c r="J193" s="12" t="str">
        <f>_xll.XLOOKUP(E193,customers!$A$1:$A$1001,customers!$G$1:$G$1001,,0)</f>
        <v>Ireland</v>
      </c>
      <c r="K193" s="13" t="str">
        <f>_xll.XLOOKUP(F193,products!$A$1:$A$49,products!$B$1:$B$49,,0)</f>
        <v>Exc</v>
      </c>
      <c r="L193" s="13" t="str">
        <f>_xll.XLOOKUP(F193,products!$A$1:$A$49,products!$C$1:$C$49,,0)</f>
        <v>M</v>
      </c>
      <c r="M193" s="10" t="str">
        <f>_xll.XLOOKUP(F193,products!$A$1:$A$49,products!$D$1:$D$49,,0) &amp; " Kg "</f>
        <v xml:space="preserve">1 Kg </v>
      </c>
      <c r="N193" s="26">
        <f>_xll.XLOOKUP(F193,products!$A$1:$A$49,products!$E$1:$E$49,,0)</f>
        <v>13.75</v>
      </c>
      <c r="O193" s="27">
        <f>(G193*N193)</f>
        <v>27.5</v>
      </c>
      <c r="P193" t="str">
        <f>IF(K193="Rob","Robusta",IF(K193="Exc","Excelsa",IF(K193="Lib","Liberica",IF(K193="Ara","Arabica",""))))</f>
        <v>Excelsa</v>
      </c>
      <c r="Q193" t="str">
        <f>IF(L193="M","Medium",IF(L193="D","Dark",IF(L193="L","Light","")))</f>
        <v>Medium</v>
      </c>
      <c r="R193" t="str">
        <f>_xll.XLOOKUP(Table3[[#This Row],[Customer ID]],customers!$A$1:$A$1001,customers!$I$1:$I$1001,,0)</f>
        <v>No</v>
      </c>
    </row>
    <row r="194" spans="1:18" x14ac:dyDescent="0.3">
      <c r="A194" s="9" t="s">
        <v>4445</v>
      </c>
      <c r="B194" s="18">
        <v>43736</v>
      </c>
      <c r="C194" s="8">
        <f>YEAR(B194)</f>
        <v>2019</v>
      </c>
      <c r="D194" s="38" t="str">
        <f t="shared" ref="D194:D257" si="3">TEXT(B194,"MMM")</f>
        <v>Sep</v>
      </c>
      <c r="E194" s="9" t="s">
        <v>4446</v>
      </c>
      <c r="F194" s="10" t="s">
        <v>6161</v>
      </c>
      <c r="G194" s="9">
        <v>2</v>
      </c>
      <c r="H194" s="9" t="str">
        <f>_xll.XLOOKUP(E194,customers!$A$1:$A$1001,customers!$B$1:$B$1001,,0)</f>
        <v>Barrett Gudde</v>
      </c>
      <c r="I194" s="32" t="str">
        <f>_xll.XLOOKUP(E194,customers!$A$1:$A$1001,customers!$C$1:$C$1001,,0)</f>
        <v>bguddejg@dailymotion.com</v>
      </c>
      <c r="J194" s="9" t="str">
        <f>_xll.XLOOKUP(E194,customers!$A$1:$A$1001,customers!$G$1:$G$1001,,0)</f>
        <v>United States</v>
      </c>
      <c r="K194" s="10" t="str">
        <f>_xll.XLOOKUP(F194,products!$A$1:$A$49,products!$B$1:$B$49,,0)</f>
        <v>Lib</v>
      </c>
      <c r="L194" s="10" t="str">
        <f>_xll.XLOOKUP(F194,products!$A$1:$A$49,products!$C$1:$C$49,,0)</f>
        <v>L</v>
      </c>
      <c r="M194" s="10" t="str">
        <f>_xll.XLOOKUP(F194,products!$A$1:$A$49,products!$D$1:$D$49,,0) &amp; " Kg "</f>
        <v xml:space="preserve">0.5 Kg </v>
      </c>
      <c r="N194" s="24">
        <f>_xll.XLOOKUP(F194,products!$A$1:$A$49,products!$E$1:$E$49,,0)</f>
        <v>9.51</v>
      </c>
      <c r="O194" s="25">
        <f>(G194*N194)</f>
        <v>19.02</v>
      </c>
      <c r="P194" t="str">
        <f>IF(K194="Rob","Robusta",IF(K194="Exc","Excelsa",IF(K194="Lib","Liberica",IF(K194="Ara","Arabica",""))))</f>
        <v>Liberica</v>
      </c>
      <c r="Q194" t="str">
        <f>IF(L194="M","Medium",IF(L194="D","Dark",IF(L194="L","Light","")))</f>
        <v>Light</v>
      </c>
      <c r="R194" t="str">
        <f>_xll.XLOOKUP(Table3[[#This Row],[Customer ID]],customers!$A$1:$A$1001,customers!$I$1:$I$1001,,0)</f>
        <v>No</v>
      </c>
    </row>
    <row r="195" spans="1:18" x14ac:dyDescent="0.3">
      <c r="A195" s="12" t="s">
        <v>3622</v>
      </c>
      <c r="B195" s="19">
        <v>43737</v>
      </c>
      <c r="C195" s="11">
        <f>YEAR(B195)</f>
        <v>2019</v>
      </c>
      <c r="D195" s="38" t="str">
        <f t="shared" si="3"/>
        <v>Sep</v>
      </c>
      <c r="E195" s="12" t="s">
        <v>3623</v>
      </c>
      <c r="F195" s="13" t="s">
        <v>6142</v>
      </c>
      <c r="G195" s="12">
        <v>2</v>
      </c>
      <c r="H195" s="12" t="str">
        <f>_xll.XLOOKUP(E195,customers!$A$1:$A$1001,customers!$B$1:$B$1001,,0)</f>
        <v>Madelaine Sharples</v>
      </c>
      <c r="I195" s="33">
        <f>_xll.XLOOKUP(E195,customers!$A$1:$A$1001,customers!$C$1:$C$1001,,0)</f>
        <v>0</v>
      </c>
      <c r="J195" s="12" t="str">
        <f>_xll.XLOOKUP(E195,customers!$A$1:$A$1001,customers!$G$1:$G$1001,,0)</f>
        <v>United Kingdom</v>
      </c>
      <c r="K195" s="13" t="str">
        <f>_xll.XLOOKUP(F195,products!$A$1:$A$49,products!$B$1:$B$49,,0)</f>
        <v>Rob</v>
      </c>
      <c r="L195" s="13" t="str">
        <f>_xll.XLOOKUP(F195,products!$A$1:$A$49,products!$C$1:$C$49,,0)</f>
        <v>L</v>
      </c>
      <c r="M195" s="10" t="str">
        <f>_xll.XLOOKUP(F195,products!$A$1:$A$49,products!$D$1:$D$49,,0) &amp; " Kg "</f>
        <v xml:space="preserve">2.5 Kg </v>
      </c>
      <c r="N195" s="26">
        <f>_xll.XLOOKUP(F195,products!$A$1:$A$49,products!$E$1:$E$49,,0)</f>
        <v>27.484999999999996</v>
      </c>
      <c r="O195" s="27">
        <f>(G195*N195)</f>
        <v>54.969999999999992</v>
      </c>
      <c r="P195" t="str">
        <f>IF(K195="Rob","Robusta",IF(K195="Exc","Excelsa",IF(K195="Lib","Liberica",IF(K195="Ara","Arabica",""))))</f>
        <v>Robusta</v>
      </c>
      <c r="Q195" t="str">
        <f>IF(L195="M","Medium",IF(L195="D","Dark",IF(L195="L","Light","")))</f>
        <v>Light</v>
      </c>
      <c r="R195" t="str">
        <f>_xll.XLOOKUP(Table3[[#This Row],[Customer ID]],customers!$A$1:$A$1001,customers!$I$1:$I$1001,,0)</f>
        <v>Yes</v>
      </c>
    </row>
    <row r="196" spans="1:18" x14ac:dyDescent="0.3">
      <c r="A196" s="9" t="s">
        <v>3939</v>
      </c>
      <c r="B196" s="18">
        <v>43739</v>
      </c>
      <c r="C196" s="8">
        <f>YEAR(B196)</f>
        <v>2019</v>
      </c>
      <c r="D196" s="38" t="str">
        <f t="shared" si="3"/>
        <v>Oct</v>
      </c>
      <c r="E196" s="9" t="s">
        <v>3940</v>
      </c>
      <c r="F196" s="10" t="s">
        <v>6148</v>
      </c>
      <c r="G196" s="9">
        <v>2</v>
      </c>
      <c r="H196" s="9" t="str">
        <f>_xll.XLOOKUP(E196,customers!$A$1:$A$1001,customers!$B$1:$B$1001,,0)</f>
        <v>Temple Castiglione</v>
      </c>
      <c r="I196" s="32" t="str">
        <f>_xll.XLOOKUP(E196,customers!$A$1:$A$1001,customers!$C$1:$C$1001,,0)</f>
        <v>tcastiglionegz@xing.com</v>
      </c>
      <c r="J196" s="9" t="str">
        <f>_xll.XLOOKUP(E196,customers!$A$1:$A$1001,customers!$G$1:$G$1001,,0)</f>
        <v>United States</v>
      </c>
      <c r="K196" s="10" t="str">
        <f>_xll.XLOOKUP(F196,products!$A$1:$A$49,products!$B$1:$B$49,,0)</f>
        <v>Exc</v>
      </c>
      <c r="L196" s="10" t="str">
        <f>_xll.XLOOKUP(F196,products!$A$1:$A$49,products!$C$1:$C$49,,0)</f>
        <v>L</v>
      </c>
      <c r="M196" s="10" t="str">
        <f>_xll.XLOOKUP(F196,products!$A$1:$A$49,products!$D$1:$D$49,,0) &amp; " Kg "</f>
        <v xml:space="preserve">2.5 Kg </v>
      </c>
      <c r="N196" s="24">
        <f>_xll.XLOOKUP(F196,products!$A$1:$A$49,products!$E$1:$E$49,,0)</f>
        <v>34.154999999999994</v>
      </c>
      <c r="O196" s="25">
        <f>(G196*N196)</f>
        <v>68.309999999999988</v>
      </c>
      <c r="P196" t="str">
        <f>IF(K196="Rob","Robusta",IF(K196="Exc","Excelsa",IF(K196="Lib","Liberica",IF(K196="Ara","Arabica",""))))</f>
        <v>Excelsa</v>
      </c>
      <c r="Q196" t="str">
        <f>IF(L196="M","Medium",IF(L196="D","Dark",IF(L196="L","Light","")))</f>
        <v>Light</v>
      </c>
      <c r="R196" t="str">
        <f>_xll.XLOOKUP(Table3[[#This Row],[Customer ID]],customers!$A$1:$A$1001,customers!$I$1:$I$1001,,0)</f>
        <v>No</v>
      </c>
    </row>
    <row r="197" spans="1:18" x14ac:dyDescent="0.3">
      <c r="A197" s="12" t="s">
        <v>4705</v>
      </c>
      <c r="B197" s="19">
        <v>43741</v>
      </c>
      <c r="C197" s="11">
        <f>YEAR(B197)</f>
        <v>2019</v>
      </c>
      <c r="D197" s="38" t="str">
        <f t="shared" si="3"/>
        <v>Oct</v>
      </c>
      <c r="E197" s="12" t="s">
        <v>4706</v>
      </c>
      <c r="F197" s="13" t="s">
        <v>6155</v>
      </c>
      <c r="G197" s="12">
        <v>3</v>
      </c>
      <c r="H197" s="12" t="str">
        <f>_xll.XLOOKUP(E197,customers!$A$1:$A$1001,customers!$B$1:$B$1001,,0)</f>
        <v>Hussein Olliff</v>
      </c>
      <c r="I197" s="33" t="str">
        <f>_xll.XLOOKUP(E197,customers!$A$1:$A$1001,customers!$C$1:$C$1001,,0)</f>
        <v>holliffkq@sciencedirect.com</v>
      </c>
      <c r="J197" s="12" t="str">
        <f>_xll.XLOOKUP(E197,customers!$A$1:$A$1001,customers!$G$1:$G$1001,,0)</f>
        <v>Ireland</v>
      </c>
      <c r="K197" s="13" t="str">
        <f>_xll.XLOOKUP(F197,products!$A$1:$A$49,products!$B$1:$B$49,,0)</f>
        <v>Ara</v>
      </c>
      <c r="L197" s="13" t="str">
        <f>_xll.XLOOKUP(F197,products!$A$1:$A$49,products!$C$1:$C$49,,0)</f>
        <v>M</v>
      </c>
      <c r="M197" s="10" t="str">
        <f>_xll.XLOOKUP(F197,products!$A$1:$A$49,products!$D$1:$D$49,,0) &amp; " Kg "</f>
        <v xml:space="preserve">1 Kg </v>
      </c>
      <c r="N197" s="26">
        <f>_xll.XLOOKUP(F197,products!$A$1:$A$49,products!$E$1:$E$49,,0)</f>
        <v>11.25</v>
      </c>
      <c r="O197" s="27">
        <f>(G197*N197)</f>
        <v>33.75</v>
      </c>
      <c r="P197" t="str">
        <f>IF(K197="Rob","Robusta",IF(K197="Exc","Excelsa",IF(K197="Lib","Liberica",IF(K197="Ara","Arabica",""))))</f>
        <v>Arabica</v>
      </c>
      <c r="Q197" t="str">
        <f>IF(L197="M","Medium",IF(L197="D","Dark",IF(L197="L","Light","")))</f>
        <v>Medium</v>
      </c>
      <c r="R197" t="str">
        <f>_xll.XLOOKUP(Table3[[#This Row],[Customer ID]],customers!$A$1:$A$1001,customers!$I$1:$I$1001,,0)</f>
        <v>No</v>
      </c>
    </row>
    <row r="198" spans="1:18" x14ac:dyDescent="0.3">
      <c r="A198" s="9" t="s">
        <v>2375</v>
      </c>
      <c r="B198" s="18">
        <v>43742</v>
      </c>
      <c r="C198" s="8">
        <f>YEAR(B198)</f>
        <v>2019</v>
      </c>
      <c r="D198" s="38" t="str">
        <f t="shared" si="3"/>
        <v>Oct</v>
      </c>
      <c r="E198" s="9" t="s">
        <v>2376</v>
      </c>
      <c r="F198" s="10" t="s">
        <v>6179</v>
      </c>
      <c r="G198" s="9">
        <v>5</v>
      </c>
      <c r="H198" s="9" t="str">
        <f>_xll.XLOOKUP(E198,customers!$A$1:$A$1001,customers!$B$1:$B$1001,,0)</f>
        <v>Elonore Goodings</v>
      </c>
      <c r="I198" s="32">
        <f>_xll.XLOOKUP(E198,customers!$A$1:$A$1001,customers!$C$1:$C$1001,,0)</f>
        <v>0</v>
      </c>
      <c r="J198" s="9" t="str">
        <f>_xll.XLOOKUP(E198,customers!$A$1:$A$1001,customers!$G$1:$G$1001,,0)</f>
        <v>United States</v>
      </c>
      <c r="K198" s="10" t="str">
        <f>_xll.XLOOKUP(F198,products!$A$1:$A$49,products!$B$1:$B$49,,0)</f>
        <v>Rob</v>
      </c>
      <c r="L198" s="10" t="str">
        <f>_xll.XLOOKUP(F198,products!$A$1:$A$49,products!$C$1:$C$49,,0)</f>
        <v>L</v>
      </c>
      <c r="M198" s="10" t="str">
        <f>_xll.XLOOKUP(F198,products!$A$1:$A$49,products!$D$1:$D$49,,0) &amp; " Kg "</f>
        <v xml:space="preserve">1 Kg </v>
      </c>
      <c r="N198" s="24">
        <f>_xll.XLOOKUP(F198,products!$A$1:$A$49,products!$E$1:$E$49,,0)</f>
        <v>11.95</v>
      </c>
      <c r="O198" s="25">
        <f>(G198*N198)</f>
        <v>59.75</v>
      </c>
      <c r="P198" t="str">
        <f>IF(K198="Rob","Robusta",IF(K198="Exc","Excelsa",IF(K198="Lib","Liberica",IF(K198="Ara","Arabica",""))))</f>
        <v>Robusta</v>
      </c>
      <c r="Q198" t="str">
        <f>IF(L198="M","Medium",IF(L198="D","Dark",IF(L198="L","Light","")))</f>
        <v>Light</v>
      </c>
      <c r="R198" t="str">
        <f>_xll.XLOOKUP(Table3[[#This Row],[Customer ID]],customers!$A$1:$A$1001,customers!$I$1:$I$1001,,0)</f>
        <v>No</v>
      </c>
    </row>
    <row r="199" spans="1:18" x14ac:dyDescent="0.3">
      <c r="A199" s="12" t="s">
        <v>3933</v>
      </c>
      <c r="B199" s="19">
        <v>43743</v>
      </c>
      <c r="C199" s="11">
        <f>YEAR(B199)</f>
        <v>2019</v>
      </c>
      <c r="D199" s="38" t="str">
        <f t="shared" si="3"/>
        <v>Oct</v>
      </c>
      <c r="E199" s="12" t="s">
        <v>3934</v>
      </c>
      <c r="F199" s="13" t="s">
        <v>6138</v>
      </c>
      <c r="G199" s="12">
        <v>4</v>
      </c>
      <c r="H199" s="12" t="str">
        <f>_xll.XLOOKUP(E199,customers!$A$1:$A$1001,customers!$B$1:$B$1001,,0)</f>
        <v>Angelia Cleyburn</v>
      </c>
      <c r="I199" s="33" t="str">
        <f>_xll.XLOOKUP(E199,customers!$A$1:$A$1001,customers!$C$1:$C$1001,,0)</f>
        <v>acleyburngy@lycos.com</v>
      </c>
      <c r="J199" s="12" t="str">
        <f>_xll.XLOOKUP(E199,customers!$A$1:$A$1001,customers!$G$1:$G$1001,,0)</f>
        <v>United States</v>
      </c>
      <c r="K199" s="13" t="str">
        <f>_xll.XLOOKUP(F199,products!$A$1:$A$49,products!$B$1:$B$49,,0)</f>
        <v>Rob</v>
      </c>
      <c r="L199" s="13" t="str">
        <f>_xll.XLOOKUP(F199,products!$A$1:$A$49,products!$C$1:$C$49,,0)</f>
        <v>M</v>
      </c>
      <c r="M199" s="10" t="str">
        <f>_xll.XLOOKUP(F199,products!$A$1:$A$49,products!$D$1:$D$49,,0) &amp; " Kg "</f>
        <v xml:space="preserve">1 Kg </v>
      </c>
      <c r="N199" s="26">
        <f>_xll.XLOOKUP(F199,products!$A$1:$A$49,products!$E$1:$E$49,,0)</f>
        <v>9.9499999999999993</v>
      </c>
      <c r="O199" s="27">
        <f>(G199*N199)</f>
        <v>39.799999999999997</v>
      </c>
      <c r="P199" t="str">
        <f>IF(K199="Rob","Robusta",IF(K199="Exc","Excelsa",IF(K199="Lib","Liberica",IF(K199="Ara","Arabica",""))))</f>
        <v>Robusta</v>
      </c>
      <c r="Q199" t="str">
        <f>IF(L199="M","Medium",IF(L199="D","Dark",IF(L199="L","Light","")))</f>
        <v>Medium</v>
      </c>
      <c r="R199" t="str">
        <f>_xll.XLOOKUP(Table3[[#This Row],[Customer ID]],customers!$A$1:$A$1001,customers!$I$1:$I$1001,,0)</f>
        <v>No</v>
      </c>
    </row>
    <row r="200" spans="1:18" x14ac:dyDescent="0.3">
      <c r="A200" s="9" t="s">
        <v>643</v>
      </c>
      <c r="B200" s="18">
        <v>43746</v>
      </c>
      <c r="C200" s="8">
        <f>YEAR(B200)</f>
        <v>2019</v>
      </c>
      <c r="D200" s="38" t="str">
        <f t="shared" si="3"/>
        <v>Oct</v>
      </c>
      <c r="E200" s="9" t="s">
        <v>644</v>
      </c>
      <c r="F200" s="10" t="s">
        <v>6152</v>
      </c>
      <c r="G200" s="9">
        <v>5</v>
      </c>
      <c r="H200" s="9" t="str">
        <f>_xll.XLOOKUP(E200,customers!$A$1:$A$1001,customers!$B$1:$B$1001,,0)</f>
        <v>Vivie Danneil</v>
      </c>
      <c r="I200" s="32" t="str">
        <f>_xll.XLOOKUP(E200,customers!$A$1:$A$1001,customers!$C$1:$C$1001,,0)</f>
        <v>vdanneilr@mtv.com</v>
      </c>
      <c r="J200" s="9" t="str">
        <f>_xll.XLOOKUP(E200,customers!$A$1:$A$1001,customers!$G$1:$G$1001,,0)</f>
        <v>Ireland</v>
      </c>
      <c r="K200" s="10" t="str">
        <f>_xll.XLOOKUP(F200,products!$A$1:$A$49,products!$B$1:$B$49,,0)</f>
        <v>Ara</v>
      </c>
      <c r="L200" s="10" t="str">
        <f>_xll.XLOOKUP(F200,products!$A$1:$A$49,products!$C$1:$C$49,,0)</f>
        <v>M</v>
      </c>
      <c r="M200" s="10" t="str">
        <f>_xll.XLOOKUP(F200,products!$A$1:$A$49,products!$D$1:$D$49,,0) &amp; " Kg "</f>
        <v xml:space="preserve">0.2 Kg </v>
      </c>
      <c r="N200" s="24">
        <f>_xll.XLOOKUP(F200,products!$A$1:$A$49,products!$E$1:$E$49,,0)</f>
        <v>3.375</v>
      </c>
      <c r="O200" s="25">
        <f>(G200*N200)</f>
        <v>16.875</v>
      </c>
      <c r="P200" t="str">
        <f>IF(K200="Rob","Robusta",IF(K200="Exc","Excelsa",IF(K200="Lib","Liberica",IF(K200="Ara","Arabica",""))))</f>
        <v>Arabica</v>
      </c>
      <c r="Q200" t="str">
        <f>IF(L200="M","Medium",IF(L200="D","Dark",IF(L200="L","Light","")))</f>
        <v>Medium</v>
      </c>
      <c r="R200" t="str">
        <f>_xll.XLOOKUP(Table3[[#This Row],[Customer ID]],customers!$A$1:$A$1001,customers!$I$1:$I$1001,,0)</f>
        <v>No</v>
      </c>
    </row>
    <row r="201" spans="1:18" x14ac:dyDescent="0.3">
      <c r="A201" s="12" t="s">
        <v>1492</v>
      </c>
      <c r="B201" s="19">
        <v>43746</v>
      </c>
      <c r="C201" s="11">
        <f>YEAR(B201)</f>
        <v>2019</v>
      </c>
      <c r="D201" s="38" t="str">
        <f t="shared" si="3"/>
        <v>Oct</v>
      </c>
      <c r="E201" s="12" t="s">
        <v>1493</v>
      </c>
      <c r="F201" s="13" t="s">
        <v>6140</v>
      </c>
      <c r="G201" s="12">
        <v>2</v>
      </c>
      <c r="H201" s="12" t="str">
        <f>_xll.XLOOKUP(E201,customers!$A$1:$A$1001,customers!$B$1:$B$1001,,0)</f>
        <v>Katerina Melloi</v>
      </c>
      <c r="I201" s="33" t="str">
        <f>_xll.XLOOKUP(E201,customers!$A$1:$A$1001,customers!$C$1:$C$1001,,0)</f>
        <v>kmelloi4y@imdb.com</v>
      </c>
      <c r="J201" s="12" t="str">
        <f>_xll.XLOOKUP(E201,customers!$A$1:$A$1001,customers!$G$1:$G$1001,,0)</f>
        <v>United States</v>
      </c>
      <c r="K201" s="13" t="str">
        <f>_xll.XLOOKUP(F201,products!$A$1:$A$49,products!$B$1:$B$49,,0)</f>
        <v>Ara</v>
      </c>
      <c r="L201" s="13" t="str">
        <f>_xll.XLOOKUP(F201,products!$A$1:$A$49,products!$C$1:$C$49,,0)</f>
        <v>L</v>
      </c>
      <c r="M201" s="10" t="str">
        <f>_xll.XLOOKUP(F201,products!$A$1:$A$49,products!$D$1:$D$49,,0) &amp; " Kg "</f>
        <v xml:space="preserve">1 Kg </v>
      </c>
      <c r="N201" s="26">
        <f>_xll.XLOOKUP(F201,products!$A$1:$A$49,products!$E$1:$E$49,,0)</f>
        <v>12.95</v>
      </c>
      <c r="O201" s="27">
        <f>(G201*N201)</f>
        <v>25.9</v>
      </c>
      <c r="P201" t="str">
        <f>IF(K201="Rob","Robusta",IF(K201="Exc","Excelsa",IF(K201="Lib","Liberica",IF(K201="Ara","Arabica",""))))</f>
        <v>Arabica</v>
      </c>
      <c r="Q201" t="str">
        <f>IF(L201="M","Medium",IF(L201="D","Dark",IF(L201="L","Light","")))</f>
        <v>Light</v>
      </c>
      <c r="R201" t="str">
        <f>_xll.XLOOKUP(Table3[[#This Row],[Customer ID]],customers!$A$1:$A$1001,customers!$I$1:$I$1001,,0)</f>
        <v>No</v>
      </c>
    </row>
    <row r="202" spans="1:18" x14ac:dyDescent="0.3">
      <c r="A202" s="9" t="s">
        <v>5709</v>
      </c>
      <c r="B202" s="18">
        <v>43746</v>
      </c>
      <c r="C202" s="8">
        <f>YEAR(B202)</f>
        <v>2019</v>
      </c>
      <c r="D202" s="38" t="str">
        <f t="shared" si="3"/>
        <v>Oct</v>
      </c>
      <c r="E202" s="9" t="s">
        <v>5710</v>
      </c>
      <c r="F202" s="10" t="s">
        <v>6185</v>
      </c>
      <c r="G202" s="9">
        <v>1</v>
      </c>
      <c r="H202" s="9" t="str">
        <f>_xll.XLOOKUP(E202,customers!$A$1:$A$1001,customers!$B$1:$B$1001,,0)</f>
        <v>Goldie Wynes</v>
      </c>
      <c r="I202" s="32" t="str">
        <f>_xll.XLOOKUP(E202,customers!$A$1:$A$1001,customers!$C$1:$C$1001,,0)</f>
        <v>gwynespn@dagondesign.com</v>
      </c>
      <c r="J202" s="9" t="str">
        <f>_xll.XLOOKUP(E202,customers!$A$1:$A$1001,customers!$G$1:$G$1001,,0)</f>
        <v>United States</v>
      </c>
      <c r="K202" s="10" t="str">
        <f>_xll.XLOOKUP(F202,products!$A$1:$A$49,products!$B$1:$B$49,,0)</f>
        <v>Exc</v>
      </c>
      <c r="L202" s="10" t="str">
        <f>_xll.XLOOKUP(F202,products!$A$1:$A$49,products!$C$1:$C$49,,0)</f>
        <v>D</v>
      </c>
      <c r="M202" s="10" t="str">
        <f>_xll.XLOOKUP(F202,products!$A$1:$A$49,products!$D$1:$D$49,,0) &amp; " Kg "</f>
        <v xml:space="preserve">2.5 Kg </v>
      </c>
      <c r="N202" s="24">
        <f>_xll.XLOOKUP(F202,products!$A$1:$A$49,products!$E$1:$E$49,,0)</f>
        <v>27.945</v>
      </c>
      <c r="O202" s="25">
        <f>(G202*N202)</f>
        <v>27.945</v>
      </c>
      <c r="P202" t="str">
        <f>IF(K202="Rob","Robusta",IF(K202="Exc","Excelsa",IF(K202="Lib","Liberica",IF(K202="Ara","Arabica",""))))</f>
        <v>Excelsa</v>
      </c>
      <c r="Q202" t="str">
        <f>IF(L202="M","Medium",IF(L202="D","Dark",IF(L202="L","Light","")))</f>
        <v>Dark</v>
      </c>
      <c r="R202" t="str">
        <f>_xll.XLOOKUP(Table3[[#This Row],[Customer ID]],customers!$A$1:$A$1001,customers!$I$1:$I$1001,,0)</f>
        <v>No</v>
      </c>
    </row>
    <row r="203" spans="1:18" x14ac:dyDescent="0.3">
      <c r="A203" s="12" t="s">
        <v>3208</v>
      </c>
      <c r="B203" s="19">
        <v>43747</v>
      </c>
      <c r="C203" s="11">
        <f>YEAR(B203)</f>
        <v>2019</v>
      </c>
      <c r="D203" s="38" t="str">
        <f t="shared" si="3"/>
        <v>Oct</v>
      </c>
      <c r="E203" s="12" t="s">
        <v>3209</v>
      </c>
      <c r="F203" s="13" t="s">
        <v>6179</v>
      </c>
      <c r="G203" s="12">
        <v>2</v>
      </c>
      <c r="H203" s="12" t="str">
        <f>_xll.XLOOKUP(E203,customers!$A$1:$A$1001,customers!$B$1:$B$1001,,0)</f>
        <v>Nanny Izhakov</v>
      </c>
      <c r="I203" s="33" t="str">
        <f>_xll.XLOOKUP(E203,customers!$A$1:$A$1001,customers!$C$1:$C$1001,,0)</f>
        <v>nizhakovdd@aol.com</v>
      </c>
      <c r="J203" s="12" t="str">
        <f>_xll.XLOOKUP(E203,customers!$A$1:$A$1001,customers!$G$1:$G$1001,,0)</f>
        <v>United Kingdom</v>
      </c>
      <c r="K203" s="13" t="str">
        <f>_xll.XLOOKUP(F203,products!$A$1:$A$49,products!$B$1:$B$49,,0)</f>
        <v>Rob</v>
      </c>
      <c r="L203" s="13" t="str">
        <f>_xll.XLOOKUP(F203,products!$A$1:$A$49,products!$C$1:$C$49,,0)</f>
        <v>L</v>
      </c>
      <c r="M203" s="10" t="str">
        <f>_xll.XLOOKUP(F203,products!$A$1:$A$49,products!$D$1:$D$49,,0) &amp; " Kg "</f>
        <v xml:space="preserve">1 Kg </v>
      </c>
      <c r="N203" s="26">
        <f>_xll.XLOOKUP(F203,products!$A$1:$A$49,products!$E$1:$E$49,,0)</f>
        <v>11.95</v>
      </c>
      <c r="O203" s="27">
        <f>(G203*N203)</f>
        <v>23.9</v>
      </c>
      <c r="P203" t="str">
        <f>IF(K203="Rob","Robusta",IF(K203="Exc","Excelsa",IF(K203="Lib","Liberica",IF(K203="Ara","Arabica",""))))</f>
        <v>Robusta</v>
      </c>
      <c r="Q203" t="str">
        <f>IF(L203="M","Medium",IF(L203="D","Dark",IF(L203="L","Light","")))</f>
        <v>Light</v>
      </c>
      <c r="R203" t="str">
        <f>_xll.XLOOKUP(Table3[[#This Row],[Customer ID]],customers!$A$1:$A$1001,customers!$I$1:$I$1001,,0)</f>
        <v>No</v>
      </c>
    </row>
    <row r="204" spans="1:18" x14ac:dyDescent="0.3">
      <c r="A204" s="9" t="s">
        <v>6122</v>
      </c>
      <c r="B204" s="18">
        <v>43749</v>
      </c>
      <c r="C204" s="8">
        <f>YEAR(B204)</f>
        <v>2019</v>
      </c>
      <c r="D204" s="38" t="str">
        <f t="shared" si="3"/>
        <v>Oct</v>
      </c>
      <c r="E204" s="9" t="s">
        <v>6118</v>
      </c>
      <c r="F204" s="10" t="s">
        <v>6157</v>
      </c>
      <c r="G204" s="9">
        <v>4</v>
      </c>
      <c r="H204" s="9" t="str">
        <f>_xll.XLOOKUP(E204,customers!$A$1:$A$1001,customers!$B$1:$B$1001,,0)</f>
        <v>Marguerite Graves</v>
      </c>
      <c r="I204" s="32">
        <f>_xll.XLOOKUP(E204,customers!$A$1:$A$1001,customers!$C$1:$C$1001,,0)</f>
        <v>0</v>
      </c>
      <c r="J204" s="9" t="str">
        <f>_xll.XLOOKUP(E204,customers!$A$1:$A$1001,customers!$G$1:$G$1001,,0)</f>
        <v>United States</v>
      </c>
      <c r="K204" s="10" t="str">
        <f>_xll.XLOOKUP(F204,products!$A$1:$A$49,products!$B$1:$B$49,,0)</f>
        <v>Ara</v>
      </c>
      <c r="L204" s="10" t="str">
        <f>_xll.XLOOKUP(F204,products!$A$1:$A$49,products!$C$1:$C$49,,0)</f>
        <v>M</v>
      </c>
      <c r="M204" s="10" t="str">
        <f>_xll.XLOOKUP(F204,products!$A$1:$A$49,products!$D$1:$D$49,,0) &amp; " Kg "</f>
        <v xml:space="preserve">0.5 Kg </v>
      </c>
      <c r="N204" s="24">
        <f>_xll.XLOOKUP(F204,products!$A$1:$A$49,products!$E$1:$E$49,,0)</f>
        <v>6.75</v>
      </c>
      <c r="O204" s="25">
        <f>(G204*N204)</f>
        <v>27</v>
      </c>
      <c r="P204" t="str">
        <f>IF(K204="Rob","Robusta",IF(K204="Exc","Excelsa",IF(K204="Lib","Liberica",IF(K204="Ara","Arabica",""))))</f>
        <v>Arabica</v>
      </c>
      <c r="Q204" t="str">
        <f>IF(L204="M","Medium",IF(L204="D","Dark",IF(L204="L","Light","")))</f>
        <v>Medium</v>
      </c>
      <c r="R204" t="str">
        <f>_xll.XLOOKUP(Table3[[#This Row],[Customer ID]],customers!$A$1:$A$1001,customers!$I$1:$I$1001,,0)</f>
        <v>No</v>
      </c>
    </row>
    <row r="205" spans="1:18" x14ac:dyDescent="0.3">
      <c r="A205" s="12" t="s">
        <v>3548</v>
      </c>
      <c r="B205" s="19">
        <v>43750</v>
      </c>
      <c r="C205" s="11">
        <f>YEAR(B205)</f>
        <v>2019</v>
      </c>
      <c r="D205" s="38" t="str">
        <f t="shared" si="3"/>
        <v>Oct</v>
      </c>
      <c r="E205" s="12" t="s">
        <v>3549</v>
      </c>
      <c r="F205" s="13" t="s">
        <v>6168</v>
      </c>
      <c r="G205" s="12">
        <v>1</v>
      </c>
      <c r="H205" s="12" t="str">
        <f>_xll.XLOOKUP(E205,customers!$A$1:$A$1001,customers!$B$1:$B$1001,,0)</f>
        <v>Lora Dukes</v>
      </c>
      <c r="I205" s="33">
        <f>_xll.XLOOKUP(E205,customers!$A$1:$A$1001,customers!$C$1:$C$1001,,0)</f>
        <v>0</v>
      </c>
      <c r="J205" s="12" t="str">
        <f>_xll.XLOOKUP(E205,customers!$A$1:$A$1001,customers!$G$1:$G$1001,,0)</f>
        <v>Ireland</v>
      </c>
      <c r="K205" s="13" t="str">
        <f>_xll.XLOOKUP(F205,products!$A$1:$A$49,products!$B$1:$B$49,,0)</f>
        <v>Ara</v>
      </c>
      <c r="L205" s="13" t="str">
        <f>_xll.XLOOKUP(F205,products!$A$1:$A$49,products!$C$1:$C$49,,0)</f>
        <v>D</v>
      </c>
      <c r="M205" s="10" t="str">
        <f>_xll.XLOOKUP(F205,products!$A$1:$A$49,products!$D$1:$D$49,,0) &amp; " Kg "</f>
        <v xml:space="preserve">2.5 Kg </v>
      </c>
      <c r="N205" s="26">
        <f>_xll.XLOOKUP(F205,products!$A$1:$A$49,products!$E$1:$E$49,,0)</f>
        <v>22.884999999999998</v>
      </c>
      <c r="O205" s="27">
        <f>(G205*N205)</f>
        <v>22.884999999999998</v>
      </c>
      <c r="P205" t="str">
        <f>IF(K205="Rob","Robusta",IF(K205="Exc","Excelsa",IF(K205="Lib","Liberica",IF(K205="Ara","Arabica",""))))</f>
        <v>Arabica</v>
      </c>
      <c r="Q205" t="str">
        <f>IF(L205="M","Medium",IF(L205="D","Dark",IF(L205="L","Light","")))</f>
        <v>Dark</v>
      </c>
      <c r="R205" t="str">
        <f>_xll.XLOOKUP(Table3[[#This Row],[Customer ID]],customers!$A$1:$A$1001,customers!$I$1:$I$1001,,0)</f>
        <v>Yes</v>
      </c>
    </row>
    <row r="206" spans="1:18" x14ac:dyDescent="0.3">
      <c r="A206" s="9" t="s">
        <v>2414</v>
      </c>
      <c r="B206" s="18">
        <v>43751</v>
      </c>
      <c r="C206" s="8">
        <f>YEAR(B206)</f>
        <v>2019</v>
      </c>
      <c r="D206" s="38" t="str">
        <f t="shared" si="3"/>
        <v>Oct</v>
      </c>
      <c r="E206" s="9" t="s">
        <v>2415</v>
      </c>
      <c r="F206" s="10" t="s">
        <v>6176</v>
      </c>
      <c r="G206" s="9">
        <v>2</v>
      </c>
      <c r="H206" s="9" t="str">
        <f>_xll.XLOOKUP(E206,customers!$A$1:$A$1001,customers!$B$1:$B$1001,,0)</f>
        <v>Lucienne Scargle</v>
      </c>
      <c r="I206" s="32" t="str">
        <f>_xll.XLOOKUP(E206,customers!$A$1:$A$1001,customers!$C$1:$C$1001,,0)</f>
        <v>lscargle9h@myspace.com</v>
      </c>
      <c r="J206" s="9" t="str">
        <f>_xll.XLOOKUP(E206,customers!$A$1:$A$1001,customers!$G$1:$G$1001,,0)</f>
        <v>United States</v>
      </c>
      <c r="K206" s="10" t="str">
        <f>_xll.XLOOKUP(F206,products!$A$1:$A$49,products!$B$1:$B$49,,0)</f>
        <v>Exc</v>
      </c>
      <c r="L206" s="10" t="str">
        <f>_xll.XLOOKUP(F206,products!$A$1:$A$49,products!$C$1:$C$49,,0)</f>
        <v>L</v>
      </c>
      <c r="M206" s="10" t="str">
        <f>_xll.XLOOKUP(F206,products!$A$1:$A$49,products!$D$1:$D$49,,0) &amp; " Kg "</f>
        <v xml:space="preserve">0.5 Kg </v>
      </c>
      <c r="N206" s="24">
        <f>_xll.XLOOKUP(F206,products!$A$1:$A$49,products!$E$1:$E$49,,0)</f>
        <v>8.91</v>
      </c>
      <c r="O206" s="25">
        <f>(G206*N206)</f>
        <v>17.82</v>
      </c>
      <c r="P206" t="str">
        <f>IF(K206="Rob","Robusta",IF(K206="Exc","Excelsa",IF(K206="Lib","Liberica",IF(K206="Ara","Arabica",""))))</f>
        <v>Excelsa</v>
      </c>
      <c r="Q206" t="str">
        <f>IF(L206="M","Medium",IF(L206="D","Dark",IF(L206="L","Light","")))</f>
        <v>Light</v>
      </c>
      <c r="R206" t="str">
        <f>_xll.XLOOKUP(Table3[[#This Row],[Customer ID]],customers!$A$1:$A$1001,customers!$I$1:$I$1001,,0)</f>
        <v>No</v>
      </c>
    </row>
    <row r="207" spans="1:18" x14ac:dyDescent="0.3">
      <c r="A207" s="12" t="s">
        <v>2414</v>
      </c>
      <c r="B207" s="19">
        <v>43751</v>
      </c>
      <c r="C207" s="11">
        <f>YEAR(B207)</f>
        <v>2019</v>
      </c>
      <c r="D207" s="38" t="str">
        <f t="shared" si="3"/>
        <v>Oct</v>
      </c>
      <c r="E207" s="12" t="s">
        <v>2415</v>
      </c>
      <c r="F207" s="13" t="s">
        <v>6169</v>
      </c>
      <c r="G207" s="12">
        <v>5</v>
      </c>
      <c r="H207" s="12" t="str">
        <f>_xll.XLOOKUP(E207,customers!$A$1:$A$1001,customers!$B$1:$B$1001,,0)</f>
        <v>Lucienne Scargle</v>
      </c>
      <c r="I207" s="33" t="str">
        <f>_xll.XLOOKUP(E207,customers!$A$1:$A$1001,customers!$C$1:$C$1001,,0)</f>
        <v>lscargle9h@myspace.com</v>
      </c>
      <c r="J207" s="12" t="str">
        <f>_xll.XLOOKUP(E207,customers!$A$1:$A$1001,customers!$G$1:$G$1001,,0)</f>
        <v>United States</v>
      </c>
      <c r="K207" s="13" t="str">
        <f>_xll.XLOOKUP(F207,products!$A$1:$A$49,products!$B$1:$B$49,,0)</f>
        <v>Lib</v>
      </c>
      <c r="L207" s="13" t="str">
        <f>_xll.XLOOKUP(F207,products!$A$1:$A$49,products!$C$1:$C$49,,0)</f>
        <v>D</v>
      </c>
      <c r="M207" s="10" t="str">
        <f>_xll.XLOOKUP(F207,products!$A$1:$A$49,products!$D$1:$D$49,,0) &amp; " Kg "</f>
        <v xml:space="preserve">0.5 Kg </v>
      </c>
      <c r="N207" s="26">
        <f>_xll.XLOOKUP(F207,products!$A$1:$A$49,products!$E$1:$E$49,,0)</f>
        <v>7.77</v>
      </c>
      <c r="O207" s="27">
        <f>(G207*N207)</f>
        <v>38.849999999999994</v>
      </c>
      <c r="P207" t="str">
        <f>IF(K207="Rob","Robusta",IF(K207="Exc","Excelsa",IF(K207="Lib","Liberica",IF(K207="Ara","Arabica",""))))</f>
        <v>Liberica</v>
      </c>
      <c r="Q207" t="str">
        <f>IF(L207="M","Medium",IF(L207="D","Dark",IF(L207="L","Light","")))</f>
        <v>Dark</v>
      </c>
      <c r="R207" t="str">
        <f>_xll.XLOOKUP(Table3[[#This Row],[Customer ID]],customers!$A$1:$A$1001,customers!$I$1:$I$1001,,0)</f>
        <v>No</v>
      </c>
    </row>
    <row r="208" spans="1:18" x14ac:dyDescent="0.3">
      <c r="A208" s="9" t="s">
        <v>872</v>
      </c>
      <c r="B208" s="18">
        <v>43754</v>
      </c>
      <c r="C208" s="8">
        <f>YEAR(B208)</f>
        <v>2019</v>
      </c>
      <c r="D208" s="38" t="str">
        <f t="shared" si="3"/>
        <v>Oct</v>
      </c>
      <c r="E208" s="9" t="s">
        <v>873</v>
      </c>
      <c r="F208" s="10" t="s">
        <v>6174</v>
      </c>
      <c r="G208" s="9">
        <v>1</v>
      </c>
      <c r="H208" s="9" t="str">
        <f>_xll.XLOOKUP(E208,customers!$A$1:$A$1001,customers!$B$1:$B$1001,,0)</f>
        <v>Hayward Goulter</v>
      </c>
      <c r="I208" s="32" t="str">
        <f>_xll.XLOOKUP(E208,customers!$A$1:$A$1001,customers!$C$1:$C$1001,,0)</f>
        <v>hgoulter1w@abc.net.au</v>
      </c>
      <c r="J208" s="9" t="str">
        <f>_xll.XLOOKUP(E208,customers!$A$1:$A$1001,customers!$G$1:$G$1001,,0)</f>
        <v>United States</v>
      </c>
      <c r="K208" s="10" t="str">
        <f>_xll.XLOOKUP(F208,products!$A$1:$A$49,products!$B$1:$B$49,,0)</f>
        <v>Rob</v>
      </c>
      <c r="L208" s="10" t="str">
        <f>_xll.XLOOKUP(F208,products!$A$1:$A$49,products!$C$1:$C$49,,0)</f>
        <v>M</v>
      </c>
      <c r="M208" s="10" t="str">
        <f>_xll.XLOOKUP(F208,products!$A$1:$A$49,products!$D$1:$D$49,,0) &amp; " Kg "</f>
        <v xml:space="preserve">0.2 Kg </v>
      </c>
      <c r="N208" s="24">
        <f>_xll.XLOOKUP(F208,products!$A$1:$A$49,products!$E$1:$E$49,,0)</f>
        <v>2.9849999999999999</v>
      </c>
      <c r="O208" s="25">
        <f>(G208*N208)</f>
        <v>2.9849999999999999</v>
      </c>
      <c r="P208" t="str">
        <f>IF(K208="Rob","Robusta",IF(K208="Exc","Excelsa",IF(K208="Lib","Liberica",IF(K208="Ara","Arabica",""))))</f>
        <v>Robusta</v>
      </c>
      <c r="Q208" t="str">
        <f>IF(L208="M","Medium",IF(L208="D","Dark",IF(L208="L","Light","")))</f>
        <v>Medium</v>
      </c>
      <c r="R208" t="str">
        <f>_xll.XLOOKUP(Table3[[#This Row],[Customer ID]],customers!$A$1:$A$1001,customers!$I$1:$I$1001,,0)</f>
        <v>No</v>
      </c>
    </row>
    <row r="209" spans="1:18" x14ac:dyDescent="0.3">
      <c r="A209" s="12" t="s">
        <v>2107</v>
      </c>
      <c r="B209" s="19">
        <v>43755</v>
      </c>
      <c r="C209" s="11">
        <f>YEAR(B209)</f>
        <v>2019</v>
      </c>
      <c r="D209" s="38" t="str">
        <f t="shared" si="3"/>
        <v>Oct</v>
      </c>
      <c r="E209" s="12" t="s">
        <v>2108</v>
      </c>
      <c r="F209" s="13" t="s">
        <v>6152</v>
      </c>
      <c r="G209" s="12">
        <v>4</v>
      </c>
      <c r="H209" s="12" t="str">
        <f>_xll.XLOOKUP(E209,customers!$A$1:$A$1001,customers!$B$1:$B$1001,,0)</f>
        <v>Byram Mergue</v>
      </c>
      <c r="I209" s="33" t="str">
        <f>_xll.XLOOKUP(E209,customers!$A$1:$A$1001,customers!$C$1:$C$1001,,0)</f>
        <v>bmergue7y@umn.edu</v>
      </c>
      <c r="J209" s="12" t="str">
        <f>_xll.XLOOKUP(E209,customers!$A$1:$A$1001,customers!$G$1:$G$1001,,0)</f>
        <v>United States</v>
      </c>
      <c r="K209" s="13" t="str">
        <f>_xll.XLOOKUP(F209,products!$A$1:$A$49,products!$B$1:$B$49,,0)</f>
        <v>Ara</v>
      </c>
      <c r="L209" s="13" t="str">
        <f>_xll.XLOOKUP(F209,products!$A$1:$A$49,products!$C$1:$C$49,,0)</f>
        <v>M</v>
      </c>
      <c r="M209" s="10" t="str">
        <f>_xll.XLOOKUP(F209,products!$A$1:$A$49,products!$D$1:$D$49,,0) &amp; " Kg "</f>
        <v xml:space="preserve">0.2 Kg </v>
      </c>
      <c r="N209" s="26">
        <f>_xll.XLOOKUP(F209,products!$A$1:$A$49,products!$E$1:$E$49,,0)</f>
        <v>3.375</v>
      </c>
      <c r="O209" s="27">
        <f>(G209*N209)</f>
        <v>13.5</v>
      </c>
      <c r="P209" t="str">
        <f>IF(K209="Rob","Robusta",IF(K209="Exc","Excelsa",IF(K209="Lib","Liberica",IF(K209="Ara","Arabica",""))))</f>
        <v>Arabica</v>
      </c>
      <c r="Q209" t="str">
        <f>IF(L209="M","Medium",IF(L209="D","Dark",IF(L209="L","Light","")))</f>
        <v>Medium</v>
      </c>
      <c r="R209" t="str">
        <f>_xll.XLOOKUP(Table3[[#This Row],[Customer ID]],customers!$A$1:$A$1001,customers!$I$1:$I$1001,,0)</f>
        <v>Yes</v>
      </c>
    </row>
    <row r="210" spans="1:18" x14ac:dyDescent="0.3">
      <c r="A210" s="9" t="s">
        <v>587</v>
      </c>
      <c r="B210" s="18">
        <v>43757</v>
      </c>
      <c r="C210" s="8">
        <f>YEAR(B210)</f>
        <v>2019</v>
      </c>
      <c r="D210" s="38" t="str">
        <f t="shared" si="3"/>
        <v>Oct</v>
      </c>
      <c r="E210" s="9" t="s">
        <v>588</v>
      </c>
      <c r="F210" s="10" t="s">
        <v>6140</v>
      </c>
      <c r="G210" s="9">
        <v>6</v>
      </c>
      <c r="H210" s="9" t="str">
        <f>_xll.XLOOKUP(E210,customers!$A$1:$A$1001,customers!$B$1:$B$1001,,0)</f>
        <v>Rhianon Broxup</v>
      </c>
      <c r="I210" s="32" t="str">
        <f>_xll.XLOOKUP(E210,customers!$A$1:$A$1001,customers!$C$1:$C$1001,,0)</f>
        <v>rbroxuph@jimdo.com</v>
      </c>
      <c r="J210" s="9" t="str">
        <f>_xll.XLOOKUP(E210,customers!$A$1:$A$1001,customers!$G$1:$G$1001,,0)</f>
        <v>United States</v>
      </c>
      <c r="K210" s="10" t="str">
        <f>_xll.XLOOKUP(F210,products!$A$1:$A$49,products!$B$1:$B$49,,0)</f>
        <v>Ara</v>
      </c>
      <c r="L210" s="10" t="str">
        <f>_xll.XLOOKUP(F210,products!$A$1:$A$49,products!$C$1:$C$49,,0)</f>
        <v>L</v>
      </c>
      <c r="M210" s="10" t="str">
        <f>_xll.XLOOKUP(F210,products!$A$1:$A$49,products!$D$1:$D$49,,0) &amp; " Kg "</f>
        <v xml:space="preserve">1 Kg </v>
      </c>
      <c r="N210" s="24">
        <f>_xll.XLOOKUP(F210,products!$A$1:$A$49,products!$E$1:$E$49,,0)</f>
        <v>12.95</v>
      </c>
      <c r="O210" s="25">
        <f>(G210*N210)</f>
        <v>77.699999999999989</v>
      </c>
      <c r="P210" t="str">
        <f>IF(K210="Rob","Robusta",IF(K210="Exc","Excelsa",IF(K210="Lib","Liberica",IF(K210="Ara","Arabica",""))))</f>
        <v>Arabica</v>
      </c>
      <c r="Q210" t="str">
        <f>IF(L210="M","Medium",IF(L210="D","Dark",IF(L210="L","Light","")))</f>
        <v>Light</v>
      </c>
      <c r="R210" t="str">
        <f>_xll.XLOOKUP(Table3[[#This Row],[Customer ID]],customers!$A$1:$A$1001,customers!$I$1:$I$1001,,0)</f>
        <v>No</v>
      </c>
    </row>
    <row r="211" spans="1:18" x14ac:dyDescent="0.3">
      <c r="A211" s="12" t="s">
        <v>2899</v>
      </c>
      <c r="B211" s="19">
        <v>43759</v>
      </c>
      <c r="C211" s="11">
        <f>YEAR(B211)</f>
        <v>2019</v>
      </c>
      <c r="D211" s="38" t="str">
        <f t="shared" si="3"/>
        <v>Oct</v>
      </c>
      <c r="E211" s="12" t="s">
        <v>2900</v>
      </c>
      <c r="F211" s="13" t="s">
        <v>6179</v>
      </c>
      <c r="G211" s="12">
        <v>5</v>
      </c>
      <c r="H211" s="12" t="str">
        <f>_xll.XLOOKUP(E211,customers!$A$1:$A$1001,customers!$B$1:$B$1001,,0)</f>
        <v>Minetta Ackrill</v>
      </c>
      <c r="I211" s="33" t="str">
        <f>_xll.XLOOKUP(E211,customers!$A$1:$A$1001,customers!$C$1:$C$1001,,0)</f>
        <v>mackrillbw@bandcamp.com</v>
      </c>
      <c r="J211" s="12" t="str">
        <f>_xll.XLOOKUP(E211,customers!$A$1:$A$1001,customers!$G$1:$G$1001,,0)</f>
        <v>United States</v>
      </c>
      <c r="K211" s="13" t="str">
        <f>_xll.XLOOKUP(F211,products!$A$1:$A$49,products!$B$1:$B$49,,0)</f>
        <v>Rob</v>
      </c>
      <c r="L211" s="13" t="str">
        <f>_xll.XLOOKUP(F211,products!$A$1:$A$49,products!$C$1:$C$49,,0)</f>
        <v>L</v>
      </c>
      <c r="M211" s="10" t="str">
        <f>_xll.XLOOKUP(F211,products!$A$1:$A$49,products!$D$1:$D$49,,0) &amp; " Kg "</f>
        <v xml:space="preserve">1 Kg </v>
      </c>
      <c r="N211" s="26">
        <f>_xll.XLOOKUP(F211,products!$A$1:$A$49,products!$E$1:$E$49,,0)</f>
        <v>11.95</v>
      </c>
      <c r="O211" s="27">
        <f>(G211*N211)</f>
        <v>59.75</v>
      </c>
      <c r="P211" t="str">
        <f>IF(K211="Rob","Robusta",IF(K211="Exc","Excelsa",IF(K211="Lib","Liberica",IF(K211="Ara","Arabica",""))))</f>
        <v>Robusta</v>
      </c>
      <c r="Q211" t="str">
        <f>IF(L211="M","Medium",IF(L211="D","Dark",IF(L211="L","Light","")))</f>
        <v>Light</v>
      </c>
      <c r="R211" t="str">
        <f>_xll.XLOOKUP(Table3[[#This Row],[Customer ID]],customers!$A$1:$A$1001,customers!$I$1:$I$1001,,0)</f>
        <v>No</v>
      </c>
    </row>
    <row r="212" spans="1:18" x14ac:dyDescent="0.3">
      <c r="A212" s="9" t="s">
        <v>5374</v>
      </c>
      <c r="B212" s="18">
        <v>43759</v>
      </c>
      <c r="C212" s="8">
        <f>YEAR(B212)</f>
        <v>2019</v>
      </c>
      <c r="D212" s="38" t="str">
        <f t="shared" si="3"/>
        <v>Oct</v>
      </c>
      <c r="E212" s="9" t="s">
        <v>5375</v>
      </c>
      <c r="F212" s="10" t="s">
        <v>6178</v>
      </c>
      <c r="G212" s="9">
        <v>6</v>
      </c>
      <c r="H212" s="9" t="str">
        <f>_xll.XLOOKUP(E212,customers!$A$1:$A$1001,customers!$B$1:$B$1001,,0)</f>
        <v>Ronda Pyson</v>
      </c>
      <c r="I212" s="32" t="str">
        <f>_xll.XLOOKUP(E212,customers!$A$1:$A$1001,customers!$C$1:$C$1001,,0)</f>
        <v>rpysono0@constantcontact.com</v>
      </c>
      <c r="J212" s="9" t="str">
        <f>_xll.XLOOKUP(E212,customers!$A$1:$A$1001,customers!$G$1:$G$1001,,0)</f>
        <v>Ireland</v>
      </c>
      <c r="K212" s="10" t="str">
        <f>_xll.XLOOKUP(F212,products!$A$1:$A$49,products!$B$1:$B$49,,0)</f>
        <v>Rob</v>
      </c>
      <c r="L212" s="10" t="str">
        <f>_xll.XLOOKUP(F212,products!$A$1:$A$49,products!$C$1:$C$49,,0)</f>
        <v>L</v>
      </c>
      <c r="M212" s="10" t="str">
        <f>_xll.XLOOKUP(F212,products!$A$1:$A$49,products!$D$1:$D$49,,0) &amp; " Kg "</f>
        <v xml:space="preserve">0.2 Kg </v>
      </c>
      <c r="N212" s="24">
        <f>_xll.XLOOKUP(F212,products!$A$1:$A$49,products!$E$1:$E$49,,0)</f>
        <v>3.5849999999999995</v>
      </c>
      <c r="O212" s="25">
        <f>(G212*N212)</f>
        <v>21.509999999999998</v>
      </c>
      <c r="P212" t="str">
        <f>IF(K212="Rob","Robusta",IF(K212="Exc","Excelsa",IF(K212="Lib","Liberica",IF(K212="Ara","Arabica",""))))</f>
        <v>Robusta</v>
      </c>
      <c r="Q212" t="str">
        <f>IF(L212="M","Medium",IF(L212="D","Dark",IF(L212="L","Light","")))</f>
        <v>Light</v>
      </c>
      <c r="R212" t="str">
        <f>_xll.XLOOKUP(Table3[[#This Row],[Customer ID]],customers!$A$1:$A$1001,customers!$I$1:$I$1001,,0)</f>
        <v>No</v>
      </c>
    </row>
    <row r="213" spans="1:18" x14ac:dyDescent="0.3">
      <c r="A213" s="12" t="s">
        <v>1152</v>
      </c>
      <c r="B213" s="19">
        <v>43760</v>
      </c>
      <c r="C213" s="11">
        <f>YEAR(B213)</f>
        <v>2019</v>
      </c>
      <c r="D213" s="38" t="str">
        <f t="shared" si="3"/>
        <v>Oct</v>
      </c>
      <c r="E213" s="12" t="s">
        <v>1153</v>
      </c>
      <c r="F213" s="13" t="s">
        <v>6144</v>
      </c>
      <c r="G213" s="12">
        <v>3</v>
      </c>
      <c r="H213" s="12" t="str">
        <f>_xll.XLOOKUP(E213,customers!$A$1:$A$1001,customers!$B$1:$B$1001,,0)</f>
        <v>Muffin Yallop</v>
      </c>
      <c r="I213" s="33" t="str">
        <f>_xll.XLOOKUP(E213,customers!$A$1:$A$1001,customers!$C$1:$C$1001,,0)</f>
        <v>myallop3a@fema.gov</v>
      </c>
      <c r="J213" s="12" t="str">
        <f>_xll.XLOOKUP(E213,customers!$A$1:$A$1001,customers!$G$1:$G$1001,,0)</f>
        <v>United States</v>
      </c>
      <c r="K213" s="13" t="str">
        <f>_xll.XLOOKUP(F213,products!$A$1:$A$49,products!$B$1:$B$49,,0)</f>
        <v>Exc</v>
      </c>
      <c r="L213" s="13" t="str">
        <f>_xll.XLOOKUP(F213,products!$A$1:$A$49,products!$C$1:$C$49,,0)</f>
        <v>D</v>
      </c>
      <c r="M213" s="10" t="str">
        <f>_xll.XLOOKUP(F213,products!$A$1:$A$49,products!$D$1:$D$49,,0) &amp; " Kg "</f>
        <v xml:space="preserve">0.5 Kg </v>
      </c>
      <c r="N213" s="26">
        <f>_xll.XLOOKUP(F213,products!$A$1:$A$49,products!$E$1:$E$49,,0)</f>
        <v>7.29</v>
      </c>
      <c r="O213" s="27">
        <f>(G213*N213)</f>
        <v>21.87</v>
      </c>
      <c r="P213" t="str">
        <f>IF(K213="Rob","Robusta",IF(K213="Exc","Excelsa",IF(K213="Lib","Liberica",IF(K213="Ara","Arabica",""))))</f>
        <v>Excelsa</v>
      </c>
      <c r="Q213" t="str">
        <f>IF(L213="M","Medium",IF(L213="D","Dark",IF(L213="L","Light","")))</f>
        <v>Dark</v>
      </c>
      <c r="R213" t="str">
        <f>_xll.XLOOKUP(Table3[[#This Row],[Customer ID]],customers!$A$1:$A$1001,customers!$I$1:$I$1001,,0)</f>
        <v>Yes</v>
      </c>
    </row>
    <row r="214" spans="1:18" x14ac:dyDescent="0.3">
      <c r="A214" s="9" t="s">
        <v>3611</v>
      </c>
      <c r="B214" s="18">
        <v>43761</v>
      </c>
      <c r="C214" s="8">
        <f>YEAR(B214)</f>
        <v>2019</v>
      </c>
      <c r="D214" s="38" t="str">
        <f t="shared" si="3"/>
        <v>Oct</v>
      </c>
      <c r="E214" s="9" t="s">
        <v>3612</v>
      </c>
      <c r="F214" s="10" t="s">
        <v>6184</v>
      </c>
      <c r="G214" s="9">
        <v>4</v>
      </c>
      <c r="H214" s="9" t="str">
        <f>_xll.XLOOKUP(E214,customers!$A$1:$A$1001,customers!$B$1:$B$1001,,0)</f>
        <v>Granville Alberts</v>
      </c>
      <c r="I214" s="32" t="str">
        <f>_xll.XLOOKUP(E214,customers!$A$1:$A$1001,customers!$C$1:$C$1001,,0)</f>
        <v>galbertsfc@etsy.com</v>
      </c>
      <c r="J214" s="9" t="str">
        <f>_xll.XLOOKUP(E214,customers!$A$1:$A$1001,customers!$G$1:$G$1001,,0)</f>
        <v>United Kingdom</v>
      </c>
      <c r="K214" s="10" t="str">
        <f>_xll.XLOOKUP(F214,products!$A$1:$A$49,products!$B$1:$B$49,,0)</f>
        <v>Exc</v>
      </c>
      <c r="L214" s="10" t="str">
        <f>_xll.XLOOKUP(F214,products!$A$1:$A$49,products!$C$1:$C$49,,0)</f>
        <v>L</v>
      </c>
      <c r="M214" s="10" t="str">
        <f>_xll.XLOOKUP(F214,products!$A$1:$A$49,products!$D$1:$D$49,,0) &amp; " Kg "</f>
        <v xml:space="preserve">0.2 Kg </v>
      </c>
      <c r="N214" s="24">
        <f>_xll.XLOOKUP(F214,products!$A$1:$A$49,products!$E$1:$E$49,,0)</f>
        <v>4.4550000000000001</v>
      </c>
      <c r="O214" s="25">
        <f>(G214*N214)</f>
        <v>17.82</v>
      </c>
      <c r="P214" t="str">
        <f>IF(K214="Rob","Robusta",IF(K214="Exc","Excelsa",IF(K214="Lib","Liberica",IF(K214="Ara","Arabica",""))))</f>
        <v>Excelsa</v>
      </c>
      <c r="Q214" t="str">
        <f>IF(L214="M","Medium",IF(L214="D","Dark",IF(L214="L","Light","")))</f>
        <v>Light</v>
      </c>
      <c r="R214" t="str">
        <f>_xll.XLOOKUP(Table3[[#This Row],[Customer ID]],customers!$A$1:$A$1001,customers!$I$1:$I$1001,,0)</f>
        <v>Yes</v>
      </c>
    </row>
    <row r="215" spans="1:18" x14ac:dyDescent="0.3">
      <c r="A215" s="12" t="s">
        <v>3950</v>
      </c>
      <c r="B215" s="19">
        <v>43761</v>
      </c>
      <c r="C215" s="11">
        <f>YEAR(B215)</f>
        <v>2019</v>
      </c>
      <c r="D215" s="38" t="str">
        <f t="shared" si="3"/>
        <v>Oct</v>
      </c>
      <c r="E215" s="12" t="s">
        <v>3951</v>
      </c>
      <c r="F215" s="13" t="s">
        <v>6146</v>
      </c>
      <c r="G215" s="12">
        <v>1</v>
      </c>
      <c r="H215" s="12" t="str">
        <f>_xll.XLOOKUP(E215,customers!$A$1:$A$1001,customers!$B$1:$B$1001,,0)</f>
        <v>Gunilla Lynch</v>
      </c>
      <c r="I215" s="33">
        <f>_xll.XLOOKUP(E215,customers!$A$1:$A$1001,customers!$C$1:$C$1001,,0)</f>
        <v>0</v>
      </c>
      <c r="J215" s="12" t="str">
        <f>_xll.XLOOKUP(E215,customers!$A$1:$A$1001,customers!$G$1:$G$1001,,0)</f>
        <v>United States</v>
      </c>
      <c r="K215" s="13" t="str">
        <f>_xll.XLOOKUP(F215,products!$A$1:$A$49,products!$B$1:$B$49,,0)</f>
        <v>Rob</v>
      </c>
      <c r="L215" s="13" t="str">
        <f>_xll.XLOOKUP(F215,products!$A$1:$A$49,products!$C$1:$C$49,,0)</f>
        <v>M</v>
      </c>
      <c r="M215" s="10" t="str">
        <f>_xll.XLOOKUP(F215,products!$A$1:$A$49,products!$D$1:$D$49,,0) &amp; " Kg "</f>
        <v xml:space="preserve">0.5 Kg </v>
      </c>
      <c r="N215" s="26">
        <f>_xll.XLOOKUP(F215,products!$A$1:$A$49,products!$E$1:$E$49,,0)</f>
        <v>5.97</v>
      </c>
      <c r="O215" s="27">
        <f>(G215*N215)</f>
        <v>5.97</v>
      </c>
      <c r="P215" t="str">
        <f>IF(K215="Rob","Robusta",IF(K215="Exc","Excelsa",IF(K215="Lib","Liberica",IF(K215="Ara","Arabica",""))))</f>
        <v>Robusta</v>
      </c>
      <c r="Q215" t="str">
        <f>IF(L215="M","Medium",IF(L215="D","Dark",IF(L215="L","Light","")))</f>
        <v>Medium</v>
      </c>
      <c r="R215" t="str">
        <f>_xll.XLOOKUP(Table3[[#This Row],[Customer ID]],customers!$A$1:$A$1001,customers!$I$1:$I$1001,,0)</f>
        <v>No</v>
      </c>
    </row>
    <row r="216" spans="1:18" x14ac:dyDescent="0.3">
      <c r="A216" s="9" t="s">
        <v>2193</v>
      </c>
      <c r="B216" s="18">
        <v>43762</v>
      </c>
      <c r="C216" s="8">
        <f>YEAR(B216)</f>
        <v>2019</v>
      </c>
      <c r="D216" s="38" t="str">
        <f t="shared" si="3"/>
        <v>Oct</v>
      </c>
      <c r="E216" s="9" t="s">
        <v>2194</v>
      </c>
      <c r="F216" s="10" t="s">
        <v>6157</v>
      </c>
      <c r="G216" s="9">
        <v>1</v>
      </c>
      <c r="H216" s="9" t="str">
        <f>_xll.XLOOKUP(E216,customers!$A$1:$A$1001,customers!$B$1:$B$1001,,0)</f>
        <v>Perkin Stonner</v>
      </c>
      <c r="I216" s="32" t="str">
        <f>_xll.XLOOKUP(E216,customers!$A$1:$A$1001,customers!$C$1:$C$1001,,0)</f>
        <v>pstonner8e@moonfruit.com</v>
      </c>
      <c r="J216" s="9" t="str">
        <f>_xll.XLOOKUP(E216,customers!$A$1:$A$1001,customers!$G$1:$G$1001,,0)</f>
        <v>United States</v>
      </c>
      <c r="K216" s="10" t="str">
        <f>_xll.XLOOKUP(F216,products!$A$1:$A$49,products!$B$1:$B$49,,0)</f>
        <v>Ara</v>
      </c>
      <c r="L216" s="10" t="str">
        <f>_xll.XLOOKUP(F216,products!$A$1:$A$49,products!$C$1:$C$49,,0)</f>
        <v>M</v>
      </c>
      <c r="M216" s="10" t="str">
        <f>_xll.XLOOKUP(F216,products!$A$1:$A$49,products!$D$1:$D$49,,0) &amp; " Kg "</f>
        <v xml:space="preserve">0.5 Kg </v>
      </c>
      <c r="N216" s="24">
        <f>_xll.XLOOKUP(F216,products!$A$1:$A$49,products!$E$1:$E$49,,0)</f>
        <v>6.75</v>
      </c>
      <c r="O216" s="25">
        <f>(G216*N216)</f>
        <v>6.75</v>
      </c>
      <c r="P216" t="str">
        <f>IF(K216="Rob","Robusta",IF(K216="Exc","Excelsa",IF(K216="Lib","Liberica",IF(K216="Ara","Arabica",""))))</f>
        <v>Arabica</v>
      </c>
      <c r="Q216" t="str">
        <f>IF(L216="M","Medium",IF(L216="D","Dark",IF(L216="L","Light","")))</f>
        <v>Medium</v>
      </c>
      <c r="R216" t="str">
        <f>_xll.XLOOKUP(Table3[[#This Row],[Customer ID]],customers!$A$1:$A$1001,customers!$I$1:$I$1001,,0)</f>
        <v>No</v>
      </c>
    </row>
    <row r="217" spans="1:18" x14ac:dyDescent="0.3">
      <c r="A217" s="12" t="s">
        <v>948</v>
      </c>
      <c r="B217" s="19">
        <v>43763</v>
      </c>
      <c r="C217" s="11">
        <f>YEAR(B217)</f>
        <v>2019</v>
      </c>
      <c r="D217" s="38" t="str">
        <f t="shared" si="3"/>
        <v>Oct</v>
      </c>
      <c r="E217" s="12" t="s">
        <v>949</v>
      </c>
      <c r="F217" s="13" t="s">
        <v>6164</v>
      </c>
      <c r="G217" s="12">
        <v>3</v>
      </c>
      <c r="H217" s="12" t="str">
        <f>_xll.XLOOKUP(E217,customers!$A$1:$A$1001,customers!$B$1:$B$1001,,0)</f>
        <v>Sheppard Yann</v>
      </c>
      <c r="I217" s="33" t="str">
        <f>_xll.XLOOKUP(E217,customers!$A$1:$A$1001,customers!$C$1:$C$1001,,0)</f>
        <v>syann29@senate.gov</v>
      </c>
      <c r="J217" s="12" t="str">
        <f>_xll.XLOOKUP(E217,customers!$A$1:$A$1001,customers!$G$1:$G$1001,,0)</f>
        <v>United States</v>
      </c>
      <c r="K217" s="13" t="str">
        <f>_xll.XLOOKUP(F217,products!$A$1:$A$49,products!$B$1:$B$49,,0)</f>
        <v>Lib</v>
      </c>
      <c r="L217" s="13" t="str">
        <f>_xll.XLOOKUP(F217,products!$A$1:$A$49,products!$C$1:$C$49,,0)</f>
        <v>L</v>
      </c>
      <c r="M217" s="10" t="str">
        <f>_xll.XLOOKUP(F217,products!$A$1:$A$49,products!$D$1:$D$49,,0) &amp; " Kg "</f>
        <v xml:space="preserve">2.5 Kg </v>
      </c>
      <c r="N217" s="26">
        <f>_xll.XLOOKUP(F217,products!$A$1:$A$49,products!$E$1:$E$49,,0)</f>
        <v>36.454999999999998</v>
      </c>
      <c r="O217" s="27">
        <f>(G217*N217)</f>
        <v>109.36499999999999</v>
      </c>
      <c r="P217" t="str">
        <f>IF(K217="Rob","Robusta",IF(K217="Exc","Excelsa",IF(K217="Lib","Liberica",IF(K217="Ara","Arabica",""))))</f>
        <v>Liberica</v>
      </c>
      <c r="Q217" t="str">
        <f>IF(L217="M","Medium",IF(L217="D","Dark",IF(L217="L","Light","")))</f>
        <v>Light</v>
      </c>
      <c r="R217" t="str">
        <f>_xll.XLOOKUP(Table3[[#This Row],[Customer ID]],customers!$A$1:$A$1001,customers!$I$1:$I$1001,,0)</f>
        <v>Yes</v>
      </c>
    </row>
    <row r="218" spans="1:18" x14ac:dyDescent="0.3">
      <c r="A218" s="9" t="s">
        <v>1367</v>
      </c>
      <c r="B218" s="18">
        <v>43764</v>
      </c>
      <c r="C218" s="8">
        <f>YEAR(B218)</f>
        <v>2019</v>
      </c>
      <c r="D218" s="38" t="str">
        <f t="shared" si="3"/>
        <v>Oct</v>
      </c>
      <c r="E218" s="9" t="s">
        <v>1368</v>
      </c>
      <c r="F218" s="10" t="s">
        <v>6175</v>
      </c>
      <c r="G218" s="9">
        <v>3</v>
      </c>
      <c r="H218" s="9" t="str">
        <f>_xll.XLOOKUP(E218,customers!$A$1:$A$1001,customers!$B$1:$B$1001,,0)</f>
        <v>Fielding Keinrat</v>
      </c>
      <c r="I218" s="32" t="str">
        <f>_xll.XLOOKUP(E218,customers!$A$1:$A$1001,customers!$C$1:$C$1001,,0)</f>
        <v>fkeinrat4c@dailymail.co.uk</v>
      </c>
      <c r="J218" s="9" t="str">
        <f>_xll.XLOOKUP(E218,customers!$A$1:$A$1001,customers!$G$1:$G$1001,,0)</f>
        <v>United States</v>
      </c>
      <c r="K218" s="10" t="str">
        <f>_xll.XLOOKUP(F218,products!$A$1:$A$49,products!$B$1:$B$49,,0)</f>
        <v>Ara</v>
      </c>
      <c r="L218" s="10" t="str">
        <f>_xll.XLOOKUP(F218,products!$A$1:$A$49,products!$C$1:$C$49,,0)</f>
        <v>M</v>
      </c>
      <c r="M218" s="10" t="str">
        <f>_xll.XLOOKUP(F218,products!$A$1:$A$49,products!$D$1:$D$49,,0) &amp; " Kg "</f>
        <v xml:space="preserve">2.5 Kg </v>
      </c>
      <c r="N218" s="24">
        <f>_xll.XLOOKUP(F218,products!$A$1:$A$49,products!$E$1:$E$49,,0)</f>
        <v>25.874999999999996</v>
      </c>
      <c r="O218" s="25">
        <f>(G218*N218)</f>
        <v>77.624999999999986</v>
      </c>
      <c r="P218" t="str">
        <f>IF(K218="Rob","Robusta",IF(K218="Exc","Excelsa",IF(K218="Lib","Liberica",IF(K218="Ara","Arabica",""))))</f>
        <v>Arabica</v>
      </c>
      <c r="Q218" t="str">
        <f>IF(L218="M","Medium",IF(L218="D","Dark",IF(L218="L","Light","")))</f>
        <v>Medium</v>
      </c>
      <c r="R218" t="str">
        <f>_xll.XLOOKUP(Table3[[#This Row],[Customer ID]],customers!$A$1:$A$1001,customers!$I$1:$I$1001,,0)</f>
        <v>Yes</v>
      </c>
    </row>
    <row r="219" spans="1:18" x14ac:dyDescent="0.3">
      <c r="A219" s="12" t="s">
        <v>3260</v>
      </c>
      <c r="B219" s="19">
        <v>43764</v>
      </c>
      <c r="C219" s="11">
        <f>YEAR(B219)</f>
        <v>2019</v>
      </c>
      <c r="D219" s="38" t="str">
        <f t="shared" si="3"/>
        <v>Oct</v>
      </c>
      <c r="E219" s="12" t="s">
        <v>3261</v>
      </c>
      <c r="F219" s="13" t="s">
        <v>6169</v>
      </c>
      <c r="G219" s="12">
        <v>2</v>
      </c>
      <c r="H219" s="12" t="str">
        <f>_xll.XLOOKUP(E219,customers!$A$1:$A$1001,customers!$B$1:$B$1001,,0)</f>
        <v>Bob Giannazzi</v>
      </c>
      <c r="I219" s="33" t="str">
        <f>_xll.XLOOKUP(E219,customers!$A$1:$A$1001,customers!$C$1:$C$1001,,0)</f>
        <v>bgiannazzidm@apple.com</v>
      </c>
      <c r="J219" s="12" t="str">
        <f>_xll.XLOOKUP(E219,customers!$A$1:$A$1001,customers!$G$1:$G$1001,,0)</f>
        <v>United States</v>
      </c>
      <c r="K219" s="13" t="str">
        <f>_xll.XLOOKUP(F219,products!$A$1:$A$49,products!$B$1:$B$49,,0)</f>
        <v>Lib</v>
      </c>
      <c r="L219" s="13" t="str">
        <f>_xll.XLOOKUP(F219,products!$A$1:$A$49,products!$C$1:$C$49,,0)</f>
        <v>D</v>
      </c>
      <c r="M219" s="10" t="str">
        <f>_xll.XLOOKUP(F219,products!$A$1:$A$49,products!$D$1:$D$49,,0) &amp; " Kg "</f>
        <v xml:space="preserve">0.5 Kg </v>
      </c>
      <c r="N219" s="26">
        <f>_xll.XLOOKUP(F219,products!$A$1:$A$49,products!$E$1:$E$49,,0)</f>
        <v>7.77</v>
      </c>
      <c r="O219" s="27">
        <f>(G219*N219)</f>
        <v>15.54</v>
      </c>
      <c r="P219" t="str">
        <f>IF(K219="Rob","Robusta",IF(K219="Exc","Excelsa",IF(K219="Lib","Liberica",IF(K219="Ara","Arabica",""))))</f>
        <v>Liberica</v>
      </c>
      <c r="Q219" t="str">
        <f>IF(L219="M","Medium",IF(L219="D","Dark",IF(L219="L","Light","")))</f>
        <v>Dark</v>
      </c>
      <c r="R219" t="str">
        <f>_xll.XLOOKUP(Table3[[#This Row],[Customer ID]],customers!$A$1:$A$1001,customers!$I$1:$I$1001,,0)</f>
        <v>No</v>
      </c>
    </row>
    <row r="220" spans="1:18" x14ac:dyDescent="0.3">
      <c r="A220" s="9" t="s">
        <v>1671</v>
      </c>
      <c r="B220" s="18">
        <v>43766</v>
      </c>
      <c r="C220" s="8">
        <f>YEAR(B220)</f>
        <v>2019</v>
      </c>
      <c r="D220" s="38" t="str">
        <f t="shared" si="3"/>
        <v>Oct</v>
      </c>
      <c r="E220" s="9" t="s">
        <v>1672</v>
      </c>
      <c r="F220" s="10" t="s">
        <v>6143</v>
      </c>
      <c r="G220" s="9">
        <v>4</v>
      </c>
      <c r="H220" s="9" t="str">
        <f>_xll.XLOOKUP(E220,customers!$A$1:$A$1001,customers!$B$1:$B$1001,,0)</f>
        <v>Anselma Attwater</v>
      </c>
      <c r="I220" s="32" t="str">
        <f>_xll.XLOOKUP(E220,customers!$A$1:$A$1001,customers!$C$1:$C$1001,,0)</f>
        <v>aattwater5u@wikia.com</v>
      </c>
      <c r="J220" s="9" t="str">
        <f>_xll.XLOOKUP(E220,customers!$A$1:$A$1001,customers!$G$1:$G$1001,,0)</f>
        <v>United States</v>
      </c>
      <c r="K220" s="10" t="str">
        <f>_xll.XLOOKUP(F220,products!$A$1:$A$49,products!$B$1:$B$49,,0)</f>
        <v>Lib</v>
      </c>
      <c r="L220" s="10" t="str">
        <f>_xll.XLOOKUP(F220,products!$A$1:$A$49,products!$C$1:$C$49,,0)</f>
        <v>D</v>
      </c>
      <c r="M220" s="10" t="str">
        <f>_xll.XLOOKUP(F220,products!$A$1:$A$49,products!$D$1:$D$49,,0) &amp; " Kg "</f>
        <v xml:space="preserve">1 Kg </v>
      </c>
      <c r="N220" s="24">
        <f>_xll.XLOOKUP(F220,products!$A$1:$A$49,products!$E$1:$E$49,,0)</f>
        <v>12.95</v>
      </c>
      <c r="O220" s="25">
        <f>(G220*N220)</f>
        <v>51.8</v>
      </c>
      <c r="P220" t="str">
        <f>IF(K220="Rob","Robusta",IF(K220="Exc","Excelsa",IF(K220="Lib","Liberica",IF(K220="Ara","Arabica",""))))</f>
        <v>Liberica</v>
      </c>
      <c r="Q220" t="str">
        <f>IF(L220="M","Medium",IF(L220="D","Dark",IF(L220="L","Light","")))</f>
        <v>Dark</v>
      </c>
      <c r="R220" t="str">
        <f>_xll.XLOOKUP(Table3[[#This Row],[Customer ID]],customers!$A$1:$A$1001,customers!$I$1:$I$1001,,0)</f>
        <v>Yes</v>
      </c>
    </row>
    <row r="221" spans="1:18" x14ac:dyDescent="0.3">
      <c r="A221" s="12" t="s">
        <v>2123</v>
      </c>
      <c r="B221" s="19">
        <v>43772</v>
      </c>
      <c r="C221" s="11">
        <f>YEAR(B221)</f>
        <v>2019</v>
      </c>
      <c r="D221" s="38" t="str">
        <f t="shared" si="3"/>
        <v>Nov</v>
      </c>
      <c r="E221" s="12" t="s">
        <v>2124</v>
      </c>
      <c r="F221" s="13" t="s">
        <v>6163</v>
      </c>
      <c r="G221" s="12">
        <v>5</v>
      </c>
      <c r="H221" s="12" t="str">
        <f>_xll.XLOOKUP(E221,customers!$A$1:$A$1001,customers!$B$1:$B$1001,,0)</f>
        <v>Marris Grcic</v>
      </c>
      <c r="I221" s="33">
        <f>_xll.XLOOKUP(E221,customers!$A$1:$A$1001,customers!$C$1:$C$1001,,0)</f>
        <v>0</v>
      </c>
      <c r="J221" s="12" t="str">
        <f>_xll.XLOOKUP(E221,customers!$A$1:$A$1001,customers!$G$1:$G$1001,,0)</f>
        <v>United States</v>
      </c>
      <c r="K221" s="13" t="str">
        <f>_xll.XLOOKUP(F221,products!$A$1:$A$49,products!$B$1:$B$49,,0)</f>
        <v>Rob</v>
      </c>
      <c r="L221" s="13" t="str">
        <f>_xll.XLOOKUP(F221,products!$A$1:$A$49,products!$C$1:$C$49,,0)</f>
        <v>D</v>
      </c>
      <c r="M221" s="10" t="str">
        <f>_xll.XLOOKUP(F221,products!$A$1:$A$49,products!$D$1:$D$49,,0) &amp; " Kg "</f>
        <v xml:space="preserve">0.2 Kg </v>
      </c>
      <c r="N221" s="26">
        <f>_xll.XLOOKUP(F221,products!$A$1:$A$49,products!$E$1:$E$49,,0)</f>
        <v>2.6849999999999996</v>
      </c>
      <c r="O221" s="27">
        <f>(G221*N221)</f>
        <v>13.424999999999997</v>
      </c>
      <c r="P221" t="str">
        <f>IF(K221="Rob","Robusta",IF(K221="Exc","Excelsa",IF(K221="Lib","Liberica",IF(K221="Ara","Arabica",""))))</f>
        <v>Robusta</v>
      </c>
      <c r="Q221" t="str">
        <f>IF(L221="M","Medium",IF(L221="D","Dark",IF(L221="L","Light","")))</f>
        <v>Dark</v>
      </c>
      <c r="R221" t="str">
        <f>_xll.XLOOKUP(Table3[[#This Row],[Customer ID]],customers!$A$1:$A$1001,customers!$I$1:$I$1001,,0)</f>
        <v>Yes</v>
      </c>
    </row>
    <row r="222" spans="1:18" x14ac:dyDescent="0.3">
      <c r="A222" s="9" t="s">
        <v>1694</v>
      </c>
      <c r="B222" s="18">
        <v>43775</v>
      </c>
      <c r="C222" s="8">
        <f>YEAR(B222)</f>
        <v>2019</v>
      </c>
      <c r="D222" s="38" t="str">
        <f t="shared" si="3"/>
        <v>Nov</v>
      </c>
      <c r="E222" s="9" t="s">
        <v>1695</v>
      </c>
      <c r="F222" s="10" t="s">
        <v>6170</v>
      </c>
      <c r="G222" s="9">
        <v>2</v>
      </c>
      <c r="H222" s="9" t="str">
        <f>_xll.XLOOKUP(E222,customers!$A$1:$A$1001,customers!$B$1:$B$1001,,0)</f>
        <v>Murdock Hame</v>
      </c>
      <c r="I222" s="32" t="str">
        <f>_xll.XLOOKUP(E222,customers!$A$1:$A$1001,customers!$C$1:$C$1001,,0)</f>
        <v>mhame5y@newsvine.com</v>
      </c>
      <c r="J222" s="9" t="str">
        <f>_xll.XLOOKUP(E222,customers!$A$1:$A$1001,customers!$G$1:$G$1001,,0)</f>
        <v>Ireland</v>
      </c>
      <c r="K222" s="10" t="str">
        <f>_xll.XLOOKUP(F222,products!$A$1:$A$49,products!$B$1:$B$49,,0)</f>
        <v>Lib</v>
      </c>
      <c r="L222" s="10" t="str">
        <f>_xll.XLOOKUP(F222,products!$A$1:$A$49,products!$C$1:$C$49,,0)</f>
        <v>L</v>
      </c>
      <c r="M222" s="10" t="str">
        <f>_xll.XLOOKUP(F222,products!$A$1:$A$49,products!$D$1:$D$49,,0) &amp; " Kg "</f>
        <v xml:space="preserve">1 Kg </v>
      </c>
      <c r="N222" s="24">
        <f>_xll.XLOOKUP(F222,products!$A$1:$A$49,products!$E$1:$E$49,,0)</f>
        <v>15.85</v>
      </c>
      <c r="O222" s="25">
        <f>(G222*N222)</f>
        <v>31.7</v>
      </c>
      <c r="P222" t="str">
        <f>IF(K222="Rob","Robusta",IF(K222="Exc","Excelsa",IF(K222="Lib","Liberica",IF(K222="Ara","Arabica",""))))</f>
        <v>Liberica</v>
      </c>
      <c r="Q222" t="str">
        <f>IF(L222="M","Medium",IF(L222="D","Dark",IF(L222="L","Light","")))</f>
        <v>Light</v>
      </c>
      <c r="R222" t="str">
        <f>_xll.XLOOKUP(Table3[[#This Row],[Customer ID]],customers!$A$1:$A$1001,customers!$I$1:$I$1001,,0)</f>
        <v>No</v>
      </c>
    </row>
    <row r="223" spans="1:18" x14ac:dyDescent="0.3">
      <c r="A223" s="12" t="s">
        <v>750</v>
      </c>
      <c r="B223" s="19">
        <v>43776</v>
      </c>
      <c r="C223" s="11">
        <f>YEAR(B223)</f>
        <v>2019</v>
      </c>
      <c r="D223" s="38" t="str">
        <f t="shared" si="3"/>
        <v>Nov</v>
      </c>
      <c r="E223" s="12" t="s">
        <v>751</v>
      </c>
      <c r="F223" s="13" t="s">
        <v>6166</v>
      </c>
      <c r="G223" s="12">
        <v>2</v>
      </c>
      <c r="H223" s="12" t="str">
        <f>_xll.XLOOKUP(E223,customers!$A$1:$A$1001,customers!$B$1:$B$1001,,0)</f>
        <v>Donna Baskeyfied</v>
      </c>
      <c r="I223" s="33">
        <f>_xll.XLOOKUP(E223,customers!$A$1:$A$1001,customers!$C$1:$C$1001,,0)</f>
        <v>0</v>
      </c>
      <c r="J223" s="12" t="str">
        <f>_xll.XLOOKUP(E223,customers!$A$1:$A$1001,customers!$G$1:$G$1001,,0)</f>
        <v>United States</v>
      </c>
      <c r="K223" s="13" t="str">
        <f>_xll.XLOOKUP(F223,products!$A$1:$A$49,products!$B$1:$B$49,,0)</f>
        <v>Exc</v>
      </c>
      <c r="L223" s="13" t="str">
        <f>_xll.XLOOKUP(F223,products!$A$1:$A$49,products!$C$1:$C$49,,0)</f>
        <v>M</v>
      </c>
      <c r="M223" s="10" t="str">
        <f>_xll.XLOOKUP(F223,products!$A$1:$A$49,products!$D$1:$D$49,,0) &amp; " Kg "</f>
        <v xml:space="preserve">2.5 Kg </v>
      </c>
      <c r="N223" s="26">
        <f>_xll.XLOOKUP(F223,products!$A$1:$A$49,products!$E$1:$E$49,,0)</f>
        <v>31.624999999999996</v>
      </c>
      <c r="O223" s="27">
        <f>(G223*N223)</f>
        <v>63.249999999999993</v>
      </c>
      <c r="P223" t="str">
        <f>IF(K223="Rob","Robusta",IF(K223="Exc","Excelsa",IF(K223="Lib","Liberica",IF(K223="Ara","Arabica",""))))</f>
        <v>Excelsa</v>
      </c>
      <c r="Q223" t="str">
        <f>IF(L223="M","Medium",IF(L223="D","Dark",IF(L223="L","Light","")))</f>
        <v>Medium</v>
      </c>
      <c r="R223" t="str">
        <f>_xll.XLOOKUP(Table3[[#This Row],[Customer ID]],customers!$A$1:$A$1001,customers!$I$1:$I$1001,,0)</f>
        <v>Yes</v>
      </c>
    </row>
    <row r="224" spans="1:18" x14ac:dyDescent="0.3">
      <c r="A224" s="9" t="s">
        <v>4903</v>
      </c>
      <c r="B224" s="18">
        <v>43778</v>
      </c>
      <c r="C224" s="8">
        <f>YEAR(B224)</f>
        <v>2019</v>
      </c>
      <c r="D224" s="38" t="str">
        <f t="shared" si="3"/>
        <v>Nov</v>
      </c>
      <c r="E224" s="9" t="s">
        <v>4904</v>
      </c>
      <c r="F224" s="10" t="s">
        <v>6164</v>
      </c>
      <c r="G224" s="9">
        <v>4</v>
      </c>
      <c r="H224" s="9" t="str">
        <f>_xll.XLOOKUP(E224,customers!$A$1:$A$1001,customers!$B$1:$B$1001,,0)</f>
        <v>Lacee Burtenshaw</v>
      </c>
      <c r="I224" s="32" t="str">
        <f>_xll.XLOOKUP(E224,customers!$A$1:$A$1001,customers!$C$1:$C$1001,,0)</f>
        <v>lburtenshawlp@shinystat.com</v>
      </c>
      <c r="J224" s="9" t="str">
        <f>_xll.XLOOKUP(E224,customers!$A$1:$A$1001,customers!$G$1:$G$1001,,0)</f>
        <v>United States</v>
      </c>
      <c r="K224" s="10" t="str">
        <f>_xll.XLOOKUP(F224,products!$A$1:$A$49,products!$B$1:$B$49,,0)</f>
        <v>Lib</v>
      </c>
      <c r="L224" s="10" t="str">
        <f>_xll.XLOOKUP(F224,products!$A$1:$A$49,products!$C$1:$C$49,,0)</f>
        <v>L</v>
      </c>
      <c r="M224" s="10" t="str">
        <f>_xll.XLOOKUP(F224,products!$A$1:$A$49,products!$D$1:$D$49,,0) &amp; " Kg "</f>
        <v xml:space="preserve">2.5 Kg </v>
      </c>
      <c r="N224" s="24">
        <f>_xll.XLOOKUP(F224,products!$A$1:$A$49,products!$E$1:$E$49,,0)</f>
        <v>36.454999999999998</v>
      </c>
      <c r="O224" s="25">
        <f>(G224*N224)</f>
        <v>145.82</v>
      </c>
      <c r="P224" t="str">
        <f>IF(K224="Rob","Robusta",IF(K224="Exc","Excelsa",IF(K224="Lib","Liberica",IF(K224="Ara","Arabica",""))))</f>
        <v>Liberica</v>
      </c>
      <c r="Q224" t="str">
        <f>IF(L224="M","Medium",IF(L224="D","Dark",IF(L224="L","Light","")))</f>
        <v>Light</v>
      </c>
      <c r="R224" t="str">
        <f>_xll.XLOOKUP(Table3[[#This Row],[Customer ID]],customers!$A$1:$A$1001,customers!$I$1:$I$1001,,0)</f>
        <v>No</v>
      </c>
    </row>
    <row r="225" spans="1:18" x14ac:dyDescent="0.3">
      <c r="A225" s="12" t="s">
        <v>3728</v>
      </c>
      <c r="B225" s="19">
        <v>43781</v>
      </c>
      <c r="C225" s="11">
        <f>YEAR(B225)</f>
        <v>2019</v>
      </c>
      <c r="D225" s="38" t="str">
        <f t="shared" si="3"/>
        <v>Nov</v>
      </c>
      <c r="E225" s="12" t="s">
        <v>3729</v>
      </c>
      <c r="F225" s="13" t="s">
        <v>6155</v>
      </c>
      <c r="G225" s="12">
        <v>6</v>
      </c>
      <c r="H225" s="12" t="str">
        <f>_xll.XLOOKUP(E225,customers!$A$1:$A$1001,customers!$B$1:$B$1001,,0)</f>
        <v>Cornie Venour</v>
      </c>
      <c r="I225" s="33" t="str">
        <f>_xll.XLOOKUP(E225,customers!$A$1:$A$1001,customers!$C$1:$C$1001,,0)</f>
        <v>cvenourfx@ask.com</v>
      </c>
      <c r="J225" s="12" t="str">
        <f>_xll.XLOOKUP(E225,customers!$A$1:$A$1001,customers!$G$1:$G$1001,,0)</f>
        <v>United States</v>
      </c>
      <c r="K225" s="13" t="str">
        <f>_xll.XLOOKUP(F225,products!$A$1:$A$49,products!$B$1:$B$49,,0)</f>
        <v>Ara</v>
      </c>
      <c r="L225" s="13" t="str">
        <f>_xll.XLOOKUP(F225,products!$A$1:$A$49,products!$C$1:$C$49,,0)</f>
        <v>M</v>
      </c>
      <c r="M225" s="10" t="str">
        <f>_xll.XLOOKUP(F225,products!$A$1:$A$49,products!$D$1:$D$49,,0) &amp; " Kg "</f>
        <v xml:space="preserve">1 Kg </v>
      </c>
      <c r="N225" s="26">
        <f>_xll.XLOOKUP(F225,products!$A$1:$A$49,products!$E$1:$E$49,,0)</f>
        <v>11.25</v>
      </c>
      <c r="O225" s="27">
        <f>(G225*N225)</f>
        <v>67.5</v>
      </c>
      <c r="P225" t="str">
        <f>IF(K225="Rob","Robusta",IF(K225="Exc","Excelsa",IF(K225="Lib","Liberica",IF(K225="Ara","Arabica",""))))</f>
        <v>Arabica</v>
      </c>
      <c r="Q225" t="str">
        <f>IF(L225="M","Medium",IF(L225="D","Dark",IF(L225="L","Light","")))</f>
        <v>Medium</v>
      </c>
      <c r="R225" t="str">
        <f>_xll.XLOOKUP(Table3[[#This Row],[Customer ID]],customers!$A$1:$A$1001,customers!$I$1:$I$1001,,0)</f>
        <v>No</v>
      </c>
    </row>
    <row r="226" spans="1:18" x14ac:dyDescent="0.3">
      <c r="A226" s="9" t="s">
        <v>5147</v>
      </c>
      <c r="B226" s="18">
        <v>43781</v>
      </c>
      <c r="C226" s="8">
        <f>YEAR(B226)</f>
        <v>2019</v>
      </c>
      <c r="D226" s="38" t="str">
        <f t="shared" si="3"/>
        <v>Nov</v>
      </c>
      <c r="E226" s="9" t="s">
        <v>5148</v>
      </c>
      <c r="F226" s="10" t="s">
        <v>6152</v>
      </c>
      <c r="G226" s="9">
        <v>5</v>
      </c>
      <c r="H226" s="9" t="str">
        <f>_xll.XLOOKUP(E226,customers!$A$1:$A$1001,customers!$B$1:$B$1001,,0)</f>
        <v>Correy Bourner</v>
      </c>
      <c r="I226" s="32" t="str">
        <f>_xll.XLOOKUP(E226,customers!$A$1:$A$1001,customers!$C$1:$C$1001,,0)</f>
        <v>cbournermw@chronoengine.com</v>
      </c>
      <c r="J226" s="9" t="str">
        <f>_xll.XLOOKUP(E226,customers!$A$1:$A$1001,customers!$G$1:$G$1001,,0)</f>
        <v>United States</v>
      </c>
      <c r="K226" s="10" t="str">
        <f>_xll.XLOOKUP(F226,products!$A$1:$A$49,products!$B$1:$B$49,,0)</f>
        <v>Ara</v>
      </c>
      <c r="L226" s="10" t="str">
        <f>_xll.XLOOKUP(F226,products!$A$1:$A$49,products!$C$1:$C$49,,0)</f>
        <v>M</v>
      </c>
      <c r="M226" s="10" t="str">
        <f>_xll.XLOOKUP(F226,products!$A$1:$A$49,products!$D$1:$D$49,,0) &amp; " Kg "</f>
        <v xml:space="preserve">0.2 Kg </v>
      </c>
      <c r="N226" s="24">
        <f>_xll.XLOOKUP(F226,products!$A$1:$A$49,products!$E$1:$E$49,,0)</f>
        <v>3.375</v>
      </c>
      <c r="O226" s="25">
        <f>(G226*N226)</f>
        <v>16.875</v>
      </c>
      <c r="P226" t="str">
        <f>IF(K226="Rob","Robusta",IF(K226="Exc","Excelsa",IF(K226="Lib","Liberica",IF(K226="Ara","Arabica",""))))</f>
        <v>Arabica</v>
      </c>
      <c r="Q226" t="str">
        <f>IF(L226="M","Medium",IF(L226="D","Dark",IF(L226="L","Light","")))</f>
        <v>Medium</v>
      </c>
      <c r="R226" t="str">
        <f>_xll.XLOOKUP(Table3[[#This Row],[Customer ID]],customers!$A$1:$A$1001,customers!$I$1:$I$1001,,0)</f>
        <v>Yes</v>
      </c>
    </row>
    <row r="227" spans="1:18" x14ac:dyDescent="0.3">
      <c r="A227" s="12" t="s">
        <v>2351</v>
      </c>
      <c r="B227" s="19">
        <v>43782</v>
      </c>
      <c r="C227" s="11">
        <f>YEAR(B227)</f>
        <v>2019</v>
      </c>
      <c r="D227" s="38" t="str">
        <f t="shared" si="3"/>
        <v>Nov</v>
      </c>
      <c r="E227" s="12" t="s">
        <v>2280</v>
      </c>
      <c r="F227" s="13" t="s">
        <v>6172</v>
      </c>
      <c r="G227" s="12">
        <v>3</v>
      </c>
      <c r="H227" s="12" t="str">
        <f>_xll.XLOOKUP(E227,customers!$A$1:$A$1001,customers!$B$1:$B$1001,,0)</f>
        <v>Selma McMillian</v>
      </c>
      <c r="I227" s="33" t="str">
        <f>_xll.XLOOKUP(E227,customers!$A$1:$A$1001,customers!$C$1:$C$1001,,0)</f>
        <v>smcmillian8t@csmonitor.com</v>
      </c>
      <c r="J227" s="12" t="str">
        <f>_xll.XLOOKUP(E227,customers!$A$1:$A$1001,customers!$G$1:$G$1001,,0)</f>
        <v>United States</v>
      </c>
      <c r="K227" s="13" t="str">
        <f>_xll.XLOOKUP(F227,products!$A$1:$A$49,products!$B$1:$B$49,,0)</f>
        <v>Rob</v>
      </c>
      <c r="L227" s="13" t="str">
        <f>_xll.XLOOKUP(F227,products!$A$1:$A$49,products!$C$1:$C$49,,0)</f>
        <v>D</v>
      </c>
      <c r="M227" s="10" t="str">
        <f>_xll.XLOOKUP(F227,products!$A$1:$A$49,products!$D$1:$D$49,,0) &amp; " Kg "</f>
        <v xml:space="preserve">0.5 Kg </v>
      </c>
      <c r="N227" s="26">
        <f>_xll.XLOOKUP(F227,products!$A$1:$A$49,products!$E$1:$E$49,,0)</f>
        <v>5.3699999999999992</v>
      </c>
      <c r="O227" s="27">
        <f>(G227*N227)</f>
        <v>16.11</v>
      </c>
      <c r="P227" t="str">
        <f>IF(K227="Rob","Robusta",IF(K227="Exc","Excelsa",IF(K227="Lib","Liberica",IF(K227="Ara","Arabica",""))))</f>
        <v>Robusta</v>
      </c>
      <c r="Q227" t="str">
        <f>IF(L227="M","Medium",IF(L227="D","Dark",IF(L227="L","Light","")))</f>
        <v>Dark</v>
      </c>
      <c r="R227" t="str">
        <f>_xll.XLOOKUP(Table3[[#This Row],[Customer ID]],customers!$A$1:$A$1001,customers!$I$1:$I$1001,,0)</f>
        <v>No</v>
      </c>
    </row>
    <row r="228" spans="1:18" x14ac:dyDescent="0.3">
      <c r="A228" s="9" t="s">
        <v>965</v>
      </c>
      <c r="B228" s="18">
        <v>43783</v>
      </c>
      <c r="C228" s="8">
        <f>YEAR(B228)</f>
        <v>2019</v>
      </c>
      <c r="D228" s="38" t="str">
        <f t="shared" si="3"/>
        <v>Nov</v>
      </c>
      <c r="E228" s="9" t="s">
        <v>966</v>
      </c>
      <c r="F228" s="10" t="s">
        <v>6161</v>
      </c>
      <c r="G228" s="9">
        <v>1</v>
      </c>
      <c r="H228" s="9" t="str">
        <f>_xll.XLOOKUP(E228,customers!$A$1:$A$1001,customers!$B$1:$B$1001,,0)</f>
        <v>Zaccaria Sherewood</v>
      </c>
      <c r="I228" s="32" t="str">
        <f>_xll.XLOOKUP(E228,customers!$A$1:$A$1001,customers!$C$1:$C$1001,,0)</f>
        <v>zsherewood2c@apache.org</v>
      </c>
      <c r="J228" s="9" t="str">
        <f>_xll.XLOOKUP(E228,customers!$A$1:$A$1001,customers!$G$1:$G$1001,,0)</f>
        <v>United States</v>
      </c>
      <c r="K228" s="10" t="str">
        <f>_xll.XLOOKUP(F228,products!$A$1:$A$49,products!$B$1:$B$49,,0)</f>
        <v>Lib</v>
      </c>
      <c r="L228" s="10" t="str">
        <f>_xll.XLOOKUP(F228,products!$A$1:$A$49,products!$C$1:$C$49,,0)</f>
        <v>L</v>
      </c>
      <c r="M228" s="10" t="str">
        <f>_xll.XLOOKUP(F228,products!$A$1:$A$49,products!$D$1:$D$49,,0) &amp; " Kg "</f>
        <v xml:space="preserve">0.5 Kg </v>
      </c>
      <c r="N228" s="24">
        <f>_xll.XLOOKUP(F228,products!$A$1:$A$49,products!$E$1:$E$49,,0)</f>
        <v>9.51</v>
      </c>
      <c r="O228" s="25">
        <f>(G228*N228)</f>
        <v>9.51</v>
      </c>
      <c r="P228" t="str">
        <f>IF(K228="Rob","Robusta",IF(K228="Exc","Excelsa",IF(K228="Lib","Liberica",IF(K228="Ara","Arabica",""))))</f>
        <v>Liberica</v>
      </c>
      <c r="Q228" t="str">
        <f>IF(L228="M","Medium",IF(L228="D","Dark",IF(L228="L","Light","")))</f>
        <v>Light</v>
      </c>
      <c r="R228" t="str">
        <f>_xll.XLOOKUP(Table3[[#This Row],[Customer ID]],customers!$A$1:$A$1001,customers!$I$1:$I$1001,,0)</f>
        <v>No</v>
      </c>
    </row>
    <row r="229" spans="1:18" x14ac:dyDescent="0.3">
      <c r="A229" s="12" t="s">
        <v>2999</v>
      </c>
      <c r="B229" s="19">
        <v>43784</v>
      </c>
      <c r="C229" s="11">
        <f>YEAR(B229)</f>
        <v>2019</v>
      </c>
      <c r="D229" s="38" t="str">
        <f t="shared" si="3"/>
        <v>Nov</v>
      </c>
      <c r="E229" s="12" t="s">
        <v>3000</v>
      </c>
      <c r="F229" s="13" t="s">
        <v>6181</v>
      </c>
      <c r="G229" s="12">
        <v>2</v>
      </c>
      <c r="H229" s="12" t="str">
        <f>_xll.XLOOKUP(E229,customers!$A$1:$A$1001,customers!$B$1:$B$1001,,0)</f>
        <v>Kizzie Warman</v>
      </c>
      <c r="I229" s="33" t="str">
        <f>_xll.XLOOKUP(E229,customers!$A$1:$A$1001,customers!$C$1:$C$1001,,0)</f>
        <v>kwarmancd@printfriendly.com</v>
      </c>
      <c r="J229" s="12" t="str">
        <f>_xll.XLOOKUP(E229,customers!$A$1:$A$1001,customers!$G$1:$G$1001,,0)</f>
        <v>Ireland</v>
      </c>
      <c r="K229" s="13" t="str">
        <f>_xll.XLOOKUP(F229,products!$A$1:$A$49,products!$B$1:$B$49,,0)</f>
        <v>Lib</v>
      </c>
      <c r="L229" s="13" t="str">
        <f>_xll.XLOOKUP(F229,products!$A$1:$A$49,products!$C$1:$C$49,,0)</f>
        <v>M</v>
      </c>
      <c r="M229" s="10" t="str">
        <f>_xll.XLOOKUP(F229,products!$A$1:$A$49,products!$D$1:$D$49,,0) &amp; " Kg "</f>
        <v xml:space="preserve">2.5 Kg </v>
      </c>
      <c r="N229" s="26">
        <f>_xll.XLOOKUP(F229,products!$A$1:$A$49,products!$E$1:$E$49,,0)</f>
        <v>33.464999999999996</v>
      </c>
      <c r="O229" s="27">
        <f>(G229*N229)</f>
        <v>66.929999999999993</v>
      </c>
      <c r="P229" t="str">
        <f>IF(K229="Rob","Robusta",IF(K229="Exc","Excelsa",IF(K229="Lib","Liberica",IF(K229="Ara","Arabica",""))))</f>
        <v>Liberica</v>
      </c>
      <c r="Q229" t="str">
        <f>IF(L229="M","Medium",IF(L229="D","Dark",IF(L229="L","Light","")))</f>
        <v>Medium</v>
      </c>
      <c r="R229" t="str">
        <f>_xll.XLOOKUP(Table3[[#This Row],[Customer ID]],customers!$A$1:$A$1001,customers!$I$1:$I$1001,,0)</f>
        <v>Yes</v>
      </c>
    </row>
    <row r="230" spans="1:18" x14ac:dyDescent="0.3">
      <c r="A230" s="9" t="s">
        <v>3367</v>
      </c>
      <c r="B230" s="18">
        <v>43785</v>
      </c>
      <c r="C230" s="8">
        <f>YEAR(B230)</f>
        <v>2019</v>
      </c>
      <c r="D230" s="38" t="str">
        <f t="shared" si="3"/>
        <v>Nov</v>
      </c>
      <c r="E230" s="9" t="s">
        <v>3368</v>
      </c>
      <c r="F230" s="10" t="s">
        <v>6147</v>
      </c>
      <c r="G230" s="9">
        <v>3</v>
      </c>
      <c r="H230" s="9" t="str">
        <f>_xll.XLOOKUP(E230,customers!$A$1:$A$1001,customers!$B$1:$B$1001,,0)</f>
        <v>Marja Urion</v>
      </c>
      <c r="I230" s="32" t="str">
        <f>_xll.XLOOKUP(E230,customers!$A$1:$A$1001,customers!$C$1:$C$1001,,0)</f>
        <v>murione5@alexa.com</v>
      </c>
      <c r="J230" s="9" t="str">
        <f>_xll.XLOOKUP(E230,customers!$A$1:$A$1001,customers!$G$1:$G$1001,,0)</f>
        <v>Ireland</v>
      </c>
      <c r="K230" s="10" t="str">
        <f>_xll.XLOOKUP(F230,products!$A$1:$A$49,products!$B$1:$B$49,,0)</f>
        <v>Ara</v>
      </c>
      <c r="L230" s="10" t="str">
        <f>_xll.XLOOKUP(F230,products!$A$1:$A$49,products!$C$1:$C$49,,0)</f>
        <v>D</v>
      </c>
      <c r="M230" s="10" t="str">
        <f>_xll.XLOOKUP(F230,products!$A$1:$A$49,products!$D$1:$D$49,,0) &amp; " Kg "</f>
        <v xml:space="preserve">1 Kg </v>
      </c>
      <c r="N230" s="24">
        <f>_xll.XLOOKUP(F230,products!$A$1:$A$49,products!$E$1:$E$49,,0)</f>
        <v>9.9499999999999993</v>
      </c>
      <c r="O230" s="25">
        <f>(G230*N230)</f>
        <v>29.849999999999998</v>
      </c>
      <c r="P230" t="str">
        <f>IF(K230="Rob","Robusta",IF(K230="Exc","Excelsa",IF(K230="Lib","Liberica",IF(K230="Ara","Arabica",""))))</f>
        <v>Arabica</v>
      </c>
      <c r="Q230" t="str">
        <f>IF(L230="M","Medium",IF(L230="D","Dark",IF(L230="L","Light","")))</f>
        <v>Dark</v>
      </c>
      <c r="R230" t="str">
        <f>_xll.XLOOKUP(Table3[[#This Row],[Customer ID]],customers!$A$1:$A$1001,customers!$I$1:$I$1001,,0)</f>
        <v>Yes</v>
      </c>
    </row>
    <row r="231" spans="1:18" x14ac:dyDescent="0.3">
      <c r="A231" s="12" t="s">
        <v>2004</v>
      </c>
      <c r="B231" s="19">
        <v>43790</v>
      </c>
      <c r="C231" s="11">
        <f>YEAR(B231)</f>
        <v>2019</v>
      </c>
      <c r="D231" s="38" t="str">
        <f t="shared" si="3"/>
        <v>Nov</v>
      </c>
      <c r="E231" s="12" t="s">
        <v>1672</v>
      </c>
      <c r="F231" s="13" t="s">
        <v>6147</v>
      </c>
      <c r="G231" s="12">
        <v>2</v>
      </c>
      <c r="H231" s="12" t="str">
        <f>_xll.XLOOKUP(E231,customers!$A$1:$A$1001,customers!$B$1:$B$1001,,0)</f>
        <v>Anselma Attwater</v>
      </c>
      <c r="I231" s="33" t="str">
        <f>_xll.XLOOKUP(E231,customers!$A$1:$A$1001,customers!$C$1:$C$1001,,0)</f>
        <v>aattwater5u@wikia.com</v>
      </c>
      <c r="J231" s="12" t="str">
        <f>_xll.XLOOKUP(E231,customers!$A$1:$A$1001,customers!$G$1:$G$1001,,0)</f>
        <v>United States</v>
      </c>
      <c r="K231" s="13" t="str">
        <f>_xll.XLOOKUP(F231,products!$A$1:$A$49,products!$B$1:$B$49,,0)</f>
        <v>Ara</v>
      </c>
      <c r="L231" s="13" t="str">
        <f>_xll.XLOOKUP(F231,products!$A$1:$A$49,products!$C$1:$C$49,,0)</f>
        <v>D</v>
      </c>
      <c r="M231" s="10" t="str">
        <f>_xll.XLOOKUP(F231,products!$A$1:$A$49,products!$D$1:$D$49,,0) &amp; " Kg "</f>
        <v xml:space="preserve">1 Kg </v>
      </c>
      <c r="N231" s="26">
        <f>_xll.XLOOKUP(F231,products!$A$1:$A$49,products!$E$1:$E$49,,0)</f>
        <v>9.9499999999999993</v>
      </c>
      <c r="O231" s="27">
        <f>(G231*N231)</f>
        <v>19.899999999999999</v>
      </c>
      <c r="P231" t="str">
        <f>IF(K231="Rob","Robusta",IF(K231="Exc","Excelsa",IF(K231="Lib","Liberica",IF(K231="Ara","Arabica",""))))</f>
        <v>Arabica</v>
      </c>
      <c r="Q231" t="str">
        <f>IF(L231="M","Medium",IF(L231="D","Dark",IF(L231="L","Light","")))</f>
        <v>Dark</v>
      </c>
      <c r="R231" t="str">
        <f>_xll.XLOOKUP(Table3[[#This Row],[Customer ID]],customers!$A$1:$A$1001,customers!$I$1:$I$1001,,0)</f>
        <v>Yes</v>
      </c>
    </row>
    <row r="232" spans="1:18" x14ac:dyDescent="0.3">
      <c r="A232" s="9" t="s">
        <v>3220</v>
      </c>
      <c r="B232" s="18">
        <v>43790</v>
      </c>
      <c r="C232" s="8">
        <f>YEAR(B232)</f>
        <v>2019</v>
      </c>
      <c r="D232" s="38" t="str">
        <f t="shared" si="3"/>
        <v>Nov</v>
      </c>
      <c r="E232" s="9" t="s">
        <v>3221</v>
      </c>
      <c r="F232" s="10" t="s">
        <v>6165</v>
      </c>
      <c r="G232" s="9">
        <v>2</v>
      </c>
      <c r="H232" s="9" t="str">
        <f>_xll.XLOOKUP(E232,customers!$A$1:$A$1001,customers!$B$1:$B$1001,,0)</f>
        <v>Orion Dyott</v>
      </c>
      <c r="I232" s="32">
        <f>_xll.XLOOKUP(E232,customers!$A$1:$A$1001,customers!$C$1:$C$1001,,0)</f>
        <v>0</v>
      </c>
      <c r="J232" s="9" t="str">
        <f>_xll.XLOOKUP(E232,customers!$A$1:$A$1001,customers!$G$1:$G$1001,,0)</f>
        <v>United States</v>
      </c>
      <c r="K232" s="10" t="str">
        <f>_xll.XLOOKUP(F232,products!$A$1:$A$49,products!$B$1:$B$49,,0)</f>
        <v>Lib</v>
      </c>
      <c r="L232" s="10" t="str">
        <f>_xll.XLOOKUP(F232,products!$A$1:$A$49,products!$C$1:$C$49,,0)</f>
        <v>D</v>
      </c>
      <c r="M232" s="10" t="str">
        <f>_xll.XLOOKUP(F232,products!$A$1:$A$49,products!$D$1:$D$49,,0) &amp; " Kg "</f>
        <v xml:space="preserve">2.5 Kg </v>
      </c>
      <c r="N232" s="24">
        <f>_xll.XLOOKUP(F232,products!$A$1:$A$49,products!$E$1:$E$49,,0)</f>
        <v>29.784999999999997</v>
      </c>
      <c r="O232" s="25">
        <f>(G232*N232)</f>
        <v>59.569999999999993</v>
      </c>
      <c r="P232" t="str">
        <f>IF(K232="Rob","Robusta",IF(K232="Exc","Excelsa",IF(K232="Lib","Liberica",IF(K232="Ara","Arabica",""))))</f>
        <v>Liberica</v>
      </c>
      <c r="Q232" t="str">
        <f>IF(L232="M","Medium",IF(L232="D","Dark",IF(L232="L","Light","")))</f>
        <v>Dark</v>
      </c>
      <c r="R232" t="str">
        <f>_xll.XLOOKUP(Table3[[#This Row],[Customer ID]],customers!$A$1:$A$1001,customers!$I$1:$I$1001,,0)</f>
        <v>Yes</v>
      </c>
    </row>
    <row r="233" spans="1:18" x14ac:dyDescent="0.3">
      <c r="A233" s="12" t="s">
        <v>5466</v>
      </c>
      <c r="B233" s="19">
        <v>43790</v>
      </c>
      <c r="C233" s="11">
        <f>YEAR(B233)</f>
        <v>2019</v>
      </c>
      <c r="D233" s="38" t="str">
        <f t="shared" si="3"/>
        <v>Nov</v>
      </c>
      <c r="E233" s="12" t="s">
        <v>5467</v>
      </c>
      <c r="F233" s="13" t="s">
        <v>6178</v>
      </c>
      <c r="G233" s="12">
        <v>2</v>
      </c>
      <c r="H233" s="12" t="str">
        <f>_xll.XLOOKUP(E233,customers!$A$1:$A$1001,customers!$B$1:$B$1001,,0)</f>
        <v>Constanta Hatfull</v>
      </c>
      <c r="I233" s="33" t="str">
        <f>_xll.XLOOKUP(E233,customers!$A$1:$A$1001,customers!$C$1:$C$1001,,0)</f>
        <v>chatfullog@ebay.com</v>
      </c>
      <c r="J233" s="12" t="str">
        <f>_xll.XLOOKUP(E233,customers!$A$1:$A$1001,customers!$G$1:$G$1001,,0)</f>
        <v>United States</v>
      </c>
      <c r="K233" s="13" t="str">
        <f>_xll.XLOOKUP(F233,products!$A$1:$A$49,products!$B$1:$B$49,,0)</f>
        <v>Rob</v>
      </c>
      <c r="L233" s="13" t="str">
        <f>_xll.XLOOKUP(F233,products!$A$1:$A$49,products!$C$1:$C$49,,0)</f>
        <v>L</v>
      </c>
      <c r="M233" s="10" t="str">
        <f>_xll.XLOOKUP(F233,products!$A$1:$A$49,products!$D$1:$D$49,,0) &amp; " Kg "</f>
        <v xml:space="preserve">0.2 Kg </v>
      </c>
      <c r="N233" s="26">
        <f>_xll.XLOOKUP(F233,products!$A$1:$A$49,products!$E$1:$E$49,,0)</f>
        <v>3.5849999999999995</v>
      </c>
      <c r="O233" s="27">
        <f>(G233*N233)</f>
        <v>7.169999999999999</v>
      </c>
      <c r="P233" t="str">
        <f>IF(K233="Rob","Robusta",IF(K233="Exc","Excelsa",IF(K233="Lib","Liberica",IF(K233="Ara","Arabica",""))))</f>
        <v>Robusta</v>
      </c>
      <c r="Q233" t="str">
        <f>IF(L233="M","Medium",IF(L233="D","Dark",IF(L233="L","Light","")))</f>
        <v>Light</v>
      </c>
      <c r="R233" t="str">
        <f>_xll.XLOOKUP(Table3[[#This Row],[Customer ID]],customers!$A$1:$A$1001,customers!$I$1:$I$1001,,0)</f>
        <v>No</v>
      </c>
    </row>
    <row r="234" spans="1:18" x14ac:dyDescent="0.3">
      <c r="A234" s="9" t="s">
        <v>878</v>
      </c>
      <c r="B234" s="18">
        <v>43795</v>
      </c>
      <c r="C234" s="8">
        <f>YEAR(B234)</f>
        <v>2019</v>
      </c>
      <c r="D234" s="38" t="str">
        <f t="shared" si="3"/>
        <v>Nov</v>
      </c>
      <c r="E234" s="9" t="s">
        <v>879</v>
      </c>
      <c r="F234" s="10" t="s">
        <v>6138</v>
      </c>
      <c r="G234" s="9">
        <v>6</v>
      </c>
      <c r="H234" s="9" t="str">
        <f>_xll.XLOOKUP(E234,customers!$A$1:$A$1001,customers!$B$1:$B$1001,,0)</f>
        <v>Gay Rizzello</v>
      </c>
      <c r="I234" s="32" t="str">
        <f>_xll.XLOOKUP(E234,customers!$A$1:$A$1001,customers!$C$1:$C$1001,,0)</f>
        <v>grizzello1x@symantec.com</v>
      </c>
      <c r="J234" s="9" t="str">
        <f>_xll.XLOOKUP(E234,customers!$A$1:$A$1001,customers!$G$1:$G$1001,,0)</f>
        <v>United Kingdom</v>
      </c>
      <c r="K234" s="10" t="str">
        <f>_xll.XLOOKUP(F234,products!$A$1:$A$49,products!$B$1:$B$49,,0)</f>
        <v>Rob</v>
      </c>
      <c r="L234" s="10" t="str">
        <f>_xll.XLOOKUP(F234,products!$A$1:$A$49,products!$C$1:$C$49,,0)</f>
        <v>M</v>
      </c>
      <c r="M234" s="10" t="str">
        <f>_xll.XLOOKUP(F234,products!$A$1:$A$49,products!$D$1:$D$49,,0) &amp; " Kg "</f>
        <v xml:space="preserve">1 Kg </v>
      </c>
      <c r="N234" s="24">
        <f>_xll.XLOOKUP(F234,products!$A$1:$A$49,products!$E$1:$E$49,,0)</f>
        <v>9.9499999999999993</v>
      </c>
      <c r="O234" s="25">
        <f>(G234*N234)</f>
        <v>59.699999999999996</v>
      </c>
      <c r="P234" t="str">
        <f>IF(K234="Rob","Robusta",IF(K234="Exc","Excelsa",IF(K234="Lib","Liberica",IF(K234="Ara","Arabica",""))))</f>
        <v>Robusta</v>
      </c>
      <c r="Q234" t="str">
        <f>IF(L234="M","Medium",IF(L234="D","Dark",IF(L234="L","Light","")))</f>
        <v>Medium</v>
      </c>
      <c r="R234" t="str">
        <f>_xll.XLOOKUP(Table3[[#This Row],[Customer ID]],customers!$A$1:$A$1001,customers!$I$1:$I$1001,,0)</f>
        <v>Yes</v>
      </c>
    </row>
    <row r="235" spans="1:18" x14ac:dyDescent="0.3">
      <c r="A235" s="12" t="s">
        <v>2209</v>
      </c>
      <c r="B235" s="19">
        <v>43796</v>
      </c>
      <c r="C235" s="11">
        <f>YEAR(B235)</f>
        <v>2019</v>
      </c>
      <c r="D235" s="38" t="str">
        <f t="shared" si="3"/>
        <v>Nov</v>
      </c>
      <c r="E235" s="12" t="s">
        <v>2210</v>
      </c>
      <c r="F235" s="13" t="s">
        <v>6159</v>
      </c>
      <c r="G235" s="12">
        <v>5</v>
      </c>
      <c r="H235" s="12" t="str">
        <f>_xll.XLOOKUP(E235,customers!$A$1:$A$1001,customers!$B$1:$B$1001,,0)</f>
        <v>Benn Checci</v>
      </c>
      <c r="I235" s="33" t="str">
        <f>_xll.XLOOKUP(E235,customers!$A$1:$A$1001,customers!$C$1:$C$1001,,0)</f>
        <v>bchecci8h@usa.gov</v>
      </c>
      <c r="J235" s="12" t="str">
        <f>_xll.XLOOKUP(E235,customers!$A$1:$A$1001,customers!$G$1:$G$1001,,0)</f>
        <v>United Kingdom</v>
      </c>
      <c r="K235" s="13" t="str">
        <f>_xll.XLOOKUP(F235,products!$A$1:$A$49,products!$B$1:$B$49,,0)</f>
        <v>Lib</v>
      </c>
      <c r="L235" s="13" t="str">
        <f>_xll.XLOOKUP(F235,products!$A$1:$A$49,products!$C$1:$C$49,,0)</f>
        <v>M</v>
      </c>
      <c r="M235" s="10" t="str">
        <f>_xll.XLOOKUP(F235,products!$A$1:$A$49,products!$D$1:$D$49,,0) &amp; " Kg "</f>
        <v xml:space="preserve">0.2 Kg </v>
      </c>
      <c r="N235" s="26">
        <f>_xll.XLOOKUP(F235,products!$A$1:$A$49,products!$E$1:$E$49,,0)</f>
        <v>4.3650000000000002</v>
      </c>
      <c r="O235" s="27">
        <f>(G235*N235)</f>
        <v>21.825000000000003</v>
      </c>
      <c r="P235" t="str">
        <f>IF(K235="Rob","Robusta",IF(K235="Exc","Excelsa",IF(K235="Lib","Liberica",IF(K235="Ara","Arabica",""))))</f>
        <v>Liberica</v>
      </c>
      <c r="Q235" t="str">
        <f>IF(L235="M","Medium",IF(L235="D","Dark",IF(L235="L","Light","")))</f>
        <v>Medium</v>
      </c>
      <c r="R235" t="str">
        <f>_xll.XLOOKUP(Table3[[#This Row],[Customer ID]],customers!$A$1:$A$1001,customers!$I$1:$I$1001,,0)</f>
        <v>No</v>
      </c>
    </row>
    <row r="236" spans="1:18" x14ac:dyDescent="0.3">
      <c r="A236" s="9" t="s">
        <v>4808</v>
      </c>
      <c r="B236" s="18">
        <v>43797</v>
      </c>
      <c r="C236" s="8">
        <f>YEAR(B236)</f>
        <v>2019</v>
      </c>
      <c r="D236" s="38" t="str">
        <f t="shared" si="3"/>
        <v>Nov</v>
      </c>
      <c r="E236" s="9" t="s">
        <v>4809</v>
      </c>
      <c r="F236" s="10" t="s">
        <v>6182</v>
      </c>
      <c r="G236" s="9">
        <v>6</v>
      </c>
      <c r="H236" s="9" t="str">
        <f>_xll.XLOOKUP(E236,customers!$A$1:$A$1001,customers!$B$1:$B$1001,,0)</f>
        <v>Bobby Folomkin</v>
      </c>
      <c r="I236" s="32" t="str">
        <f>_xll.XLOOKUP(E236,customers!$A$1:$A$1001,customers!$C$1:$C$1001,,0)</f>
        <v>bfolomkinl8@yolasite.com</v>
      </c>
      <c r="J236" s="9" t="str">
        <f>_xll.XLOOKUP(E236,customers!$A$1:$A$1001,customers!$G$1:$G$1001,,0)</f>
        <v>United States</v>
      </c>
      <c r="K236" s="10" t="str">
        <f>_xll.XLOOKUP(F236,products!$A$1:$A$49,products!$B$1:$B$49,,0)</f>
        <v>Ara</v>
      </c>
      <c r="L236" s="10" t="str">
        <f>_xll.XLOOKUP(F236,products!$A$1:$A$49,products!$C$1:$C$49,,0)</f>
        <v>L</v>
      </c>
      <c r="M236" s="10" t="str">
        <f>_xll.XLOOKUP(F236,products!$A$1:$A$49,products!$D$1:$D$49,,0) &amp; " Kg "</f>
        <v xml:space="preserve">2.5 Kg </v>
      </c>
      <c r="N236" s="24">
        <f>_xll.XLOOKUP(F236,products!$A$1:$A$49,products!$E$1:$E$49,,0)</f>
        <v>29.784999999999997</v>
      </c>
      <c r="O236" s="25">
        <f>(G236*N236)</f>
        <v>178.70999999999998</v>
      </c>
      <c r="P236" t="str">
        <f>IF(K236="Rob","Robusta",IF(K236="Exc","Excelsa",IF(K236="Lib","Liberica",IF(K236="Ara","Arabica",""))))</f>
        <v>Arabica</v>
      </c>
      <c r="Q236" t="str">
        <f>IF(L236="M","Medium",IF(L236="D","Dark",IF(L236="L","Light","")))</f>
        <v>Light</v>
      </c>
      <c r="R236" t="str">
        <f>_xll.XLOOKUP(Table3[[#This Row],[Customer ID]],customers!$A$1:$A$1001,customers!$I$1:$I$1001,,0)</f>
        <v>Yes</v>
      </c>
    </row>
    <row r="237" spans="1:18" x14ac:dyDescent="0.3">
      <c r="A237" s="12" t="s">
        <v>5107</v>
      </c>
      <c r="B237" s="19">
        <v>43798</v>
      </c>
      <c r="C237" s="11">
        <f>YEAR(B237)</f>
        <v>2019</v>
      </c>
      <c r="D237" s="38" t="str">
        <f t="shared" si="3"/>
        <v>Nov</v>
      </c>
      <c r="E237" s="12" t="s">
        <v>5108</v>
      </c>
      <c r="F237" s="13" t="s">
        <v>6169</v>
      </c>
      <c r="G237" s="12">
        <v>2</v>
      </c>
      <c r="H237" s="12" t="str">
        <f>_xll.XLOOKUP(E237,customers!$A$1:$A$1001,customers!$B$1:$B$1001,,0)</f>
        <v>Bayard Wellan</v>
      </c>
      <c r="I237" s="33" t="str">
        <f>_xll.XLOOKUP(E237,customers!$A$1:$A$1001,customers!$C$1:$C$1001,,0)</f>
        <v>bwellanmp@cafepress.com</v>
      </c>
      <c r="J237" s="12" t="str">
        <f>_xll.XLOOKUP(E237,customers!$A$1:$A$1001,customers!$G$1:$G$1001,,0)</f>
        <v>United States</v>
      </c>
      <c r="K237" s="13" t="str">
        <f>_xll.XLOOKUP(F237,products!$A$1:$A$49,products!$B$1:$B$49,,0)</f>
        <v>Lib</v>
      </c>
      <c r="L237" s="13" t="str">
        <f>_xll.XLOOKUP(F237,products!$A$1:$A$49,products!$C$1:$C$49,,0)</f>
        <v>D</v>
      </c>
      <c r="M237" s="10" t="str">
        <f>_xll.XLOOKUP(F237,products!$A$1:$A$49,products!$D$1:$D$49,,0) &amp; " Kg "</f>
        <v xml:space="preserve">0.5 Kg </v>
      </c>
      <c r="N237" s="26">
        <f>_xll.XLOOKUP(F237,products!$A$1:$A$49,products!$E$1:$E$49,,0)</f>
        <v>7.77</v>
      </c>
      <c r="O237" s="27">
        <f>(G237*N237)</f>
        <v>15.54</v>
      </c>
      <c r="P237" t="str">
        <f>IF(K237="Rob","Robusta",IF(K237="Exc","Excelsa",IF(K237="Lib","Liberica",IF(K237="Ara","Arabica",""))))</f>
        <v>Liberica</v>
      </c>
      <c r="Q237" t="str">
        <f>IF(L237="M","Medium",IF(L237="D","Dark",IF(L237="L","Light","")))</f>
        <v>Dark</v>
      </c>
      <c r="R237" t="str">
        <f>_xll.XLOOKUP(Table3[[#This Row],[Customer ID]],customers!$A$1:$A$1001,customers!$I$1:$I$1001,,0)</f>
        <v>No</v>
      </c>
    </row>
    <row r="238" spans="1:18" x14ac:dyDescent="0.3">
      <c r="A238" s="9" t="s">
        <v>2824</v>
      </c>
      <c r="B238" s="18">
        <v>43802</v>
      </c>
      <c r="C238" s="8">
        <f>YEAR(B238)</f>
        <v>2019</v>
      </c>
      <c r="D238" s="38" t="str">
        <f t="shared" si="3"/>
        <v>Dec</v>
      </c>
      <c r="E238" s="9" t="s">
        <v>2825</v>
      </c>
      <c r="F238" s="10" t="s">
        <v>6178</v>
      </c>
      <c r="G238" s="9">
        <v>3</v>
      </c>
      <c r="H238" s="9" t="str">
        <f>_xll.XLOOKUP(E238,customers!$A$1:$A$1001,customers!$B$1:$B$1001,,0)</f>
        <v>Kiri Avramow</v>
      </c>
      <c r="I238" s="32">
        <f>_xll.XLOOKUP(E238,customers!$A$1:$A$1001,customers!$C$1:$C$1001,,0)</f>
        <v>0</v>
      </c>
      <c r="J238" s="9" t="str">
        <f>_xll.XLOOKUP(E238,customers!$A$1:$A$1001,customers!$G$1:$G$1001,,0)</f>
        <v>United States</v>
      </c>
      <c r="K238" s="10" t="str">
        <f>_xll.XLOOKUP(F238,products!$A$1:$A$49,products!$B$1:$B$49,,0)</f>
        <v>Rob</v>
      </c>
      <c r="L238" s="10" t="str">
        <f>_xll.XLOOKUP(F238,products!$A$1:$A$49,products!$C$1:$C$49,,0)</f>
        <v>L</v>
      </c>
      <c r="M238" s="10" t="str">
        <f>_xll.XLOOKUP(F238,products!$A$1:$A$49,products!$D$1:$D$49,,0) &amp; " Kg "</f>
        <v xml:space="preserve">0.2 Kg </v>
      </c>
      <c r="N238" s="24">
        <f>_xll.XLOOKUP(F238,products!$A$1:$A$49,products!$E$1:$E$49,,0)</f>
        <v>3.5849999999999995</v>
      </c>
      <c r="O238" s="25">
        <f>(G238*N238)</f>
        <v>10.754999999999999</v>
      </c>
      <c r="P238" t="str">
        <f>IF(K238="Rob","Robusta",IF(K238="Exc","Excelsa",IF(K238="Lib","Liberica",IF(K238="Ara","Arabica",""))))</f>
        <v>Robusta</v>
      </c>
      <c r="Q238" t="str">
        <f>IF(L238="M","Medium",IF(L238="D","Dark",IF(L238="L","Light","")))</f>
        <v>Light</v>
      </c>
      <c r="R238" t="str">
        <f>_xll.XLOOKUP(Table3[[#This Row],[Customer ID]],customers!$A$1:$A$1001,customers!$I$1:$I$1001,,0)</f>
        <v>Yes</v>
      </c>
    </row>
    <row r="239" spans="1:18" x14ac:dyDescent="0.3">
      <c r="A239" s="12" t="s">
        <v>5356</v>
      </c>
      <c r="B239" s="19">
        <v>43802</v>
      </c>
      <c r="C239" s="11">
        <f>YEAR(B239)</f>
        <v>2019</v>
      </c>
      <c r="D239" s="38" t="str">
        <f t="shared" si="3"/>
        <v>Dec</v>
      </c>
      <c r="E239" s="12" t="s">
        <v>5357</v>
      </c>
      <c r="F239" s="13" t="s">
        <v>6143</v>
      </c>
      <c r="G239" s="12">
        <v>6</v>
      </c>
      <c r="H239" s="12" t="str">
        <f>_xll.XLOOKUP(E239,customers!$A$1:$A$1001,customers!$B$1:$B$1001,,0)</f>
        <v>Noel Chisholm</v>
      </c>
      <c r="I239" s="33" t="str">
        <f>_xll.XLOOKUP(E239,customers!$A$1:$A$1001,customers!$C$1:$C$1001,,0)</f>
        <v>nchisholmnx@example.com</v>
      </c>
      <c r="J239" s="12" t="str">
        <f>_xll.XLOOKUP(E239,customers!$A$1:$A$1001,customers!$G$1:$G$1001,,0)</f>
        <v>United States</v>
      </c>
      <c r="K239" s="13" t="str">
        <f>_xll.XLOOKUP(F239,products!$A$1:$A$49,products!$B$1:$B$49,,0)</f>
        <v>Lib</v>
      </c>
      <c r="L239" s="13" t="str">
        <f>_xll.XLOOKUP(F239,products!$A$1:$A$49,products!$C$1:$C$49,,0)</f>
        <v>D</v>
      </c>
      <c r="M239" s="10" t="str">
        <f>_xll.XLOOKUP(F239,products!$A$1:$A$49,products!$D$1:$D$49,,0) &amp; " Kg "</f>
        <v xml:space="preserve">1 Kg </v>
      </c>
      <c r="N239" s="26">
        <f>_xll.XLOOKUP(F239,products!$A$1:$A$49,products!$E$1:$E$49,,0)</f>
        <v>12.95</v>
      </c>
      <c r="O239" s="27">
        <f>(G239*N239)</f>
        <v>77.699999999999989</v>
      </c>
      <c r="P239" t="str">
        <f>IF(K239="Rob","Robusta",IF(K239="Exc","Excelsa",IF(K239="Lib","Liberica",IF(K239="Ara","Arabica",""))))</f>
        <v>Liberica</v>
      </c>
      <c r="Q239" t="str">
        <f>IF(L239="M","Medium",IF(L239="D","Dark",IF(L239="L","Light","")))</f>
        <v>Dark</v>
      </c>
      <c r="R239" t="str">
        <f>_xll.XLOOKUP(Table3[[#This Row],[Customer ID]],customers!$A$1:$A$1001,customers!$I$1:$I$1001,,0)</f>
        <v>Yes</v>
      </c>
    </row>
    <row r="240" spans="1:18" x14ac:dyDescent="0.3">
      <c r="A240" s="9" t="s">
        <v>2452</v>
      </c>
      <c r="B240" s="18">
        <v>43803</v>
      </c>
      <c r="C240" s="8">
        <f>YEAR(B240)</f>
        <v>2019</v>
      </c>
      <c r="D240" s="38" t="str">
        <f t="shared" si="3"/>
        <v>Dec</v>
      </c>
      <c r="E240" s="9" t="s">
        <v>2453</v>
      </c>
      <c r="F240" s="10" t="s">
        <v>6148</v>
      </c>
      <c r="G240" s="9">
        <v>6</v>
      </c>
      <c r="H240" s="9" t="str">
        <f>_xll.XLOOKUP(E240,customers!$A$1:$A$1001,customers!$B$1:$B$1001,,0)</f>
        <v>Shelli Keynd</v>
      </c>
      <c r="I240" s="32" t="str">
        <f>_xll.XLOOKUP(E240,customers!$A$1:$A$1001,customers!$C$1:$C$1001,,0)</f>
        <v>skeynd9o@narod.ru</v>
      </c>
      <c r="J240" s="9" t="str">
        <f>_xll.XLOOKUP(E240,customers!$A$1:$A$1001,customers!$G$1:$G$1001,,0)</f>
        <v>United States</v>
      </c>
      <c r="K240" s="10" t="str">
        <f>_xll.XLOOKUP(F240,products!$A$1:$A$49,products!$B$1:$B$49,,0)</f>
        <v>Exc</v>
      </c>
      <c r="L240" s="10" t="str">
        <f>_xll.XLOOKUP(F240,products!$A$1:$A$49,products!$C$1:$C$49,,0)</f>
        <v>L</v>
      </c>
      <c r="M240" s="10" t="str">
        <f>_xll.XLOOKUP(F240,products!$A$1:$A$49,products!$D$1:$D$49,,0) &amp; " Kg "</f>
        <v xml:space="preserve">2.5 Kg </v>
      </c>
      <c r="N240" s="24">
        <f>_xll.XLOOKUP(F240,products!$A$1:$A$49,products!$E$1:$E$49,,0)</f>
        <v>34.154999999999994</v>
      </c>
      <c r="O240" s="25">
        <f>(G240*N240)</f>
        <v>204.92999999999995</v>
      </c>
      <c r="P240" t="str">
        <f>IF(K240="Rob","Robusta",IF(K240="Exc","Excelsa",IF(K240="Lib","Liberica",IF(K240="Ara","Arabica",""))))</f>
        <v>Excelsa</v>
      </c>
      <c r="Q240" t="str">
        <f>IF(L240="M","Medium",IF(L240="D","Dark",IF(L240="L","Light","")))</f>
        <v>Light</v>
      </c>
      <c r="R240" t="str">
        <f>_xll.XLOOKUP(Table3[[#This Row],[Customer ID]],customers!$A$1:$A$1001,customers!$I$1:$I$1001,,0)</f>
        <v>No</v>
      </c>
    </row>
    <row r="241" spans="1:18" x14ac:dyDescent="0.3">
      <c r="A241" s="12" t="s">
        <v>3373</v>
      </c>
      <c r="B241" s="19">
        <v>43803</v>
      </c>
      <c r="C241" s="11">
        <f>YEAR(B241)</f>
        <v>2019</v>
      </c>
      <c r="D241" s="38" t="str">
        <f t="shared" si="3"/>
        <v>Dec</v>
      </c>
      <c r="E241" s="12" t="s">
        <v>3374</v>
      </c>
      <c r="F241" s="13" t="s">
        <v>6178</v>
      </c>
      <c r="G241" s="12">
        <v>3</v>
      </c>
      <c r="H241" s="12" t="str">
        <f>_xll.XLOOKUP(E241,customers!$A$1:$A$1001,customers!$B$1:$B$1001,,0)</f>
        <v>Camellia Kid</v>
      </c>
      <c r="I241" s="33" t="str">
        <f>_xll.XLOOKUP(E241,customers!$A$1:$A$1001,customers!$C$1:$C$1001,,0)</f>
        <v>ckide6@narod.ru</v>
      </c>
      <c r="J241" s="12" t="str">
        <f>_xll.XLOOKUP(E241,customers!$A$1:$A$1001,customers!$G$1:$G$1001,,0)</f>
        <v>Ireland</v>
      </c>
      <c r="K241" s="13" t="str">
        <f>_xll.XLOOKUP(F241,products!$A$1:$A$49,products!$B$1:$B$49,,0)</f>
        <v>Rob</v>
      </c>
      <c r="L241" s="13" t="str">
        <f>_xll.XLOOKUP(F241,products!$A$1:$A$49,products!$C$1:$C$49,,0)</f>
        <v>L</v>
      </c>
      <c r="M241" s="10" t="str">
        <f>_xll.XLOOKUP(F241,products!$A$1:$A$49,products!$D$1:$D$49,,0) &amp; " Kg "</f>
        <v xml:space="preserve">0.2 Kg </v>
      </c>
      <c r="N241" s="26">
        <f>_xll.XLOOKUP(F241,products!$A$1:$A$49,products!$E$1:$E$49,,0)</f>
        <v>3.5849999999999995</v>
      </c>
      <c r="O241" s="27">
        <f>(G241*N241)</f>
        <v>10.754999999999999</v>
      </c>
      <c r="P241" t="str">
        <f>IF(K241="Rob","Robusta",IF(K241="Exc","Excelsa",IF(K241="Lib","Liberica",IF(K241="Ara","Arabica",""))))</f>
        <v>Robusta</v>
      </c>
      <c r="Q241" t="str">
        <f>IF(L241="M","Medium",IF(L241="D","Dark",IF(L241="L","Light","")))</f>
        <v>Light</v>
      </c>
      <c r="R241" t="str">
        <f>_xll.XLOOKUP(Table3[[#This Row],[Customer ID]],customers!$A$1:$A$1001,customers!$I$1:$I$1001,,0)</f>
        <v>Yes</v>
      </c>
    </row>
    <row r="242" spans="1:18" x14ac:dyDescent="0.3">
      <c r="A242" s="9" t="s">
        <v>4488</v>
      </c>
      <c r="B242" s="18">
        <v>43804</v>
      </c>
      <c r="C242" s="8">
        <f>YEAR(B242)</f>
        <v>2019</v>
      </c>
      <c r="D242" s="38" t="str">
        <f t="shared" si="3"/>
        <v>Dec</v>
      </c>
      <c r="E242" s="9" t="s">
        <v>4489</v>
      </c>
      <c r="F242" s="10" t="s">
        <v>6157</v>
      </c>
      <c r="G242" s="9">
        <v>2</v>
      </c>
      <c r="H242" s="9" t="str">
        <f>_xll.XLOOKUP(E242,customers!$A$1:$A$1001,customers!$B$1:$B$1001,,0)</f>
        <v>Shelli De Banke</v>
      </c>
      <c r="I242" s="32" t="str">
        <f>_xll.XLOOKUP(E242,customers!$A$1:$A$1001,customers!$C$1:$C$1001,,0)</f>
        <v>sdejo@newsvine.com</v>
      </c>
      <c r="J242" s="9" t="str">
        <f>_xll.XLOOKUP(E242,customers!$A$1:$A$1001,customers!$G$1:$G$1001,,0)</f>
        <v>United States</v>
      </c>
      <c r="K242" s="10" t="str">
        <f>_xll.XLOOKUP(F242,products!$A$1:$A$49,products!$B$1:$B$49,,0)</f>
        <v>Ara</v>
      </c>
      <c r="L242" s="10" t="str">
        <f>_xll.XLOOKUP(F242,products!$A$1:$A$49,products!$C$1:$C$49,,0)</f>
        <v>M</v>
      </c>
      <c r="M242" s="10" t="str">
        <f>_xll.XLOOKUP(F242,products!$A$1:$A$49,products!$D$1:$D$49,,0) &amp; " Kg "</f>
        <v xml:space="preserve">0.5 Kg </v>
      </c>
      <c r="N242" s="24">
        <f>_xll.XLOOKUP(F242,products!$A$1:$A$49,products!$E$1:$E$49,,0)</f>
        <v>6.75</v>
      </c>
      <c r="O242" s="25">
        <f>(G242*N242)</f>
        <v>13.5</v>
      </c>
      <c r="P242" t="str">
        <f>IF(K242="Rob","Robusta",IF(K242="Exc","Excelsa",IF(K242="Lib","Liberica",IF(K242="Ara","Arabica",""))))</f>
        <v>Arabica</v>
      </c>
      <c r="Q242" t="str">
        <f>IF(L242="M","Medium",IF(L242="D","Dark",IF(L242="L","Light","")))</f>
        <v>Medium</v>
      </c>
      <c r="R242" t="str">
        <f>_xll.XLOOKUP(Table3[[#This Row],[Customer ID]],customers!$A$1:$A$1001,customers!$I$1:$I$1001,,0)</f>
        <v>Yes</v>
      </c>
    </row>
    <row r="243" spans="1:18" x14ac:dyDescent="0.3">
      <c r="A243" s="12" t="s">
        <v>2934</v>
      </c>
      <c r="B243" s="19">
        <v>43807</v>
      </c>
      <c r="C243" s="11">
        <f>YEAR(B243)</f>
        <v>2019</v>
      </c>
      <c r="D243" s="38" t="str">
        <f t="shared" si="3"/>
        <v>Dec</v>
      </c>
      <c r="E243" s="12" t="s">
        <v>2935</v>
      </c>
      <c r="F243" s="13" t="s">
        <v>6155</v>
      </c>
      <c r="G243" s="12">
        <v>6</v>
      </c>
      <c r="H243" s="12" t="str">
        <f>_xll.XLOOKUP(E243,customers!$A$1:$A$1001,customers!$B$1:$B$1001,,0)</f>
        <v>Nevsa Fields</v>
      </c>
      <c r="I243" s="33">
        <f>_xll.XLOOKUP(E243,customers!$A$1:$A$1001,customers!$C$1:$C$1001,,0)</f>
        <v>0</v>
      </c>
      <c r="J243" s="12" t="str">
        <f>_xll.XLOOKUP(E243,customers!$A$1:$A$1001,customers!$G$1:$G$1001,,0)</f>
        <v>United States</v>
      </c>
      <c r="K243" s="13" t="str">
        <f>_xll.XLOOKUP(F243,products!$A$1:$A$49,products!$B$1:$B$49,,0)</f>
        <v>Ara</v>
      </c>
      <c r="L243" s="13" t="str">
        <f>_xll.XLOOKUP(F243,products!$A$1:$A$49,products!$C$1:$C$49,,0)</f>
        <v>M</v>
      </c>
      <c r="M243" s="10" t="str">
        <f>_xll.XLOOKUP(F243,products!$A$1:$A$49,products!$D$1:$D$49,,0) &amp; " Kg "</f>
        <v xml:space="preserve">1 Kg </v>
      </c>
      <c r="N243" s="26">
        <f>_xll.XLOOKUP(F243,products!$A$1:$A$49,products!$E$1:$E$49,,0)</f>
        <v>11.25</v>
      </c>
      <c r="O243" s="27">
        <f>(G243*N243)</f>
        <v>67.5</v>
      </c>
      <c r="P243" t="str">
        <f>IF(K243="Rob","Robusta",IF(K243="Exc","Excelsa",IF(K243="Lib","Liberica",IF(K243="Ara","Arabica",""))))</f>
        <v>Arabica</v>
      </c>
      <c r="Q243" t="str">
        <f>IF(L243="M","Medium",IF(L243="D","Dark",IF(L243="L","Light","")))</f>
        <v>Medium</v>
      </c>
      <c r="R243" t="str">
        <f>_xll.XLOOKUP(Table3[[#This Row],[Customer ID]],customers!$A$1:$A$1001,customers!$I$1:$I$1001,,0)</f>
        <v>No</v>
      </c>
    </row>
    <row r="244" spans="1:18" x14ac:dyDescent="0.3">
      <c r="A244" s="9" t="s">
        <v>2923</v>
      </c>
      <c r="B244" s="18">
        <v>43808</v>
      </c>
      <c r="C244" s="8">
        <f>YEAR(B244)</f>
        <v>2019</v>
      </c>
      <c r="D244" s="38" t="str">
        <f t="shared" si="3"/>
        <v>Dec</v>
      </c>
      <c r="E244" s="9" t="s">
        <v>2924</v>
      </c>
      <c r="F244" s="10" t="s">
        <v>6155</v>
      </c>
      <c r="G244" s="9">
        <v>2</v>
      </c>
      <c r="H244" s="9" t="str">
        <f>_xll.XLOOKUP(E244,customers!$A$1:$A$1001,customers!$B$1:$B$1001,,0)</f>
        <v>Rod Gowdie</v>
      </c>
      <c r="I244" s="32">
        <f>_xll.XLOOKUP(E244,customers!$A$1:$A$1001,customers!$C$1:$C$1001,,0)</f>
        <v>0</v>
      </c>
      <c r="J244" s="9" t="str">
        <f>_xll.XLOOKUP(E244,customers!$A$1:$A$1001,customers!$G$1:$G$1001,,0)</f>
        <v>United States</v>
      </c>
      <c r="K244" s="10" t="str">
        <f>_xll.XLOOKUP(F244,products!$A$1:$A$49,products!$B$1:$B$49,,0)</f>
        <v>Ara</v>
      </c>
      <c r="L244" s="10" t="str">
        <f>_xll.XLOOKUP(F244,products!$A$1:$A$49,products!$C$1:$C$49,,0)</f>
        <v>M</v>
      </c>
      <c r="M244" s="10" t="str">
        <f>_xll.XLOOKUP(F244,products!$A$1:$A$49,products!$D$1:$D$49,,0) &amp; " Kg "</f>
        <v xml:space="preserve">1 Kg </v>
      </c>
      <c r="N244" s="24">
        <f>_xll.XLOOKUP(F244,products!$A$1:$A$49,products!$E$1:$E$49,,0)</f>
        <v>11.25</v>
      </c>
      <c r="O244" s="25">
        <f>(G244*N244)</f>
        <v>22.5</v>
      </c>
      <c r="P244" t="str">
        <f>IF(K244="Rob","Robusta",IF(K244="Exc","Excelsa",IF(K244="Lib","Liberica",IF(K244="Ara","Arabica",""))))</f>
        <v>Arabica</v>
      </c>
      <c r="Q244" t="str">
        <f>IF(L244="M","Medium",IF(L244="D","Dark",IF(L244="L","Light","")))</f>
        <v>Medium</v>
      </c>
      <c r="R244" t="str">
        <f>_xll.XLOOKUP(Table3[[#This Row],[Customer ID]],customers!$A$1:$A$1001,customers!$I$1:$I$1001,,0)</f>
        <v>No</v>
      </c>
    </row>
    <row r="245" spans="1:18" x14ac:dyDescent="0.3">
      <c r="A245" s="12" t="s">
        <v>1100</v>
      </c>
      <c r="B245" s="19">
        <v>43811</v>
      </c>
      <c r="C245" s="11">
        <f>YEAR(B245)</f>
        <v>2019</v>
      </c>
      <c r="D245" s="38" t="str">
        <f t="shared" si="3"/>
        <v>Dec</v>
      </c>
      <c r="E245" s="12" t="s">
        <v>1101</v>
      </c>
      <c r="F245" s="13" t="s">
        <v>6169</v>
      </c>
      <c r="G245" s="12">
        <v>1</v>
      </c>
      <c r="H245" s="12" t="str">
        <f>_xll.XLOOKUP(E245,customers!$A$1:$A$1001,customers!$B$1:$B$1001,,0)</f>
        <v>Terry Sheryn</v>
      </c>
      <c r="I245" s="33" t="str">
        <f>_xll.XLOOKUP(E245,customers!$A$1:$A$1001,customers!$C$1:$C$1001,,0)</f>
        <v>tsheryn31@mtv.com</v>
      </c>
      <c r="J245" s="12" t="str">
        <f>_xll.XLOOKUP(E245,customers!$A$1:$A$1001,customers!$G$1:$G$1001,,0)</f>
        <v>United States</v>
      </c>
      <c r="K245" s="13" t="str">
        <f>_xll.XLOOKUP(F245,products!$A$1:$A$49,products!$B$1:$B$49,,0)</f>
        <v>Lib</v>
      </c>
      <c r="L245" s="13" t="str">
        <f>_xll.XLOOKUP(F245,products!$A$1:$A$49,products!$C$1:$C$49,,0)</f>
        <v>D</v>
      </c>
      <c r="M245" s="10" t="str">
        <f>_xll.XLOOKUP(F245,products!$A$1:$A$49,products!$D$1:$D$49,,0) &amp; " Kg "</f>
        <v xml:space="preserve">0.5 Kg </v>
      </c>
      <c r="N245" s="26">
        <f>_xll.XLOOKUP(F245,products!$A$1:$A$49,products!$E$1:$E$49,,0)</f>
        <v>7.77</v>
      </c>
      <c r="O245" s="27">
        <f>(G245*N245)</f>
        <v>7.77</v>
      </c>
      <c r="P245" t="str">
        <f>IF(K245="Rob","Robusta",IF(K245="Exc","Excelsa",IF(K245="Lib","Liberica",IF(K245="Ara","Arabica",""))))</f>
        <v>Liberica</v>
      </c>
      <c r="Q245" t="str">
        <f>IF(L245="M","Medium",IF(L245="D","Dark",IF(L245="L","Light","")))</f>
        <v>Dark</v>
      </c>
      <c r="R245" t="str">
        <f>_xll.XLOOKUP(Table3[[#This Row],[Customer ID]],customers!$A$1:$A$1001,customers!$I$1:$I$1001,,0)</f>
        <v>Yes</v>
      </c>
    </row>
    <row r="246" spans="1:18" x14ac:dyDescent="0.3">
      <c r="A246" s="9" t="s">
        <v>4659</v>
      </c>
      <c r="B246" s="18">
        <v>43812</v>
      </c>
      <c r="C246" s="8">
        <f>YEAR(B246)</f>
        <v>2019</v>
      </c>
      <c r="D246" s="38" t="str">
        <f t="shared" si="3"/>
        <v>Dec</v>
      </c>
      <c r="E246" s="9" t="s">
        <v>4660</v>
      </c>
      <c r="F246" s="10" t="s">
        <v>6178</v>
      </c>
      <c r="G246" s="9">
        <v>3</v>
      </c>
      <c r="H246" s="9" t="str">
        <f>_xll.XLOOKUP(E246,customers!$A$1:$A$1001,customers!$B$1:$B$1001,,0)</f>
        <v>Natal Vigrass</v>
      </c>
      <c r="I246" s="32" t="str">
        <f>_xll.XLOOKUP(E246,customers!$A$1:$A$1001,customers!$C$1:$C$1001,,0)</f>
        <v>nvigrasski@ezinearticles.com</v>
      </c>
      <c r="J246" s="9" t="str">
        <f>_xll.XLOOKUP(E246,customers!$A$1:$A$1001,customers!$G$1:$G$1001,,0)</f>
        <v>United Kingdom</v>
      </c>
      <c r="K246" s="10" t="str">
        <f>_xll.XLOOKUP(F246,products!$A$1:$A$49,products!$B$1:$B$49,,0)</f>
        <v>Rob</v>
      </c>
      <c r="L246" s="10" t="str">
        <f>_xll.XLOOKUP(F246,products!$A$1:$A$49,products!$C$1:$C$49,,0)</f>
        <v>L</v>
      </c>
      <c r="M246" s="10" t="str">
        <f>_xll.XLOOKUP(F246,products!$A$1:$A$49,products!$D$1:$D$49,,0) &amp; " Kg "</f>
        <v xml:space="preserve">0.2 Kg </v>
      </c>
      <c r="N246" s="24">
        <f>_xll.XLOOKUP(F246,products!$A$1:$A$49,products!$E$1:$E$49,,0)</f>
        <v>3.5849999999999995</v>
      </c>
      <c r="O246" s="25">
        <f>(G246*N246)</f>
        <v>10.754999999999999</v>
      </c>
      <c r="P246" t="str">
        <f>IF(K246="Rob","Robusta",IF(K246="Exc","Excelsa",IF(K246="Lib","Liberica",IF(K246="Ara","Arabica",""))))</f>
        <v>Robusta</v>
      </c>
      <c r="Q246" t="str">
        <f>IF(L246="M","Medium",IF(L246="D","Dark",IF(L246="L","Light","")))</f>
        <v>Light</v>
      </c>
      <c r="R246" t="str">
        <f>_xll.XLOOKUP(Table3[[#This Row],[Customer ID]],customers!$A$1:$A$1001,customers!$I$1:$I$1001,,0)</f>
        <v>No</v>
      </c>
    </row>
    <row r="247" spans="1:18" x14ac:dyDescent="0.3">
      <c r="A247" s="12" t="s">
        <v>1470</v>
      </c>
      <c r="B247" s="19">
        <v>43813</v>
      </c>
      <c r="C247" s="11">
        <f>YEAR(B247)</f>
        <v>2019</v>
      </c>
      <c r="D247" s="38" t="str">
        <f t="shared" si="3"/>
        <v>Dec</v>
      </c>
      <c r="E247" s="12" t="s">
        <v>1471</v>
      </c>
      <c r="F247" s="13" t="s">
        <v>6148</v>
      </c>
      <c r="G247" s="12">
        <v>6</v>
      </c>
      <c r="H247" s="12" t="str">
        <f>_xll.XLOOKUP(E247,customers!$A$1:$A$1001,customers!$B$1:$B$1001,,0)</f>
        <v>Elysee Sketch</v>
      </c>
      <c r="I247" s="33">
        <f>_xll.XLOOKUP(E247,customers!$A$1:$A$1001,customers!$C$1:$C$1001,,0)</f>
        <v>0</v>
      </c>
      <c r="J247" s="12" t="str">
        <f>_xll.XLOOKUP(E247,customers!$A$1:$A$1001,customers!$G$1:$G$1001,,0)</f>
        <v>United States</v>
      </c>
      <c r="K247" s="13" t="str">
        <f>_xll.XLOOKUP(F247,products!$A$1:$A$49,products!$B$1:$B$49,,0)</f>
        <v>Exc</v>
      </c>
      <c r="L247" s="13" t="str">
        <f>_xll.XLOOKUP(F247,products!$A$1:$A$49,products!$C$1:$C$49,,0)</f>
        <v>L</v>
      </c>
      <c r="M247" s="10" t="str">
        <f>_xll.XLOOKUP(F247,products!$A$1:$A$49,products!$D$1:$D$49,,0) &amp; " Kg "</f>
        <v xml:space="preserve">2.5 Kg </v>
      </c>
      <c r="N247" s="26">
        <f>_xll.XLOOKUP(F247,products!$A$1:$A$49,products!$E$1:$E$49,,0)</f>
        <v>34.154999999999994</v>
      </c>
      <c r="O247" s="27">
        <f>(G247*N247)</f>
        <v>204.92999999999995</v>
      </c>
      <c r="P247" t="str">
        <f>IF(K247="Rob","Robusta",IF(K247="Exc","Excelsa",IF(K247="Lib","Liberica",IF(K247="Ara","Arabica",""))))</f>
        <v>Excelsa</v>
      </c>
      <c r="Q247" t="str">
        <f>IF(L247="M","Medium",IF(L247="D","Dark",IF(L247="L","Light","")))</f>
        <v>Light</v>
      </c>
      <c r="R247" t="str">
        <f>_xll.XLOOKUP(Table3[[#This Row],[Customer ID]],customers!$A$1:$A$1001,customers!$I$1:$I$1001,,0)</f>
        <v>Yes</v>
      </c>
    </row>
    <row r="248" spans="1:18" x14ac:dyDescent="0.3">
      <c r="A248" s="9" t="s">
        <v>1555</v>
      </c>
      <c r="B248" s="18">
        <v>43813</v>
      </c>
      <c r="C248" s="8">
        <f>YEAR(B248)</f>
        <v>2019</v>
      </c>
      <c r="D248" s="38" t="str">
        <f t="shared" si="3"/>
        <v>Dec</v>
      </c>
      <c r="E248" s="9" t="s">
        <v>1556</v>
      </c>
      <c r="F248" s="10" t="s">
        <v>6162</v>
      </c>
      <c r="G248" s="9">
        <v>3</v>
      </c>
      <c r="H248" s="9" t="str">
        <f>_xll.XLOOKUP(E248,customers!$A$1:$A$1001,customers!$B$1:$B$1001,,0)</f>
        <v>Burnard Bartholin</v>
      </c>
      <c r="I248" s="32" t="str">
        <f>_xll.XLOOKUP(E248,customers!$A$1:$A$1001,customers!$C$1:$C$1001,,0)</f>
        <v>bbartholin59@xinhuanet.com</v>
      </c>
      <c r="J248" s="9" t="str">
        <f>_xll.XLOOKUP(E248,customers!$A$1:$A$1001,customers!$G$1:$G$1001,,0)</f>
        <v>United States</v>
      </c>
      <c r="K248" s="10" t="str">
        <f>_xll.XLOOKUP(F248,products!$A$1:$A$49,products!$B$1:$B$49,,0)</f>
        <v>Lib</v>
      </c>
      <c r="L248" s="10" t="str">
        <f>_xll.XLOOKUP(F248,products!$A$1:$A$49,products!$C$1:$C$49,,0)</f>
        <v>M</v>
      </c>
      <c r="M248" s="10" t="str">
        <f>_xll.XLOOKUP(F248,products!$A$1:$A$49,products!$D$1:$D$49,,0) &amp; " Kg "</f>
        <v xml:space="preserve">1 Kg </v>
      </c>
      <c r="N248" s="24">
        <f>_xll.XLOOKUP(F248,products!$A$1:$A$49,products!$E$1:$E$49,,0)</f>
        <v>14.55</v>
      </c>
      <c r="O248" s="25">
        <f>(G248*N248)</f>
        <v>43.650000000000006</v>
      </c>
      <c r="P248" t="str">
        <f>IF(K248="Rob","Robusta",IF(K248="Exc","Excelsa",IF(K248="Lib","Liberica",IF(K248="Ara","Arabica",""))))</f>
        <v>Liberica</v>
      </c>
      <c r="Q248" t="str">
        <f>IF(L248="M","Medium",IF(L248="D","Dark",IF(L248="L","Light","")))</f>
        <v>Medium</v>
      </c>
      <c r="R248" t="str">
        <f>_xll.XLOOKUP(Table3[[#This Row],[Customer ID]],customers!$A$1:$A$1001,customers!$I$1:$I$1001,,0)</f>
        <v>Yes</v>
      </c>
    </row>
    <row r="249" spans="1:18" x14ac:dyDescent="0.3">
      <c r="A249" s="12" t="s">
        <v>3118</v>
      </c>
      <c r="B249" s="19">
        <v>43814</v>
      </c>
      <c r="C249" s="11">
        <f>YEAR(B249)</f>
        <v>2019</v>
      </c>
      <c r="D249" s="38" t="str">
        <f t="shared" si="3"/>
        <v>Dec</v>
      </c>
      <c r="E249" s="12" t="s">
        <v>3119</v>
      </c>
      <c r="F249" s="13" t="s">
        <v>6149</v>
      </c>
      <c r="G249" s="12">
        <v>1</v>
      </c>
      <c r="H249" s="12" t="str">
        <f>_xll.XLOOKUP(E249,customers!$A$1:$A$1001,customers!$B$1:$B$1001,,0)</f>
        <v>Dick Drinkall</v>
      </c>
      <c r="I249" s="33" t="str">
        <f>_xll.XLOOKUP(E249,customers!$A$1:$A$1001,customers!$C$1:$C$1001,,0)</f>
        <v>ddrinkallcx@psu.edu</v>
      </c>
      <c r="J249" s="12" t="str">
        <f>_xll.XLOOKUP(E249,customers!$A$1:$A$1001,customers!$G$1:$G$1001,,0)</f>
        <v>United States</v>
      </c>
      <c r="K249" s="13" t="str">
        <f>_xll.XLOOKUP(F249,products!$A$1:$A$49,products!$B$1:$B$49,,0)</f>
        <v>Rob</v>
      </c>
      <c r="L249" s="13" t="str">
        <f>_xll.XLOOKUP(F249,products!$A$1:$A$49,products!$C$1:$C$49,,0)</f>
        <v>D</v>
      </c>
      <c r="M249" s="10" t="str">
        <f>_xll.XLOOKUP(F249,products!$A$1:$A$49,products!$D$1:$D$49,,0) &amp; " Kg "</f>
        <v xml:space="preserve">2.5 Kg </v>
      </c>
      <c r="N249" s="26">
        <f>_xll.XLOOKUP(F249,products!$A$1:$A$49,products!$E$1:$E$49,,0)</f>
        <v>20.584999999999997</v>
      </c>
      <c r="O249" s="27">
        <f>(G249*N249)</f>
        <v>20.584999999999997</v>
      </c>
      <c r="P249" t="str">
        <f>IF(K249="Rob","Robusta",IF(K249="Exc","Excelsa",IF(K249="Lib","Liberica",IF(K249="Ara","Arabica",""))))</f>
        <v>Robusta</v>
      </c>
      <c r="Q249" t="str">
        <f>IF(L249="M","Medium",IF(L249="D","Dark",IF(L249="L","Light","")))</f>
        <v>Dark</v>
      </c>
      <c r="R249" t="str">
        <f>_xll.XLOOKUP(Table3[[#This Row],[Customer ID]],customers!$A$1:$A$1001,customers!$I$1:$I$1001,,0)</f>
        <v>Yes</v>
      </c>
    </row>
    <row r="250" spans="1:18" x14ac:dyDescent="0.3">
      <c r="A250" s="9" t="s">
        <v>3883</v>
      </c>
      <c r="B250" s="18">
        <v>43815</v>
      </c>
      <c r="C250" s="8">
        <f>YEAR(B250)</f>
        <v>2019</v>
      </c>
      <c r="D250" s="38" t="str">
        <f t="shared" si="3"/>
        <v>Dec</v>
      </c>
      <c r="E250" s="9" t="s">
        <v>3884</v>
      </c>
      <c r="F250" s="10" t="s">
        <v>6142</v>
      </c>
      <c r="G250" s="9">
        <v>4</v>
      </c>
      <c r="H250" s="9" t="str">
        <f>_xll.XLOOKUP(E250,customers!$A$1:$A$1001,customers!$B$1:$B$1001,,0)</f>
        <v>Aurelia Burgwin</v>
      </c>
      <c r="I250" s="32" t="str">
        <f>_xll.XLOOKUP(E250,customers!$A$1:$A$1001,customers!$C$1:$C$1001,,0)</f>
        <v>aburgwingp@redcross.org</v>
      </c>
      <c r="J250" s="9" t="str">
        <f>_xll.XLOOKUP(E250,customers!$A$1:$A$1001,customers!$G$1:$G$1001,,0)</f>
        <v>United States</v>
      </c>
      <c r="K250" s="10" t="str">
        <f>_xll.XLOOKUP(F250,products!$A$1:$A$49,products!$B$1:$B$49,,0)</f>
        <v>Rob</v>
      </c>
      <c r="L250" s="10" t="str">
        <f>_xll.XLOOKUP(F250,products!$A$1:$A$49,products!$C$1:$C$49,,0)</f>
        <v>L</v>
      </c>
      <c r="M250" s="10" t="str">
        <f>_xll.XLOOKUP(F250,products!$A$1:$A$49,products!$D$1:$D$49,,0) &amp; " Kg "</f>
        <v xml:space="preserve">2.5 Kg </v>
      </c>
      <c r="N250" s="24">
        <f>_xll.XLOOKUP(F250,products!$A$1:$A$49,products!$E$1:$E$49,,0)</f>
        <v>27.484999999999996</v>
      </c>
      <c r="O250" s="25">
        <f>(G250*N250)</f>
        <v>109.93999999999998</v>
      </c>
      <c r="P250" t="str">
        <f>IF(K250="Rob","Robusta",IF(K250="Exc","Excelsa",IF(K250="Lib","Liberica",IF(K250="Ara","Arabica",""))))</f>
        <v>Robusta</v>
      </c>
      <c r="Q250" t="str">
        <f>IF(L250="M","Medium",IF(L250="D","Dark",IF(L250="L","Light","")))</f>
        <v>Light</v>
      </c>
      <c r="R250" t="str">
        <f>_xll.XLOOKUP(Table3[[#This Row],[Customer ID]],customers!$A$1:$A$1001,customers!$I$1:$I$1001,,0)</f>
        <v>Yes</v>
      </c>
    </row>
    <row r="251" spans="1:18" x14ac:dyDescent="0.3">
      <c r="A251" s="12" t="s">
        <v>1022</v>
      </c>
      <c r="B251" s="19">
        <v>43816</v>
      </c>
      <c r="C251" s="11">
        <f>YEAR(B251)</f>
        <v>2019</v>
      </c>
      <c r="D251" s="38" t="str">
        <f t="shared" si="3"/>
        <v>Dec</v>
      </c>
      <c r="E251" s="12" t="s">
        <v>1023</v>
      </c>
      <c r="F251" s="13" t="s">
        <v>6175</v>
      </c>
      <c r="G251" s="12">
        <v>6</v>
      </c>
      <c r="H251" s="12" t="str">
        <f>_xll.XLOOKUP(E251,customers!$A$1:$A$1001,customers!$B$1:$B$1001,,0)</f>
        <v>Norene Magauran</v>
      </c>
      <c r="I251" s="33" t="str">
        <f>_xll.XLOOKUP(E251,customers!$A$1:$A$1001,customers!$C$1:$C$1001,,0)</f>
        <v>nmagauran2n@51.la</v>
      </c>
      <c r="J251" s="12" t="str">
        <f>_xll.XLOOKUP(E251,customers!$A$1:$A$1001,customers!$G$1:$G$1001,,0)</f>
        <v>United States</v>
      </c>
      <c r="K251" s="13" t="str">
        <f>_xll.XLOOKUP(F251,products!$A$1:$A$49,products!$B$1:$B$49,,0)</f>
        <v>Ara</v>
      </c>
      <c r="L251" s="13" t="str">
        <f>_xll.XLOOKUP(F251,products!$A$1:$A$49,products!$C$1:$C$49,,0)</f>
        <v>M</v>
      </c>
      <c r="M251" s="10" t="str">
        <f>_xll.XLOOKUP(F251,products!$A$1:$A$49,products!$D$1:$D$49,,0) &amp; " Kg "</f>
        <v xml:space="preserve">2.5 Kg </v>
      </c>
      <c r="N251" s="26">
        <f>_xll.XLOOKUP(F251,products!$A$1:$A$49,products!$E$1:$E$49,,0)</f>
        <v>25.874999999999996</v>
      </c>
      <c r="O251" s="27">
        <f>(G251*N251)</f>
        <v>155.24999999999997</v>
      </c>
      <c r="P251" t="str">
        <f>IF(K251="Rob","Robusta",IF(K251="Exc","Excelsa",IF(K251="Lib","Liberica",IF(K251="Ara","Arabica",""))))</f>
        <v>Arabica</v>
      </c>
      <c r="Q251" t="str">
        <f>IF(L251="M","Medium",IF(L251="D","Dark",IF(L251="L","Light","")))</f>
        <v>Medium</v>
      </c>
      <c r="R251" t="str">
        <f>_xll.XLOOKUP(Table3[[#This Row],[Customer ID]],customers!$A$1:$A$1001,customers!$I$1:$I$1001,,0)</f>
        <v>No</v>
      </c>
    </row>
    <row r="252" spans="1:18" x14ac:dyDescent="0.3">
      <c r="A252" s="9" t="s">
        <v>3004</v>
      </c>
      <c r="B252" s="18">
        <v>43816</v>
      </c>
      <c r="C252" s="8">
        <f>YEAR(B252)</f>
        <v>2019</v>
      </c>
      <c r="D252" s="38" t="str">
        <f t="shared" si="3"/>
        <v>Dec</v>
      </c>
      <c r="E252" s="9" t="s">
        <v>3005</v>
      </c>
      <c r="F252" s="10" t="s">
        <v>6160</v>
      </c>
      <c r="G252" s="9">
        <v>1</v>
      </c>
      <c r="H252" s="9" t="str">
        <f>_xll.XLOOKUP(E252,customers!$A$1:$A$1001,customers!$B$1:$B$1001,,0)</f>
        <v>Wain Cholomin</v>
      </c>
      <c r="I252" s="32" t="str">
        <f>_xll.XLOOKUP(E252,customers!$A$1:$A$1001,customers!$C$1:$C$1001,,0)</f>
        <v>wcholomince@about.com</v>
      </c>
      <c r="J252" s="9" t="str">
        <f>_xll.XLOOKUP(E252,customers!$A$1:$A$1001,customers!$G$1:$G$1001,,0)</f>
        <v>United Kingdom</v>
      </c>
      <c r="K252" s="10" t="str">
        <f>_xll.XLOOKUP(F252,products!$A$1:$A$49,products!$B$1:$B$49,,0)</f>
        <v>Lib</v>
      </c>
      <c r="L252" s="10" t="str">
        <f>_xll.XLOOKUP(F252,products!$A$1:$A$49,products!$C$1:$C$49,,0)</f>
        <v>M</v>
      </c>
      <c r="M252" s="10" t="str">
        <f>_xll.XLOOKUP(F252,products!$A$1:$A$49,products!$D$1:$D$49,,0) &amp; " Kg "</f>
        <v xml:space="preserve">0.5 Kg </v>
      </c>
      <c r="N252" s="24">
        <f>_xll.XLOOKUP(F252,products!$A$1:$A$49,products!$E$1:$E$49,,0)</f>
        <v>8.73</v>
      </c>
      <c r="O252" s="25">
        <f>(G252*N252)</f>
        <v>8.73</v>
      </c>
      <c r="P252" t="str">
        <f>IF(K252="Rob","Robusta",IF(K252="Exc","Excelsa",IF(K252="Lib","Liberica",IF(K252="Ara","Arabica",""))))</f>
        <v>Liberica</v>
      </c>
      <c r="Q252" t="str">
        <f>IF(L252="M","Medium",IF(L252="D","Dark",IF(L252="L","Light","")))</f>
        <v>Medium</v>
      </c>
      <c r="R252" t="str">
        <f>_xll.XLOOKUP(Table3[[#This Row],[Customer ID]],customers!$A$1:$A$1001,customers!$I$1:$I$1001,,0)</f>
        <v>Yes</v>
      </c>
    </row>
    <row r="253" spans="1:18" x14ac:dyDescent="0.3">
      <c r="A253" s="12" t="s">
        <v>4062</v>
      </c>
      <c r="B253" s="19">
        <v>43820</v>
      </c>
      <c r="C253" s="11">
        <f>YEAR(B253)</f>
        <v>2019</v>
      </c>
      <c r="D253" s="38" t="str">
        <f t="shared" si="3"/>
        <v>Dec</v>
      </c>
      <c r="E253" s="12" t="s">
        <v>4063</v>
      </c>
      <c r="F253" s="13" t="s">
        <v>6179</v>
      </c>
      <c r="G253" s="12">
        <v>4</v>
      </c>
      <c r="H253" s="12" t="str">
        <f>_xll.XLOOKUP(E253,customers!$A$1:$A$1001,customers!$B$1:$B$1001,,0)</f>
        <v>Gaspar McGavin</v>
      </c>
      <c r="I253" s="33" t="str">
        <f>_xll.XLOOKUP(E253,customers!$A$1:$A$1001,customers!$C$1:$C$1001,,0)</f>
        <v>gmcgavinhl@histats.com</v>
      </c>
      <c r="J253" s="12" t="str">
        <f>_xll.XLOOKUP(E253,customers!$A$1:$A$1001,customers!$G$1:$G$1001,,0)</f>
        <v>United States</v>
      </c>
      <c r="K253" s="13" t="str">
        <f>_xll.XLOOKUP(F253,products!$A$1:$A$49,products!$B$1:$B$49,,0)</f>
        <v>Rob</v>
      </c>
      <c r="L253" s="13" t="str">
        <f>_xll.XLOOKUP(F253,products!$A$1:$A$49,products!$C$1:$C$49,,0)</f>
        <v>L</v>
      </c>
      <c r="M253" s="10" t="str">
        <f>_xll.XLOOKUP(F253,products!$A$1:$A$49,products!$D$1:$D$49,,0) &amp; " Kg "</f>
        <v xml:space="preserve">1 Kg </v>
      </c>
      <c r="N253" s="26">
        <f>_xll.XLOOKUP(F253,products!$A$1:$A$49,products!$E$1:$E$49,,0)</f>
        <v>11.95</v>
      </c>
      <c r="O253" s="27">
        <f>(G253*N253)</f>
        <v>47.8</v>
      </c>
      <c r="P253" t="str">
        <f>IF(K253="Rob","Robusta",IF(K253="Exc","Excelsa",IF(K253="Lib","Liberica",IF(K253="Ara","Arabica",""))))</f>
        <v>Robusta</v>
      </c>
      <c r="Q253" t="str">
        <f>IF(L253="M","Medium",IF(L253="D","Dark",IF(L253="L","Light","")))</f>
        <v>Light</v>
      </c>
      <c r="R253" t="str">
        <f>_xll.XLOOKUP(Table3[[#This Row],[Customer ID]],customers!$A$1:$A$1001,customers!$I$1:$I$1001,,0)</f>
        <v>No</v>
      </c>
    </row>
    <row r="254" spans="1:18" x14ac:dyDescent="0.3">
      <c r="A254" s="9" t="s">
        <v>2267</v>
      </c>
      <c r="B254" s="18">
        <v>43826</v>
      </c>
      <c r="C254" s="8">
        <f>YEAR(B254)</f>
        <v>2019</v>
      </c>
      <c r="D254" s="38" t="str">
        <f t="shared" si="3"/>
        <v>Dec</v>
      </c>
      <c r="E254" s="9" t="s">
        <v>2268</v>
      </c>
      <c r="F254" s="10" t="s">
        <v>6148</v>
      </c>
      <c r="G254" s="9">
        <v>1</v>
      </c>
      <c r="H254" s="9" t="str">
        <f>_xll.XLOOKUP(E254,customers!$A$1:$A$1001,customers!$B$1:$B$1001,,0)</f>
        <v>Melli Brockway</v>
      </c>
      <c r="I254" s="32" t="str">
        <f>_xll.XLOOKUP(E254,customers!$A$1:$A$1001,customers!$C$1:$C$1001,,0)</f>
        <v>mbrockway8r@ibm.com</v>
      </c>
      <c r="J254" s="9" t="str">
        <f>_xll.XLOOKUP(E254,customers!$A$1:$A$1001,customers!$G$1:$G$1001,,0)</f>
        <v>United States</v>
      </c>
      <c r="K254" s="10" t="str">
        <f>_xll.XLOOKUP(F254,products!$A$1:$A$49,products!$B$1:$B$49,,0)</f>
        <v>Exc</v>
      </c>
      <c r="L254" s="10" t="str">
        <f>_xll.XLOOKUP(F254,products!$A$1:$A$49,products!$C$1:$C$49,,0)</f>
        <v>L</v>
      </c>
      <c r="M254" s="10" t="str">
        <f>_xll.XLOOKUP(F254,products!$A$1:$A$49,products!$D$1:$D$49,,0) &amp; " Kg "</f>
        <v xml:space="preserve">2.5 Kg </v>
      </c>
      <c r="N254" s="24">
        <f>_xll.XLOOKUP(F254,products!$A$1:$A$49,products!$E$1:$E$49,,0)</f>
        <v>34.154999999999994</v>
      </c>
      <c r="O254" s="25">
        <f>(G254*N254)</f>
        <v>34.154999999999994</v>
      </c>
      <c r="P254" t="str">
        <f>IF(K254="Rob","Robusta",IF(K254="Exc","Excelsa",IF(K254="Lib","Liberica",IF(K254="Ara","Arabica",""))))</f>
        <v>Excelsa</v>
      </c>
      <c r="Q254" t="str">
        <f>IF(L254="M","Medium",IF(L254="D","Dark",IF(L254="L","Light","")))</f>
        <v>Light</v>
      </c>
      <c r="R254" t="str">
        <f>_xll.XLOOKUP(Table3[[#This Row],[Customer ID]],customers!$A$1:$A$1001,customers!$I$1:$I$1001,,0)</f>
        <v>Yes</v>
      </c>
    </row>
    <row r="255" spans="1:18" x14ac:dyDescent="0.3">
      <c r="A255" s="12" t="s">
        <v>4342</v>
      </c>
      <c r="B255" s="19">
        <v>43827</v>
      </c>
      <c r="C255" s="11">
        <f>YEAR(B255)</f>
        <v>2019</v>
      </c>
      <c r="D255" s="38" t="str">
        <f t="shared" si="3"/>
        <v>Dec</v>
      </c>
      <c r="E255" s="12" t="s">
        <v>4343</v>
      </c>
      <c r="F255" s="13" t="s">
        <v>6156</v>
      </c>
      <c r="G255" s="12">
        <v>2</v>
      </c>
      <c r="H255" s="12" t="str">
        <f>_xll.XLOOKUP(E255,customers!$A$1:$A$1001,customers!$B$1:$B$1001,,0)</f>
        <v>Laryssa Benediktovich</v>
      </c>
      <c r="I255" s="33" t="str">
        <f>_xll.XLOOKUP(E255,customers!$A$1:$A$1001,customers!$C$1:$C$1001,,0)</f>
        <v>lbenediktovichiy@wunderground.com</v>
      </c>
      <c r="J255" s="12" t="str">
        <f>_xll.XLOOKUP(E255,customers!$A$1:$A$1001,customers!$G$1:$G$1001,,0)</f>
        <v>United States</v>
      </c>
      <c r="K255" s="13" t="str">
        <f>_xll.XLOOKUP(F255,products!$A$1:$A$49,products!$B$1:$B$49,,0)</f>
        <v>Exc</v>
      </c>
      <c r="L255" s="13" t="str">
        <f>_xll.XLOOKUP(F255,products!$A$1:$A$49,products!$C$1:$C$49,,0)</f>
        <v>M</v>
      </c>
      <c r="M255" s="10" t="str">
        <f>_xll.XLOOKUP(F255,products!$A$1:$A$49,products!$D$1:$D$49,,0) &amp; " Kg "</f>
        <v xml:space="preserve">0.2 Kg </v>
      </c>
      <c r="N255" s="26">
        <f>_xll.XLOOKUP(F255,products!$A$1:$A$49,products!$E$1:$E$49,,0)</f>
        <v>4.125</v>
      </c>
      <c r="O255" s="27">
        <f>(G255*N255)</f>
        <v>8.25</v>
      </c>
      <c r="P255" t="str">
        <f>IF(K255="Rob","Robusta",IF(K255="Exc","Excelsa",IF(K255="Lib","Liberica",IF(K255="Ara","Arabica",""))))</f>
        <v>Excelsa</v>
      </c>
      <c r="Q255" t="str">
        <f>IF(L255="M","Medium",IF(L255="D","Dark",IF(L255="L","Light","")))</f>
        <v>Medium</v>
      </c>
      <c r="R255" t="str">
        <f>_xll.XLOOKUP(Table3[[#This Row],[Customer ID]],customers!$A$1:$A$1001,customers!$I$1:$I$1001,,0)</f>
        <v>Yes</v>
      </c>
    </row>
    <row r="256" spans="1:18" x14ac:dyDescent="0.3">
      <c r="A256" s="9" t="s">
        <v>2204</v>
      </c>
      <c r="B256" s="18">
        <v>43828</v>
      </c>
      <c r="C256" s="8">
        <f>YEAR(B256)</f>
        <v>2019</v>
      </c>
      <c r="D256" s="38" t="str">
        <f t="shared" si="3"/>
        <v>Dec</v>
      </c>
      <c r="E256" s="9" t="s">
        <v>2245</v>
      </c>
      <c r="F256" s="10" t="s">
        <v>6167</v>
      </c>
      <c r="G256" s="9">
        <v>1</v>
      </c>
      <c r="H256" s="9" t="str">
        <f>_xll.XLOOKUP(E256,customers!$A$1:$A$1001,customers!$B$1:$B$1001,,0)</f>
        <v>Claudetta Rushe</v>
      </c>
      <c r="I256" s="32" t="str">
        <f>_xll.XLOOKUP(E256,customers!$A$1:$A$1001,customers!$C$1:$C$1001,,0)</f>
        <v>crushe8n@about.me</v>
      </c>
      <c r="J256" s="9" t="str">
        <f>_xll.XLOOKUP(E256,customers!$A$1:$A$1001,customers!$G$1:$G$1001,,0)</f>
        <v>United States</v>
      </c>
      <c r="K256" s="10" t="str">
        <f>_xll.XLOOKUP(F256,products!$A$1:$A$49,products!$B$1:$B$49,,0)</f>
        <v>Ara</v>
      </c>
      <c r="L256" s="10" t="str">
        <f>_xll.XLOOKUP(F256,products!$A$1:$A$49,products!$C$1:$C$49,,0)</f>
        <v>L</v>
      </c>
      <c r="M256" s="10" t="str">
        <f>_xll.XLOOKUP(F256,products!$A$1:$A$49,products!$D$1:$D$49,,0) &amp; " Kg "</f>
        <v xml:space="preserve">0.2 Kg </v>
      </c>
      <c r="N256" s="24">
        <f>_xll.XLOOKUP(F256,products!$A$1:$A$49,products!$E$1:$E$49,,0)</f>
        <v>3.8849999999999998</v>
      </c>
      <c r="O256" s="25">
        <f>(G256*N256)</f>
        <v>3.8849999999999998</v>
      </c>
      <c r="P256" t="str">
        <f>IF(K256="Rob","Robusta",IF(K256="Exc","Excelsa",IF(K256="Lib","Liberica",IF(K256="Ara","Arabica",""))))</f>
        <v>Arabica</v>
      </c>
      <c r="Q256" t="str">
        <f>IF(L256="M","Medium",IF(L256="D","Dark",IF(L256="L","Light","")))</f>
        <v>Light</v>
      </c>
      <c r="R256" t="str">
        <f>_xll.XLOOKUP(Table3[[#This Row],[Customer ID]],customers!$A$1:$A$1001,customers!$I$1:$I$1001,,0)</f>
        <v>Yes</v>
      </c>
    </row>
    <row r="257" spans="1:18" x14ac:dyDescent="0.3">
      <c r="A257" s="12" t="s">
        <v>1701</v>
      </c>
      <c r="B257" s="19">
        <v>43829</v>
      </c>
      <c r="C257" s="11">
        <f>YEAR(B257)</f>
        <v>2019</v>
      </c>
      <c r="D257" s="38" t="str">
        <f t="shared" si="3"/>
        <v>Dec</v>
      </c>
      <c r="E257" s="12" t="s">
        <v>1702</v>
      </c>
      <c r="F257" s="13" t="s">
        <v>6150</v>
      </c>
      <c r="G257" s="12">
        <v>6</v>
      </c>
      <c r="H257" s="12" t="str">
        <f>_xll.XLOOKUP(E257,customers!$A$1:$A$1001,customers!$B$1:$B$1001,,0)</f>
        <v>Ilka Gurnee</v>
      </c>
      <c r="I257" s="33" t="str">
        <f>_xll.XLOOKUP(E257,customers!$A$1:$A$1001,customers!$C$1:$C$1001,,0)</f>
        <v>igurnee5z@usnews.com</v>
      </c>
      <c r="J257" s="12" t="str">
        <f>_xll.XLOOKUP(E257,customers!$A$1:$A$1001,customers!$G$1:$G$1001,,0)</f>
        <v>United States</v>
      </c>
      <c r="K257" s="13" t="str">
        <f>_xll.XLOOKUP(F257,products!$A$1:$A$49,products!$B$1:$B$49,,0)</f>
        <v>Lib</v>
      </c>
      <c r="L257" s="13" t="str">
        <f>_xll.XLOOKUP(F257,products!$A$1:$A$49,products!$C$1:$C$49,,0)</f>
        <v>D</v>
      </c>
      <c r="M257" s="10" t="str">
        <f>_xll.XLOOKUP(F257,products!$A$1:$A$49,products!$D$1:$D$49,,0) &amp; " Kg "</f>
        <v xml:space="preserve">0.2 Kg </v>
      </c>
      <c r="N257" s="26">
        <f>_xll.XLOOKUP(F257,products!$A$1:$A$49,products!$E$1:$E$49,,0)</f>
        <v>3.8849999999999998</v>
      </c>
      <c r="O257" s="27">
        <f>(G257*N257)</f>
        <v>23.31</v>
      </c>
      <c r="P257" t="str">
        <f>IF(K257="Rob","Robusta",IF(K257="Exc","Excelsa",IF(K257="Lib","Liberica",IF(K257="Ara","Arabica",""))))</f>
        <v>Liberica</v>
      </c>
      <c r="Q257" t="str">
        <f>IF(L257="M","Medium",IF(L257="D","Dark",IF(L257="L","Light","")))</f>
        <v>Dark</v>
      </c>
      <c r="R257" t="str">
        <f>_xll.XLOOKUP(Table3[[#This Row],[Customer ID]],customers!$A$1:$A$1001,customers!$I$1:$I$1001,,0)</f>
        <v>No</v>
      </c>
    </row>
    <row r="258" spans="1:18" x14ac:dyDescent="0.3">
      <c r="A258" s="9" t="s">
        <v>5791</v>
      </c>
      <c r="B258" s="18">
        <v>43829</v>
      </c>
      <c r="C258" s="8">
        <f>YEAR(B258)</f>
        <v>2019</v>
      </c>
      <c r="D258" s="38" t="str">
        <f t="shared" ref="D258:D321" si="4">TEXT(B258,"MMM")</f>
        <v>Dec</v>
      </c>
      <c r="E258" s="9" t="s">
        <v>5792</v>
      </c>
      <c r="F258" s="10" t="s">
        <v>6171</v>
      </c>
      <c r="G258" s="9">
        <v>5</v>
      </c>
      <c r="H258" s="9" t="str">
        <f>_xll.XLOOKUP(E258,customers!$A$1:$A$1001,customers!$B$1:$B$1001,,0)</f>
        <v>Dell Gut</v>
      </c>
      <c r="I258" s="32" t="str">
        <f>_xll.XLOOKUP(E258,customers!$A$1:$A$1001,customers!$C$1:$C$1001,,0)</f>
        <v>dgutq2@umich.edu</v>
      </c>
      <c r="J258" s="9" t="str">
        <f>_xll.XLOOKUP(E258,customers!$A$1:$A$1001,customers!$G$1:$G$1001,,0)</f>
        <v>United States</v>
      </c>
      <c r="K258" s="10" t="str">
        <f>_xll.XLOOKUP(F258,products!$A$1:$A$49,products!$B$1:$B$49,,0)</f>
        <v>Exc</v>
      </c>
      <c r="L258" s="10" t="str">
        <f>_xll.XLOOKUP(F258,products!$A$1:$A$49,products!$C$1:$C$49,,0)</f>
        <v>L</v>
      </c>
      <c r="M258" s="10" t="str">
        <f>_xll.XLOOKUP(F258,products!$A$1:$A$49,products!$D$1:$D$49,,0) &amp; " Kg "</f>
        <v xml:space="preserve">1 Kg </v>
      </c>
      <c r="N258" s="24">
        <f>_xll.XLOOKUP(F258,products!$A$1:$A$49,products!$E$1:$E$49,,0)</f>
        <v>14.85</v>
      </c>
      <c r="O258" s="25">
        <f>(G258*N258)</f>
        <v>74.25</v>
      </c>
      <c r="P258" t="str">
        <f>IF(K258="Rob","Robusta",IF(K258="Exc","Excelsa",IF(K258="Lib","Liberica",IF(K258="Ara","Arabica",""))))</f>
        <v>Excelsa</v>
      </c>
      <c r="Q258" t="str">
        <f>IF(L258="M","Medium",IF(L258="D","Dark",IF(L258="L","Light","")))</f>
        <v>Light</v>
      </c>
      <c r="R258" t="str">
        <f>_xll.XLOOKUP(Table3[[#This Row],[Customer ID]],customers!$A$1:$A$1001,customers!$I$1:$I$1001,,0)</f>
        <v>Yes</v>
      </c>
    </row>
    <row r="259" spans="1:18" x14ac:dyDescent="0.3">
      <c r="A259" s="12" t="s">
        <v>1498</v>
      </c>
      <c r="B259" s="19">
        <v>43830</v>
      </c>
      <c r="C259" s="11">
        <f>YEAR(B259)</f>
        <v>2019</v>
      </c>
      <c r="D259" s="38" t="str">
        <f t="shared" si="4"/>
        <v>Dec</v>
      </c>
      <c r="E259" s="12" t="s">
        <v>1499</v>
      </c>
      <c r="F259" s="13" t="s">
        <v>6154</v>
      </c>
      <c r="G259" s="12">
        <v>1</v>
      </c>
      <c r="H259" s="12" t="str">
        <f>_xll.XLOOKUP(E259,customers!$A$1:$A$1001,customers!$B$1:$B$1001,,0)</f>
        <v>Tiffany Scardafield</v>
      </c>
      <c r="I259" s="33">
        <f>_xll.XLOOKUP(E259,customers!$A$1:$A$1001,customers!$C$1:$C$1001,,0)</f>
        <v>0</v>
      </c>
      <c r="J259" s="12" t="str">
        <f>_xll.XLOOKUP(E259,customers!$A$1:$A$1001,customers!$G$1:$G$1001,,0)</f>
        <v>Ireland</v>
      </c>
      <c r="K259" s="13" t="str">
        <f>_xll.XLOOKUP(F259,products!$A$1:$A$49,products!$B$1:$B$49,,0)</f>
        <v>Ara</v>
      </c>
      <c r="L259" s="13" t="str">
        <f>_xll.XLOOKUP(F259,products!$A$1:$A$49,products!$C$1:$C$49,,0)</f>
        <v>D</v>
      </c>
      <c r="M259" s="10" t="str">
        <f>_xll.XLOOKUP(F259,products!$A$1:$A$49,products!$D$1:$D$49,,0) &amp; " Kg "</f>
        <v xml:space="preserve">0.2 Kg </v>
      </c>
      <c r="N259" s="26">
        <f>_xll.XLOOKUP(F259,products!$A$1:$A$49,products!$E$1:$E$49,,0)</f>
        <v>2.9849999999999999</v>
      </c>
      <c r="O259" s="27">
        <f>(G259*N259)</f>
        <v>2.9849999999999999</v>
      </c>
      <c r="P259" t="str">
        <f>IF(K259="Rob","Robusta",IF(K259="Exc","Excelsa",IF(K259="Lib","Liberica",IF(K259="Ara","Arabica",""))))</f>
        <v>Arabica</v>
      </c>
      <c r="Q259" t="str">
        <f>IF(L259="M","Medium",IF(L259="D","Dark",IF(L259="L","Light","")))</f>
        <v>Dark</v>
      </c>
      <c r="R259" t="str">
        <f>_xll.XLOOKUP(Table3[[#This Row],[Customer ID]],customers!$A$1:$A$1001,customers!$I$1:$I$1001,,0)</f>
        <v>No</v>
      </c>
    </row>
    <row r="260" spans="1:18" x14ac:dyDescent="0.3">
      <c r="A260" s="9" t="s">
        <v>4433</v>
      </c>
      <c r="B260" s="18">
        <v>43830</v>
      </c>
      <c r="C260" s="8">
        <f>YEAR(B260)</f>
        <v>2019</v>
      </c>
      <c r="D260" s="38" t="str">
        <f t="shared" si="4"/>
        <v>Dec</v>
      </c>
      <c r="E260" s="9" t="s">
        <v>4434</v>
      </c>
      <c r="F260" s="10" t="s">
        <v>6143</v>
      </c>
      <c r="G260" s="9">
        <v>2</v>
      </c>
      <c r="H260" s="9" t="str">
        <f>_xll.XLOOKUP(E260,customers!$A$1:$A$1001,customers!$B$1:$B$1001,,0)</f>
        <v>Jimmy Dymoke</v>
      </c>
      <c r="I260" s="32" t="str">
        <f>_xll.XLOOKUP(E260,customers!$A$1:$A$1001,customers!$C$1:$C$1001,,0)</f>
        <v>jdymokeje@prnewswire.com</v>
      </c>
      <c r="J260" s="9" t="str">
        <f>_xll.XLOOKUP(E260,customers!$A$1:$A$1001,customers!$G$1:$G$1001,,0)</f>
        <v>Ireland</v>
      </c>
      <c r="K260" s="10" t="str">
        <f>_xll.XLOOKUP(F260,products!$A$1:$A$49,products!$B$1:$B$49,,0)</f>
        <v>Lib</v>
      </c>
      <c r="L260" s="10" t="str">
        <f>_xll.XLOOKUP(F260,products!$A$1:$A$49,products!$C$1:$C$49,,0)</f>
        <v>D</v>
      </c>
      <c r="M260" s="10" t="str">
        <f>_xll.XLOOKUP(F260,products!$A$1:$A$49,products!$D$1:$D$49,,0) &amp; " Kg "</f>
        <v xml:space="preserve">1 Kg </v>
      </c>
      <c r="N260" s="24">
        <f>_xll.XLOOKUP(F260,products!$A$1:$A$49,products!$E$1:$E$49,,0)</f>
        <v>12.95</v>
      </c>
      <c r="O260" s="25">
        <f>(G260*N260)</f>
        <v>25.9</v>
      </c>
      <c r="P260" t="str">
        <f>IF(K260="Rob","Robusta",IF(K260="Exc","Excelsa",IF(K260="Lib","Liberica",IF(K260="Ara","Arabica",""))))</f>
        <v>Liberica</v>
      </c>
      <c r="Q260" t="str">
        <f>IF(L260="M","Medium",IF(L260="D","Dark",IF(L260="L","Light","")))</f>
        <v>Dark</v>
      </c>
      <c r="R260" t="str">
        <f>_xll.XLOOKUP(Table3[[#This Row],[Customer ID]],customers!$A$1:$A$1001,customers!$I$1:$I$1001,,0)</f>
        <v>No</v>
      </c>
    </row>
    <row r="261" spans="1:18" x14ac:dyDescent="0.3">
      <c r="A261" s="12" t="s">
        <v>4201</v>
      </c>
      <c r="B261" s="19">
        <v>43831</v>
      </c>
      <c r="C261" s="11">
        <f>YEAR(B261)</f>
        <v>2020</v>
      </c>
      <c r="D261" s="38" t="str">
        <f t="shared" si="4"/>
        <v>Jan</v>
      </c>
      <c r="E261" s="12" t="s">
        <v>4202</v>
      </c>
      <c r="F261" s="13" t="s">
        <v>6157</v>
      </c>
      <c r="G261" s="12">
        <v>2</v>
      </c>
      <c r="H261" s="12" t="str">
        <f>_xll.XLOOKUP(E261,customers!$A$1:$A$1001,customers!$B$1:$B$1001,,0)</f>
        <v>Wren Place</v>
      </c>
      <c r="I261" s="33" t="str">
        <f>_xll.XLOOKUP(E261,customers!$A$1:$A$1001,customers!$C$1:$C$1001,,0)</f>
        <v>wplacei9@wsj.com</v>
      </c>
      <c r="J261" s="12" t="str">
        <f>_xll.XLOOKUP(E261,customers!$A$1:$A$1001,customers!$G$1:$G$1001,,0)</f>
        <v>United States</v>
      </c>
      <c r="K261" s="13" t="str">
        <f>_xll.XLOOKUP(F261,products!$A$1:$A$49,products!$B$1:$B$49,,0)</f>
        <v>Ara</v>
      </c>
      <c r="L261" s="13" t="str">
        <f>_xll.XLOOKUP(F261,products!$A$1:$A$49,products!$C$1:$C$49,,0)</f>
        <v>M</v>
      </c>
      <c r="M261" s="10" t="str">
        <f>_xll.XLOOKUP(F261,products!$A$1:$A$49,products!$D$1:$D$49,,0) &amp; " Kg "</f>
        <v xml:space="preserve">0.5 Kg </v>
      </c>
      <c r="N261" s="26">
        <f>_xll.XLOOKUP(F261,products!$A$1:$A$49,products!$E$1:$E$49,,0)</f>
        <v>6.75</v>
      </c>
      <c r="O261" s="27">
        <f>(G261*N261)</f>
        <v>13.5</v>
      </c>
      <c r="P261" t="str">
        <f>IF(K261="Rob","Robusta",IF(K261="Exc","Excelsa",IF(K261="Lib","Liberica",IF(K261="Ara","Arabica",""))))</f>
        <v>Arabica</v>
      </c>
      <c r="Q261" t="str">
        <f>IF(L261="M","Medium",IF(L261="D","Dark",IF(L261="L","Light","")))</f>
        <v>Medium</v>
      </c>
      <c r="R261" t="str">
        <f>_xll.XLOOKUP(Table3[[#This Row],[Customer ID]],customers!$A$1:$A$1001,customers!$I$1:$I$1001,,0)</f>
        <v>Yes</v>
      </c>
    </row>
    <row r="262" spans="1:18" x14ac:dyDescent="0.3">
      <c r="A262" s="9" t="s">
        <v>6047</v>
      </c>
      <c r="B262" s="18">
        <v>43831</v>
      </c>
      <c r="C262" s="8">
        <f>YEAR(B262)</f>
        <v>2020</v>
      </c>
      <c r="D262" s="38" t="str">
        <f t="shared" si="4"/>
        <v>Jan</v>
      </c>
      <c r="E262" s="9" t="s">
        <v>6048</v>
      </c>
      <c r="F262" s="10" t="s">
        <v>6152</v>
      </c>
      <c r="G262" s="9">
        <v>2</v>
      </c>
      <c r="H262" s="9" t="str">
        <f>_xll.XLOOKUP(E262,customers!$A$1:$A$1001,customers!$B$1:$B$1001,,0)</f>
        <v>Fanchette Parlot</v>
      </c>
      <c r="I262" s="32" t="str">
        <f>_xll.XLOOKUP(E262,customers!$A$1:$A$1001,customers!$C$1:$C$1001,,0)</f>
        <v>fparlotrb@forbes.com</v>
      </c>
      <c r="J262" s="9" t="str">
        <f>_xll.XLOOKUP(E262,customers!$A$1:$A$1001,customers!$G$1:$G$1001,,0)</f>
        <v>United States</v>
      </c>
      <c r="K262" s="10" t="str">
        <f>_xll.XLOOKUP(F262,products!$A$1:$A$49,products!$B$1:$B$49,,0)</f>
        <v>Ara</v>
      </c>
      <c r="L262" s="10" t="str">
        <f>_xll.XLOOKUP(F262,products!$A$1:$A$49,products!$C$1:$C$49,,0)</f>
        <v>M</v>
      </c>
      <c r="M262" s="10" t="str">
        <f>_xll.XLOOKUP(F262,products!$A$1:$A$49,products!$D$1:$D$49,,0) &amp; " Kg "</f>
        <v xml:space="preserve">0.2 Kg </v>
      </c>
      <c r="N262" s="24">
        <f>_xll.XLOOKUP(F262,products!$A$1:$A$49,products!$E$1:$E$49,,0)</f>
        <v>3.375</v>
      </c>
      <c r="O262" s="25">
        <f>(G262*N262)</f>
        <v>6.75</v>
      </c>
      <c r="P262" t="str">
        <f>IF(K262="Rob","Robusta",IF(K262="Exc","Excelsa",IF(K262="Lib","Liberica",IF(K262="Ara","Arabica",""))))</f>
        <v>Arabica</v>
      </c>
      <c r="Q262" t="str">
        <f>IF(L262="M","Medium",IF(L262="D","Dark",IF(L262="L","Light","")))</f>
        <v>Medium</v>
      </c>
      <c r="R262" t="str">
        <f>_xll.XLOOKUP(Table3[[#This Row],[Customer ID]],customers!$A$1:$A$1001,customers!$I$1:$I$1001,,0)</f>
        <v>Yes</v>
      </c>
    </row>
    <row r="263" spans="1:18" x14ac:dyDescent="0.3">
      <c r="A263" s="12" t="s">
        <v>1753</v>
      </c>
      <c r="B263" s="19">
        <v>43836</v>
      </c>
      <c r="C263" s="11">
        <f>YEAR(B263)</f>
        <v>2020</v>
      </c>
      <c r="D263" s="38" t="str">
        <f t="shared" si="4"/>
        <v>Jan</v>
      </c>
      <c r="E263" s="12" t="s">
        <v>1754</v>
      </c>
      <c r="F263" s="13" t="s">
        <v>6165</v>
      </c>
      <c r="G263" s="12">
        <v>4</v>
      </c>
      <c r="H263" s="12" t="str">
        <f>_xll.XLOOKUP(E263,customers!$A$1:$A$1001,customers!$B$1:$B$1001,,0)</f>
        <v>Ketty Bromehead</v>
      </c>
      <c r="I263" s="33" t="str">
        <f>_xll.XLOOKUP(E263,customers!$A$1:$A$1001,customers!$C$1:$C$1001,,0)</f>
        <v>kbromehead68@un.org</v>
      </c>
      <c r="J263" s="12" t="str">
        <f>_xll.XLOOKUP(E263,customers!$A$1:$A$1001,customers!$G$1:$G$1001,,0)</f>
        <v>United States</v>
      </c>
      <c r="K263" s="13" t="str">
        <f>_xll.XLOOKUP(F263,products!$A$1:$A$49,products!$B$1:$B$49,,0)</f>
        <v>Lib</v>
      </c>
      <c r="L263" s="13" t="str">
        <f>_xll.XLOOKUP(F263,products!$A$1:$A$49,products!$C$1:$C$49,,0)</f>
        <v>D</v>
      </c>
      <c r="M263" s="10" t="str">
        <f>_xll.XLOOKUP(F263,products!$A$1:$A$49,products!$D$1:$D$49,,0) &amp; " Kg "</f>
        <v xml:space="preserve">2.5 Kg </v>
      </c>
      <c r="N263" s="26">
        <f>_xll.XLOOKUP(F263,products!$A$1:$A$49,products!$E$1:$E$49,,0)</f>
        <v>29.784999999999997</v>
      </c>
      <c r="O263" s="27">
        <f>(G263*N263)</f>
        <v>119.13999999999999</v>
      </c>
      <c r="P263" t="str">
        <f>IF(K263="Rob","Robusta",IF(K263="Exc","Excelsa",IF(K263="Lib","Liberica",IF(K263="Ara","Arabica",""))))</f>
        <v>Liberica</v>
      </c>
      <c r="Q263" t="str">
        <f>IF(L263="M","Medium",IF(L263="D","Dark",IF(L263="L","Light","")))</f>
        <v>Dark</v>
      </c>
      <c r="R263" t="str">
        <f>_xll.XLOOKUP(Table3[[#This Row],[Customer ID]],customers!$A$1:$A$1001,customers!$I$1:$I$1001,,0)</f>
        <v>Yes</v>
      </c>
    </row>
    <row r="264" spans="1:18" x14ac:dyDescent="0.3">
      <c r="A264" s="9" t="s">
        <v>5626</v>
      </c>
      <c r="B264" s="18">
        <v>43836</v>
      </c>
      <c r="C264" s="8">
        <f>YEAR(B264)</f>
        <v>2020</v>
      </c>
      <c r="D264" s="38" t="str">
        <f t="shared" si="4"/>
        <v>Jan</v>
      </c>
      <c r="E264" s="9" t="s">
        <v>5627</v>
      </c>
      <c r="F264" s="10" t="s">
        <v>6179</v>
      </c>
      <c r="G264" s="9">
        <v>5</v>
      </c>
      <c r="H264" s="9" t="str">
        <f>_xll.XLOOKUP(E264,customers!$A$1:$A$1001,customers!$B$1:$B$1001,,0)</f>
        <v>Gustaf Ciccotti</v>
      </c>
      <c r="I264" s="32" t="str">
        <f>_xll.XLOOKUP(E264,customers!$A$1:$A$1001,customers!$C$1:$C$1001,,0)</f>
        <v>gciccottip8@so-net.ne.jp</v>
      </c>
      <c r="J264" s="9" t="str">
        <f>_xll.XLOOKUP(E264,customers!$A$1:$A$1001,customers!$G$1:$G$1001,,0)</f>
        <v>United States</v>
      </c>
      <c r="K264" s="10" t="str">
        <f>_xll.XLOOKUP(F264,products!$A$1:$A$49,products!$B$1:$B$49,,0)</f>
        <v>Rob</v>
      </c>
      <c r="L264" s="10" t="str">
        <f>_xll.XLOOKUP(F264,products!$A$1:$A$49,products!$C$1:$C$49,,0)</f>
        <v>L</v>
      </c>
      <c r="M264" s="10" t="str">
        <f>_xll.XLOOKUP(F264,products!$A$1:$A$49,products!$D$1:$D$49,,0) &amp; " Kg "</f>
        <v xml:space="preserve">1 Kg </v>
      </c>
      <c r="N264" s="24">
        <f>_xll.XLOOKUP(F264,products!$A$1:$A$49,products!$E$1:$E$49,,0)</f>
        <v>11.95</v>
      </c>
      <c r="O264" s="25">
        <f>(G264*N264)</f>
        <v>59.75</v>
      </c>
      <c r="P264" t="str">
        <f>IF(K264="Rob","Robusta",IF(K264="Exc","Excelsa",IF(K264="Lib","Liberica",IF(K264="Ara","Arabica",""))))</f>
        <v>Robusta</v>
      </c>
      <c r="Q264" t="str">
        <f>IF(L264="M","Medium",IF(L264="D","Dark",IF(L264="L","Light","")))</f>
        <v>Light</v>
      </c>
      <c r="R264" t="str">
        <f>_xll.XLOOKUP(Table3[[#This Row],[Customer ID]],customers!$A$1:$A$1001,customers!$I$1:$I$1001,,0)</f>
        <v>No</v>
      </c>
    </row>
    <row r="265" spans="1:18" x14ac:dyDescent="0.3">
      <c r="A265" s="12" t="s">
        <v>6111</v>
      </c>
      <c r="B265" s="19">
        <v>43836</v>
      </c>
      <c r="C265" s="11">
        <f>YEAR(B265)</f>
        <v>2020</v>
      </c>
      <c r="D265" s="38" t="str">
        <f t="shared" si="4"/>
        <v>Jan</v>
      </c>
      <c r="E265" s="12" t="s">
        <v>6112</v>
      </c>
      <c r="F265" s="13" t="s">
        <v>6142</v>
      </c>
      <c r="G265" s="12">
        <v>1</v>
      </c>
      <c r="H265" s="12" t="str">
        <f>_xll.XLOOKUP(E265,customers!$A$1:$A$1001,customers!$B$1:$B$1001,,0)</f>
        <v>Jennica Tewelson</v>
      </c>
      <c r="I265" s="33" t="str">
        <f>_xll.XLOOKUP(E265,customers!$A$1:$A$1001,customers!$C$1:$C$1001,,0)</f>
        <v>jtewelsonrn@samsung.com</v>
      </c>
      <c r="J265" s="12" t="str">
        <f>_xll.XLOOKUP(E265,customers!$A$1:$A$1001,customers!$G$1:$G$1001,,0)</f>
        <v>United States</v>
      </c>
      <c r="K265" s="13" t="str">
        <f>_xll.XLOOKUP(F265,products!$A$1:$A$49,products!$B$1:$B$49,,0)</f>
        <v>Rob</v>
      </c>
      <c r="L265" s="13" t="str">
        <f>_xll.XLOOKUP(F265,products!$A$1:$A$49,products!$C$1:$C$49,,0)</f>
        <v>L</v>
      </c>
      <c r="M265" s="10" t="str">
        <f>_xll.XLOOKUP(F265,products!$A$1:$A$49,products!$D$1:$D$49,,0) &amp; " Kg "</f>
        <v xml:space="preserve">2.5 Kg </v>
      </c>
      <c r="N265" s="26">
        <f>_xll.XLOOKUP(F265,products!$A$1:$A$49,products!$E$1:$E$49,,0)</f>
        <v>27.484999999999996</v>
      </c>
      <c r="O265" s="27">
        <f>(G265*N265)</f>
        <v>27.484999999999996</v>
      </c>
      <c r="P265" t="str">
        <f>IF(K265="Rob","Robusta",IF(K265="Exc","Excelsa",IF(K265="Lib","Liberica",IF(K265="Ara","Arabica",""))))</f>
        <v>Robusta</v>
      </c>
      <c r="Q265" t="str">
        <f>IF(L265="M","Medium",IF(L265="D","Dark",IF(L265="L","Light","")))</f>
        <v>Light</v>
      </c>
      <c r="R265" t="str">
        <f>_xll.XLOOKUP(Table3[[#This Row],[Customer ID]],customers!$A$1:$A$1001,customers!$I$1:$I$1001,,0)</f>
        <v>No</v>
      </c>
    </row>
    <row r="266" spans="1:18" x14ac:dyDescent="0.3">
      <c r="A266" s="9" t="s">
        <v>1389</v>
      </c>
      <c r="B266" s="18">
        <v>43837</v>
      </c>
      <c r="C266" s="8">
        <f>YEAR(B266)</f>
        <v>2020</v>
      </c>
      <c r="D266" s="38" t="str">
        <f t="shared" si="4"/>
        <v>Jan</v>
      </c>
      <c r="E266" s="9" t="s">
        <v>1390</v>
      </c>
      <c r="F266" s="10" t="s">
        <v>6139</v>
      </c>
      <c r="G266" s="9">
        <v>4</v>
      </c>
      <c r="H266" s="9" t="str">
        <f>_xll.XLOOKUP(E266,customers!$A$1:$A$1001,customers!$B$1:$B$1001,,0)</f>
        <v>Kari Swede</v>
      </c>
      <c r="I266" s="32" t="str">
        <f>_xll.XLOOKUP(E266,customers!$A$1:$A$1001,customers!$C$1:$C$1001,,0)</f>
        <v>kswede4g@addthis.com</v>
      </c>
      <c r="J266" s="9" t="str">
        <f>_xll.XLOOKUP(E266,customers!$A$1:$A$1001,customers!$G$1:$G$1001,,0)</f>
        <v>United States</v>
      </c>
      <c r="K266" s="10" t="str">
        <f>_xll.XLOOKUP(F266,products!$A$1:$A$49,products!$B$1:$B$49,,0)</f>
        <v>Exc</v>
      </c>
      <c r="L266" s="10" t="str">
        <f>_xll.XLOOKUP(F266,products!$A$1:$A$49,products!$C$1:$C$49,,0)</f>
        <v>M</v>
      </c>
      <c r="M266" s="10" t="str">
        <f>_xll.XLOOKUP(F266,products!$A$1:$A$49,products!$D$1:$D$49,,0) &amp; " Kg "</f>
        <v xml:space="preserve">0.5 Kg </v>
      </c>
      <c r="N266" s="24">
        <f>_xll.XLOOKUP(F266,products!$A$1:$A$49,products!$E$1:$E$49,,0)</f>
        <v>8.25</v>
      </c>
      <c r="O266" s="25">
        <f>(G266*N266)</f>
        <v>33</v>
      </c>
      <c r="P266" t="str">
        <f>IF(K266="Rob","Robusta",IF(K266="Exc","Excelsa",IF(K266="Lib","Liberica",IF(K266="Ara","Arabica",""))))</f>
        <v>Excelsa</v>
      </c>
      <c r="Q266" t="str">
        <f>IF(L266="M","Medium",IF(L266="D","Dark",IF(L266="L","Light","")))</f>
        <v>Medium</v>
      </c>
      <c r="R266" t="str">
        <f>_xll.XLOOKUP(Table3[[#This Row],[Customer ID]],customers!$A$1:$A$1001,customers!$I$1:$I$1001,,0)</f>
        <v>No</v>
      </c>
    </row>
    <row r="267" spans="1:18" x14ac:dyDescent="0.3">
      <c r="A267" s="12" t="s">
        <v>2644</v>
      </c>
      <c r="B267" s="19">
        <v>43840</v>
      </c>
      <c r="C267" s="11">
        <f>YEAR(B267)</f>
        <v>2020</v>
      </c>
      <c r="D267" s="38" t="str">
        <f t="shared" si="4"/>
        <v>Jan</v>
      </c>
      <c r="E267" s="12" t="s">
        <v>2645</v>
      </c>
      <c r="F267" s="13" t="s">
        <v>6144</v>
      </c>
      <c r="G267" s="12">
        <v>3</v>
      </c>
      <c r="H267" s="12" t="str">
        <f>_xll.XLOOKUP(E267,customers!$A$1:$A$1001,customers!$B$1:$B$1001,,0)</f>
        <v>Elka Windress</v>
      </c>
      <c r="I267" s="33" t="str">
        <f>_xll.XLOOKUP(E267,customers!$A$1:$A$1001,customers!$C$1:$C$1001,,0)</f>
        <v>ewindressam@marketwatch.com</v>
      </c>
      <c r="J267" s="12" t="str">
        <f>_xll.XLOOKUP(E267,customers!$A$1:$A$1001,customers!$G$1:$G$1001,,0)</f>
        <v>United States</v>
      </c>
      <c r="K267" s="13" t="str">
        <f>_xll.XLOOKUP(F267,products!$A$1:$A$49,products!$B$1:$B$49,,0)</f>
        <v>Exc</v>
      </c>
      <c r="L267" s="13" t="str">
        <f>_xll.XLOOKUP(F267,products!$A$1:$A$49,products!$C$1:$C$49,,0)</f>
        <v>D</v>
      </c>
      <c r="M267" s="10" t="str">
        <f>_xll.XLOOKUP(F267,products!$A$1:$A$49,products!$D$1:$D$49,,0) &amp; " Kg "</f>
        <v xml:space="preserve">0.5 Kg </v>
      </c>
      <c r="N267" s="26">
        <f>_xll.XLOOKUP(F267,products!$A$1:$A$49,products!$E$1:$E$49,,0)</f>
        <v>7.29</v>
      </c>
      <c r="O267" s="27">
        <f>(G267*N267)</f>
        <v>21.87</v>
      </c>
      <c r="P267" t="str">
        <f>IF(K267="Rob","Robusta",IF(K267="Exc","Excelsa",IF(K267="Lib","Liberica",IF(K267="Ara","Arabica",""))))</f>
        <v>Excelsa</v>
      </c>
      <c r="Q267" t="str">
        <f>IF(L267="M","Medium",IF(L267="D","Dark",IF(L267="L","Light","")))</f>
        <v>Dark</v>
      </c>
      <c r="R267" t="str">
        <f>_xll.XLOOKUP(Table3[[#This Row],[Customer ID]],customers!$A$1:$A$1001,customers!$I$1:$I$1001,,0)</f>
        <v>No</v>
      </c>
    </row>
    <row r="268" spans="1:18" x14ac:dyDescent="0.3">
      <c r="A268" s="9" t="s">
        <v>3082</v>
      </c>
      <c r="B268" s="18">
        <v>43840</v>
      </c>
      <c r="C268" s="8">
        <f>YEAR(B268)</f>
        <v>2020</v>
      </c>
      <c r="D268" s="38" t="str">
        <f t="shared" si="4"/>
        <v>Jan</v>
      </c>
      <c r="E268" s="9" t="s">
        <v>3083</v>
      </c>
      <c r="F268" s="10" t="s">
        <v>6145</v>
      </c>
      <c r="G268" s="9">
        <v>5</v>
      </c>
      <c r="H268" s="9" t="str">
        <f>_xll.XLOOKUP(E268,customers!$A$1:$A$1001,customers!$B$1:$B$1001,,0)</f>
        <v>Alvis Elwin</v>
      </c>
      <c r="I268" s="32" t="str">
        <f>_xll.XLOOKUP(E268,customers!$A$1:$A$1001,customers!$C$1:$C$1001,,0)</f>
        <v>aelwincr@privacy.gov.au</v>
      </c>
      <c r="J268" s="9" t="str">
        <f>_xll.XLOOKUP(E268,customers!$A$1:$A$1001,customers!$G$1:$G$1001,,0)</f>
        <v>United States</v>
      </c>
      <c r="K268" s="10" t="str">
        <f>_xll.XLOOKUP(F268,products!$A$1:$A$49,products!$B$1:$B$49,,0)</f>
        <v>Lib</v>
      </c>
      <c r="L268" s="10" t="str">
        <f>_xll.XLOOKUP(F268,products!$A$1:$A$49,products!$C$1:$C$49,,0)</f>
        <v>L</v>
      </c>
      <c r="M268" s="10" t="str">
        <f>_xll.XLOOKUP(F268,products!$A$1:$A$49,products!$D$1:$D$49,,0) &amp; " Kg "</f>
        <v xml:space="preserve">0.2 Kg </v>
      </c>
      <c r="N268" s="24">
        <f>_xll.XLOOKUP(F268,products!$A$1:$A$49,products!$E$1:$E$49,,0)</f>
        <v>4.7549999999999999</v>
      </c>
      <c r="O268" s="25">
        <f>(G268*N268)</f>
        <v>23.774999999999999</v>
      </c>
      <c r="P268" t="str">
        <f>IF(K268="Rob","Robusta",IF(K268="Exc","Excelsa",IF(K268="Lib","Liberica",IF(K268="Ara","Arabica",""))))</f>
        <v>Liberica</v>
      </c>
      <c r="Q268" t="str">
        <f>IF(L268="M","Medium",IF(L268="D","Dark",IF(L268="L","Light","")))</f>
        <v>Light</v>
      </c>
      <c r="R268" t="str">
        <f>_xll.XLOOKUP(Table3[[#This Row],[Customer ID]],customers!$A$1:$A$1001,customers!$I$1:$I$1001,,0)</f>
        <v>No</v>
      </c>
    </row>
    <row r="269" spans="1:18" x14ac:dyDescent="0.3">
      <c r="A269" s="12" t="s">
        <v>3058</v>
      </c>
      <c r="B269" s="19">
        <v>43841</v>
      </c>
      <c r="C269" s="11">
        <f>YEAR(B269)</f>
        <v>2020</v>
      </c>
      <c r="D269" s="38" t="str">
        <f t="shared" si="4"/>
        <v>Jan</v>
      </c>
      <c r="E269" s="12" t="s">
        <v>3059</v>
      </c>
      <c r="F269" s="13" t="s">
        <v>6145</v>
      </c>
      <c r="G269" s="12">
        <v>2</v>
      </c>
      <c r="H269" s="12" t="str">
        <f>_xll.XLOOKUP(E269,customers!$A$1:$A$1001,customers!$B$1:$B$1001,,0)</f>
        <v>Stan Barribal</v>
      </c>
      <c r="I269" s="33" t="str">
        <f>_xll.XLOOKUP(E269,customers!$A$1:$A$1001,customers!$C$1:$C$1001,,0)</f>
        <v>sbarribalcn@microsoft.com</v>
      </c>
      <c r="J269" s="12" t="str">
        <f>_xll.XLOOKUP(E269,customers!$A$1:$A$1001,customers!$G$1:$G$1001,,0)</f>
        <v>Ireland</v>
      </c>
      <c r="K269" s="13" t="str">
        <f>_xll.XLOOKUP(F269,products!$A$1:$A$49,products!$B$1:$B$49,,0)</f>
        <v>Lib</v>
      </c>
      <c r="L269" s="13" t="str">
        <f>_xll.XLOOKUP(F269,products!$A$1:$A$49,products!$C$1:$C$49,,0)</f>
        <v>L</v>
      </c>
      <c r="M269" s="10" t="str">
        <f>_xll.XLOOKUP(F269,products!$A$1:$A$49,products!$D$1:$D$49,,0) &amp; " Kg "</f>
        <v xml:space="preserve">0.2 Kg </v>
      </c>
      <c r="N269" s="26">
        <f>_xll.XLOOKUP(F269,products!$A$1:$A$49,products!$E$1:$E$49,,0)</f>
        <v>4.7549999999999999</v>
      </c>
      <c r="O269" s="27">
        <f>(G269*N269)</f>
        <v>9.51</v>
      </c>
      <c r="P269" t="str">
        <f>IF(K269="Rob","Robusta",IF(K269="Exc","Excelsa",IF(K269="Lib","Liberica",IF(K269="Ara","Arabica",""))))</f>
        <v>Liberica</v>
      </c>
      <c r="Q269" t="str">
        <f>IF(L269="M","Medium",IF(L269="D","Dark",IF(L269="L","Light","")))</f>
        <v>Light</v>
      </c>
      <c r="R269" t="str">
        <f>_xll.XLOOKUP(Table3[[#This Row],[Customer ID]],customers!$A$1:$A$1001,customers!$I$1:$I$1001,,0)</f>
        <v>Yes</v>
      </c>
    </row>
    <row r="270" spans="1:18" x14ac:dyDescent="0.3">
      <c r="A270" s="9" t="s">
        <v>1561</v>
      </c>
      <c r="B270" s="18">
        <v>43845</v>
      </c>
      <c r="C270" s="8">
        <f>YEAR(B270)</f>
        <v>2020</v>
      </c>
      <c r="D270" s="38" t="str">
        <f t="shared" si="4"/>
        <v>Jan</v>
      </c>
      <c r="E270" s="9" t="s">
        <v>1562</v>
      </c>
      <c r="F270" s="10" t="s">
        <v>6181</v>
      </c>
      <c r="G270" s="9">
        <v>1</v>
      </c>
      <c r="H270" s="9" t="str">
        <f>_xll.XLOOKUP(E270,customers!$A$1:$A$1001,customers!$B$1:$B$1001,,0)</f>
        <v>Madelene Prinn</v>
      </c>
      <c r="I270" s="32" t="str">
        <f>_xll.XLOOKUP(E270,customers!$A$1:$A$1001,customers!$C$1:$C$1001,,0)</f>
        <v>mprinn5a@usa.gov</v>
      </c>
      <c r="J270" s="9" t="str">
        <f>_xll.XLOOKUP(E270,customers!$A$1:$A$1001,customers!$G$1:$G$1001,,0)</f>
        <v>United States</v>
      </c>
      <c r="K270" s="10" t="str">
        <f>_xll.XLOOKUP(F270,products!$A$1:$A$49,products!$B$1:$B$49,,0)</f>
        <v>Lib</v>
      </c>
      <c r="L270" s="10" t="str">
        <f>_xll.XLOOKUP(F270,products!$A$1:$A$49,products!$C$1:$C$49,,0)</f>
        <v>M</v>
      </c>
      <c r="M270" s="10" t="str">
        <f>_xll.XLOOKUP(F270,products!$A$1:$A$49,products!$D$1:$D$49,,0) &amp; " Kg "</f>
        <v xml:space="preserve">2.5 Kg </v>
      </c>
      <c r="N270" s="24">
        <f>_xll.XLOOKUP(F270,products!$A$1:$A$49,products!$E$1:$E$49,,0)</f>
        <v>33.464999999999996</v>
      </c>
      <c r="O270" s="25">
        <f>(G270*N270)</f>
        <v>33.464999999999996</v>
      </c>
      <c r="P270" t="str">
        <f>IF(K270="Rob","Robusta",IF(K270="Exc","Excelsa",IF(K270="Lib","Liberica",IF(K270="Ara","Arabica",""))))</f>
        <v>Liberica</v>
      </c>
      <c r="Q270" t="str">
        <f>IF(L270="M","Medium",IF(L270="D","Dark",IF(L270="L","Light","")))</f>
        <v>Medium</v>
      </c>
      <c r="R270" t="str">
        <f>_xll.XLOOKUP(Table3[[#This Row],[Customer ID]],customers!$A$1:$A$1001,customers!$I$1:$I$1001,,0)</f>
        <v>Yes</v>
      </c>
    </row>
    <row r="271" spans="1:18" x14ac:dyDescent="0.3">
      <c r="A271" s="12" t="s">
        <v>1934</v>
      </c>
      <c r="B271" s="19">
        <v>43846</v>
      </c>
      <c r="C271" s="11">
        <f>YEAR(B271)</f>
        <v>2020</v>
      </c>
      <c r="D271" s="38" t="str">
        <f t="shared" si="4"/>
        <v>Jan</v>
      </c>
      <c r="E271" s="12" t="s">
        <v>1935</v>
      </c>
      <c r="F271" s="13" t="s">
        <v>6160</v>
      </c>
      <c r="G271" s="12">
        <v>2</v>
      </c>
      <c r="H271" s="12" t="str">
        <f>_xll.XLOOKUP(E271,customers!$A$1:$A$1001,customers!$B$1:$B$1001,,0)</f>
        <v>Zacharias Kiffe</v>
      </c>
      <c r="I271" s="33" t="str">
        <f>_xll.XLOOKUP(E271,customers!$A$1:$A$1001,customers!$C$1:$C$1001,,0)</f>
        <v>zkiffe74@cyberchimps.com</v>
      </c>
      <c r="J271" s="12" t="str">
        <f>_xll.XLOOKUP(E271,customers!$A$1:$A$1001,customers!$G$1:$G$1001,,0)</f>
        <v>United States</v>
      </c>
      <c r="K271" s="13" t="str">
        <f>_xll.XLOOKUP(F271,products!$A$1:$A$49,products!$B$1:$B$49,,0)</f>
        <v>Lib</v>
      </c>
      <c r="L271" s="13" t="str">
        <f>_xll.XLOOKUP(F271,products!$A$1:$A$49,products!$C$1:$C$49,,0)</f>
        <v>M</v>
      </c>
      <c r="M271" s="10" t="str">
        <f>_xll.XLOOKUP(F271,products!$A$1:$A$49,products!$D$1:$D$49,,0) &amp; " Kg "</f>
        <v xml:space="preserve">0.5 Kg </v>
      </c>
      <c r="N271" s="26">
        <f>_xll.XLOOKUP(F271,products!$A$1:$A$49,products!$E$1:$E$49,,0)</f>
        <v>8.73</v>
      </c>
      <c r="O271" s="27">
        <f>(G271*N271)</f>
        <v>17.46</v>
      </c>
      <c r="P271" t="str">
        <f>IF(K271="Rob","Robusta",IF(K271="Exc","Excelsa",IF(K271="Lib","Liberica",IF(K271="Ara","Arabica",""))))</f>
        <v>Liberica</v>
      </c>
      <c r="Q271" t="str">
        <f>IF(L271="M","Medium",IF(L271="D","Dark",IF(L271="L","Light","")))</f>
        <v>Medium</v>
      </c>
      <c r="R271" t="str">
        <f>_xll.XLOOKUP(Table3[[#This Row],[Customer ID]],customers!$A$1:$A$1001,customers!$I$1:$I$1001,,0)</f>
        <v>Yes</v>
      </c>
    </row>
    <row r="272" spans="1:18" x14ac:dyDescent="0.3">
      <c r="A272" s="9" t="s">
        <v>4735</v>
      </c>
      <c r="B272" s="18">
        <v>43847</v>
      </c>
      <c r="C272" s="8">
        <f>YEAR(B272)</f>
        <v>2020</v>
      </c>
      <c r="D272" s="38" t="str">
        <f t="shared" si="4"/>
        <v>Jan</v>
      </c>
      <c r="E272" s="9" t="s">
        <v>4736</v>
      </c>
      <c r="F272" s="10" t="s">
        <v>6161</v>
      </c>
      <c r="G272" s="9">
        <v>2</v>
      </c>
      <c r="H272" s="9" t="str">
        <f>_xll.XLOOKUP(E272,customers!$A$1:$A$1001,customers!$B$1:$B$1001,,0)</f>
        <v>Vinny Shoebotham</v>
      </c>
      <c r="I272" s="32" t="str">
        <f>_xll.XLOOKUP(E272,customers!$A$1:$A$1001,customers!$C$1:$C$1001,,0)</f>
        <v>vshoebothamkv@redcross.org</v>
      </c>
      <c r="J272" s="9" t="str">
        <f>_xll.XLOOKUP(E272,customers!$A$1:$A$1001,customers!$G$1:$G$1001,,0)</f>
        <v>United States</v>
      </c>
      <c r="K272" s="10" t="str">
        <f>_xll.XLOOKUP(F272,products!$A$1:$A$49,products!$B$1:$B$49,,0)</f>
        <v>Lib</v>
      </c>
      <c r="L272" s="10" t="str">
        <f>_xll.XLOOKUP(F272,products!$A$1:$A$49,products!$C$1:$C$49,,0)</f>
        <v>L</v>
      </c>
      <c r="M272" s="10" t="str">
        <f>_xll.XLOOKUP(F272,products!$A$1:$A$49,products!$D$1:$D$49,,0) &amp; " Kg "</f>
        <v xml:space="preserve">0.5 Kg </v>
      </c>
      <c r="N272" s="24">
        <f>_xll.XLOOKUP(F272,products!$A$1:$A$49,products!$E$1:$E$49,,0)</f>
        <v>9.51</v>
      </c>
      <c r="O272" s="25">
        <f>(G272*N272)</f>
        <v>19.02</v>
      </c>
      <c r="P272" t="str">
        <f>IF(K272="Rob","Robusta",IF(K272="Exc","Excelsa",IF(K272="Lib","Liberica",IF(K272="Ara","Arabica",""))))</f>
        <v>Liberica</v>
      </c>
      <c r="Q272" t="str">
        <f>IF(L272="M","Medium",IF(L272="D","Dark",IF(L272="L","Light","")))</f>
        <v>Light</v>
      </c>
      <c r="R272" t="str">
        <f>_xll.XLOOKUP(Table3[[#This Row],[Customer ID]],customers!$A$1:$A$1001,customers!$I$1:$I$1001,,0)</f>
        <v>No</v>
      </c>
    </row>
    <row r="273" spans="1:18" x14ac:dyDescent="0.3">
      <c r="A273" s="12" t="s">
        <v>2434</v>
      </c>
      <c r="B273" s="19">
        <v>43849</v>
      </c>
      <c r="C273" s="11">
        <f>YEAR(B273)</f>
        <v>2020</v>
      </c>
      <c r="D273" s="38" t="str">
        <f t="shared" si="4"/>
        <v>Jan</v>
      </c>
      <c r="E273" s="12" t="s">
        <v>2435</v>
      </c>
      <c r="F273" s="13" t="s">
        <v>6179</v>
      </c>
      <c r="G273" s="12">
        <v>5</v>
      </c>
      <c r="H273" s="12" t="str">
        <f>_xll.XLOOKUP(E273,customers!$A$1:$A$1001,customers!$B$1:$B$1001,,0)</f>
        <v>Ameline Snazle</v>
      </c>
      <c r="I273" s="33" t="str">
        <f>_xll.XLOOKUP(E273,customers!$A$1:$A$1001,customers!$C$1:$C$1001,,0)</f>
        <v>asnazle9l@oracle.com</v>
      </c>
      <c r="J273" s="12" t="str">
        <f>_xll.XLOOKUP(E273,customers!$A$1:$A$1001,customers!$G$1:$G$1001,,0)</f>
        <v>United States</v>
      </c>
      <c r="K273" s="13" t="str">
        <f>_xll.XLOOKUP(F273,products!$A$1:$A$49,products!$B$1:$B$49,,0)</f>
        <v>Rob</v>
      </c>
      <c r="L273" s="13" t="str">
        <f>_xll.XLOOKUP(F273,products!$A$1:$A$49,products!$C$1:$C$49,,0)</f>
        <v>L</v>
      </c>
      <c r="M273" s="10" t="str">
        <f>_xll.XLOOKUP(F273,products!$A$1:$A$49,products!$D$1:$D$49,,0) &amp; " Kg "</f>
        <v xml:space="preserve">1 Kg </v>
      </c>
      <c r="N273" s="26">
        <f>_xll.XLOOKUP(F273,products!$A$1:$A$49,products!$E$1:$E$49,,0)</f>
        <v>11.95</v>
      </c>
      <c r="O273" s="27">
        <f>(G273*N273)</f>
        <v>59.75</v>
      </c>
      <c r="P273" t="str">
        <f>IF(K273="Rob","Robusta",IF(K273="Exc","Excelsa",IF(K273="Lib","Liberica",IF(K273="Ara","Arabica",""))))</f>
        <v>Robusta</v>
      </c>
      <c r="Q273" t="str">
        <f>IF(L273="M","Medium",IF(L273="D","Dark",IF(L273="L","Light","")))</f>
        <v>Light</v>
      </c>
      <c r="R273" t="str">
        <f>_xll.XLOOKUP(Table3[[#This Row],[Customer ID]],customers!$A$1:$A$1001,customers!$I$1:$I$1001,,0)</f>
        <v>No</v>
      </c>
    </row>
    <row r="274" spans="1:18" x14ac:dyDescent="0.3">
      <c r="A274" s="9" t="s">
        <v>5402</v>
      </c>
      <c r="B274" s="18">
        <v>43851</v>
      </c>
      <c r="C274" s="8">
        <f>YEAR(B274)</f>
        <v>2020</v>
      </c>
      <c r="D274" s="38" t="str">
        <f t="shared" si="4"/>
        <v>Jan</v>
      </c>
      <c r="E274" s="9" t="s">
        <v>5403</v>
      </c>
      <c r="F274" s="10" t="s">
        <v>6146</v>
      </c>
      <c r="G274" s="9">
        <v>3</v>
      </c>
      <c r="H274" s="9" t="str">
        <f>_xll.XLOOKUP(E274,customers!$A$1:$A$1001,customers!$B$1:$B$1001,,0)</f>
        <v>Alexina Randals</v>
      </c>
      <c r="I274" s="32">
        <f>_xll.XLOOKUP(E274,customers!$A$1:$A$1001,customers!$C$1:$C$1001,,0)</f>
        <v>0</v>
      </c>
      <c r="J274" s="9" t="str">
        <f>_xll.XLOOKUP(E274,customers!$A$1:$A$1001,customers!$G$1:$G$1001,,0)</f>
        <v>United States</v>
      </c>
      <c r="K274" s="10" t="str">
        <f>_xll.XLOOKUP(F274,products!$A$1:$A$49,products!$B$1:$B$49,,0)</f>
        <v>Rob</v>
      </c>
      <c r="L274" s="10" t="str">
        <f>_xll.XLOOKUP(F274,products!$A$1:$A$49,products!$C$1:$C$49,,0)</f>
        <v>M</v>
      </c>
      <c r="M274" s="10" t="str">
        <f>_xll.XLOOKUP(F274,products!$A$1:$A$49,products!$D$1:$D$49,,0) &amp; " Kg "</f>
        <v xml:space="preserve">0.5 Kg </v>
      </c>
      <c r="N274" s="24">
        <f>_xll.XLOOKUP(F274,products!$A$1:$A$49,products!$E$1:$E$49,,0)</f>
        <v>5.97</v>
      </c>
      <c r="O274" s="25">
        <f>(G274*N274)</f>
        <v>17.91</v>
      </c>
      <c r="P274" t="str">
        <f>IF(K274="Rob","Robusta",IF(K274="Exc","Excelsa",IF(K274="Lib","Liberica",IF(K274="Ara","Arabica",""))))</f>
        <v>Robusta</v>
      </c>
      <c r="Q274" t="str">
        <f>IF(L274="M","Medium",IF(L274="D","Dark",IF(L274="L","Light","")))</f>
        <v>Medium</v>
      </c>
      <c r="R274" t="str">
        <f>_xll.XLOOKUP(Table3[[#This Row],[Customer ID]],customers!$A$1:$A$1001,customers!$I$1:$I$1001,,0)</f>
        <v>Yes</v>
      </c>
    </row>
    <row r="275" spans="1:18" x14ac:dyDescent="0.3">
      <c r="A275" s="12" t="s">
        <v>919</v>
      </c>
      <c r="B275" s="19">
        <v>43855</v>
      </c>
      <c r="C275" s="11">
        <f>YEAR(B275)</f>
        <v>2020</v>
      </c>
      <c r="D275" s="38" t="str">
        <f t="shared" si="4"/>
        <v>Jan</v>
      </c>
      <c r="E275" s="12" t="s">
        <v>920</v>
      </c>
      <c r="F275" s="13" t="s">
        <v>6178</v>
      </c>
      <c r="G275" s="12">
        <v>1</v>
      </c>
      <c r="H275" s="12" t="str">
        <f>_xll.XLOOKUP(E275,customers!$A$1:$A$1001,customers!$B$1:$B$1001,,0)</f>
        <v>Melania Beadle</v>
      </c>
      <c r="I275" s="33">
        <f>_xll.XLOOKUP(E275,customers!$A$1:$A$1001,customers!$C$1:$C$1001,,0)</f>
        <v>0</v>
      </c>
      <c r="J275" s="12" t="str">
        <f>_xll.XLOOKUP(E275,customers!$A$1:$A$1001,customers!$G$1:$G$1001,,0)</f>
        <v>Ireland</v>
      </c>
      <c r="K275" s="13" t="str">
        <f>_xll.XLOOKUP(F275,products!$A$1:$A$49,products!$B$1:$B$49,,0)</f>
        <v>Rob</v>
      </c>
      <c r="L275" s="13" t="str">
        <f>_xll.XLOOKUP(F275,products!$A$1:$A$49,products!$C$1:$C$49,,0)</f>
        <v>L</v>
      </c>
      <c r="M275" s="10" t="str">
        <f>_xll.XLOOKUP(F275,products!$A$1:$A$49,products!$D$1:$D$49,,0) &amp; " Kg "</f>
        <v xml:space="preserve">0.2 Kg </v>
      </c>
      <c r="N275" s="26">
        <f>_xll.XLOOKUP(F275,products!$A$1:$A$49,products!$E$1:$E$49,,0)</f>
        <v>3.5849999999999995</v>
      </c>
      <c r="O275" s="27">
        <f>(G275*N275)</f>
        <v>3.5849999999999995</v>
      </c>
      <c r="P275" t="str">
        <f>IF(K275="Rob","Robusta",IF(K275="Exc","Excelsa",IF(K275="Lib","Liberica",IF(K275="Ara","Arabica",""))))</f>
        <v>Robusta</v>
      </c>
      <c r="Q275" t="str">
        <f>IF(L275="M","Medium",IF(L275="D","Dark",IF(L275="L","Light","")))</f>
        <v>Light</v>
      </c>
      <c r="R275" t="str">
        <f>_xll.XLOOKUP(Table3[[#This Row],[Customer ID]],customers!$A$1:$A$1001,customers!$I$1:$I$1001,,0)</f>
        <v>Yes</v>
      </c>
    </row>
    <row r="276" spans="1:18" x14ac:dyDescent="0.3">
      <c r="A276" s="9" t="s">
        <v>6025</v>
      </c>
      <c r="B276" s="18">
        <v>43856</v>
      </c>
      <c r="C276" s="8">
        <f>YEAR(B276)</f>
        <v>2020</v>
      </c>
      <c r="D276" s="38" t="str">
        <f t="shared" si="4"/>
        <v>Jan</v>
      </c>
      <c r="E276" s="9" t="s">
        <v>6026</v>
      </c>
      <c r="F276" s="10" t="s">
        <v>6172</v>
      </c>
      <c r="G276" s="9">
        <v>2</v>
      </c>
      <c r="H276" s="9" t="str">
        <f>_xll.XLOOKUP(E276,customers!$A$1:$A$1001,customers!$B$1:$B$1001,,0)</f>
        <v>Javier Causnett</v>
      </c>
      <c r="I276" s="32">
        <f>_xll.XLOOKUP(E276,customers!$A$1:$A$1001,customers!$C$1:$C$1001,,0)</f>
        <v>0</v>
      </c>
      <c r="J276" s="9" t="str">
        <f>_xll.XLOOKUP(E276,customers!$A$1:$A$1001,customers!$G$1:$G$1001,,0)</f>
        <v>United States</v>
      </c>
      <c r="K276" s="10" t="str">
        <f>_xll.XLOOKUP(F276,products!$A$1:$A$49,products!$B$1:$B$49,,0)</f>
        <v>Rob</v>
      </c>
      <c r="L276" s="10" t="str">
        <f>_xll.XLOOKUP(F276,products!$A$1:$A$49,products!$C$1:$C$49,,0)</f>
        <v>D</v>
      </c>
      <c r="M276" s="10" t="str">
        <f>_xll.XLOOKUP(F276,products!$A$1:$A$49,products!$D$1:$D$49,,0) &amp; " Kg "</f>
        <v xml:space="preserve">0.5 Kg </v>
      </c>
      <c r="N276" s="24">
        <f>_xll.XLOOKUP(F276,products!$A$1:$A$49,products!$E$1:$E$49,,0)</f>
        <v>5.3699999999999992</v>
      </c>
      <c r="O276" s="25">
        <f>(G276*N276)</f>
        <v>10.739999999999998</v>
      </c>
      <c r="P276" t="str">
        <f>IF(K276="Rob","Robusta",IF(K276="Exc","Excelsa",IF(K276="Lib","Liberica",IF(K276="Ara","Arabica",""))))</f>
        <v>Robusta</v>
      </c>
      <c r="Q276" t="str">
        <f>IF(L276="M","Medium",IF(L276="D","Dark",IF(L276="L","Light","")))</f>
        <v>Dark</v>
      </c>
      <c r="R276" t="str">
        <f>_xll.XLOOKUP(Table3[[#This Row],[Customer ID]],customers!$A$1:$A$1001,customers!$I$1:$I$1001,,0)</f>
        <v>No</v>
      </c>
    </row>
    <row r="277" spans="1:18" x14ac:dyDescent="0.3">
      <c r="A277" s="12" t="s">
        <v>805</v>
      </c>
      <c r="B277" s="19">
        <v>43857</v>
      </c>
      <c r="C277" s="11">
        <f>YEAR(B277)</f>
        <v>2020</v>
      </c>
      <c r="D277" s="38" t="str">
        <f t="shared" si="4"/>
        <v>Jan</v>
      </c>
      <c r="E277" s="12" t="s">
        <v>806</v>
      </c>
      <c r="F277" s="13" t="s">
        <v>6153</v>
      </c>
      <c r="G277" s="12">
        <v>3</v>
      </c>
      <c r="H277" s="12" t="str">
        <f>_xll.XLOOKUP(E277,customers!$A$1:$A$1001,customers!$B$1:$B$1001,,0)</f>
        <v>Theda Grizard</v>
      </c>
      <c r="I277" s="33" t="str">
        <f>_xll.XLOOKUP(E277,customers!$A$1:$A$1001,customers!$C$1:$C$1001,,0)</f>
        <v>tgrizard1k@odnoklassniki.ru</v>
      </c>
      <c r="J277" s="12" t="str">
        <f>_xll.XLOOKUP(E277,customers!$A$1:$A$1001,customers!$G$1:$G$1001,,0)</f>
        <v>United States</v>
      </c>
      <c r="K277" s="13" t="str">
        <f>_xll.XLOOKUP(F277,products!$A$1:$A$49,products!$B$1:$B$49,,0)</f>
        <v>Exc</v>
      </c>
      <c r="L277" s="13" t="str">
        <f>_xll.XLOOKUP(F277,products!$A$1:$A$49,products!$C$1:$C$49,,0)</f>
        <v>D</v>
      </c>
      <c r="M277" s="10" t="str">
        <f>_xll.XLOOKUP(F277,products!$A$1:$A$49,products!$D$1:$D$49,,0) &amp; " Kg "</f>
        <v xml:space="preserve">0.2 Kg </v>
      </c>
      <c r="N277" s="26">
        <f>_xll.XLOOKUP(F277,products!$A$1:$A$49,products!$E$1:$E$49,,0)</f>
        <v>3.645</v>
      </c>
      <c r="O277" s="27">
        <f>(G277*N277)</f>
        <v>10.935</v>
      </c>
      <c r="P277" t="str">
        <f>IF(K277="Rob","Robusta",IF(K277="Exc","Excelsa",IF(K277="Lib","Liberica",IF(K277="Ara","Arabica",""))))</f>
        <v>Excelsa</v>
      </c>
      <c r="Q277" t="str">
        <f>IF(L277="M","Medium",IF(L277="D","Dark",IF(L277="L","Light","")))</f>
        <v>Dark</v>
      </c>
      <c r="R277" t="str">
        <f>_xll.XLOOKUP(Table3[[#This Row],[Customer ID]],customers!$A$1:$A$1001,customers!$I$1:$I$1001,,0)</f>
        <v>Yes</v>
      </c>
    </row>
    <row r="278" spans="1:18" x14ac:dyDescent="0.3">
      <c r="A278" s="9" t="s">
        <v>2818</v>
      </c>
      <c r="B278" s="18">
        <v>43857</v>
      </c>
      <c r="C278" s="8">
        <f>YEAR(B278)</f>
        <v>2020</v>
      </c>
      <c r="D278" s="38" t="str">
        <f t="shared" si="4"/>
        <v>Jan</v>
      </c>
      <c r="E278" s="9" t="s">
        <v>2819</v>
      </c>
      <c r="F278" s="10" t="s">
        <v>6164</v>
      </c>
      <c r="G278" s="9">
        <v>1</v>
      </c>
      <c r="H278" s="9" t="str">
        <f>_xll.XLOOKUP(E278,customers!$A$1:$A$1001,customers!$B$1:$B$1001,,0)</f>
        <v>Waylan Springall</v>
      </c>
      <c r="I278" s="32" t="str">
        <f>_xll.XLOOKUP(E278,customers!$A$1:$A$1001,customers!$C$1:$C$1001,,0)</f>
        <v>wspringallbh@jugem.jp</v>
      </c>
      <c r="J278" s="9" t="str">
        <f>_xll.XLOOKUP(E278,customers!$A$1:$A$1001,customers!$G$1:$G$1001,,0)</f>
        <v>United States</v>
      </c>
      <c r="K278" s="10" t="str">
        <f>_xll.XLOOKUP(F278,products!$A$1:$A$49,products!$B$1:$B$49,,0)</f>
        <v>Lib</v>
      </c>
      <c r="L278" s="10" t="str">
        <f>_xll.XLOOKUP(F278,products!$A$1:$A$49,products!$C$1:$C$49,,0)</f>
        <v>L</v>
      </c>
      <c r="M278" s="10" t="str">
        <f>_xll.XLOOKUP(F278,products!$A$1:$A$49,products!$D$1:$D$49,,0) &amp; " Kg "</f>
        <v xml:space="preserve">2.5 Kg </v>
      </c>
      <c r="N278" s="24">
        <f>_xll.XLOOKUP(F278,products!$A$1:$A$49,products!$E$1:$E$49,,0)</f>
        <v>36.454999999999998</v>
      </c>
      <c r="O278" s="25">
        <f>(G278*N278)</f>
        <v>36.454999999999998</v>
      </c>
      <c r="P278" t="str">
        <f>IF(K278="Rob","Robusta",IF(K278="Exc","Excelsa",IF(K278="Lib","Liberica",IF(K278="Ara","Arabica",""))))</f>
        <v>Liberica</v>
      </c>
      <c r="Q278" t="str">
        <f>IF(L278="M","Medium",IF(L278="D","Dark",IF(L278="L","Light","")))</f>
        <v>Light</v>
      </c>
      <c r="R278" t="str">
        <f>_xll.XLOOKUP(Table3[[#This Row],[Customer ID]],customers!$A$1:$A$1001,customers!$I$1:$I$1001,,0)</f>
        <v>Yes</v>
      </c>
    </row>
    <row r="279" spans="1:18" x14ac:dyDescent="0.3">
      <c r="A279" s="12" t="s">
        <v>2482</v>
      </c>
      <c r="B279" s="19">
        <v>43860</v>
      </c>
      <c r="C279" s="11">
        <f>YEAR(B279)</f>
        <v>2020</v>
      </c>
      <c r="D279" s="38" t="str">
        <f t="shared" si="4"/>
        <v>Jan</v>
      </c>
      <c r="E279" s="12" t="s">
        <v>2483</v>
      </c>
      <c r="F279" s="13" t="s">
        <v>6157</v>
      </c>
      <c r="G279" s="12">
        <v>4</v>
      </c>
      <c r="H279" s="12" t="str">
        <f>_xll.XLOOKUP(E279,customers!$A$1:$A$1001,customers!$B$1:$B$1001,,0)</f>
        <v>Maitilde Boxill</v>
      </c>
      <c r="I279" s="33">
        <f>_xll.XLOOKUP(E279,customers!$A$1:$A$1001,customers!$C$1:$C$1001,,0)</f>
        <v>0</v>
      </c>
      <c r="J279" s="12" t="str">
        <f>_xll.XLOOKUP(E279,customers!$A$1:$A$1001,customers!$G$1:$G$1001,,0)</f>
        <v>United States</v>
      </c>
      <c r="K279" s="13" t="str">
        <f>_xll.XLOOKUP(F279,products!$A$1:$A$49,products!$B$1:$B$49,,0)</f>
        <v>Ara</v>
      </c>
      <c r="L279" s="13" t="str">
        <f>_xll.XLOOKUP(F279,products!$A$1:$A$49,products!$C$1:$C$49,,0)</f>
        <v>M</v>
      </c>
      <c r="M279" s="10" t="str">
        <f>_xll.XLOOKUP(F279,products!$A$1:$A$49,products!$D$1:$D$49,,0) &amp; " Kg "</f>
        <v xml:space="preserve">0.5 Kg </v>
      </c>
      <c r="N279" s="26">
        <f>_xll.XLOOKUP(F279,products!$A$1:$A$49,products!$E$1:$E$49,,0)</f>
        <v>6.75</v>
      </c>
      <c r="O279" s="27">
        <f>(G279*N279)</f>
        <v>27</v>
      </c>
      <c r="P279" t="str">
        <f>IF(K279="Rob","Robusta",IF(K279="Exc","Excelsa",IF(K279="Lib","Liberica",IF(K279="Ara","Arabica",""))))</f>
        <v>Arabica</v>
      </c>
      <c r="Q279" t="str">
        <f>IF(L279="M","Medium",IF(L279="D","Dark",IF(L279="L","Light","")))</f>
        <v>Medium</v>
      </c>
      <c r="R279" t="str">
        <f>_xll.XLOOKUP(Table3[[#This Row],[Customer ID]],customers!$A$1:$A$1001,customers!$I$1:$I$1001,,0)</f>
        <v>Yes</v>
      </c>
    </row>
    <row r="280" spans="1:18" x14ac:dyDescent="0.3">
      <c r="A280" s="9" t="s">
        <v>1895</v>
      </c>
      <c r="B280" s="18">
        <v>43861</v>
      </c>
      <c r="C280" s="8">
        <f>YEAR(B280)</f>
        <v>2020</v>
      </c>
      <c r="D280" s="38" t="str">
        <f t="shared" si="4"/>
        <v>Jan</v>
      </c>
      <c r="E280" s="9" t="s">
        <v>1935</v>
      </c>
      <c r="F280" s="10" t="s">
        <v>6170</v>
      </c>
      <c r="G280" s="9">
        <v>1</v>
      </c>
      <c r="H280" s="9" t="str">
        <f>_xll.XLOOKUP(E280,customers!$A$1:$A$1001,customers!$B$1:$B$1001,,0)</f>
        <v>Zacharias Kiffe</v>
      </c>
      <c r="I280" s="32" t="str">
        <f>_xll.XLOOKUP(E280,customers!$A$1:$A$1001,customers!$C$1:$C$1001,,0)</f>
        <v>zkiffe74@cyberchimps.com</v>
      </c>
      <c r="J280" s="9" t="str">
        <f>_xll.XLOOKUP(E280,customers!$A$1:$A$1001,customers!$G$1:$G$1001,,0)</f>
        <v>United States</v>
      </c>
      <c r="K280" s="10" t="str">
        <f>_xll.XLOOKUP(F280,products!$A$1:$A$49,products!$B$1:$B$49,,0)</f>
        <v>Lib</v>
      </c>
      <c r="L280" s="10" t="str">
        <f>_xll.XLOOKUP(F280,products!$A$1:$A$49,products!$C$1:$C$49,,0)</f>
        <v>L</v>
      </c>
      <c r="M280" s="10" t="str">
        <f>_xll.XLOOKUP(F280,products!$A$1:$A$49,products!$D$1:$D$49,,0) &amp; " Kg "</f>
        <v xml:space="preserve">1 Kg </v>
      </c>
      <c r="N280" s="24">
        <f>_xll.XLOOKUP(F280,products!$A$1:$A$49,products!$E$1:$E$49,,0)</f>
        <v>15.85</v>
      </c>
      <c r="O280" s="25">
        <f>(G280*N280)</f>
        <v>15.85</v>
      </c>
      <c r="P280" t="str">
        <f>IF(K280="Rob","Robusta",IF(K280="Exc","Excelsa",IF(K280="Lib","Liberica",IF(K280="Ara","Arabica",""))))</f>
        <v>Liberica</v>
      </c>
      <c r="Q280" t="str">
        <f>IF(L280="M","Medium",IF(L280="D","Dark",IF(L280="L","Light","")))</f>
        <v>Light</v>
      </c>
      <c r="R280" t="str">
        <f>_xll.XLOOKUP(Table3[[#This Row],[Customer ID]],customers!$A$1:$A$1001,customers!$I$1:$I$1001,,0)</f>
        <v>Yes</v>
      </c>
    </row>
    <row r="281" spans="1:18" x14ac:dyDescent="0.3">
      <c r="A281" s="12" t="s">
        <v>2232</v>
      </c>
      <c r="B281" s="19">
        <v>43864</v>
      </c>
      <c r="C281" s="11">
        <f>YEAR(B281)</f>
        <v>2020</v>
      </c>
      <c r="D281" s="38" t="str">
        <f t="shared" si="4"/>
        <v>Feb</v>
      </c>
      <c r="E281" s="12" t="s">
        <v>2233</v>
      </c>
      <c r="F281" s="13" t="s">
        <v>6159</v>
      </c>
      <c r="G281" s="12">
        <v>6</v>
      </c>
      <c r="H281" s="12" t="str">
        <f>_xll.XLOOKUP(E281,customers!$A$1:$A$1001,customers!$B$1:$B$1001,,0)</f>
        <v>Eveleen Bletsor</v>
      </c>
      <c r="I281" s="33" t="str">
        <f>_xll.XLOOKUP(E281,customers!$A$1:$A$1001,customers!$C$1:$C$1001,,0)</f>
        <v>ebletsor8l@vinaora.com</v>
      </c>
      <c r="J281" s="12" t="str">
        <f>_xll.XLOOKUP(E281,customers!$A$1:$A$1001,customers!$G$1:$G$1001,,0)</f>
        <v>United States</v>
      </c>
      <c r="K281" s="13" t="str">
        <f>_xll.XLOOKUP(F281,products!$A$1:$A$49,products!$B$1:$B$49,,0)</f>
        <v>Lib</v>
      </c>
      <c r="L281" s="13" t="str">
        <f>_xll.XLOOKUP(F281,products!$A$1:$A$49,products!$C$1:$C$49,,0)</f>
        <v>M</v>
      </c>
      <c r="M281" s="10" t="str">
        <f>_xll.XLOOKUP(F281,products!$A$1:$A$49,products!$D$1:$D$49,,0) &amp; " Kg "</f>
        <v xml:space="preserve">0.2 Kg </v>
      </c>
      <c r="N281" s="26">
        <f>_xll.XLOOKUP(F281,products!$A$1:$A$49,products!$E$1:$E$49,,0)</f>
        <v>4.3650000000000002</v>
      </c>
      <c r="O281" s="27">
        <f>(G281*N281)</f>
        <v>26.19</v>
      </c>
      <c r="P281" t="str">
        <f>IF(K281="Rob","Robusta",IF(K281="Exc","Excelsa",IF(K281="Lib","Liberica",IF(K281="Ara","Arabica",""))))</f>
        <v>Liberica</v>
      </c>
      <c r="Q281" t="str">
        <f>IF(L281="M","Medium",IF(L281="D","Dark",IF(L281="L","Light","")))</f>
        <v>Medium</v>
      </c>
      <c r="R281" t="str">
        <f>_xll.XLOOKUP(Table3[[#This Row],[Customer ID]],customers!$A$1:$A$1001,customers!$I$1:$I$1001,,0)</f>
        <v>Yes</v>
      </c>
    </row>
    <row r="282" spans="1:18" x14ac:dyDescent="0.3">
      <c r="A282" s="9" t="s">
        <v>5938</v>
      </c>
      <c r="B282" s="18">
        <v>43865</v>
      </c>
      <c r="C282" s="8">
        <f>YEAR(B282)</f>
        <v>2020</v>
      </c>
      <c r="D282" s="38" t="str">
        <f t="shared" si="4"/>
        <v>Feb</v>
      </c>
      <c r="E282" s="9" t="s">
        <v>5939</v>
      </c>
      <c r="F282" s="10" t="s">
        <v>6184</v>
      </c>
      <c r="G282" s="9">
        <v>5</v>
      </c>
      <c r="H282" s="9" t="str">
        <f>_xll.XLOOKUP(E282,customers!$A$1:$A$1001,customers!$B$1:$B$1001,,0)</f>
        <v>Cleopatra Goodrum</v>
      </c>
      <c r="I282" s="32" t="str">
        <f>_xll.XLOOKUP(E282,customers!$A$1:$A$1001,customers!$C$1:$C$1001,,0)</f>
        <v>cgoodrumqs@goodreads.com</v>
      </c>
      <c r="J282" s="9" t="str">
        <f>_xll.XLOOKUP(E282,customers!$A$1:$A$1001,customers!$G$1:$G$1001,,0)</f>
        <v>United States</v>
      </c>
      <c r="K282" s="10" t="str">
        <f>_xll.XLOOKUP(F282,products!$A$1:$A$49,products!$B$1:$B$49,,0)</f>
        <v>Exc</v>
      </c>
      <c r="L282" s="10" t="str">
        <f>_xll.XLOOKUP(F282,products!$A$1:$A$49,products!$C$1:$C$49,,0)</f>
        <v>L</v>
      </c>
      <c r="M282" s="10" t="str">
        <f>_xll.XLOOKUP(F282,products!$A$1:$A$49,products!$D$1:$D$49,,0) &amp; " Kg "</f>
        <v xml:space="preserve">0.2 Kg </v>
      </c>
      <c r="N282" s="24">
        <f>_xll.XLOOKUP(F282,products!$A$1:$A$49,products!$E$1:$E$49,,0)</f>
        <v>4.4550000000000001</v>
      </c>
      <c r="O282" s="25">
        <f>(G282*N282)</f>
        <v>22.274999999999999</v>
      </c>
      <c r="P282" t="str">
        <f>IF(K282="Rob","Robusta",IF(K282="Exc","Excelsa",IF(K282="Lib","Liberica",IF(K282="Ara","Arabica",""))))</f>
        <v>Excelsa</v>
      </c>
      <c r="Q282" t="str">
        <f>IF(L282="M","Medium",IF(L282="D","Dark",IF(L282="L","Light","")))</f>
        <v>Light</v>
      </c>
      <c r="R282" t="str">
        <f>_xll.XLOOKUP(Table3[[#This Row],[Customer ID]],customers!$A$1:$A$1001,customers!$I$1:$I$1001,,0)</f>
        <v>No</v>
      </c>
    </row>
    <row r="283" spans="1:18" x14ac:dyDescent="0.3">
      <c r="A283" s="12" t="s">
        <v>2855</v>
      </c>
      <c r="B283" s="19">
        <v>43866</v>
      </c>
      <c r="C283" s="11">
        <f>YEAR(B283)</f>
        <v>2020</v>
      </c>
      <c r="D283" s="38" t="str">
        <f t="shared" si="4"/>
        <v>Feb</v>
      </c>
      <c r="E283" s="12" t="s">
        <v>2586</v>
      </c>
      <c r="F283" s="13" t="s">
        <v>6169</v>
      </c>
      <c r="G283" s="12">
        <v>4</v>
      </c>
      <c r="H283" s="12" t="str">
        <f>_xll.XLOOKUP(E283,customers!$A$1:$A$1001,customers!$B$1:$B$1001,,0)</f>
        <v>Terri Farra</v>
      </c>
      <c r="I283" s="33" t="str">
        <f>_xll.XLOOKUP(E283,customers!$A$1:$A$1001,customers!$C$1:$C$1001,,0)</f>
        <v>tfarraac@behance.net</v>
      </c>
      <c r="J283" s="12" t="str">
        <f>_xll.XLOOKUP(E283,customers!$A$1:$A$1001,customers!$G$1:$G$1001,,0)</f>
        <v>United States</v>
      </c>
      <c r="K283" s="13" t="str">
        <f>_xll.XLOOKUP(F283,products!$A$1:$A$49,products!$B$1:$B$49,,0)</f>
        <v>Lib</v>
      </c>
      <c r="L283" s="13" t="str">
        <f>_xll.XLOOKUP(F283,products!$A$1:$A$49,products!$C$1:$C$49,,0)</f>
        <v>D</v>
      </c>
      <c r="M283" s="10" t="str">
        <f>_xll.XLOOKUP(F283,products!$A$1:$A$49,products!$D$1:$D$49,,0) &amp; " Kg "</f>
        <v xml:space="preserve">0.5 Kg </v>
      </c>
      <c r="N283" s="26">
        <f>_xll.XLOOKUP(F283,products!$A$1:$A$49,products!$E$1:$E$49,,0)</f>
        <v>7.77</v>
      </c>
      <c r="O283" s="27">
        <f>(G283*N283)</f>
        <v>31.08</v>
      </c>
      <c r="P283" t="str">
        <f>IF(K283="Rob","Robusta",IF(K283="Exc","Excelsa",IF(K283="Lib","Liberica",IF(K283="Ara","Arabica",""))))</f>
        <v>Liberica</v>
      </c>
      <c r="Q283" t="str">
        <f>IF(L283="M","Medium",IF(L283="D","Dark",IF(L283="L","Light","")))</f>
        <v>Dark</v>
      </c>
      <c r="R283" t="str">
        <f>_xll.XLOOKUP(Table3[[#This Row],[Customer ID]],customers!$A$1:$A$1001,customers!$I$1:$I$1001,,0)</f>
        <v>No</v>
      </c>
    </row>
    <row r="284" spans="1:18" x14ac:dyDescent="0.3">
      <c r="A284" s="9" t="s">
        <v>2855</v>
      </c>
      <c r="B284" s="18">
        <v>43866</v>
      </c>
      <c r="C284" s="8">
        <f>YEAR(B284)</f>
        <v>2020</v>
      </c>
      <c r="D284" s="38" t="str">
        <f t="shared" si="4"/>
        <v>Feb</v>
      </c>
      <c r="E284" s="9" t="s">
        <v>2586</v>
      </c>
      <c r="F284" s="10" t="s">
        <v>6168</v>
      </c>
      <c r="G284" s="9">
        <v>6</v>
      </c>
      <c r="H284" s="9" t="str">
        <f>_xll.XLOOKUP(E284,customers!$A$1:$A$1001,customers!$B$1:$B$1001,,0)</f>
        <v>Terri Farra</v>
      </c>
      <c r="I284" s="32" t="str">
        <f>_xll.XLOOKUP(E284,customers!$A$1:$A$1001,customers!$C$1:$C$1001,,0)</f>
        <v>tfarraac@behance.net</v>
      </c>
      <c r="J284" s="9" t="str">
        <f>_xll.XLOOKUP(E284,customers!$A$1:$A$1001,customers!$G$1:$G$1001,,0)</f>
        <v>United States</v>
      </c>
      <c r="K284" s="10" t="str">
        <f>_xll.XLOOKUP(F284,products!$A$1:$A$49,products!$B$1:$B$49,,0)</f>
        <v>Ara</v>
      </c>
      <c r="L284" s="10" t="str">
        <f>_xll.XLOOKUP(F284,products!$A$1:$A$49,products!$C$1:$C$49,,0)</f>
        <v>D</v>
      </c>
      <c r="M284" s="10" t="str">
        <f>_xll.XLOOKUP(F284,products!$A$1:$A$49,products!$D$1:$D$49,,0) &amp; " Kg "</f>
        <v xml:space="preserve">2.5 Kg </v>
      </c>
      <c r="N284" s="24">
        <f>_xll.XLOOKUP(F284,products!$A$1:$A$49,products!$E$1:$E$49,,0)</f>
        <v>22.884999999999998</v>
      </c>
      <c r="O284" s="25">
        <f>(G284*N284)</f>
        <v>137.31</v>
      </c>
      <c r="P284" t="str">
        <f>IF(K284="Rob","Robusta",IF(K284="Exc","Excelsa",IF(K284="Lib","Liberica",IF(K284="Ara","Arabica",""))))</f>
        <v>Arabica</v>
      </c>
      <c r="Q284" t="str">
        <f>IF(L284="M","Medium",IF(L284="D","Dark",IF(L284="L","Light","")))</f>
        <v>Dark</v>
      </c>
      <c r="R284" t="str">
        <f>_xll.XLOOKUP(Table3[[#This Row],[Customer ID]],customers!$A$1:$A$1001,customers!$I$1:$I$1001,,0)</f>
        <v>No</v>
      </c>
    </row>
    <row r="285" spans="1:18" x14ac:dyDescent="0.3">
      <c r="A285" s="12" t="s">
        <v>3802</v>
      </c>
      <c r="B285" s="19">
        <v>43867</v>
      </c>
      <c r="C285" s="11">
        <f>YEAR(B285)</f>
        <v>2020</v>
      </c>
      <c r="D285" s="38" t="str">
        <f t="shared" si="4"/>
        <v>Feb</v>
      </c>
      <c r="E285" s="12" t="s">
        <v>3803</v>
      </c>
      <c r="F285" s="13" t="s">
        <v>6142</v>
      </c>
      <c r="G285" s="12">
        <v>3</v>
      </c>
      <c r="H285" s="12" t="str">
        <f>_xll.XLOOKUP(E285,customers!$A$1:$A$1001,customers!$B$1:$B$1001,,0)</f>
        <v>Zilvia Claisse</v>
      </c>
      <c r="I285" s="33">
        <f>_xll.XLOOKUP(E285,customers!$A$1:$A$1001,customers!$C$1:$C$1001,,0)</f>
        <v>0</v>
      </c>
      <c r="J285" s="12" t="str">
        <f>_xll.XLOOKUP(E285,customers!$A$1:$A$1001,customers!$G$1:$G$1001,,0)</f>
        <v>United States</v>
      </c>
      <c r="K285" s="13" t="str">
        <f>_xll.XLOOKUP(F285,products!$A$1:$A$49,products!$B$1:$B$49,,0)</f>
        <v>Rob</v>
      </c>
      <c r="L285" s="13" t="str">
        <f>_xll.XLOOKUP(F285,products!$A$1:$A$49,products!$C$1:$C$49,,0)</f>
        <v>L</v>
      </c>
      <c r="M285" s="10" t="str">
        <f>_xll.XLOOKUP(F285,products!$A$1:$A$49,products!$D$1:$D$49,,0) &amp; " Kg "</f>
        <v xml:space="preserve">2.5 Kg </v>
      </c>
      <c r="N285" s="26">
        <f>_xll.XLOOKUP(F285,products!$A$1:$A$49,products!$E$1:$E$49,,0)</f>
        <v>27.484999999999996</v>
      </c>
      <c r="O285" s="27">
        <f>(G285*N285)</f>
        <v>82.454999999999984</v>
      </c>
      <c r="P285" t="str">
        <f>IF(K285="Rob","Robusta",IF(K285="Exc","Excelsa",IF(K285="Lib","Liberica",IF(K285="Ara","Arabica",""))))</f>
        <v>Robusta</v>
      </c>
      <c r="Q285" t="str">
        <f>IF(L285="M","Medium",IF(L285="D","Dark",IF(L285="L","Light","")))</f>
        <v>Light</v>
      </c>
      <c r="R285" t="str">
        <f>_xll.XLOOKUP(Table3[[#This Row],[Customer ID]],customers!$A$1:$A$1001,customers!$I$1:$I$1001,,0)</f>
        <v>No</v>
      </c>
    </row>
    <row r="286" spans="1:18" x14ac:dyDescent="0.3">
      <c r="A286" s="9" t="s">
        <v>843</v>
      </c>
      <c r="B286" s="18">
        <v>43868</v>
      </c>
      <c r="C286" s="8">
        <f>YEAR(B286)</f>
        <v>2020</v>
      </c>
      <c r="D286" s="38" t="str">
        <f t="shared" si="4"/>
        <v>Feb</v>
      </c>
      <c r="E286" s="9" t="s">
        <v>844</v>
      </c>
      <c r="F286" s="10" t="s">
        <v>6157</v>
      </c>
      <c r="G286" s="9">
        <v>1</v>
      </c>
      <c r="H286" s="9" t="str">
        <f>_xll.XLOOKUP(E286,customers!$A$1:$A$1001,customers!$B$1:$B$1001,,0)</f>
        <v>Annadiane Dykes</v>
      </c>
      <c r="I286" s="32" t="str">
        <f>_xll.XLOOKUP(E286,customers!$A$1:$A$1001,customers!$C$1:$C$1001,,0)</f>
        <v>adykes1r@eventbrite.com</v>
      </c>
      <c r="J286" s="9" t="str">
        <f>_xll.XLOOKUP(E286,customers!$A$1:$A$1001,customers!$G$1:$G$1001,,0)</f>
        <v>United States</v>
      </c>
      <c r="K286" s="10" t="str">
        <f>_xll.XLOOKUP(F286,products!$A$1:$A$49,products!$B$1:$B$49,,0)</f>
        <v>Ara</v>
      </c>
      <c r="L286" s="10" t="str">
        <f>_xll.XLOOKUP(F286,products!$A$1:$A$49,products!$C$1:$C$49,,0)</f>
        <v>M</v>
      </c>
      <c r="M286" s="10" t="str">
        <f>_xll.XLOOKUP(F286,products!$A$1:$A$49,products!$D$1:$D$49,,0) &amp; " Kg "</f>
        <v xml:space="preserve">0.5 Kg </v>
      </c>
      <c r="N286" s="24">
        <f>_xll.XLOOKUP(F286,products!$A$1:$A$49,products!$E$1:$E$49,,0)</f>
        <v>6.75</v>
      </c>
      <c r="O286" s="25">
        <f>(G286*N286)</f>
        <v>6.75</v>
      </c>
      <c r="P286" t="str">
        <f>IF(K286="Rob","Robusta",IF(K286="Exc","Excelsa",IF(K286="Lib","Liberica",IF(K286="Ara","Arabica",""))))</f>
        <v>Arabica</v>
      </c>
      <c r="Q286" t="str">
        <f>IF(L286="M","Medium",IF(L286="D","Dark",IF(L286="L","Light","")))</f>
        <v>Medium</v>
      </c>
      <c r="R286" t="str">
        <f>_xll.XLOOKUP(Table3[[#This Row],[Customer ID]],customers!$A$1:$A$1001,customers!$I$1:$I$1001,,0)</f>
        <v>No</v>
      </c>
    </row>
    <row r="287" spans="1:18" x14ac:dyDescent="0.3">
      <c r="A287" s="12" t="s">
        <v>2866</v>
      </c>
      <c r="B287" s="19">
        <v>43868</v>
      </c>
      <c r="C287" s="11">
        <f>YEAR(B287)</f>
        <v>2020</v>
      </c>
      <c r="D287" s="38" t="str">
        <f t="shared" si="4"/>
        <v>Feb</v>
      </c>
      <c r="E287" s="12" t="s">
        <v>2867</v>
      </c>
      <c r="F287" s="13" t="s">
        <v>6158</v>
      </c>
      <c r="G287" s="12">
        <v>5</v>
      </c>
      <c r="H287" s="12" t="str">
        <f>_xll.XLOOKUP(E287,customers!$A$1:$A$1001,customers!$B$1:$B$1001,,0)</f>
        <v>Nevins Glowacz</v>
      </c>
      <c r="I287" s="33">
        <f>_xll.XLOOKUP(E287,customers!$A$1:$A$1001,customers!$C$1:$C$1001,,0)</f>
        <v>0</v>
      </c>
      <c r="J287" s="12" t="str">
        <f>_xll.XLOOKUP(E287,customers!$A$1:$A$1001,customers!$G$1:$G$1001,,0)</f>
        <v>United States</v>
      </c>
      <c r="K287" s="13" t="str">
        <f>_xll.XLOOKUP(F287,products!$A$1:$A$49,products!$B$1:$B$49,,0)</f>
        <v>Ara</v>
      </c>
      <c r="L287" s="13" t="str">
        <f>_xll.XLOOKUP(F287,products!$A$1:$A$49,products!$C$1:$C$49,,0)</f>
        <v>D</v>
      </c>
      <c r="M287" s="10" t="str">
        <f>_xll.XLOOKUP(F287,products!$A$1:$A$49,products!$D$1:$D$49,,0) &amp; " Kg "</f>
        <v xml:space="preserve">0.5 Kg </v>
      </c>
      <c r="N287" s="26">
        <f>_xll.XLOOKUP(F287,products!$A$1:$A$49,products!$E$1:$E$49,,0)</f>
        <v>5.97</v>
      </c>
      <c r="O287" s="27">
        <f>(G287*N287)</f>
        <v>29.849999999999998</v>
      </c>
      <c r="P287" t="str">
        <f>IF(K287="Rob","Robusta",IF(K287="Exc","Excelsa",IF(K287="Lib","Liberica",IF(K287="Ara","Arabica",""))))</f>
        <v>Arabica</v>
      </c>
      <c r="Q287" t="str">
        <f>IF(L287="M","Medium",IF(L287="D","Dark",IF(L287="L","Light","")))</f>
        <v>Dark</v>
      </c>
      <c r="R287" t="str">
        <f>_xll.XLOOKUP(Table3[[#This Row],[Customer ID]],customers!$A$1:$A$1001,customers!$I$1:$I$1001,,0)</f>
        <v>No</v>
      </c>
    </row>
    <row r="288" spans="1:18" x14ac:dyDescent="0.3">
      <c r="A288" s="9" t="s">
        <v>5056</v>
      </c>
      <c r="B288" s="18">
        <v>43868</v>
      </c>
      <c r="C288" s="8">
        <f>YEAR(B288)</f>
        <v>2020</v>
      </c>
      <c r="D288" s="38" t="str">
        <f t="shared" si="4"/>
        <v>Feb</v>
      </c>
      <c r="E288" s="9" t="s">
        <v>5113</v>
      </c>
      <c r="F288" s="10" t="s">
        <v>6142</v>
      </c>
      <c r="G288" s="9">
        <v>5</v>
      </c>
      <c r="H288" s="9" t="str">
        <f>_xll.XLOOKUP(E288,customers!$A$1:$A$1001,customers!$B$1:$B$1001,,0)</f>
        <v>Allis Wilmore</v>
      </c>
      <c r="I288" s="32">
        <f>_xll.XLOOKUP(E288,customers!$A$1:$A$1001,customers!$C$1:$C$1001,,0)</f>
        <v>0</v>
      </c>
      <c r="J288" s="9" t="str">
        <f>_xll.XLOOKUP(E288,customers!$A$1:$A$1001,customers!$G$1:$G$1001,,0)</f>
        <v>United States</v>
      </c>
      <c r="K288" s="10" t="str">
        <f>_xll.XLOOKUP(F288,products!$A$1:$A$49,products!$B$1:$B$49,,0)</f>
        <v>Rob</v>
      </c>
      <c r="L288" s="10" t="str">
        <f>_xll.XLOOKUP(F288,products!$A$1:$A$49,products!$C$1:$C$49,,0)</f>
        <v>L</v>
      </c>
      <c r="M288" s="10" t="str">
        <f>_xll.XLOOKUP(F288,products!$A$1:$A$49,products!$D$1:$D$49,,0) &amp; " Kg "</f>
        <v xml:space="preserve">2.5 Kg </v>
      </c>
      <c r="N288" s="24">
        <f>_xll.XLOOKUP(F288,products!$A$1:$A$49,products!$E$1:$E$49,,0)</f>
        <v>27.484999999999996</v>
      </c>
      <c r="O288" s="25">
        <f>(G288*N288)</f>
        <v>137.42499999999998</v>
      </c>
      <c r="P288" t="str">
        <f>IF(K288="Rob","Robusta",IF(K288="Exc","Excelsa",IF(K288="Lib","Liberica",IF(K288="Ara","Arabica",""))))</f>
        <v>Robusta</v>
      </c>
      <c r="Q288" t="str">
        <f>IF(L288="M","Medium",IF(L288="D","Dark",IF(L288="L","Light","")))</f>
        <v>Light</v>
      </c>
      <c r="R288" t="str">
        <f>_xll.XLOOKUP(Table3[[#This Row],[Customer ID]],customers!$A$1:$A$1001,customers!$I$1:$I$1001,,0)</f>
        <v>No</v>
      </c>
    </row>
    <row r="289" spans="1:18" x14ac:dyDescent="0.3">
      <c r="A289" s="12" t="s">
        <v>3158</v>
      </c>
      <c r="B289" s="19">
        <v>43869</v>
      </c>
      <c r="C289" s="11">
        <f>YEAR(B289)</f>
        <v>2020</v>
      </c>
      <c r="D289" s="38" t="str">
        <f t="shared" si="4"/>
        <v>Feb</v>
      </c>
      <c r="E289" s="12" t="s">
        <v>3159</v>
      </c>
      <c r="F289" s="13" t="s">
        <v>6154</v>
      </c>
      <c r="G289" s="12">
        <v>2</v>
      </c>
      <c r="H289" s="12" t="str">
        <f>_xll.XLOOKUP(E289,customers!$A$1:$A$1001,customers!$B$1:$B$1001,,0)</f>
        <v>Roxine Drivers</v>
      </c>
      <c r="I289" s="33" t="str">
        <f>_xll.XLOOKUP(E289,customers!$A$1:$A$1001,customers!$C$1:$C$1001,,0)</f>
        <v>rdriversd4@hexun.com</v>
      </c>
      <c r="J289" s="12" t="str">
        <f>_xll.XLOOKUP(E289,customers!$A$1:$A$1001,customers!$G$1:$G$1001,,0)</f>
        <v>United States</v>
      </c>
      <c r="K289" s="13" t="str">
        <f>_xll.XLOOKUP(F289,products!$A$1:$A$49,products!$B$1:$B$49,,0)</f>
        <v>Ara</v>
      </c>
      <c r="L289" s="13" t="str">
        <f>_xll.XLOOKUP(F289,products!$A$1:$A$49,products!$C$1:$C$49,,0)</f>
        <v>D</v>
      </c>
      <c r="M289" s="10" t="str">
        <f>_xll.XLOOKUP(F289,products!$A$1:$A$49,products!$D$1:$D$49,,0) &amp; " Kg "</f>
        <v xml:space="preserve">0.2 Kg </v>
      </c>
      <c r="N289" s="26">
        <f>_xll.XLOOKUP(F289,products!$A$1:$A$49,products!$E$1:$E$49,,0)</f>
        <v>2.9849999999999999</v>
      </c>
      <c r="O289" s="27">
        <f>(G289*N289)</f>
        <v>5.97</v>
      </c>
      <c r="P289" t="str">
        <f>IF(K289="Rob","Robusta",IF(K289="Exc","Excelsa",IF(K289="Lib","Liberica",IF(K289="Ara","Arabica",""))))</f>
        <v>Arabica</v>
      </c>
      <c r="Q289" t="str">
        <f>IF(L289="M","Medium",IF(L289="D","Dark",IF(L289="L","Light","")))</f>
        <v>Dark</v>
      </c>
      <c r="R289" t="str">
        <f>_xll.XLOOKUP(Table3[[#This Row],[Customer ID]],customers!$A$1:$A$1001,customers!$I$1:$I$1001,,0)</f>
        <v>No</v>
      </c>
    </row>
    <row r="290" spans="1:18" x14ac:dyDescent="0.3">
      <c r="A290" s="9" t="s">
        <v>3565</v>
      </c>
      <c r="B290" s="18">
        <v>43869</v>
      </c>
      <c r="C290" s="8">
        <f>YEAR(B290)</f>
        <v>2020</v>
      </c>
      <c r="D290" s="38" t="str">
        <f t="shared" si="4"/>
        <v>Feb</v>
      </c>
      <c r="E290" s="9" t="s">
        <v>3566</v>
      </c>
      <c r="F290" s="10" t="s">
        <v>6180</v>
      </c>
      <c r="G290" s="9">
        <v>2</v>
      </c>
      <c r="H290" s="9" t="str">
        <f>_xll.XLOOKUP(E290,customers!$A$1:$A$1001,customers!$B$1:$B$1001,,0)</f>
        <v>Heda Fromant</v>
      </c>
      <c r="I290" s="32" t="str">
        <f>_xll.XLOOKUP(E290,customers!$A$1:$A$1001,customers!$C$1:$C$1001,,0)</f>
        <v>hfromantf4@ucsd.edu</v>
      </c>
      <c r="J290" s="9" t="str">
        <f>_xll.XLOOKUP(E290,customers!$A$1:$A$1001,customers!$G$1:$G$1001,,0)</f>
        <v>United States</v>
      </c>
      <c r="K290" s="10" t="str">
        <f>_xll.XLOOKUP(F290,products!$A$1:$A$49,products!$B$1:$B$49,,0)</f>
        <v>Ara</v>
      </c>
      <c r="L290" s="10" t="str">
        <f>_xll.XLOOKUP(F290,products!$A$1:$A$49,products!$C$1:$C$49,,0)</f>
        <v>L</v>
      </c>
      <c r="M290" s="10" t="str">
        <f>_xll.XLOOKUP(F290,products!$A$1:$A$49,products!$D$1:$D$49,,0) &amp; " Kg "</f>
        <v xml:space="preserve">0.5 Kg </v>
      </c>
      <c r="N290" s="24">
        <f>_xll.XLOOKUP(F290,products!$A$1:$A$49,products!$E$1:$E$49,,0)</f>
        <v>7.77</v>
      </c>
      <c r="O290" s="25">
        <f>(G290*N290)</f>
        <v>15.54</v>
      </c>
      <c r="P290" t="str">
        <f>IF(K290="Rob","Robusta",IF(K290="Exc","Excelsa",IF(K290="Lib","Liberica",IF(K290="Ara","Arabica",""))))</f>
        <v>Arabica</v>
      </c>
      <c r="Q290" t="str">
        <f>IF(L290="M","Medium",IF(L290="D","Dark",IF(L290="L","Light","")))</f>
        <v>Light</v>
      </c>
      <c r="R290" t="str">
        <f>_xll.XLOOKUP(Table3[[#This Row],[Customer ID]],customers!$A$1:$A$1001,customers!$I$1:$I$1001,,0)</f>
        <v>No</v>
      </c>
    </row>
    <row r="291" spans="1:18" x14ac:dyDescent="0.3">
      <c r="A291" s="12" t="s">
        <v>2655</v>
      </c>
      <c r="B291" s="19">
        <v>43870</v>
      </c>
      <c r="C291" s="11">
        <f>YEAR(B291)</f>
        <v>2020</v>
      </c>
      <c r="D291" s="38" t="str">
        <f t="shared" si="4"/>
        <v>Feb</v>
      </c>
      <c r="E291" s="12" t="s">
        <v>2656</v>
      </c>
      <c r="F291" s="13" t="s">
        <v>6182</v>
      </c>
      <c r="G291" s="12">
        <v>4</v>
      </c>
      <c r="H291" s="12" t="str">
        <f>_xll.XLOOKUP(E291,customers!$A$1:$A$1001,customers!$B$1:$B$1001,,0)</f>
        <v>Nickey Dimbleby</v>
      </c>
      <c r="I291" s="33">
        <f>_xll.XLOOKUP(E291,customers!$A$1:$A$1001,customers!$C$1:$C$1001,,0)</f>
        <v>0</v>
      </c>
      <c r="J291" s="12" t="str">
        <f>_xll.XLOOKUP(E291,customers!$A$1:$A$1001,customers!$G$1:$G$1001,,0)</f>
        <v>United States</v>
      </c>
      <c r="K291" s="13" t="str">
        <f>_xll.XLOOKUP(F291,products!$A$1:$A$49,products!$B$1:$B$49,,0)</f>
        <v>Ara</v>
      </c>
      <c r="L291" s="13" t="str">
        <f>_xll.XLOOKUP(F291,products!$A$1:$A$49,products!$C$1:$C$49,,0)</f>
        <v>L</v>
      </c>
      <c r="M291" s="10" t="str">
        <f>_xll.XLOOKUP(F291,products!$A$1:$A$49,products!$D$1:$D$49,,0) &amp; " Kg "</f>
        <v xml:space="preserve">2.5 Kg </v>
      </c>
      <c r="N291" s="26">
        <f>_xll.XLOOKUP(F291,products!$A$1:$A$49,products!$E$1:$E$49,,0)</f>
        <v>29.784999999999997</v>
      </c>
      <c r="O291" s="27">
        <f>(G291*N291)</f>
        <v>119.13999999999999</v>
      </c>
      <c r="P291" t="str">
        <f>IF(K291="Rob","Robusta",IF(K291="Exc","Excelsa",IF(K291="Lib","Liberica",IF(K291="Ara","Arabica",""))))</f>
        <v>Arabica</v>
      </c>
      <c r="Q291" t="str">
        <f>IF(L291="M","Medium",IF(L291="D","Dark",IF(L291="L","Light","")))</f>
        <v>Light</v>
      </c>
      <c r="R291" t="str">
        <f>_xll.XLOOKUP(Table3[[#This Row],[Customer ID]],customers!$A$1:$A$1001,customers!$I$1:$I$1001,,0)</f>
        <v>No</v>
      </c>
    </row>
    <row r="292" spans="1:18" x14ac:dyDescent="0.3">
      <c r="A292" s="9" t="s">
        <v>1986</v>
      </c>
      <c r="B292" s="18">
        <v>43872</v>
      </c>
      <c r="C292" s="8">
        <f>YEAR(B292)</f>
        <v>2020</v>
      </c>
      <c r="D292" s="38" t="str">
        <f t="shared" si="4"/>
        <v>Feb</v>
      </c>
      <c r="E292" s="9" t="s">
        <v>1987</v>
      </c>
      <c r="F292" s="10" t="s">
        <v>6158</v>
      </c>
      <c r="G292" s="9">
        <v>1</v>
      </c>
      <c r="H292" s="9" t="str">
        <f>_xll.XLOOKUP(E292,customers!$A$1:$A$1001,customers!$B$1:$B$1001,,0)</f>
        <v>Violette Hellmore</v>
      </c>
      <c r="I292" s="32" t="str">
        <f>_xll.XLOOKUP(E292,customers!$A$1:$A$1001,customers!$C$1:$C$1001,,0)</f>
        <v>vhellmore7d@bbc.co.uk</v>
      </c>
      <c r="J292" s="9" t="str">
        <f>_xll.XLOOKUP(E292,customers!$A$1:$A$1001,customers!$G$1:$G$1001,,0)</f>
        <v>United States</v>
      </c>
      <c r="K292" s="10" t="str">
        <f>_xll.XLOOKUP(F292,products!$A$1:$A$49,products!$B$1:$B$49,,0)</f>
        <v>Ara</v>
      </c>
      <c r="L292" s="10" t="str">
        <f>_xll.XLOOKUP(F292,products!$A$1:$A$49,products!$C$1:$C$49,,0)</f>
        <v>D</v>
      </c>
      <c r="M292" s="10" t="str">
        <f>_xll.XLOOKUP(F292,products!$A$1:$A$49,products!$D$1:$D$49,,0) &amp; " Kg "</f>
        <v xml:space="preserve">0.5 Kg </v>
      </c>
      <c r="N292" s="24">
        <f>_xll.XLOOKUP(F292,products!$A$1:$A$49,products!$E$1:$E$49,,0)</f>
        <v>5.97</v>
      </c>
      <c r="O292" s="25">
        <f>(G292*N292)</f>
        <v>5.97</v>
      </c>
      <c r="P292" t="str">
        <f>IF(K292="Rob","Robusta",IF(K292="Exc","Excelsa",IF(K292="Lib","Liberica",IF(K292="Ara","Arabica",""))))</f>
        <v>Arabica</v>
      </c>
      <c r="Q292" t="str">
        <f>IF(L292="M","Medium",IF(L292="D","Dark",IF(L292="L","Light","")))</f>
        <v>Dark</v>
      </c>
      <c r="R292" t="str">
        <f>_xll.XLOOKUP(Table3[[#This Row],[Customer ID]],customers!$A$1:$A$1001,customers!$I$1:$I$1001,,0)</f>
        <v>Yes</v>
      </c>
    </row>
    <row r="293" spans="1:18" x14ac:dyDescent="0.3">
      <c r="A293" s="12" t="s">
        <v>2169</v>
      </c>
      <c r="B293" s="19">
        <v>43872</v>
      </c>
      <c r="C293" s="11">
        <f>YEAR(B293)</f>
        <v>2020</v>
      </c>
      <c r="D293" s="38" t="str">
        <f t="shared" si="4"/>
        <v>Feb</v>
      </c>
      <c r="E293" s="12" t="s">
        <v>2170</v>
      </c>
      <c r="F293" s="13" t="s">
        <v>6184</v>
      </c>
      <c r="G293" s="12">
        <v>6</v>
      </c>
      <c r="H293" s="12" t="str">
        <f>_xll.XLOOKUP(E293,customers!$A$1:$A$1001,customers!$B$1:$B$1001,,0)</f>
        <v>Ken Lestrange</v>
      </c>
      <c r="I293" s="33" t="str">
        <f>_xll.XLOOKUP(E293,customers!$A$1:$A$1001,customers!$C$1:$C$1001,,0)</f>
        <v>klestrange8a@lulu.com</v>
      </c>
      <c r="J293" s="12" t="str">
        <f>_xll.XLOOKUP(E293,customers!$A$1:$A$1001,customers!$G$1:$G$1001,,0)</f>
        <v>United States</v>
      </c>
      <c r="K293" s="13" t="str">
        <f>_xll.XLOOKUP(F293,products!$A$1:$A$49,products!$B$1:$B$49,,0)</f>
        <v>Exc</v>
      </c>
      <c r="L293" s="13" t="str">
        <f>_xll.XLOOKUP(F293,products!$A$1:$A$49,products!$C$1:$C$49,,0)</f>
        <v>L</v>
      </c>
      <c r="M293" s="10" t="str">
        <f>_xll.XLOOKUP(F293,products!$A$1:$A$49,products!$D$1:$D$49,,0) &amp; " Kg "</f>
        <v xml:space="preserve">0.2 Kg </v>
      </c>
      <c r="N293" s="26">
        <f>_xll.XLOOKUP(F293,products!$A$1:$A$49,products!$E$1:$E$49,,0)</f>
        <v>4.4550000000000001</v>
      </c>
      <c r="O293" s="27">
        <f>(G293*N293)</f>
        <v>26.73</v>
      </c>
      <c r="P293" t="str">
        <f>IF(K293="Rob","Robusta",IF(K293="Exc","Excelsa",IF(K293="Lib","Liberica",IF(K293="Ara","Arabica",""))))</f>
        <v>Excelsa</v>
      </c>
      <c r="Q293" t="str">
        <f>IF(L293="M","Medium",IF(L293="D","Dark",IF(L293="L","Light","")))</f>
        <v>Light</v>
      </c>
      <c r="R293" t="str">
        <f>_xll.XLOOKUP(Table3[[#This Row],[Customer ID]],customers!$A$1:$A$1001,customers!$I$1:$I$1001,,0)</f>
        <v>Yes</v>
      </c>
    </row>
    <row r="294" spans="1:18" x14ac:dyDescent="0.3">
      <c r="A294" s="9" t="s">
        <v>1822</v>
      </c>
      <c r="B294" s="18">
        <v>43873</v>
      </c>
      <c r="C294" s="8">
        <f>YEAR(B294)</f>
        <v>2020</v>
      </c>
      <c r="D294" s="38" t="str">
        <f t="shared" si="4"/>
        <v>Feb</v>
      </c>
      <c r="E294" s="9" t="s">
        <v>1823</v>
      </c>
      <c r="F294" s="10" t="s">
        <v>6165</v>
      </c>
      <c r="G294" s="9">
        <v>3</v>
      </c>
      <c r="H294" s="9" t="str">
        <f>_xll.XLOOKUP(E294,customers!$A$1:$A$1001,customers!$B$1:$B$1001,,0)</f>
        <v>Carlie Harce</v>
      </c>
      <c r="I294" s="32" t="str">
        <f>_xll.XLOOKUP(E294,customers!$A$1:$A$1001,customers!$C$1:$C$1001,,0)</f>
        <v>charce6k@cafepress.com</v>
      </c>
      <c r="J294" s="9" t="str">
        <f>_xll.XLOOKUP(E294,customers!$A$1:$A$1001,customers!$G$1:$G$1001,,0)</f>
        <v>Ireland</v>
      </c>
      <c r="K294" s="10" t="str">
        <f>_xll.XLOOKUP(F294,products!$A$1:$A$49,products!$B$1:$B$49,,0)</f>
        <v>Lib</v>
      </c>
      <c r="L294" s="10" t="str">
        <f>_xll.XLOOKUP(F294,products!$A$1:$A$49,products!$C$1:$C$49,,0)</f>
        <v>D</v>
      </c>
      <c r="M294" s="10" t="str">
        <f>_xll.XLOOKUP(F294,products!$A$1:$A$49,products!$D$1:$D$49,,0) &amp; " Kg "</f>
        <v xml:space="preserve">2.5 Kg </v>
      </c>
      <c r="N294" s="24">
        <f>_xll.XLOOKUP(F294,products!$A$1:$A$49,products!$E$1:$E$49,,0)</f>
        <v>29.784999999999997</v>
      </c>
      <c r="O294" s="25">
        <f>(G294*N294)</f>
        <v>89.35499999999999</v>
      </c>
      <c r="P294" t="str">
        <f>IF(K294="Rob","Robusta",IF(K294="Exc","Excelsa",IF(K294="Lib","Liberica",IF(K294="Ara","Arabica",""))))</f>
        <v>Liberica</v>
      </c>
      <c r="Q294" t="str">
        <f>IF(L294="M","Medium",IF(L294="D","Dark",IF(L294="L","Light","")))</f>
        <v>Dark</v>
      </c>
      <c r="R294" t="str">
        <f>_xll.XLOOKUP(Table3[[#This Row],[Customer ID]],customers!$A$1:$A$1001,customers!$I$1:$I$1001,,0)</f>
        <v>No</v>
      </c>
    </row>
    <row r="295" spans="1:18" x14ac:dyDescent="0.3">
      <c r="A295" s="12" t="s">
        <v>2554</v>
      </c>
      <c r="B295" s="19">
        <v>43874</v>
      </c>
      <c r="C295" s="11">
        <f>YEAR(B295)</f>
        <v>2020</v>
      </c>
      <c r="D295" s="38" t="str">
        <f t="shared" si="4"/>
        <v>Feb</v>
      </c>
      <c r="E295" s="12" t="s">
        <v>2555</v>
      </c>
      <c r="F295" s="13" t="s">
        <v>6144</v>
      </c>
      <c r="G295" s="12">
        <v>6</v>
      </c>
      <c r="H295" s="12" t="str">
        <f>_xll.XLOOKUP(E295,customers!$A$1:$A$1001,customers!$B$1:$B$1001,,0)</f>
        <v>Saree Ellesworth</v>
      </c>
      <c r="I295" s="33">
        <f>_xll.XLOOKUP(E295,customers!$A$1:$A$1001,customers!$C$1:$C$1001,,0)</f>
        <v>0</v>
      </c>
      <c r="J295" s="12" t="str">
        <f>_xll.XLOOKUP(E295,customers!$A$1:$A$1001,customers!$G$1:$G$1001,,0)</f>
        <v>United States</v>
      </c>
      <c r="K295" s="13" t="str">
        <f>_xll.XLOOKUP(F295,products!$A$1:$A$49,products!$B$1:$B$49,,0)</f>
        <v>Exc</v>
      </c>
      <c r="L295" s="13" t="str">
        <f>_xll.XLOOKUP(F295,products!$A$1:$A$49,products!$C$1:$C$49,,0)</f>
        <v>D</v>
      </c>
      <c r="M295" s="10" t="str">
        <f>_xll.XLOOKUP(F295,products!$A$1:$A$49,products!$D$1:$D$49,,0) &amp; " Kg "</f>
        <v xml:space="preserve">0.5 Kg </v>
      </c>
      <c r="N295" s="26">
        <f>_xll.XLOOKUP(F295,products!$A$1:$A$49,products!$E$1:$E$49,,0)</f>
        <v>7.29</v>
      </c>
      <c r="O295" s="27">
        <f>(G295*N295)</f>
        <v>43.74</v>
      </c>
      <c r="P295" t="str">
        <f>IF(K295="Rob","Robusta",IF(K295="Exc","Excelsa",IF(K295="Lib","Liberica",IF(K295="Ara","Arabica",""))))</f>
        <v>Excelsa</v>
      </c>
      <c r="Q295" t="str">
        <f>IF(L295="M","Medium",IF(L295="D","Dark",IF(L295="L","Light","")))</f>
        <v>Dark</v>
      </c>
      <c r="R295" t="str">
        <f>_xll.XLOOKUP(Table3[[#This Row],[Customer ID]],customers!$A$1:$A$1001,customers!$I$1:$I$1001,,0)</f>
        <v>No</v>
      </c>
    </row>
    <row r="296" spans="1:18" x14ac:dyDescent="0.3">
      <c r="A296" s="9" t="s">
        <v>2487</v>
      </c>
      <c r="B296" s="18">
        <v>43876</v>
      </c>
      <c r="C296" s="8">
        <f>YEAR(B296)</f>
        <v>2020</v>
      </c>
      <c r="D296" s="38" t="str">
        <f t="shared" si="4"/>
        <v>Feb</v>
      </c>
      <c r="E296" s="9" t="s">
        <v>2488</v>
      </c>
      <c r="F296" s="10" t="s">
        <v>6175</v>
      </c>
      <c r="G296" s="9">
        <v>6</v>
      </c>
      <c r="H296" s="9" t="str">
        <f>_xll.XLOOKUP(E296,customers!$A$1:$A$1001,customers!$B$1:$B$1001,,0)</f>
        <v>Jodee Caldicott</v>
      </c>
      <c r="I296" s="32" t="str">
        <f>_xll.XLOOKUP(E296,customers!$A$1:$A$1001,customers!$C$1:$C$1001,,0)</f>
        <v>jcaldicott9u@usda.gov</v>
      </c>
      <c r="J296" s="9" t="str">
        <f>_xll.XLOOKUP(E296,customers!$A$1:$A$1001,customers!$G$1:$G$1001,,0)</f>
        <v>United States</v>
      </c>
      <c r="K296" s="10" t="str">
        <f>_xll.XLOOKUP(F296,products!$A$1:$A$49,products!$B$1:$B$49,,0)</f>
        <v>Ara</v>
      </c>
      <c r="L296" s="10" t="str">
        <f>_xll.XLOOKUP(F296,products!$A$1:$A$49,products!$C$1:$C$49,,0)</f>
        <v>M</v>
      </c>
      <c r="M296" s="10" t="str">
        <f>_xll.XLOOKUP(F296,products!$A$1:$A$49,products!$D$1:$D$49,,0) &amp; " Kg "</f>
        <v xml:space="preserve">2.5 Kg </v>
      </c>
      <c r="N296" s="24">
        <f>_xll.XLOOKUP(F296,products!$A$1:$A$49,products!$E$1:$E$49,,0)</f>
        <v>25.874999999999996</v>
      </c>
      <c r="O296" s="25">
        <f>(G296*N296)</f>
        <v>155.24999999999997</v>
      </c>
      <c r="P296" t="str">
        <f>IF(K296="Rob","Robusta",IF(K296="Exc","Excelsa",IF(K296="Lib","Liberica",IF(K296="Ara","Arabica",""))))</f>
        <v>Arabica</v>
      </c>
      <c r="Q296" t="str">
        <f>IF(L296="M","Medium",IF(L296="D","Dark",IF(L296="L","Light","")))</f>
        <v>Medium</v>
      </c>
      <c r="R296" t="str">
        <f>_xll.XLOOKUP(Table3[[#This Row],[Customer ID]],customers!$A$1:$A$1001,customers!$I$1:$I$1001,,0)</f>
        <v>No</v>
      </c>
    </row>
    <row r="297" spans="1:18" x14ac:dyDescent="0.3">
      <c r="A297" s="12" t="s">
        <v>1900</v>
      </c>
      <c r="B297" s="19">
        <v>43879</v>
      </c>
      <c r="C297" s="11">
        <f>YEAR(B297)</f>
        <v>2020</v>
      </c>
      <c r="D297" s="38" t="str">
        <f t="shared" si="4"/>
        <v>Feb</v>
      </c>
      <c r="E297" s="12" t="s">
        <v>1901</v>
      </c>
      <c r="F297" s="13" t="s">
        <v>6174</v>
      </c>
      <c r="G297" s="12">
        <v>1</v>
      </c>
      <c r="H297" s="12" t="str">
        <f>_xll.XLOOKUP(E297,customers!$A$1:$A$1001,customers!$B$1:$B$1001,,0)</f>
        <v>Mercedes Acott</v>
      </c>
      <c r="I297" s="33" t="str">
        <f>_xll.XLOOKUP(E297,customers!$A$1:$A$1001,customers!$C$1:$C$1001,,0)</f>
        <v>macott6y@pagesperso-orange.fr</v>
      </c>
      <c r="J297" s="12" t="str">
        <f>_xll.XLOOKUP(E297,customers!$A$1:$A$1001,customers!$G$1:$G$1001,,0)</f>
        <v>United States</v>
      </c>
      <c r="K297" s="13" t="str">
        <f>_xll.XLOOKUP(F297,products!$A$1:$A$49,products!$B$1:$B$49,,0)</f>
        <v>Rob</v>
      </c>
      <c r="L297" s="13" t="str">
        <f>_xll.XLOOKUP(F297,products!$A$1:$A$49,products!$C$1:$C$49,,0)</f>
        <v>M</v>
      </c>
      <c r="M297" s="10" t="str">
        <f>_xll.XLOOKUP(F297,products!$A$1:$A$49,products!$D$1:$D$49,,0) &amp; " Kg "</f>
        <v xml:space="preserve">0.2 Kg </v>
      </c>
      <c r="N297" s="26">
        <f>_xll.XLOOKUP(F297,products!$A$1:$A$49,products!$E$1:$E$49,,0)</f>
        <v>2.9849999999999999</v>
      </c>
      <c r="O297" s="27">
        <f>(G297*N297)</f>
        <v>2.9849999999999999</v>
      </c>
      <c r="P297" t="str">
        <f>IF(K297="Rob","Robusta",IF(K297="Exc","Excelsa",IF(K297="Lib","Liberica",IF(K297="Ara","Arabica",""))))</f>
        <v>Robusta</v>
      </c>
      <c r="Q297" t="str">
        <f>IF(L297="M","Medium",IF(L297="D","Dark",IF(L297="L","Light","")))</f>
        <v>Medium</v>
      </c>
      <c r="R297" t="str">
        <f>_xll.XLOOKUP(Table3[[#This Row],[Customer ID]],customers!$A$1:$A$1001,customers!$I$1:$I$1001,,0)</f>
        <v>Yes</v>
      </c>
    </row>
    <row r="298" spans="1:18" x14ac:dyDescent="0.3">
      <c r="A298" s="9" t="s">
        <v>3706</v>
      </c>
      <c r="B298" s="18">
        <v>43879</v>
      </c>
      <c r="C298" s="8">
        <f>YEAR(B298)</f>
        <v>2020</v>
      </c>
      <c r="D298" s="38" t="str">
        <f t="shared" si="4"/>
        <v>Feb</v>
      </c>
      <c r="E298" s="9" t="s">
        <v>3752</v>
      </c>
      <c r="F298" s="10" t="s">
        <v>6168</v>
      </c>
      <c r="G298" s="9">
        <v>6</v>
      </c>
      <c r="H298" s="9" t="str">
        <f>_xll.XLOOKUP(E298,customers!$A$1:$A$1001,customers!$B$1:$B$1001,,0)</f>
        <v>Don Flintiff</v>
      </c>
      <c r="I298" s="32" t="str">
        <f>_xll.XLOOKUP(E298,customers!$A$1:$A$1001,customers!$C$1:$C$1001,,0)</f>
        <v>dflintiffg1@e-recht24.de</v>
      </c>
      <c r="J298" s="9" t="str">
        <f>_xll.XLOOKUP(E298,customers!$A$1:$A$1001,customers!$G$1:$G$1001,,0)</f>
        <v>United Kingdom</v>
      </c>
      <c r="K298" s="10" t="str">
        <f>_xll.XLOOKUP(F298,products!$A$1:$A$49,products!$B$1:$B$49,,0)</f>
        <v>Ara</v>
      </c>
      <c r="L298" s="10" t="str">
        <f>_xll.XLOOKUP(F298,products!$A$1:$A$49,products!$C$1:$C$49,,0)</f>
        <v>D</v>
      </c>
      <c r="M298" s="10" t="str">
        <f>_xll.XLOOKUP(F298,products!$A$1:$A$49,products!$D$1:$D$49,,0) &amp; " Kg "</f>
        <v xml:space="preserve">2.5 Kg </v>
      </c>
      <c r="N298" s="24">
        <f>_xll.XLOOKUP(F298,products!$A$1:$A$49,products!$E$1:$E$49,,0)</f>
        <v>22.884999999999998</v>
      </c>
      <c r="O298" s="25">
        <f>(G298*N298)</f>
        <v>137.31</v>
      </c>
      <c r="P298" t="str">
        <f>IF(K298="Rob","Robusta",IF(K298="Exc","Excelsa",IF(K298="Lib","Liberica",IF(K298="Ara","Arabica",""))))</f>
        <v>Arabica</v>
      </c>
      <c r="Q298" t="str">
        <f>IF(L298="M","Medium",IF(L298="D","Dark",IF(L298="L","Light","")))</f>
        <v>Dark</v>
      </c>
      <c r="R298" t="str">
        <f>_xll.XLOOKUP(Table3[[#This Row],[Customer ID]],customers!$A$1:$A$1001,customers!$I$1:$I$1001,,0)</f>
        <v>No</v>
      </c>
    </row>
    <row r="299" spans="1:18" x14ac:dyDescent="0.3">
      <c r="A299" s="12" t="s">
        <v>1771</v>
      </c>
      <c r="B299" s="19">
        <v>43880</v>
      </c>
      <c r="C299" s="11">
        <f>YEAR(B299)</f>
        <v>2020</v>
      </c>
      <c r="D299" s="38" t="str">
        <f t="shared" si="4"/>
        <v>Feb</v>
      </c>
      <c r="E299" s="12" t="s">
        <v>1772</v>
      </c>
      <c r="F299" s="13" t="s">
        <v>6163</v>
      </c>
      <c r="G299" s="12">
        <v>6</v>
      </c>
      <c r="H299" s="12" t="str">
        <f>_xll.XLOOKUP(E299,customers!$A$1:$A$1001,customers!$B$1:$B$1001,,0)</f>
        <v>Noak Wyvill</v>
      </c>
      <c r="I299" s="33" t="str">
        <f>_xll.XLOOKUP(E299,customers!$A$1:$A$1001,customers!$C$1:$C$1001,,0)</f>
        <v>nwyvill6b@naver.com</v>
      </c>
      <c r="J299" s="12" t="str">
        <f>_xll.XLOOKUP(E299,customers!$A$1:$A$1001,customers!$G$1:$G$1001,,0)</f>
        <v>United Kingdom</v>
      </c>
      <c r="K299" s="13" t="str">
        <f>_xll.XLOOKUP(F299,products!$A$1:$A$49,products!$B$1:$B$49,,0)</f>
        <v>Rob</v>
      </c>
      <c r="L299" s="13" t="str">
        <f>_xll.XLOOKUP(F299,products!$A$1:$A$49,products!$C$1:$C$49,,0)</f>
        <v>D</v>
      </c>
      <c r="M299" s="10" t="str">
        <f>_xll.XLOOKUP(F299,products!$A$1:$A$49,products!$D$1:$D$49,,0) &amp; " Kg "</f>
        <v xml:space="preserve">0.2 Kg </v>
      </c>
      <c r="N299" s="26">
        <f>_xll.XLOOKUP(F299,products!$A$1:$A$49,products!$E$1:$E$49,,0)</f>
        <v>2.6849999999999996</v>
      </c>
      <c r="O299" s="27">
        <f>(G299*N299)</f>
        <v>16.11</v>
      </c>
      <c r="P299" t="str">
        <f>IF(K299="Rob","Robusta",IF(K299="Exc","Excelsa",IF(K299="Lib","Liberica",IF(K299="Ara","Arabica",""))))</f>
        <v>Robusta</v>
      </c>
      <c r="Q299" t="str">
        <f>IF(L299="M","Medium",IF(L299="D","Dark",IF(L299="L","Light","")))</f>
        <v>Dark</v>
      </c>
      <c r="R299" t="str">
        <f>_xll.XLOOKUP(Table3[[#This Row],[Customer ID]],customers!$A$1:$A$1001,customers!$I$1:$I$1001,,0)</f>
        <v>Yes</v>
      </c>
    </row>
    <row r="300" spans="1:18" x14ac:dyDescent="0.3">
      <c r="A300" s="9" t="s">
        <v>4115</v>
      </c>
      <c r="B300" s="18">
        <v>43880</v>
      </c>
      <c r="C300" s="8">
        <f>YEAR(B300)</f>
        <v>2020</v>
      </c>
      <c r="D300" s="38" t="str">
        <f t="shared" si="4"/>
        <v>Feb</v>
      </c>
      <c r="E300" s="9" t="s">
        <v>4116</v>
      </c>
      <c r="F300" s="10" t="s">
        <v>6156</v>
      </c>
      <c r="G300" s="9">
        <v>2</v>
      </c>
      <c r="H300" s="9" t="str">
        <f>_xll.XLOOKUP(E300,customers!$A$1:$A$1001,customers!$B$1:$B$1001,,0)</f>
        <v>Maggy Baistow</v>
      </c>
      <c r="I300" s="32" t="str">
        <f>_xll.XLOOKUP(E300,customers!$A$1:$A$1001,customers!$C$1:$C$1001,,0)</f>
        <v>mbaistowhu@i2i.jp</v>
      </c>
      <c r="J300" s="9" t="str">
        <f>_xll.XLOOKUP(E300,customers!$A$1:$A$1001,customers!$G$1:$G$1001,,0)</f>
        <v>United Kingdom</v>
      </c>
      <c r="K300" s="10" t="str">
        <f>_xll.XLOOKUP(F300,products!$A$1:$A$49,products!$B$1:$B$49,,0)</f>
        <v>Exc</v>
      </c>
      <c r="L300" s="10" t="str">
        <f>_xll.XLOOKUP(F300,products!$A$1:$A$49,products!$C$1:$C$49,,0)</f>
        <v>M</v>
      </c>
      <c r="M300" s="10" t="str">
        <f>_xll.XLOOKUP(F300,products!$A$1:$A$49,products!$D$1:$D$49,,0) &amp; " Kg "</f>
        <v xml:space="preserve">0.2 Kg </v>
      </c>
      <c r="N300" s="24">
        <f>_xll.XLOOKUP(F300,products!$A$1:$A$49,products!$E$1:$E$49,,0)</f>
        <v>4.125</v>
      </c>
      <c r="O300" s="25">
        <f>(G300*N300)</f>
        <v>8.25</v>
      </c>
      <c r="P300" t="str">
        <f>IF(K300="Rob","Robusta",IF(K300="Exc","Excelsa",IF(K300="Lib","Liberica",IF(K300="Ara","Arabica",""))))</f>
        <v>Excelsa</v>
      </c>
      <c r="Q300" t="str">
        <f>IF(L300="M","Medium",IF(L300="D","Dark",IF(L300="L","Light","")))</f>
        <v>Medium</v>
      </c>
      <c r="R300" t="str">
        <f>_xll.XLOOKUP(Table3[[#This Row],[Customer ID]],customers!$A$1:$A$1001,customers!$I$1:$I$1001,,0)</f>
        <v>Yes</v>
      </c>
    </row>
    <row r="301" spans="1:18" x14ac:dyDescent="0.3">
      <c r="A301" s="12" t="s">
        <v>1839</v>
      </c>
      <c r="B301" s="19">
        <v>43881</v>
      </c>
      <c r="C301" s="11">
        <f>YEAR(B301)</f>
        <v>2020</v>
      </c>
      <c r="D301" s="38" t="str">
        <f t="shared" si="4"/>
        <v>Feb</v>
      </c>
      <c r="E301" s="12" t="s">
        <v>1840</v>
      </c>
      <c r="F301" s="13" t="s">
        <v>6171</v>
      </c>
      <c r="G301" s="12">
        <v>4</v>
      </c>
      <c r="H301" s="12" t="str">
        <f>_xll.XLOOKUP(E301,customers!$A$1:$A$1001,customers!$B$1:$B$1001,,0)</f>
        <v>Devon Magowan</v>
      </c>
      <c r="I301" s="33" t="str">
        <f>_xll.XLOOKUP(E301,customers!$A$1:$A$1001,customers!$C$1:$C$1001,,0)</f>
        <v>dmagowan6n@fc2.com</v>
      </c>
      <c r="J301" s="12" t="str">
        <f>_xll.XLOOKUP(E301,customers!$A$1:$A$1001,customers!$G$1:$G$1001,,0)</f>
        <v>United States</v>
      </c>
      <c r="K301" s="13" t="str">
        <f>_xll.XLOOKUP(F301,products!$A$1:$A$49,products!$B$1:$B$49,,0)</f>
        <v>Exc</v>
      </c>
      <c r="L301" s="13" t="str">
        <f>_xll.XLOOKUP(F301,products!$A$1:$A$49,products!$C$1:$C$49,,0)</f>
        <v>L</v>
      </c>
      <c r="M301" s="10" t="str">
        <f>_xll.XLOOKUP(F301,products!$A$1:$A$49,products!$D$1:$D$49,,0) &amp; " Kg "</f>
        <v xml:space="preserve">1 Kg </v>
      </c>
      <c r="N301" s="26">
        <f>_xll.XLOOKUP(F301,products!$A$1:$A$49,products!$E$1:$E$49,,0)</f>
        <v>14.85</v>
      </c>
      <c r="O301" s="27">
        <f>(G301*N301)</f>
        <v>59.4</v>
      </c>
      <c r="P301" t="str">
        <f>IF(K301="Rob","Robusta",IF(K301="Exc","Excelsa",IF(K301="Lib","Liberica",IF(K301="Ara","Arabica",""))))</f>
        <v>Excelsa</v>
      </c>
      <c r="Q301" t="str">
        <f>IF(L301="M","Medium",IF(L301="D","Dark",IF(L301="L","Light","")))</f>
        <v>Light</v>
      </c>
      <c r="R301" t="str">
        <f>_xll.XLOOKUP(Table3[[#This Row],[Customer ID]],customers!$A$1:$A$1001,customers!$I$1:$I$1001,,0)</f>
        <v>No</v>
      </c>
    </row>
    <row r="302" spans="1:18" x14ac:dyDescent="0.3">
      <c r="A302" s="9" t="s">
        <v>1643</v>
      </c>
      <c r="B302" s="18">
        <v>43883</v>
      </c>
      <c r="C302" s="8">
        <f>YEAR(B302)</f>
        <v>2020</v>
      </c>
      <c r="D302" s="38" t="str">
        <f t="shared" si="4"/>
        <v>Feb</v>
      </c>
      <c r="E302" s="9" t="s">
        <v>1644</v>
      </c>
      <c r="F302" s="10" t="s">
        <v>6163</v>
      </c>
      <c r="G302" s="9">
        <v>3</v>
      </c>
      <c r="H302" s="9" t="str">
        <f>_xll.XLOOKUP(E302,customers!$A$1:$A$1001,customers!$B$1:$B$1001,,0)</f>
        <v>Kendra Glison</v>
      </c>
      <c r="I302" s="32">
        <f>_xll.XLOOKUP(E302,customers!$A$1:$A$1001,customers!$C$1:$C$1001,,0)</f>
        <v>0</v>
      </c>
      <c r="J302" s="9" t="str">
        <f>_xll.XLOOKUP(E302,customers!$A$1:$A$1001,customers!$G$1:$G$1001,,0)</f>
        <v>United States</v>
      </c>
      <c r="K302" s="10" t="str">
        <f>_xll.XLOOKUP(F302,products!$A$1:$A$49,products!$B$1:$B$49,,0)</f>
        <v>Rob</v>
      </c>
      <c r="L302" s="10" t="str">
        <f>_xll.XLOOKUP(F302,products!$A$1:$A$49,products!$C$1:$C$49,,0)</f>
        <v>D</v>
      </c>
      <c r="M302" s="10" t="str">
        <f>_xll.XLOOKUP(F302,products!$A$1:$A$49,products!$D$1:$D$49,,0) &amp; " Kg "</f>
        <v xml:space="preserve">0.2 Kg </v>
      </c>
      <c r="N302" s="24">
        <f>_xll.XLOOKUP(F302,products!$A$1:$A$49,products!$E$1:$E$49,,0)</f>
        <v>2.6849999999999996</v>
      </c>
      <c r="O302" s="25">
        <f>(G302*N302)</f>
        <v>8.0549999999999997</v>
      </c>
      <c r="P302" t="str">
        <f>IF(K302="Rob","Robusta",IF(K302="Exc","Excelsa",IF(K302="Lib","Liberica",IF(K302="Ara","Arabica",""))))</f>
        <v>Robusta</v>
      </c>
      <c r="Q302" t="str">
        <f>IF(L302="M","Medium",IF(L302="D","Dark",IF(L302="L","Light","")))</f>
        <v>Dark</v>
      </c>
      <c r="R302" t="str">
        <f>_xll.XLOOKUP(Table3[[#This Row],[Customer ID]],customers!$A$1:$A$1001,customers!$I$1:$I$1001,,0)</f>
        <v>Yes</v>
      </c>
    </row>
    <row r="303" spans="1:18" x14ac:dyDescent="0.3">
      <c r="A303" s="12" t="s">
        <v>3677</v>
      </c>
      <c r="B303" s="19">
        <v>43883</v>
      </c>
      <c r="C303" s="11">
        <f>YEAR(B303)</f>
        <v>2020</v>
      </c>
      <c r="D303" s="38" t="str">
        <f t="shared" si="4"/>
        <v>Feb</v>
      </c>
      <c r="E303" s="12" t="s">
        <v>3678</v>
      </c>
      <c r="F303" s="13" t="s">
        <v>6173</v>
      </c>
      <c r="G303" s="12">
        <v>2</v>
      </c>
      <c r="H303" s="12" t="str">
        <f>_xll.XLOOKUP(E303,customers!$A$1:$A$1001,customers!$B$1:$B$1001,,0)</f>
        <v>Abbe Thys</v>
      </c>
      <c r="I303" s="33" t="str">
        <f>_xll.XLOOKUP(E303,customers!$A$1:$A$1001,customers!$C$1:$C$1001,,0)</f>
        <v>athysfo@cdc.gov</v>
      </c>
      <c r="J303" s="12" t="str">
        <f>_xll.XLOOKUP(E303,customers!$A$1:$A$1001,customers!$G$1:$G$1001,,0)</f>
        <v>United States</v>
      </c>
      <c r="K303" s="13" t="str">
        <f>_xll.XLOOKUP(F303,products!$A$1:$A$49,products!$B$1:$B$49,,0)</f>
        <v>Rob</v>
      </c>
      <c r="L303" s="13" t="str">
        <f>_xll.XLOOKUP(F303,products!$A$1:$A$49,products!$C$1:$C$49,,0)</f>
        <v>L</v>
      </c>
      <c r="M303" s="10" t="str">
        <f>_xll.XLOOKUP(F303,products!$A$1:$A$49,products!$D$1:$D$49,,0) &amp; " Kg "</f>
        <v xml:space="preserve">0.5 Kg </v>
      </c>
      <c r="N303" s="26">
        <f>_xll.XLOOKUP(F303,products!$A$1:$A$49,products!$E$1:$E$49,,0)</f>
        <v>7.169999999999999</v>
      </c>
      <c r="O303" s="27">
        <f>(G303*N303)</f>
        <v>14.339999999999998</v>
      </c>
      <c r="P303" t="str">
        <f>IF(K303="Rob","Robusta",IF(K303="Exc","Excelsa",IF(K303="Lib","Liberica",IF(K303="Ara","Arabica",""))))</f>
        <v>Robusta</v>
      </c>
      <c r="Q303" t="str">
        <f>IF(L303="M","Medium",IF(L303="D","Dark",IF(L303="L","Light","")))</f>
        <v>Light</v>
      </c>
      <c r="R303" t="str">
        <f>_xll.XLOOKUP(Table3[[#This Row],[Customer ID]],customers!$A$1:$A$1001,customers!$I$1:$I$1001,,0)</f>
        <v>No</v>
      </c>
    </row>
    <row r="304" spans="1:18" x14ac:dyDescent="0.3">
      <c r="A304" s="9" t="s">
        <v>4898</v>
      </c>
      <c r="B304" s="18">
        <v>43883</v>
      </c>
      <c r="C304" s="8">
        <f>YEAR(B304)</f>
        <v>2020</v>
      </c>
      <c r="D304" s="38" t="str">
        <f t="shared" si="4"/>
        <v>Feb</v>
      </c>
      <c r="E304" s="9" t="s">
        <v>4899</v>
      </c>
      <c r="F304" s="10" t="s">
        <v>6141</v>
      </c>
      <c r="G304" s="9">
        <v>3</v>
      </c>
      <c r="H304" s="9" t="str">
        <f>_xll.XLOOKUP(E304,customers!$A$1:$A$1001,customers!$B$1:$B$1001,,0)</f>
        <v>Verne Dunkerley</v>
      </c>
      <c r="I304" s="32">
        <f>_xll.XLOOKUP(E304,customers!$A$1:$A$1001,customers!$C$1:$C$1001,,0)</f>
        <v>0</v>
      </c>
      <c r="J304" s="9" t="str">
        <f>_xll.XLOOKUP(E304,customers!$A$1:$A$1001,customers!$G$1:$G$1001,,0)</f>
        <v>United States</v>
      </c>
      <c r="K304" s="10" t="str">
        <f>_xll.XLOOKUP(F304,products!$A$1:$A$49,products!$B$1:$B$49,,0)</f>
        <v>Exc</v>
      </c>
      <c r="L304" s="10" t="str">
        <f>_xll.XLOOKUP(F304,products!$A$1:$A$49,products!$C$1:$C$49,,0)</f>
        <v>M</v>
      </c>
      <c r="M304" s="10" t="str">
        <f>_xll.XLOOKUP(F304,products!$A$1:$A$49,products!$D$1:$D$49,,0) &amp; " Kg "</f>
        <v xml:space="preserve">1 Kg </v>
      </c>
      <c r="N304" s="24">
        <f>_xll.XLOOKUP(F304,products!$A$1:$A$49,products!$E$1:$E$49,,0)</f>
        <v>13.75</v>
      </c>
      <c r="O304" s="25">
        <f>(G304*N304)</f>
        <v>41.25</v>
      </c>
      <c r="P304" t="str">
        <f>IF(K304="Rob","Robusta",IF(K304="Exc","Excelsa",IF(K304="Lib","Liberica",IF(K304="Ara","Arabica",""))))</f>
        <v>Excelsa</v>
      </c>
      <c r="Q304" t="str">
        <f>IF(L304="M","Medium",IF(L304="D","Dark",IF(L304="L","Light","")))</f>
        <v>Medium</v>
      </c>
      <c r="R304" t="str">
        <f>_xll.XLOOKUP(Table3[[#This Row],[Customer ID]],customers!$A$1:$A$1001,customers!$I$1:$I$1001,,0)</f>
        <v>No</v>
      </c>
    </row>
    <row r="305" spans="1:18" x14ac:dyDescent="0.3">
      <c r="A305" s="12" t="s">
        <v>4151</v>
      </c>
      <c r="B305" s="19">
        <v>43884</v>
      </c>
      <c r="C305" s="11">
        <f>YEAR(B305)</f>
        <v>2020</v>
      </c>
      <c r="D305" s="38" t="str">
        <f t="shared" si="4"/>
        <v>Feb</v>
      </c>
      <c r="E305" s="12" t="s">
        <v>4152</v>
      </c>
      <c r="F305" s="13" t="s">
        <v>6163</v>
      </c>
      <c r="G305" s="12">
        <v>6</v>
      </c>
      <c r="H305" s="12" t="str">
        <f>_xll.XLOOKUP(E305,customers!$A$1:$A$1001,customers!$B$1:$B$1001,,0)</f>
        <v>Tuckie Mathonnet</v>
      </c>
      <c r="I305" s="33" t="str">
        <f>_xll.XLOOKUP(E305,customers!$A$1:$A$1001,customers!$C$1:$C$1001,,0)</f>
        <v>tmathonneti0@google.co.jp</v>
      </c>
      <c r="J305" s="12" t="str">
        <f>_xll.XLOOKUP(E305,customers!$A$1:$A$1001,customers!$G$1:$G$1001,,0)</f>
        <v>United States</v>
      </c>
      <c r="K305" s="13" t="str">
        <f>_xll.XLOOKUP(F305,products!$A$1:$A$49,products!$B$1:$B$49,,0)</f>
        <v>Rob</v>
      </c>
      <c r="L305" s="13" t="str">
        <f>_xll.XLOOKUP(F305,products!$A$1:$A$49,products!$C$1:$C$49,,0)</f>
        <v>D</v>
      </c>
      <c r="M305" s="10" t="str">
        <f>_xll.XLOOKUP(F305,products!$A$1:$A$49,products!$D$1:$D$49,,0) &amp; " Kg "</f>
        <v xml:space="preserve">0.2 Kg </v>
      </c>
      <c r="N305" s="26">
        <f>_xll.XLOOKUP(F305,products!$A$1:$A$49,products!$E$1:$E$49,,0)</f>
        <v>2.6849999999999996</v>
      </c>
      <c r="O305" s="27">
        <f>(G305*N305)</f>
        <v>16.11</v>
      </c>
      <c r="P305" t="str">
        <f>IF(K305="Rob","Robusta",IF(K305="Exc","Excelsa",IF(K305="Lib","Liberica",IF(K305="Ara","Arabica",""))))</f>
        <v>Robusta</v>
      </c>
      <c r="Q305" t="str">
        <f>IF(L305="M","Medium",IF(L305="D","Dark",IF(L305="L","Light","")))</f>
        <v>Dark</v>
      </c>
      <c r="R305" t="str">
        <f>_xll.XLOOKUP(Table3[[#This Row],[Customer ID]],customers!$A$1:$A$1001,customers!$I$1:$I$1001,,0)</f>
        <v>No</v>
      </c>
    </row>
    <row r="306" spans="1:18" x14ac:dyDescent="0.3">
      <c r="A306" s="9" t="s">
        <v>2379</v>
      </c>
      <c r="B306" s="18">
        <v>43885</v>
      </c>
      <c r="C306" s="8">
        <f>YEAR(B306)</f>
        <v>2020</v>
      </c>
      <c r="D306" s="38" t="str">
        <f t="shared" si="4"/>
        <v>Feb</v>
      </c>
      <c r="E306" s="9" t="s">
        <v>2380</v>
      </c>
      <c r="F306" s="10" t="s">
        <v>6145</v>
      </c>
      <c r="G306" s="9">
        <v>6</v>
      </c>
      <c r="H306" s="9" t="str">
        <f>_xll.XLOOKUP(E306,customers!$A$1:$A$1001,customers!$B$1:$B$1001,,0)</f>
        <v>Clement Vasiliev</v>
      </c>
      <c r="I306" s="32" t="str">
        <f>_xll.XLOOKUP(E306,customers!$A$1:$A$1001,customers!$C$1:$C$1001,,0)</f>
        <v>cvasiliev9b@discuz.net</v>
      </c>
      <c r="J306" s="9" t="str">
        <f>_xll.XLOOKUP(E306,customers!$A$1:$A$1001,customers!$G$1:$G$1001,,0)</f>
        <v>United States</v>
      </c>
      <c r="K306" s="10" t="str">
        <f>_xll.XLOOKUP(F306,products!$A$1:$A$49,products!$B$1:$B$49,,0)</f>
        <v>Lib</v>
      </c>
      <c r="L306" s="10" t="str">
        <f>_xll.XLOOKUP(F306,products!$A$1:$A$49,products!$C$1:$C$49,,0)</f>
        <v>L</v>
      </c>
      <c r="M306" s="10" t="str">
        <f>_xll.XLOOKUP(F306,products!$A$1:$A$49,products!$D$1:$D$49,,0) &amp; " Kg "</f>
        <v xml:space="preserve">0.2 Kg </v>
      </c>
      <c r="N306" s="24">
        <f>_xll.XLOOKUP(F306,products!$A$1:$A$49,products!$E$1:$E$49,,0)</f>
        <v>4.7549999999999999</v>
      </c>
      <c r="O306" s="25">
        <f>(G306*N306)</f>
        <v>28.53</v>
      </c>
      <c r="P306" t="str">
        <f>IF(K306="Rob","Robusta",IF(K306="Exc","Excelsa",IF(K306="Lib","Liberica",IF(K306="Ara","Arabica",""))))</f>
        <v>Liberica</v>
      </c>
      <c r="Q306" t="str">
        <f>IF(L306="M","Medium",IF(L306="D","Dark",IF(L306="L","Light","")))</f>
        <v>Light</v>
      </c>
      <c r="R306" t="str">
        <f>_xll.XLOOKUP(Table3[[#This Row],[Customer ID]],customers!$A$1:$A$1001,customers!$I$1:$I$1001,,0)</f>
        <v>Yes</v>
      </c>
    </row>
    <row r="307" spans="1:18" x14ac:dyDescent="0.3">
      <c r="A307" s="12" t="s">
        <v>1765</v>
      </c>
      <c r="B307" s="19">
        <v>43887</v>
      </c>
      <c r="C307" s="11">
        <f>YEAR(B307)</f>
        <v>2020</v>
      </c>
      <c r="D307" s="38" t="str">
        <f t="shared" si="4"/>
        <v>Feb</v>
      </c>
      <c r="E307" s="12" t="s">
        <v>1766</v>
      </c>
      <c r="F307" s="13" t="s">
        <v>6175</v>
      </c>
      <c r="G307" s="12">
        <v>5</v>
      </c>
      <c r="H307" s="12" t="str">
        <f>_xll.XLOOKUP(E307,customers!$A$1:$A$1001,customers!$B$1:$B$1001,,0)</f>
        <v>Anabelle Hutchens</v>
      </c>
      <c r="I307" s="33" t="str">
        <f>_xll.XLOOKUP(E307,customers!$A$1:$A$1001,customers!$C$1:$C$1001,,0)</f>
        <v>ahutchens6a@amazonaws.com</v>
      </c>
      <c r="J307" s="12" t="str">
        <f>_xll.XLOOKUP(E307,customers!$A$1:$A$1001,customers!$G$1:$G$1001,,0)</f>
        <v>United States</v>
      </c>
      <c r="K307" s="13" t="str">
        <f>_xll.XLOOKUP(F307,products!$A$1:$A$49,products!$B$1:$B$49,,0)</f>
        <v>Ara</v>
      </c>
      <c r="L307" s="13" t="str">
        <f>_xll.XLOOKUP(F307,products!$A$1:$A$49,products!$C$1:$C$49,,0)</f>
        <v>M</v>
      </c>
      <c r="M307" s="10" t="str">
        <f>_xll.XLOOKUP(F307,products!$A$1:$A$49,products!$D$1:$D$49,,0) &amp; " Kg "</f>
        <v xml:space="preserve">2.5 Kg </v>
      </c>
      <c r="N307" s="26">
        <f>_xll.XLOOKUP(F307,products!$A$1:$A$49,products!$E$1:$E$49,,0)</f>
        <v>25.874999999999996</v>
      </c>
      <c r="O307" s="27">
        <f>(G307*N307)</f>
        <v>129.37499999999997</v>
      </c>
      <c r="P307" t="str">
        <f>IF(K307="Rob","Robusta",IF(K307="Exc","Excelsa",IF(K307="Lib","Liberica",IF(K307="Ara","Arabica",""))))</f>
        <v>Arabica</v>
      </c>
      <c r="Q307" t="str">
        <f>IF(L307="M","Medium",IF(L307="D","Dark",IF(L307="L","Light","")))</f>
        <v>Medium</v>
      </c>
      <c r="R307" t="str">
        <f>_xll.XLOOKUP(Table3[[#This Row],[Customer ID]],customers!$A$1:$A$1001,customers!$I$1:$I$1001,,0)</f>
        <v>No</v>
      </c>
    </row>
    <row r="308" spans="1:18" x14ac:dyDescent="0.3">
      <c r="A308" s="9" t="s">
        <v>4932</v>
      </c>
      <c r="B308" s="18">
        <v>43888</v>
      </c>
      <c r="C308" s="8">
        <f>YEAR(B308)</f>
        <v>2020</v>
      </c>
      <c r="D308" s="38" t="str">
        <f t="shared" si="4"/>
        <v>Feb</v>
      </c>
      <c r="E308" s="9" t="s">
        <v>4933</v>
      </c>
      <c r="F308" s="10" t="s">
        <v>6185</v>
      </c>
      <c r="G308" s="9">
        <v>1</v>
      </c>
      <c r="H308" s="9" t="str">
        <f>_xll.XLOOKUP(E308,customers!$A$1:$A$1001,customers!$B$1:$B$1001,,0)</f>
        <v>Cam Jewster</v>
      </c>
      <c r="I308" s="32" t="str">
        <f>_xll.XLOOKUP(E308,customers!$A$1:$A$1001,customers!$C$1:$C$1001,,0)</f>
        <v>cjewsterlu@moonfruit.com</v>
      </c>
      <c r="J308" s="9" t="str">
        <f>_xll.XLOOKUP(E308,customers!$A$1:$A$1001,customers!$G$1:$G$1001,,0)</f>
        <v>United States</v>
      </c>
      <c r="K308" s="10" t="str">
        <f>_xll.XLOOKUP(F308,products!$A$1:$A$49,products!$B$1:$B$49,,0)</f>
        <v>Exc</v>
      </c>
      <c r="L308" s="10" t="str">
        <f>_xll.XLOOKUP(F308,products!$A$1:$A$49,products!$C$1:$C$49,,0)</f>
        <v>D</v>
      </c>
      <c r="M308" s="10" t="str">
        <f>_xll.XLOOKUP(F308,products!$A$1:$A$49,products!$D$1:$D$49,,0) &amp; " Kg "</f>
        <v xml:space="preserve">2.5 Kg </v>
      </c>
      <c r="N308" s="24">
        <f>_xll.XLOOKUP(F308,products!$A$1:$A$49,products!$E$1:$E$49,,0)</f>
        <v>27.945</v>
      </c>
      <c r="O308" s="25">
        <f>(G308*N308)</f>
        <v>27.945</v>
      </c>
      <c r="P308" t="str">
        <f>IF(K308="Rob","Robusta",IF(K308="Exc","Excelsa",IF(K308="Lib","Liberica",IF(K308="Ara","Arabica",""))))</f>
        <v>Excelsa</v>
      </c>
      <c r="Q308" t="str">
        <f>IF(L308="M","Medium",IF(L308="D","Dark",IF(L308="L","Light","")))</f>
        <v>Dark</v>
      </c>
      <c r="R308" t="str">
        <f>_xll.XLOOKUP(Table3[[#This Row],[Customer ID]],customers!$A$1:$A$1001,customers!$I$1:$I$1001,,0)</f>
        <v>Yes</v>
      </c>
    </row>
    <row r="309" spans="1:18" x14ac:dyDescent="0.3">
      <c r="A309" s="12" t="s">
        <v>4086</v>
      </c>
      <c r="B309" s="19">
        <v>43889</v>
      </c>
      <c r="C309" s="11">
        <f>YEAR(B309)</f>
        <v>2020</v>
      </c>
      <c r="D309" s="38" t="str">
        <f t="shared" si="4"/>
        <v>Feb</v>
      </c>
      <c r="E309" s="12" t="s">
        <v>4087</v>
      </c>
      <c r="F309" s="13" t="s">
        <v>6166</v>
      </c>
      <c r="G309" s="12">
        <v>1</v>
      </c>
      <c r="H309" s="12" t="str">
        <f>_xll.XLOOKUP(E309,customers!$A$1:$A$1001,customers!$B$1:$B$1001,,0)</f>
        <v>Benedikta Paumier</v>
      </c>
      <c r="I309" s="33" t="str">
        <f>_xll.XLOOKUP(E309,customers!$A$1:$A$1001,customers!$C$1:$C$1001,,0)</f>
        <v>bpaumierhp@umn.edu</v>
      </c>
      <c r="J309" s="12" t="str">
        <f>_xll.XLOOKUP(E309,customers!$A$1:$A$1001,customers!$G$1:$G$1001,,0)</f>
        <v>Ireland</v>
      </c>
      <c r="K309" s="13" t="str">
        <f>_xll.XLOOKUP(F309,products!$A$1:$A$49,products!$B$1:$B$49,,0)</f>
        <v>Exc</v>
      </c>
      <c r="L309" s="13" t="str">
        <f>_xll.XLOOKUP(F309,products!$A$1:$A$49,products!$C$1:$C$49,,0)</f>
        <v>M</v>
      </c>
      <c r="M309" s="10" t="str">
        <f>_xll.XLOOKUP(F309,products!$A$1:$A$49,products!$D$1:$D$49,,0) &amp; " Kg "</f>
        <v xml:space="preserve">2.5 Kg </v>
      </c>
      <c r="N309" s="26">
        <f>_xll.XLOOKUP(F309,products!$A$1:$A$49,products!$E$1:$E$49,,0)</f>
        <v>31.624999999999996</v>
      </c>
      <c r="O309" s="27">
        <f>(G309*N309)</f>
        <v>31.624999999999996</v>
      </c>
      <c r="P309" t="str">
        <f>IF(K309="Rob","Robusta",IF(K309="Exc","Excelsa",IF(K309="Lib","Liberica",IF(K309="Ara","Arabica",""))))</f>
        <v>Excelsa</v>
      </c>
      <c r="Q309" t="str">
        <f>IF(L309="M","Medium",IF(L309="D","Dark",IF(L309="L","Light","")))</f>
        <v>Medium</v>
      </c>
      <c r="R309" t="str">
        <f>_xll.XLOOKUP(Table3[[#This Row],[Customer ID]],customers!$A$1:$A$1001,customers!$I$1:$I$1001,,0)</f>
        <v>Yes</v>
      </c>
    </row>
    <row r="310" spans="1:18" x14ac:dyDescent="0.3">
      <c r="A310" s="9" t="s">
        <v>4886</v>
      </c>
      <c r="B310" s="18">
        <v>43889</v>
      </c>
      <c r="C310" s="8">
        <f>YEAR(B310)</f>
        <v>2020</v>
      </c>
      <c r="D310" s="38" t="str">
        <f t="shared" si="4"/>
        <v>Feb</v>
      </c>
      <c r="E310" s="9" t="s">
        <v>4933</v>
      </c>
      <c r="F310" s="10" t="s">
        <v>6161</v>
      </c>
      <c r="G310" s="9">
        <v>2</v>
      </c>
      <c r="H310" s="9" t="str">
        <f>_xll.XLOOKUP(E310,customers!$A$1:$A$1001,customers!$B$1:$B$1001,,0)</f>
        <v>Cam Jewster</v>
      </c>
      <c r="I310" s="32" t="str">
        <f>_xll.XLOOKUP(E310,customers!$A$1:$A$1001,customers!$C$1:$C$1001,,0)</f>
        <v>cjewsterlu@moonfruit.com</v>
      </c>
      <c r="J310" s="9" t="str">
        <f>_xll.XLOOKUP(E310,customers!$A$1:$A$1001,customers!$G$1:$G$1001,,0)</f>
        <v>United States</v>
      </c>
      <c r="K310" s="10" t="str">
        <f>_xll.XLOOKUP(F310,products!$A$1:$A$49,products!$B$1:$B$49,,0)</f>
        <v>Lib</v>
      </c>
      <c r="L310" s="10" t="str">
        <f>_xll.XLOOKUP(F310,products!$A$1:$A$49,products!$C$1:$C$49,,0)</f>
        <v>L</v>
      </c>
      <c r="M310" s="10" t="str">
        <f>_xll.XLOOKUP(F310,products!$A$1:$A$49,products!$D$1:$D$49,,0) &amp; " Kg "</f>
        <v xml:space="preserve">0.5 Kg </v>
      </c>
      <c r="N310" s="24">
        <f>_xll.XLOOKUP(F310,products!$A$1:$A$49,products!$E$1:$E$49,,0)</f>
        <v>9.51</v>
      </c>
      <c r="O310" s="25">
        <f>(G310*N310)</f>
        <v>19.02</v>
      </c>
      <c r="P310" t="str">
        <f>IF(K310="Rob","Robusta",IF(K310="Exc","Excelsa",IF(K310="Lib","Liberica",IF(K310="Ara","Arabica",""))))</f>
        <v>Liberica</v>
      </c>
      <c r="Q310" t="str">
        <f>IF(L310="M","Medium",IF(L310="D","Dark",IF(L310="L","Light","")))</f>
        <v>Light</v>
      </c>
      <c r="R310" t="str">
        <f>_xll.XLOOKUP(Table3[[#This Row],[Customer ID]],customers!$A$1:$A$1001,customers!$I$1:$I$1001,,0)</f>
        <v>Yes</v>
      </c>
    </row>
    <row r="311" spans="1:18" x14ac:dyDescent="0.3">
      <c r="A311" s="12" t="s">
        <v>5268</v>
      </c>
      <c r="B311" s="19">
        <v>43889</v>
      </c>
      <c r="C311" s="11">
        <f>YEAR(B311)</f>
        <v>2020</v>
      </c>
      <c r="D311" s="38" t="str">
        <f t="shared" si="4"/>
        <v>Feb</v>
      </c>
      <c r="E311" s="12" t="s">
        <v>5269</v>
      </c>
      <c r="F311" s="13" t="s">
        <v>6185</v>
      </c>
      <c r="G311" s="12">
        <v>6</v>
      </c>
      <c r="H311" s="12" t="str">
        <f>_xll.XLOOKUP(E311,customers!$A$1:$A$1001,customers!$B$1:$B$1001,,0)</f>
        <v>Murielle Lorinez</v>
      </c>
      <c r="I311" s="33" t="str">
        <f>_xll.XLOOKUP(E311,customers!$A$1:$A$1001,customers!$C$1:$C$1001,,0)</f>
        <v>mlorineznh@whitehouse.gov</v>
      </c>
      <c r="J311" s="12" t="str">
        <f>_xll.XLOOKUP(E311,customers!$A$1:$A$1001,customers!$G$1:$G$1001,,0)</f>
        <v>United States</v>
      </c>
      <c r="K311" s="13" t="str">
        <f>_xll.XLOOKUP(F311,products!$A$1:$A$49,products!$B$1:$B$49,,0)</f>
        <v>Exc</v>
      </c>
      <c r="L311" s="13" t="str">
        <f>_xll.XLOOKUP(F311,products!$A$1:$A$49,products!$C$1:$C$49,,0)</f>
        <v>D</v>
      </c>
      <c r="M311" s="10" t="str">
        <f>_xll.XLOOKUP(F311,products!$A$1:$A$49,products!$D$1:$D$49,,0) &amp; " Kg "</f>
        <v xml:space="preserve">2.5 Kg </v>
      </c>
      <c r="N311" s="26">
        <f>_xll.XLOOKUP(F311,products!$A$1:$A$49,products!$E$1:$E$49,,0)</f>
        <v>27.945</v>
      </c>
      <c r="O311" s="27">
        <f>(G311*N311)</f>
        <v>167.67000000000002</v>
      </c>
      <c r="P311" t="str">
        <f>IF(K311="Rob","Robusta",IF(K311="Exc","Excelsa",IF(K311="Lib","Liberica",IF(K311="Ara","Arabica",""))))</f>
        <v>Excelsa</v>
      </c>
      <c r="Q311" t="str">
        <f>IF(L311="M","Medium",IF(L311="D","Dark",IF(L311="L","Light","")))</f>
        <v>Dark</v>
      </c>
      <c r="R311" t="str">
        <f>_xll.XLOOKUP(Table3[[#This Row],[Customer ID]],customers!$A$1:$A$1001,customers!$I$1:$I$1001,,0)</f>
        <v>No</v>
      </c>
    </row>
    <row r="312" spans="1:18" x14ac:dyDescent="0.3">
      <c r="A312" s="9" t="s">
        <v>5333</v>
      </c>
      <c r="B312" s="18">
        <v>43889</v>
      </c>
      <c r="C312" s="8">
        <f>YEAR(B312)</f>
        <v>2020</v>
      </c>
      <c r="D312" s="38" t="str">
        <f t="shared" si="4"/>
        <v>Feb</v>
      </c>
      <c r="E312" s="9" t="s">
        <v>5334</v>
      </c>
      <c r="F312" s="10" t="s">
        <v>6142</v>
      </c>
      <c r="G312" s="9">
        <v>5</v>
      </c>
      <c r="H312" s="9" t="str">
        <f>_xll.XLOOKUP(E312,customers!$A$1:$A$1001,customers!$B$1:$B$1001,,0)</f>
        <v>Joceline Reddoch</v>
      </c>
      <c r="I312" s="32" t="str">
        <f>_xll.XLOOKUP(E312,customers!$A$1:$A$1001,customers!$C$1:$C$1001,,0)</f>
        <v>jreddochnt@sun.com</v>
      </c>
      <c r="J312" s="9" t="str">
        <f>_xll.XLOOKUP(E312,customers!$A$1:$A$1001,customers!$G$1:$G$1001,,0)</f>
        <v>United States</v>
      </c>
      <c r="K312" s="10" t="str">
        <f>_xll.XLOOKUP(F312,products!$A$1:$A$49,products!$B$1:$B$49,,0)</f>
        <v>Rob</v>
      </c>
      <c r="L312" s="10" t="str">
        <f>_xll.XLOOKUP(F312,products!$A$1:$A$49,products!$C$1:$C$49,,0)</f>
        <v>L</v>
      </c>
      <c r="M312" s="10" t="str">
        <f>_xll.XLOOKUP(F312,products!$A$1:$A$49,products!$D$1:$D$49,,0) &amp; " Kg "</f>
        <v xml:space="preserve">2.5 Kg </v>
      </c>
      <c r="N312" s="24">
        <f>_xll.XLOOKUP(F312,products!$A$1:$A$49,products!$E$1:$E$49,,0)</f>
        <v>27.484999999999996</v>
      </c>
      <c r="O312" s="25">
        <f>(G312*N312)</f>
        <v>137.42499999999998</v>
      </c>
      <c r="P312" t="str">
        <f>IF(K312="Rob","Robusta",IF(K312="Exc","Excelsa",IF(K312="Lib","Liberica",IF(K312="Ara","Arabica",""))))</f>
        <v>Robusta</v>
      </c>
      <c r="Q312" t="str">
        <f>IF(L312="M","Medium",IF(L312="D","Dark",IF(L312="L","Light","")))</f>
        <v>Light</v>
      </c>
      <c r="R312" t="str">
        <f>_xll.XLOOKUP(Table3[[#This Row],[Customer ID]],customers!$A$1:$A$1001,customers!$I$1:$I$1001,,0)</f>
        <v>No</v>
      </c>
    </row>
    <row r="313" spans="1:18" x14ac:dyDescent="0.3">
      <c r="A313" s="12" t="s">
        <v>2215</v>
      </c>
      <c r="B313" s="19">
        <v>43890</v>
      </c>
      <c r="C313" s="11">
        <f>YEAR(B313)</f>
        <v>2020</v>
      </c>
      <c r="D313" s="38" t="str">
        <f t="shared" si="4"/>
        <v>Feb</v>
      </c>
      <c r="E313" s="12" t="s">
        <v>2216</v>
      </c>
      <c r="F313" s="13" t="s">
        <v>6174</v>
      </c>
      <c r="G313" s="12">
        <v>5</v>
      </c>
      <c r="H313" s="12" t="str">
        <f>_xll.XLOOKUP(E313,customers!$A$1:$A$1001,customers!$B$1:$B$1001,,0)</f>
        <v>Janifer Bagot</v>
      </c>
      <c r="I313" s="33" t="str">
        <f>_xll.XLOOKUP(E313,customers!$A$1:$A$1001,customers!$C$1:$C$1001,,0)</f>
        <v>jbagot8i@mac.com</v>
      </c>
      <c r="J313" s="12" t="str">
        <f>_xll.XLOOKUP(E313,customers!$A$1:$A$1001,customers!$G$1:$G$1001,,0)</f>
        <v>United States</v>
      </c>
      <c r="K313" s="13" t="str">
        <f>_xll.XLOOKUP(F313,products!$A$1:$A$49,products!$B$1:$B$49,,0)</f>
        <v>Rob</v>
      </c>
      <c r="L313" s="13" t="str">
        <f>_xll.XLOOKUP(F313,products!$A$1:$A$49,products!$C$1:$C$49,,0)</f>
        <v>M</v>
      </c>
      <c r="M313" s="10" t="str">
        <f>_xll.XLOOKUP(F313,products!$A$1:$A$49,products!$D$1:$D$49,,0) &amp; " Kg "</f>
        <v xml:space="preserve">0.2 Kg </v>
      </c>
      <c r="N313" s="26">
        <f>_xll.XLOOKUP(F313,products!$A$1:$A$49,products!$E$1:$E$49,,0)</f>
        <v>2.9849999999999999</v>
      </c>
      <c r="O313" s="27">
        <f>(G313*N313)</f>
        <v>14.924999999999999</v>
      </c>
      <c r="P313" t="str">
        <f>IF(K313="Rob","Robusta",IF(K313="Exc","Excelsa",IF(K313="Lib","Liberica",IF(K313="Ara","Arabica",""))))</f>
        <v>Robusta</v>
      </c>
      <c r="Q313" t="str">
        <f>IF(L313="M","Medium",IF(L313="D","Dark",IF(L313="L","Light","")))</f>
        <v>Medium</v>
      </c>
      <c r="R313" t="str">
        <f>_xll.XLOOKUP(Table3[[#This Row],[Customer ID]],customers!$A$1:$A$1001,customers!$I$1:$I$1001,,0)</f>
        <v>No</v>
      </c>
    </row>
    <row r="314" spans="1:18" x14ac:dyDescent="0.3">
      <c r="A314" s="9" t="s">
        <v>5176</v>
      </c>
      <c r="B314" s="18">
        <v>43890</v>
      </c>
      <c r="C314" s="8">
        <f>YEAR(B314)</f>
        <v>2020</v>
      </c>
      <c r="D314" s="38" t="str">
        <f t="shared" si="4"/>
        <v>Feb</v>
      </c>
      <c r="E314" s="9" t="s">
        <v>5177</v>
      </c>
      <c r="F314" s="10" t="s">
        <v>6154</v>
      </c>
      <c r="G314" s="9">
        <v>1</v>
      </c>
      <c r="H314" s="9" t="str">
        <f>_xll.XLOOKUP(E314,customers!$A$1:$A$1001,customers!$B$1:$B$1001,,0)</f>
        <v>Hillel Mairs</v>
      </c>
      <c r="I314" s="32" t="str">
        <f>_xll.XLOOKUP(E314,customers!$A$1:$A$1001,customers!$C$1:$C$1001,,0)</f>
        <v>hmairsn1@so-net.ne.jp</v>
      </c>
      <c r="J314" s="9" t="str">
        <f>_xll.XLOOKUP(E314,customers!$A$1:$A$1001,customers!$G$1:$G$1001,,0)</f>
        <v>United States</v>
      </c>
      <c r="K314" s="10" t="str">
        <f>_xll.XLOOKUP(F314,products!$A$1:$A$49,products!$B$1:$B$49,,0)</f>
        <v>Ara</v>
      </c>
      <c r="L314" s="10" t="str">
        <f>_xll.XLOOKUP(F314,products!$A$1:$A$49,products!$C$1:$C$49,,0)</f>
        <v>D</v>
      </c>
      <c r="M314" s="10" t="str">
        <f>_xll.XLOOKUP(F314,products!$A$1:$A$49,products!$D$1:$D$49,,0) &amp; " Kg "</f>
        <v xml:space="preserve">0.2 Kg </v>
      </c>
      <c r="N314" s="24">
        <f>_xll.XLOOKUP(F314,products!$A$1:$A$49,products!$E$1:$E$49,,0)</f>
        <v>2.9849999999999999</v>
      </c>
      <c r="O314" s="25">
        <f>(G314*N314)</f>
        <v>2.9849999999999999</v>
      </c>
      <c r="P314" t="str">
        <f>IF(K314="Rob","Robusta",IF(K314="Exc","Excelsa",IF(K314="Lib","Liberica",IF(K314="Ara","Arabica",""))))</f>
        <v>Arabica</v>
      </c>
      <c r="Q314" t="str">
        <f>IF(L314="M","Medium",IF(L314="D","Dark",IF(L314="L","Light","")))</f>
        <v>Dark</v>
      </c>
      <c r="R314" t="str">
        <f>_xll.XLOOKUP(Table3[[#This Row],[Customer ID]],customers!$A$1:$A$1001,customers!$I$1:$I$1001,,0)</f>
        <v>No</v>
      </c>
    </row>
    <row r="315" spans="1:18" x14ac:dyDescent="0.3">
      <c r="A315" s="12" t="s">
        <v>1053</v>
      </c>
      <c r="B315" s="19">
        <v>43891</v>
      </c>
      <c r="C315" s="11">
        <f>YEAR(B315)</f>
        <v>2020</v>
      </c>
      <c r="D315" s="38" t="str">
        <f t="shared" si="4"/>
        <v>Mar</v>
      </c>
      <c r="E315" s="12" t="s">
        <v>1054</v>
      </c>
      <c r="F315" s="13" t="s">
        <v>6165</v>
      </c>
      <c r="G315" s="12">
        <v>5</v>
      </c>
      <c r="H315" s="12" t="str">
        <f>_xll.XLOOKUP(E315,customers!$A$1:$A$1001,customers!$B$1:$B$1001,,0)</f>
        <v>Nickey Youles</v>
      </c>
      <c r="I315" s="33" t="str">
        <f>_xll.XLOOKUP(E315,customers!$A$1:$A$1001,customers!$C$1:$C$1001,,0)</f>
        <v>nyoules2t@reference.com</v>
      </c>
      <c r="J315" s="12" t="str">
        <f>_xll.XLOOKUP(E315,customers!$A$1:$A$1001,customers!$G$1:$G$1001,,0)</f>
        <v>Ireland</v>
      </c>
      <c r="K315" s="13" t="str">
        <f>_xll.XLOOKUP(F315,products!$A$1:$A$49,products!$B$1:$B$49,,0)</f>
        <v>Lib</v>
      </c>
      <c r="L315" s="13" t="str">
        <f>_xll.XLOOKUP(F315,products!$A$1:$A$49,products!$C$1:$C$49,,0)</f>
        <v>D</v>
      </c>
      <c r="M315" s="10" t="str">
        <f>_xll.XLOOKUP(F315,products!$A$1:$A$49,products!$D$1:$D$49,,0) &amp; " Kg "</f>
        <v xml:space="preserve">2.5 Kg </v>
      </c>
      <c r="N315" s="26">
        <f>_xll.XLOOKUP(F315,products!$A$1:$A$49,products!$E$1:$E$49,,0)</f>
        <v>29.784999999999997</v>
      </c>
      <c r="O315" s="27">
        <f>(G315*N315)</f>
        <v>148.92499999999998</v>
      </c>
      <c r="P315" t="str">
        <f>IF(K315="Rob","Robusta",IF(K315="Exc","Excelsa",IF(K315="Lib","Liberica",IF(K315="Ara","Arabica",""))))</f>
        <v>Liberica</v>
      </c>
      <c r="Q315" t="str">
        <f>IF(L315="M","Medium",IF(L315="D","Dark",IF(L315="L","Light","")))</f>
        <v>Dark</v>
      </c>
      <c r="R315" t="str">
        <f>_xll.XLOOKUP(Table3[[#This Row],[Customer ID]],customers!$A$1:$A$1001,customers!$I$1:$I$1001,,0)</f>
        <v>Yes</v>
      </c>
    </row>
    <row r="316" spans="1:18" x14ac:dyDescent="0.3">
      <c r="A316" s="9" t="s">
        <v>4174</v>
      </c>
      <c r="B316" s="18">
        <v>43892</v>
      </c>
      <c r="C316" s="8">
        <f>YEAR(B316)</f>
        <v>2020</v>
      </c>
      <c r="D316" s="38" t="str">
        <f t="shared" si="4"/>
        <v>Mar</v>
      </c>
      <c r="E316" s="9" t="s">
        <v>4175</v>
      </c>
      <c r="F316" s="10" t="s">
        <v>6170</v>
      </c>
      <c r="G316" s="9">
        <v>4</v>
      </c>
      <c r="H316" s="9" t="str">
        <f>_xll.XLOOKUP(E316,customers!$A$1:$A$1001,customers!$B$1:$B$1001,,0)</f>
        <v>Rhetta Zywicki</v>
      </c>
      <c r="I316" s="32" t="str">
        <f>_xll.XLOOKUP(E316,customers!$A$1:$A$1001,customers!$C$1:$C$1001,,0)</f>
        <v>rzywickii4@ifeng.com</v>
      </c>
      <c r="J316" s="9" t="str">
        <f>_xll.XLOOKUP(E316,customers!$A$1:$A$1001,customers!$G$1:$G$1001,,0)</f>
        <v>Ireland</v>
      </c>
      <c r="K316" s="10" t="str">
        <f>_xll.XLOOKUP(F316,products!$A$1:$A$49,products!$B$1:$B$49,,0)</f>
        <v>Lib</v>
      </c>
      <c r="L316" s="10" t="str">
        <f>_xll.XLOOKUP(F316,products!$A$1:$A$49,products!$C$1:$C$49,,0)</f>
        <v>L</v>
      </c>
      <c r="M316" s="10" t="str">
        <f>_xll.XLOOKUP(F316,products!$A$1:$A$49,products!$D$1:$D$49,,0) &amp; " Kg "</f>
        <v xml:space="preserve">1 Kg </v>
      </c>
      <c r="N316" s="24">
        <f>_xll.XLOOKUP(F316,products!$A$1:$A$49,products!$E$1:$E$49,,0)</f>
        <v>15.85</v>
      </c>
      <c r="O316" s="25">
        <f>(G316*N316)</f>
        <v>63.4</v>
      </c>
      <c r="P316" t="str">
        <f>IF(K316="Rob","Robusta",IF(K316="Exc","Excelsa",IF(K316="Lib","Liberica",IF(K316="Ara","Arabica",""))))</f>
        <v>Liberica</v>
      </c>
      <c r="Q316" t="str">
        <f>IF(L316="M","Medium",IF(L316="D","Dark",IF(L316="L","Light","")))</f>
        <v>Light</v>
      </c>
      <c r="R316" t="str">
        <f>_xll.XLOOKUP(Table3[[#This Row],[Customer ID]],customers!$A$1:$A$1001,customers!$I$1:$I$1001,,0)</f>
        <v>No</v>
      </c>
    </row>
    <row r="317" spans="1:18" x14ac:dyDescent="0.3">
      <c r="A317" s="12" t="s">
        <v>3945</v>
      </c>
      <c r="B317" s="19">
        <v>43896</v>
      </c>
      <c r="C317" s="11">
        <f>YEAR(B317)</f>
        <v>2020</v>
      </c>
      <c r="D317" s="38" t="str">
        <f t="shared" si="4"/>
        <v>Mar</v>
      </c>
      <c r="E317" s="12" t="s">
        <v>3946</v>
      </c>
      <c r="F317" s="13" t="s">
        <v>6152</v>
      </c>
      <c r="G317" s="12">
        <v>4</v>
      </c>
      <c r="H317" s="12" t="str">
        <f>_xll.XLOOKUP(E317,customers!$A$1:$A$1001,customers!$B$1:$B$1001,,0)</f>
        <v>Betti Lacasa</v>
      </c>
      <c r="I317" s="33">
        <f>_xll.XLOOKUP(E317,customers!$A$1:$A$1001,customers!$C$1:$C$1001,,0)</f>
        <v>0</v>
      </c>
      <c r="J317" s="12" t="str">
        <f>_xll.XLOOKUP(E317,customers!$A$1:$A$1001,customers!$G$1:$G$1001,,0)</f>
        <v>Ireland</v>
      </c>
      <c r="K317" s="13" t="str">
        <f>_xll.XLOOKUP(F317,products!$A$1:$A$49,products!$B$1:$B$49,,0)</f>
        <v>Ara</v>
      </c>
      <c r="L317" s="13" t="str">
        <f>_xll.XLOOKUP(F317,products!$A$1:$A$49,products!$C$1:$C$49,,0)</f>
        <v>M</v>
      </c>
      <c r="M317" s="10" t="str">
        <f>_xll.XLOOKUP(F317,products!$A$1:$A$49,products!$D$1:$D$49,,0) &amp; " Kg "</f>
        <v xml:space="preserve">0.2 Kg </v>
      </c>
      <c r="N317" s="26">
        <f>_xll.XLOOKUP(F317,products!$A$1:$A$49,products!$E$1:$E$49,,0)</f>
        <v>3.375</v>
      </c>
      <c r="O317" s="27">
        <f>(G317*N317)</f>
        <v>13.5</v>
      </c>
      <c r="P317" t="str">
        <f>IF(K317="Rob","Robusta",IF(K317="Exc","Excelsa",IF(K317="Lib","Liberica",IF(K317="Ara","Arabica",""))))</f>
        <v>Arabica</v>
      </c>
      <c r="Q317" t="str">
        <f>IF(L317="M","Medium",IF(L317="D","Dark",IF(L317="L","Light","")))</f>
        <v>Medium</v>
      </c>
      <c r="R317" t="str">
        <f>_xll.XLOOKUP(Table3[[#This Row],[Customer ID]],customers!$A$1:$A$1001,customers!$I$1:$I$1001,,0)</f>
        <v>No</v>
      </c>
    </row>
    <row r="318" spans="1:18" x14ac:dyDescent="0.3">
      <c r="A318" s="9" t="s">
        <v>4909</v>
      </c>
      <c r="B318" s="18">
        <v>43897</v>
      </c>
      <c r="C318" s="8">
        <f>YEAR(B318)</f>
        <v>2020</v>
      </c>
      <c r="D318" s="38" t="str">
        <f t="shared" si="4"/>
        <v>Mar</v>
      </c>
      <c r="E318" s="9" t="s">
        <v>4910</v>
      </c>
      <c r="F318" s="10" t="s">
        <v>6184</v>
      </c>
      <c r="G318" s="9">
        <v>6</v>
      </c>
      <c r="H318" s="9" t="str">
        <f>_xll.XLOOKUP(E318,customers!$A$1:$A$1001,customers!$B$1:$B$1001,,0)</f>
        <v>Adorne Gregoratti</v>
      </c>
      <c r="I318" s="32" t="str">
        <f>_xll.XLOOKUP(E318,customers!$A$1:$A$1001,customers!$C$1:$C$1001,,0)</f>
        <v>agregorattilq@vistaprint.com</v>
      </c>
      <c r="J318" s="9" t="str">
        <f>_xll.XLOOKUP(E318,customers!$A$1:$A$1001,customers!$G$1:$G$1001,,0)</f>
        <v>Ireland</v>
      </c>
      <c r="K318" s="10" t="str">
        <f>_xll.XLOOKUP(F318,products!$A$1:$A$49,products!$B$1:$B$49,,0)</f>
        <v>Exc</v>
      </c>
      <c r="L318" s="10" t="str">
        <f>_xll.XLOOKUP(F318,products!$A$1:$A$49,products!$C$1:$C$49,,0)</f>
        <v>L</v>
      </c>
      <c r="M318" s="10" t="str">
        <f>_xll.XLOOKUP(F318,products!$A$1:$A$49,products!$D$1:$D$49,,0) &amp; " Kg "</f>
        <v xml:space="preserve">0.2 Kg </v>
      </c>
      <c r="N318" s="24">
        <f>_xll.XLOOKUP(F318,products!$A$1:$A$49,products!$E$1:$E$49,,0)</f>
        <v>4.4550000000000001</v>
      </c>
      <c r="O318" s="25">
        <f>(G318*N318)</f>
        <v>26.73</v>
      </c>
      <c r="P318" t="str">
        <f>IF(K318="Rob","Robusta",IF(K318="Exc","Excelsa",IF(K318="Lib","Liberica",IF(K318="Ara","Arabica",""))))</f>
        <v>Excelsa</v>
      </c>
      <c r="Q318" t="str">
        <f>IF(L318="M","Medium",IF(L318="D","Dark",IF(L318="L","Light","")))</f>
        <v>Light</v>
      </c>
      <c r="R318" t="str">
        <f>_xll.XLOOKUP(Table3[[#This Row],[Customer ID]],customers!$A$1:$A$1001,customers!$I$1:$I$1001,,0)</f>
        <v>No</v>
      </c>
    </row>
    <row r="319" spans="1:18" x14ac:dyDescent="0.3">
      <c r="A319" s="12" t="s">
        <v>6076</v>
      </c>
      <c r="B319" s="19">
        <v>43897</v>
      </c>
      <c r="C319" s="11">
        <f>YEAR(B319)</f>
        <v>2020</v>
      </c>
      <c r="D319" s="38" t="str">
        <f t="shared" si="4"/>
        <v>Mar</v>
      </c>
      <c r="E319" s="12" t="s">
        <v>6077</v>
      </c>
      <c r="F319" s="13" t="s">
        <v>6138</v>
      </c>
      <c r="G319" s="12">
        <v>3</v>
      </c>
      <c r="H319" s="12" t="str">
        <f>_xll.XLOOKUP(E319,customers!$A$1:$A$1001,customers!$B$1:$B$1001,,0)</f>
        <v>Adele McFayden</v>
      </c>
      <c r="I319" s="33">
        <f>_xll.XLOOKUP(E319,customers!$A$1:$A$1001,customers!$C$1:$C$1001,,0)</f>
        <v>0</v>
      </c>
      <c r="J319" s="12" t="str">
        <f>_xll.XLOOKUP(E319,customers!$A$1:$A$1001,customers!$G$1:$G$1001,,0)</f>
        <v>United Kingdom</v>
      </c>
      <c r="K319" s="13" t="str">
        <f>_xll.XLOOKUP(F319,products!$A$1:$A$49,products!$B$1:$B$49,,0)</f>
        <v>Rob</v>
      </c>
      <c r="L319" s="13" t="str">
        <f>_xll.XLOOKUP(F319,products!$A$1:$A$49,products!$C$1:$C$49,,0)</f>
        <v>M</v>
      </c>
      <c r="M319" s="10" t="str">
        <f>_xll.XLOOKUP(F319,products!$A$1:$A$49,products!$D$1:$D$49,,0) &amp; " Kg "</f>
        <v xml:space="preserve">1 Kg </v>
      </c>
      <c r="N319" s="26">
        <f>_xll.XLOOKUP(F319,products!$A$1:$A$49,products!$E$1:$E$49,,0)</f>
        <v>9.9499999999999993</v>
      </c>
      <c r="O319" s="27">
        <f>(G319*N319)</f>
        <v>29.849999999999998</v>
      </c>
      <c r="P319" t="str">
        <f>IF(K319="Rob","Robusta",IF(K319="Exc","Excelsa",IF(K319="Lib","Liberica",IF(K319="Ara","Arabica",""))))</f>
        <v>Robusta</v>
      </c>
      <c r="Q319" t="str">
        <f>IF(L319="M","Medium",IF(L319="D","Dark",IF(L319="L","Light","")))</f>
        <v>Medium</v>
      </c>
      <c r="R319" t="str">
        <f>_xll.XLOOKUP(Table3[[#This Row],[Customer ID]],customers!$A$1:$A$1001,customers!$I$1:$I$1001,,0)</f>
        <v>Yes</v>
      </c>
    </row>
    <row r="320" spans="1:18" x14ac:dyDescent="0.3">
      <c r="A320" s="9" t="s">
        <v>1481</v>
      </c>
      <c r="B320" s="18">
        <v>43900</v>
      </c>
      <c r="C320" s="8">
        <f>YEAR(B320)</f>
        <v>2020</v>
      </c>
      <c r="D320" s="38" t="str">
        <f t="shared" si="4"/>
        <v>Mar</v>
      </c>
      <c r="E320" s="9" t="s">
        <v>1482</v>
      </c>
      <c r="F320" s="10" t="s">
        <v>6148</v>
      </c>
      <c r="G320" s="9">
        <v>1</v>
      </c>
      <c r="H320" s="9" t="str">
        <f>_xll.XLOOKUP(E320,customers!$A$1:$A$1001,customers!$B$1:$B$1001,,0)</f>
        <v>Odille Thynne</v>
      </c>
      <c r="I320" s="32" t="str">
        <f>_xll.XLOOKUP(E320,customers!$A$1:$A$1001,customers!$C$1:$C$1001,,0)</f>
        <v>othynne4w@auda.org.au</v>
      </c>
      <c r="J320" s="9" t="str">
        <f>_xll.XLOOKUP(E320,customers!$A$1:$A$1001,customers!$G$1:$G$1001,,0)</f>
        <v>United States</v>
      </c>
      <c r="K320" s="10" t="str">
        <f>_xll.XLOOKUP(F320,products!$A$1:$A$49,products!$B$1:$B$49,,0)</f>
        <v>Exc</v>
      </c>
      <c r="L320" s="10" t="str">
        <f>_xll.XLOOKUP(F320,products!$A$1:$A$49,products!$C$1:$C$49,,0)</f>
        <v>L</v>
      </c>
      <c r="M320" s="10" t="str">
        <f>_xll.XLOOKUP(F320,products!$A$1:$A$49,products!$D$1:$D$49,,0) &amp; " Kg "</f>
        <v xml:space="preserve">2.5 Kg </v>
      </c>
      <c r="N320" s="24">
        <f>_xll.XLOOKUP(F320,products!$A$1:$A$49,products!$E$1:$E$49,,0)</f>
        <v>34.154999999999994</v>
      </c>
      <c r="O320" s="25">
        <f>(G320*N320)</f>
        <v>34.154999999999994</v>
      </c>
      <c r="P320" t="str">
        <f>IF(K320="Rob","Robusta",IF(K320="Exc","Excelsa",IF(K320="Lib","Liberica",IF(K320="Ara","Arabica",""))))</f>
        <v>Excelsa</v>
      </c>
      <c r="Q320" t="str">
        <f>IF(L320="M","Medium",IF(L320="D","Dark",IF(L320="L","Light","")))</f>
        <v>Light</v>
      </c>
      <c r="R320" t="str">
        <f>_xll.XLOOKUP(Table3[[#This Row],[Customer ID]],customers!$A$1:$A$1001,customers!$I$1:$I$1001,,0)</f>
        <v>Yes</v>
      </c>
    </row>
    <row r="321" spans="1:18" x14ac:dyDescent="0.3">
      <c r="A321" s="12" t="s">
        <v>5299</v>
      </c>
      <c r="B321" s="19">
        <v>43900</v>
      </c>
      <c r="C321" s="11">
        <f>YEAR(B321)</f>
        <v>2020</v>
      </c>
      <c r="D321" s="38" t="str">
        <f t="shared" si="4"/>
        <v>Mar</v>
      </c>
      <c r="E321" s="12" t="s">
        <v>5300</v>
      </c>
      <c r="F321" s="13" t="s">
        <v>6169</v>
      </c>
      <c r="G321" s="12">
        <v>1</v>
      </c>
      <c r="H321" s="12" t="str">
        <f>_xll.XLOOKUP(E321,customers!$A$1:$A$1001,customers!$B$1:$B$1001,,0)</f>
        <v>Perice Eberz</v>
      </c>
      <c r="I321" s="33" t="str">
        <f>_xll.XLOOKUP(E321,customers!$A$1:$A$1001,customers!$C$1:$C$1001,,0)</f>
        <v>peberznn@woothemes.com</v>
      </c>
      <c r="J321" s="12" t="str">
        <f>_xll.XLOOKUP(E321,customers!$A$1:$A$1001,customers!$G$1:$G$1001,,0)</f>
        <v>United States</v>
      </c>
      <c r="K321" s="13" t="str">
        <f>_xll.XLOOKUP(F321,products!$A$1:$A$49,products!$B$1:$B$49,,0)</f>
        <v>Lib</v>
      </c>
      <c r="L321" s="13" t="str">
        <f>_xll.XLOOKUP(F321,products!$A$1:$A$49,products!$C$1:$C$49,,0)</f>
        <v>D</v>
      </c>
      <c r="M321" s="10" t="str">
        <f>_xll.XLOOKUP(F321,products!$A$1:$A$49,products!$D$1:$D$49,,0) &amp; " Kg "</f>
        <v xml:space="preserve">0.5 Kg </v>
      </c>
      <c r="N321" s="26">
        <f>_xll.XLOOKUP(F321,products!$A$1:$A$49,products!$E$1:$E$49,,0)</f>
        <v>7.77</v>
      </c>
      <c r="O321" s="27">
        <f>(G321*N321)</f>
        <v>7.77</v>
      </c>
      <c r="P321" t="str">
        <f>IF(K321="Rob","Robusta",IF(K321="Exc","Excelsa",IF(K321="Lib","Liberica",IF(K321="Ara","Arabica",""))))</f>
        <v>Liberica</v>
      </c>
      <c r="Q321" t="str">
        <f>IF(L321="M","Medium",IF(L321="D","Dark",IF(L321="L","Light","")))</f>
        <v>Dark</v>
      </c>
      <c r="R321" t="str">
        <f>_xll.XLOOKUP(Table3[[#This Row],[Customer ID]],customers!$A$1:$A$1001,customers!$I$1:$I$1001,,0)</f>
        <v>Yes</v>
      </c>
    </row>
    <row r="322" spans="1:18" x14ac:dyDescent="0.3">
      <c r="A322" s="9" t="s">
        <v>2834</v>
      </c>
      <c r="B322" s="18">
        <v>43901</v>
      </c>
      <c r="C322" s="8">
        <f>YEAR(B322)</f>
        <v>2020</v>
      </c>
      <c r="D322" s="38" t="str">
        <f t="shared" ref="D322:D385" si="5">TEXT(B322,"MMM")</f>
        <v>Mar</v>
      </c>
      <c r="E322" s="9" t="s">
        <v>2835</v>
      </c>
      <c r="F322" s="10" t="s">
        <v>6180</v>
      </c>
      <c r="G322" s="9">
        <v>3</v>
      </c>
      <c r="H322" s="9" t="str">
        <f>_xll.XLOOKUP(E322,customers!$A$1:$A$1001,customers!$B$1:$B$1001,,0)</f>
        <v>Reggis Pracy</v>
      </c>
      <c r="I322" s="32">
        <f>_xll.XLOOKUP(E322,customers!$A$1:$A$1001,customers!$C$1:$C$1001,,0)</f>
        <v>0</v>
      </c>
      <c r="J322" s="9" t="str">
        <f>_xll.XLOOKUP(E322,customers!$A$1:$A$1001,customers!$G$1:$G$1001,,0)</f>
        <v>United States</v>
      </c>
      <c r="K322" s="10" t="str">
        <f>_xll.XLOOKUP(F322,products!$A$1:$A$49,products!$B$1:$B$49,,0)</f>
        <v>Ara</v>
      </c>
      <c r="L322" s="10" t="str">
        <f>_xll.XLOOKUP(F322,products!$A$1:$A$49,products!$C$1:$C$49,,0)</f>
        <v>L</v>
      </c>
      <c r="M322" s="10" t="str">
        <f>_xll.XLOOKUP(F322,products!$A$1:$A$49,products!$D$1:$D$49,,0) &amp; " Kg "</f>
        <v xml:space="preserve">0.5 Kg </v>
      </c>
      <c r="N322" s="24">
        <f>_xll.XLOOKUP(F322,products!$A$1:$A$49,products!$E$1:$E$49,,0)</f>
        <v>7.77</v>
      </c>
      <c r="O322" s="25">
        <f>(G322*N322)</f>
        <v>23.31</v>
      </c>
      <c r="P322" t="str">
        <f>IF(K322="Rob","Robusta",IF(K322="Exc","Excelsa",IF(K322="Lib","Liberica",IF(K322="Ara","Arabica",""))))</f>
        <v>Arabica</v>
      </c>
      <c r="Q322" t="str">
        <f>IF(L322="M","Medium",IF(L322="D","Dark",IF(L322="L","Light","")))</f>
        <v>Light</v>
      </c>
      <c r="R322" t="str">
        <f>_xll.XLOOKUP(Table3[[#This Row],[Customer ID]],customers!$A$1:$A$1001,customers!$I$1:$I$1001,,0)</f>
        <v>Yes</v>
      </c>
    </row>
    <row r="323" spans="1:18" x14ac:dyDescent="0.3">
      <c r="A323" s="12" t="s">
        <v>5024</v>
      </c>
      <c r="B323" s="19">
        <v>43902</v>
      </c>
      <c r="C323" s="11">
        <f>YEAR(B323)</f>
        <v>2020</v>
      </c>
      <c r="D323" s="38" t="str">
        <f t="shared" si="5"/>
        <v>Mar</v>
      </c>
      <c r="E323" s="12" t="s">
        <v>5025</v>
      </c>
      <c r="F323" s="13" t="s">
        <v>6163</v>
      </c>
      <c r="G323" s="12">
        <v>4</v>
      </c>
      <c r="H323" s="12" t="str">
        <f>_xll.XLOOKUP(E323,customers!$A$1:$A$1001,customers!$B$1:$B$1001,,0)</f>
        <v>Caddric Krzysztofiak</v>
      </c>
      <c r="I323" s="33" t="str">
        <f>_xll.XLOOKUP(E323,customers!$A$1:$A$1001,customers!$C$1:$C$1001,,0)</f>
        <v>ckrzysztofiakma@skyrock.com</v>
      </c>
      <c r="J323" s="12" t="str">
        <f>_xll.XLOOKUP(E323,customers!$A$1:$A$1001,customers!$G$1:$G$1001,,0)</f>
        <v>United States</v>
      </c>
      <c r="K323" s="13" t="str">
        <f>_xll.XLOOKUP(F323,products!$A$1:$A$49,products!$B$1:$B$49,,0)</f>
        <v>Rob</v>
      </c>
      <c r="L323" s="13" t="str">
        <f>_xll.XLOOKUP(F323,products!$A$1:$A$49,products!$C$1:$C$49,,0)</f>
        <v>D</v>
      </c>
      <c r="M323" s="10" t="str">
        <f>_xll.XLOOKUP(F323,products!$A$1:$A$49,products!$D$1:$D$49,,0) &amp; " Kg "</f>
        <v xml:space="preserve">0.2 Kg </v>
      </c>
      <c r="N323" s="26">
        <f>_xll.XLOOKUP(F323,products!$A$1:$A$49,products!$E$1:$E$49,,0)</f>
        <v>2.6849999999999996</v>
      </c>
      <c r="O323" s="27">
        <f>(G323*N323)</f>
        <v>10.739999999999998</v>
      </c>
      <c r="P323" t="str">
        <f>IF(K323="Rob","Robusta",IF(K323="Exc","Excelsa",IF(K323="Lib","Liberica",IF(K323="Ara","Arabica",""))))</f>
        <v>Robusta</v>
      </c>
      <c r="Q323" t="str">
        <f>IF(L323="M","Medium",IF(L323="D","Dark",IF(L323="L","Light","")))</f>
        <v>Dark</v>
      </c>
      <c r="R323" t="str">
        <f>_xll.XLOOKUP(Table3[[#This Row],[Customer ID]],customers!$A$1:$A$1001,customers!$I$1:$I$1001,,0)</f>
        <v>No</v>
      </c>
    </row>
    <row r="324" spans="1:18" x14ac:dyDescent="0.3">
      <c r="A324" s="9" t="s">
        <v>3839</v>
      </c>
      <c r="B324" s="18">
        <v>43903</v>
      </c>
      <c r="C324" s="8">
        <f>YEAR(B324)</f>
        <v>2020</v>
      </c>
      <c r="D324" s="38" t="str">
        <f t="shared" si="5"/>
        <v>Mar</v>
      </c>
      <c r="E324" s="9" t="s">
        <v>3840</v>
      </c>
      <c r="F324" s="10" t="s">
        <v>6185</v>
      </c>
      <c r="G324" s="9">
        <v>1</v>
      </c>
      <c r="H324" s="9" t="str">
        <f>_xll.XLOOKUP(E324,customers!$A$1:$A$1001,customers!$B$1:$B$1001,,0)</f>
        <v>Cody Verissimo</v>
      </c>
      <c r="I324" s="32" t="str">
        <f>_xll.XLOOKUP(E324,customers!$A$1:$A$1001,customers!$C$1:$C$1001,,0)</f>
        <v>cverissimogh@theglobeandmail.com</v>
      </c>
      <c r="J324" s="9" t="str">
        <f>_xll.XLOOKUP(E324,customers!$A$1:$A$1001,customers!$G$1:$G$1001,,0)</f>
        <v>United Kingdom</v>
      </c>
      <c r="K324" s="10" t="str">
        <f>_xll.XLOOKUP(F324,products!$A$1:$A$49,products!$B$1:$B$49,,0)</f>
        <v>Exc</v>
      </c>
      <c r="L324" s="10" t="str">
        <f>_xll.XLOOKUP(F324,products!$A$1:$A$49,products!$C$1:$C$49,,0)</f>
        <v>D</v>
      </c>
      <c r="M324" s="10" t="str">
        <f>_xll.XLOOKUP(F324,products!$A$1:$A$49,products!$D$1:$D$49,,0) &amp; " Kg "</f>
        <v xml:space="preserve">2.5 Kg </v>
      </c>
      <c r="N324" s="24">
        <f>_xll.XLOOKUP(F324,products!$A$1:$A$49,products!$E$1:$E$49,,0)</f>
        <v>27.945</v>
      </c>
      <c r="O324" s="25">
        <f>(G324*N324)</f>
        <v>27.945</v>
      </c>
      <c r="P324" t="str">
        <f>IF(K324="Rob","Robusta",IF(K324="Exc","Excelsa",IF(K324="Lib","Liberica",IF(K324="Ara","Arabica",""))))</f>
        <v>Excelsa</v>
      </c>
      <c r="Q324" t="str">
        <f>IF(L324="M","Medium",IF(L324="D","Dark",IF(L324="L","Light","")))</f>
        <v>Dark</v>
      </c>
      <c r="R324" t="str">
        <f>_xll.XLOOKUP(Table3[[#This Row],[Customer ID]],customers!$A$1:$A$1001,customers!$I$1:$I$1001,,0)</f>
        <v>Yes</v>
      </c>
    </row>
    <row r="325" spans="1:18" x14ac:dyDescent="0.3">
      <c r="A325" s="12" t="s">
        <v>5597</v>
      </c>
      <c r="B325" s="19">
        <v>43905</v>
      </c>
      <c r="C325" s="11">
        <f>YEAR(B325)</f>
        <v>2020</v>
      </c>
      <c r="D325" s="38" t="str">
        <f t="shared" si="5"/>
        <v>Mar</v>
      </c>
      <c r="E325" s="12" t="s">
        <v>5598</v>
      </c>
      <c r="F325" s="13" t="s">
        <v>6160</v>
      </c>
      <c r="G325" s="12">
        <v>2</v>
      </c>
      <c r="H325" s="12" t="str">
        <f>_xll.XLOOKUP(E325,customers!$A$1:$A$1001,customers!$B$1:$B$1001,,0)</f>
        <v>Berkly Imrie</v>
      </c>
      <c r="I325" s="33" t="str">
        <f>_xll.XLOOKUP(E325,customers!$A$1:$A$1001,customers!$C$1:$C$1001,,0)</f>
        <v>bimriep3@addtoany.com</v>
      </c>
      <c r="J325" s="12" t="str">
        <f>_xll.XLOOKUP(E325,customers!$A$1:$A$1001,customers!$G$1:$G$1001,,0)</f>
        <v>United States</v>
      </c>
      <c r="K325" s="13" t="str">
        <f>_xll.XLOOKUP(F325,products!$A$1:$A$49,products!$B$1:$B$49,,0)</f>
        <v>Lib</v>
      </c>
      <c r="L325" s="13" t="str">
        <f>_xll.XLOOKUP(F325,products!$A$1:$A$49,products!$C$1:$C$49,,0)</f>
        <v>M</v>
      </c>
      <c r="M325" s="10" t="str">
        <f>_xll.XLOOKUP(F325,products!$A$1:$A$49,products!$D$1:$D$49,,0) &amp; " Kg "</f>
        <v xml:space="preserve">0.5 Kg </v>
      </c>
      <c r="N325" s="26">
        <f>_xll.XLOOKUP(F325,products!$A$1:$A$49,products!$E$1:$E$49,,0)</f>
        <v>8.73</v>
      </c>
      <c r="O325" s="27">
        <f>(G325*N325)</f>
        <v>17.46</v>
      </c>
      <c r="P325" t="str">
        <f>IF(K325="Rob","Robusta",IF(K325="Exc","Excelsa",IF(K325="Lib","Liberica",IF(K325="Ara","Arabica",""))))</f>
        <v>Liberica</v>
      </c>
      <c r="Q325" t="str">
        <f>IF(L325="M","Medium",IF(L325="D","Dark",IF(L325="L","Light","")))</f>
        <v>Medium</v>
      </c>
      <c r="R325" t="str">
        <f>_xll.XLOOKUP(Table3[[#This Row],[Customer ID]],customers!$A$1:$A$1001,customers!$I$1:$I$1001,,0)</f>
        <v>No</v>
      </c>
    </row>
    <row r="326" spans="1:18" x14ac:dyDescent="0.3">
      <c r="A326" s="9" t="s">
        <v>3010</v>
      </c>
      <c r="B326" s="18">
        <v>43908</v>
      </c>
      <c r="C326" s="8">
        <f>YEAR(B326)</f>
        <v>2020</v>
      </c>
      <c r="D326" s="38" t="str">
        <f t="shared" si="5"/>
        <v>Mar</v>
      </c>
      <c r="E326" s="9" t="s">
        <v>3011</v>
      </c>
      <c r="F326" s="10" t="s">
        <v>6146</v>
      </c>
      <c r="G326" s="9">
        <v>3</v>
      </c>
      <c r="H326" s="9" t="str">
        <f>_xll.XLOOKUP(E326,customers!$A$1:$A$1001,customers!$B$1:$B$1001,,0)</f>
        <v>Arleen Braidman</v>
      </c>
      <c r="I326" s="32" t="str">
        <f>_xll.XLOOKUP(E326,customers!$A$1:$A$1001,customers!$C$1:$C$1001,,0)</f>
        <v>abraidmancf@census.gov</v>
      </c>
      <c r="J326" s="9" t="str">
        <f>_xll.XLOOKUP(E326,customers!$A$1:$A$1001,customers!$G$1:$G$1001,,0)</f>
        <v>United States</v>
      </c>
      <c r="K326" s="10" t="str">
        <f>_xll.XLOOKUP(F326,products!$A$1:$A$49,products!$B$1:$B$49,,0)</f>
        <v>Rob</v>
      </c>
      <c r="L326" s="10" t="str">
        <f>_xll.XLOOKUP(F326,products!$A$1:$A$49,products!$C$1:$C$49,,0)</f>
        <v>M</v>
      </c>
      <c r="M326" s="10" t="str">
        <f>_xll.XLOOKUP(F326,products!$A$1:$A$49,products!$D$1:$D$49,,0) &amp; " Kg "</f>
        <v xml:space="preserve">0.5 Kg </v>
      </c>
      <c r="N326" s="24">
        <f>_xll.XLOOKUP(F326,products!$A$1:$A$49,products!$E$1:$E$49,,0)</f>
        <v>5.97</v>
      </c>
      <c r="O326" s="25">
        <f>(G326*N326)</f>
        <v>17.91</v>
      </c>
      <c r="P326" t="str">
        <f>IF(K326="Rob","Robusta",IF(K326="Exc","Excelsa",IF(K326="Lib","Liberica",IF(K326="Ara","Arabica",""))))</f>
        <v>Robusta</v>
      </c>
      <c r="Q326" t="str">
        <f>IF(L326="M","Medium",IF(L326="D","Dark",IF(L326="L","Light","")))</f>
        <v>Medium</v>
      </c>
      <c r="R326" t="str">
        <f>_xll.XLOOKUP(Table3[[#This Row],[Customer ID]],customers!$A$1:$A$1001,customers!$I$1:$I$1001,,0)</f>
        <v>No</v>
      </c>
    </row>
    <row r="327" spans="1:18" x14ac:dyDescent="0.3">
      <c r="A327" s="12" t="s">
        <v>1503</v>
      </c>
      <c r="B327" s="19">
        <v>43910</v>
      </c>
      <c r="C327" s="11">
        <f>YEAR(B327)</f>
        <v>2020</v>
      </c>
      <c r="D327" s="38" t="str">
        <f t="shared" si="5"/>
        <v>Mar</v>
      </c>
      <c r="E327" s="12" t="s">
        <v>1504</v>
      </c>
      <c r="F327" s="13" t="s">
        <v>6184</v>
      </c>
      <c r="G327" s="12">
        <v>5</v>
      </c>
      <c r="H327" s="12" t="str">
        <f>_xll.XLOOKUP(E327,customers!$A$1:$A$1001,customers!$B$1:$B$1001,,0)</f>
        <v>Abrahan Mussen</v>
      </c>
      <c r="I327" s="33" t="str">
        <f>_xll.XLOOKUP(E327,customers!$A$1:$A$1001,customers!$C$1:$C$1001,,0)</f>
        <v>amussen50@51.la</v>
      </c>
      <c r="J327" s="12" t="str">
        <f>_xll.XLOOKUP(E327,customers!$A$1:$A$1001,customers!$G$1:$G$1001,,0)</f>
        <v>United States</v>
      </c>
      <c r="K327" s="13" t="str">
        <f>_xll.XLOOKUP(F327,products!$A$1:$A$49,products!$B$1:$B$49,,0)</f>
        <v>Exc</v>
      </c>
      <c r="L327" s="13" t="str">
        <f>_xll.XLOOKUP(F327,products!$A$1:$A$49,products!$C$1:$C$49,,0)</f>
        <v>L</v>
      </c>
      <c r="M327" s="10" t="str">
        <f>_xll.XLOOKUP(F327,products!$A$1:$A$49,products!$D$1:$D$49,,0) &amp; " Kg "</f>
        <v xml:space="preserve">0.2 Kg </v>
      </c>
      <c r="N327" s="26">
        <f>_xll.XLOOKUP(F327,products!$A$1:$A$49,products!$E$1:$E$49,,0)</f>
        <v>4.4550000000000001</v>
      </c>
      <c r="O327" s="27">
        <f>(G327*N327)</f>
        <v>22.274999999999999</v>
      </c>
      <c r="P327" t="str">
        <f>IF(K327="Rob","Robusta",IF(K327="Exc","Excelsa",IF(K327="Lib","Liberica",IF(K327="Ara","Arabica",""))))</f>
        <v>Excelsa</v>
      </c>
      <c r="Q327" t="str">
        <f>IF(L327="M","Medium",IF(L327="D","Dark",IF(L327="L","Light","")))</f>
        <v>Light</v>
      </c>
      <c r="R327" t="str">
        <f>_xll.XLOOKUP(Table3[[#This Row],[Customer ID]],customers!$A$1:$A$1001,customers!$I$1:$I$1001,,0)</f>
        <v>No</v>
      </c>
    </row>
    <row r="328" spans="1:18" x14ac:dyDescent="0.3">
      <c r="A328" s="9" t="s">
        <v>1503</v>
      </c>
      <c r="B328" s="18">
        <v>43910</v>
      </c>
      <c r="C328" s="8">
        <f>YEAR(B328)</f>
        <v>2020</v>
      </c>
      <c r="D328" s="38" t="str">
        <f t="shared" si="5"/>
        <v>Mar</v>
      </c>
      <c r="E328" s="9" t="s">
        <v>1504</v>
      </c>
      <c r="F328" s="10" t="s">
        <v>6158</v>
      </c>
      <c r="G328" s="9">
        <v>5</v>
      </c>
      <c r="H328" s="9" t="str">
        <f>_xll.XLOOKUP(E328,customers!$A$1:$A$1001,customers!$B$1:$B$1001,,0)</f>
        <v>Abrahan Mussen</v>
      </c>
      <c r="I328" s="32" t="str">
        <f>_xll.XLOOKUP(E328,customers!$A$1:$A$1001,customers!$C$1:$C$1001,,0)</f>
        <v>amussen50@51.la</v>
      </c>
      <c r="J328" s="9" t="str">
        <f>_xll.XLOOKUP(E328,customers!$A$1:$A$1001,customers!$G$1:$G$1001,,0)</f>
        <v>United States</v>
      </c>
      <c r="K328" s="10" t="str">
        <f>_xll.XLOOKUP(F328,products!$A$1:$A$49,products!$B$1:$B$49,,0)</f>
        <v>Ara</v>
      </c>
      <c r="L328" s="10" t="str">
        <f>_xll.XLOOKUP(F328,products!$A$1:$A$49,products!$C$1:$C$49,,0)</f>
        <v>D</v>
      </c>
      <c r="M328" s="10" t="str">
        <f>_xll.XLOOKUP(F328,products!$A$1:$A$49,products!$D$1:$D$49,,0) &amp; " Kg "</f>
        <v xml:space="preserve">0.5 Kg </v>
      </c>
      <c r="N328" s="24">
        <f>_xll.XLOOKUP(F328,products!$A$1:$A$49,products!$E$1:$E$49,,0)</f>
        <v>5.97</v>
      </c>
      <c r="O328" s="25">
        <f>(G328*N328)</f>
        <v>29.849999999999998</v>
      </c>
      <c r="P328" t="str">
        <f>IF(K328="Rob","Robusta",IF(K328="Exc","Excelsa",IF(K328="Lib","Liberica",IF(K328="Ara","Arabica",""))))</f>
        <v>Arabica</v>
      </c>
      <c r="Q328" t="str">
        <f>IF(L328="M","Medium",IF(L328="D","Dark",IF(L328="L","Light","")))</f>
        <v>Dark</v>
      </c>
      <c r="R328" t="str">
        <f>_xll.XLOOKUP(Table3[[#This Row],[Customer ID]],customers!$A$1:$A$1001,customers!$I$1:$I$1001,,0)</f>
        <v>No</v>
      </c>
    </row>
    <row r="329" spans="1:18" x14ac:dyDescent="0.3">
      <c r="A329" s="12" t="s">
        <v>4836</v>
      </c>
      <c r="B329" s="19">
        <v>43912</v>
      </c>
      <c r="C329" s="11">
        <f>YEAR(B329)</f>
        <v>2020</v>
      </c>
      <c r="D329" s="38" t="str">
        <f t="shared" si="5"/>
        <v>Mar</v>
      </c>
      <c r="E329" s="12" t="s">
        <v>4837</v>
      </c>
      <c r="F329" s="13" t="s">
        <v>6151</v>
      </c>
      <c r="G329" s="12">
        <v>6</v>
      </c>
      <c r="H329" s="12" t="str">
        <f>_xll.XLOOKUP(E329,customers!$A$1:$A$1001,customers!$B$1:$B$1001,,0)</f>
        <v>Dalia Eburah</v>
      </c>
      <c r="I329" s="33" t="str">
        <f>_xll.XLOOKUP(E329,customers!$A$1:$A$1001,customers!$C$1:$C$1001,,0)</f>
        <v>deburahld@google.co.jp</v>
      </c>
      <c r="J329" s="12" t="str">
        <f>_xll.XLOOKUP(E329,customers!$A$1:$A$1001,customers!$G$1:$G$1001,,0)</f>
        <v>United Kingdom</v>
      </c>
      <c r="K329" s="13" t="str">
        <f>_xll.XLOOKUP(F329,products!$A$1:$A$49,products!$B$1:$B$49,,0)</f>
        <v>Rob</v>
      </c>
      <c r="L329" s="13" t="str">
        <f>_xll.XLOOKUP(F329,products!$A$1:$A$49,products!$C$1:$C$49,,0)</f>
        <v>M</v>
      </c>
      <c r="M329" s="10" t="str">
        <f>_xll.XLOOKUP(F329,products!$A$1:$A$49,products!$D$1:$D$49,,0) &amp; " Kg "</f>
        <v xml:space="preserve">2.5 Kg </v>
      </c>
      <c r="N329" s="26">
        <f>_xll.XLOOKUP(F329,products!$A$1:$A$49,products!$E$1:$E$49,,0)</f>
        <v>22.884999999999998</v>
      </c>
      <c r="O329" s="27">
        <f>(G329*N329)</f>
        <v>137.31</v>
      </c>
      <c r="P329" t="str">
        <f>IF(K329="Rob","Robusta",IF(K329="Exc","Excelsa",IF(K329="Lib","Liberica",IF(K329="Ara","Arabica",""))))</f>
        <v>Robusta</v>
      </c>
      <c r="Q329" t="str">
        <f>IF(L329="M","Medium",IF(L329="D","Dark",IF(L329="L","Light","")))</f>
        <v>Medium</v>
      </c>
      <c r="R329" t="str">
        <f>_xll.XLOOKUP(Table3[[#This Row],[Customer ID]],customers!$A$1:$A$1001,customers!$I$1:$I$1001,,0)</f>
        <v>No</v>
      </c>
    </row>
    <row r="330" spans="1:18" x14ac:dyDescent="0.3">
      <c r="A330" s="9" t="s">
        <v>849</v>
      </c>
      <c r="B330" s="18">
        <v>43913</v>
      </c>
      <c r="C330" s="8">
        <f>YEAR(B330)</f>
        <v>2020</v>
      </c>
      <c r="D330" s="38" t="str">
        <f t="shared" si="5"/>
        <v>Mar</v>
      </c>
      <c r="E330" s="9" t="s">
        <v>850</v>
      </c>
      <c r="F330" s="10" t="s">
        <v>6146</v>
      </c>
      <c r="G330" s="9">
        <v>6</v>
      </c>
      <c r="H330" s="9" t="str">
        <f>_xll.XLOOKUP(E330,customers!$A$1:$A$1001,customers!$B$1:$B$1001,,0)</f>
        <v>Felecia Dodgson</v>
      </c>
      <c r="I330" s="32">
        <f>_xll.XLOOKUP(E330,customers!$A$1:$A$1001,customers!$C$1:$C$1001,,0)</f>
        <v>0</v>
      </c>
      <c r="J330" s="9" t="str">
        <f>_xll.XLOOKUP(E330,customers!$A$1:$A$1001,customers!$G$1:$G$1001,,0)</f>
        <v>United States</v>
      </c>
      <c r="K330" s="10" t="str">
        <f>_xll.XLOOKUP(F330,products!$A$1:$A$49,products!$B$1:$B$49,,0)</f>
        <v>Rob</v>
      </c>
      <c r="L330" s="10" t="str">
        <f>_xll.XLOOKUP(F330,products!$A$1:$A$49,products!$C$1:$C$49,,0)</f>
        <v>M</v>
      </c>
      <c r="M330" s="10" t="str">
        <f>_xll.XLOOKUP(F330,products!$A$1:$A$49,products!$D$1:$D$49,,0) &amp; " Kg "</f>
        <v xml:space="preserve">0.5 Kg </v>
      </c>
      <c r="N330" s="24">
        <f>_xll.XLOOKUP(F330,products!$A$1:$A$49,products!$E$1:$E$49,,0)</f>
        <v>5.97</v>
      </c>
      <c r="O330" s="25">
        <f>(G330*N330)</f>
        <v>35.82</v>
      </c>
      <c r="P330" t="str">
        <f>IF(K330="Rob","Robusta",IF(K330="Exc","Excelsa",IF(K330="Lib","Liberica",IF(K330="Ara","Arabica",""))))</f>
        <v>Robusta</v>
      </c>
      <c r="Q330" t="str">
        <f>IF(L330="M","Medium",IF(L330="D","Dark",IF(L330="L","Light","")))</f>
        <v>Medium</v>
      </c>
      <c r="R330" t="str">
        <f>_xll.XLOOKUP(Table3[[#This Row],[Customer ID]],customers!$A$1:$A$1001,customers!$I$1:$I$1001,,0)</f>
        <v>Yes</v>
      </c>
    </row>
    <row r="331" spans="1:18" x14ac:dyDescent="0.3">
      <c r="A331" s="12" t="s">
        <v>6019</v>
      </c>
      <c r="B331" s="19">
        <v>43913</v>
      </c>
      <c r="C331" s="11">
        <f>YEAR(B331)</f>
        <v>2020</v>
      </c>
      <c r="D331" s="38" t="str">
        <f t="shared" si="5"/>
        <v>Mar</v>
      </c>
      <c r="E331" s="12" t="s">
        <v>5990</v>
      </c>
      <c r="F331" s="13" t="s">
        <v>6180</v>
      </c>
      <c r="G331" s="12">
        <v>3</v>
      </c>
      <c r="H331" s="12" t="str">
        <f>_xll.XLOOKUP(E331,customers!$A$1:$A$1001,customers!$B$1:$B$1001,,0)</f>
        <v>Charlean Keave</v>
      </c>
      <c r="I331" s="33" t="str">
        <f>_xll.XLOOKUP(E331,customers!$A$1:$A$1001,customers!$C$1:$C$1001,,0)</f>
        <v>ckeaver1@ucoz.com</v>
      </c>
      <c r="J331" s="12" t="str">
        <f>_xll.XLOOKUP(E331,customers!$A$1:$A$1001,customers!$G$1:$G$1001,,0)</f>
        <v>United States</v>
      </c>
      <c r="K331" s="13" t="str">
        <f>_xll.XLOOKUP(F331,products!$A$1:$A$49,products!$B$1:$B$49,,0)</f>
        <v>Ara</v>
      </c>
      <c r="L331" s="13" t="str">
        <f>_xll.XLOOKUP(F331,products!$A$1:$A$49,products!$C$1:$C$49,,0)</f>
        <v>L</v>
      </c>
      <c r="M331" s="10" t="str">
        <f>_xll.XLOOKUP(F331,products!$A$1:$A$49,products!$D$1:$D$49,,0) &amp; " Kg "</f>
        <v xml:space="preserve">0.5 Kg </v>
      </c>
      <c r="N331" s="26">
        <f>_xll.XLOOKUP(F331,products!$A$1:$A$49,products!$E$1:$E$49,,0)</f>
        <v>7.77</v>
      </c>
      <c r="O331" s="27">
        <f>(G331*N331)</f>
        <v>23.31</v>
      </c>
      <c r="P331" t="str">
        <f>IF(K331="Rob","Robusta",IF(K331="Exc","Excelsa",IF(K331="Lib","Liberica",IF(K331="Ara","Arabica",""))))</f>
        <v>Arabica</v>
      </c>
      <c r="Q331" t="str">
        <f>IF(L331="M","Medium",IF(L331="D","Dark",IF(L331="L","Light","")))</f>
        <v>Light</v>
      </c>
      <c r="R331" t="str">
        <f>_xll.XLOOKUP(Table3[[#This Row],[Customer ID]],customers!$A$1:$A$1001,customers!$I$1:$I$1001,,0)</f>
        <v>No</v>
      </c>
    </row>
    <row r="332" spans="1:18" x14ac:dyDescent="0.3">
      <c r="A332" s="9" t="s">
        <v>4411</v>
      </c>
      <c r="B332" s="18">
        <v>43915</v>
      </c>
      <c r="C332" s="8">
        <f>YEAR(B332)</f>
        <v>2020</v>
      </c>
      <c r="D332" s="38" t="str">
        <f t="shared" si="5"/>
        <v>Mar</v>
      </c>
      <c r="E332" s="9" t="s">
        <v>4412</v>
      </c>
      <c r="F332" s="10" t="s">
        <v>6144</v>
      </c>
      <c r="G332" s="9">
        <v>5</v>
      </c>
      <c r="H332" s="9" t="str">
        <f>_xll.XLOOKUP(E332,customers!$A$1:$A$1001,customers!$B$1:$B$1001,,0)</f>
        <v>Roxie Deaconson</v>
      </c>
      <c r="I332" s="32" t="str">
        <f>_xll.XLOOKUP(E332,customers!$A$1:$A$1001,customers!$C$1:$C$1001,,0)</f>
        <v>rdeaconsonja@archive.org</v>
      </c>
      <c r="J332" s="9" t="str">
        <f>_xll.XLOOKUP(E332,customers!$A$1:$A$1001,customers!$G$1:$G$1001,,0)</f>
        <v>United States</v>
      </c>
      <c r="K332" s="10" t="str">
        <f>_xll.XLOOKUP(F332,products!$A$1:$A$49,products!$B$1:$B$49,,0)</f>
        <v>Exc</v>
      </c>
      <c r="L332" s="10" t="str">
        <f>_xll.XLOOKUP(F332,products!$A$1:$A$49,products!$C$1:$C$49,,0)</f>
        <v>D</v>
      </c>
      <c r="M332" s="10" t="str">
        <f>_xll.XLOOKUP(F332,products!$A$1:$A$49,products!$D$1:$D$49,,0) &amp; " Kg "</f>
        <v xml:space="preserve">0.5 Kg </v>
      </c>
      <c r="N332" s="24">
        <f>_xll.XLOOKUP(F332,products!$A$1:$A$49,products!$E$1:$E$49,,0)</f>
        <v>7.29</v>
      </c>
      <c r="O332" s="25">
        <f>(G332*N332)</f>
        <v>36.450000000000003</v>
      </c>
      <c r="P332" t="str">
        <f>IF(K332="Rob","Robusta",IF(K332="Exc","Excelsa",IF(K332="Lib","Liberica",IF(K332="Ara","Arabica",""))))</f>
        <v>Excelsa</v>
      </c>
      <c r="Q332" t="str">
        <f>IF(L332="M","Medium",IF(L332="D","Dark",IF(L332="L","Light","")))</f>
        <v>Dark</v>
      </c>
      <c r="R332" t="str">
        <f>_xll.XLOOKUP(Table3[[#This Row],[Customer ID]],customers!$A$1:$A$1001,customers!$I$1:$I$1001,,0)</f>
        <v>No</v>
      </c>
    </row>
    <row r="333" spans="1:18" x14ac:dyDescent="0.3">
      <c r="A333" s="12" t="s">
        <v>4286</v>
      </c>
      <c r="B333" s="19">
        <v>43916</v>
      </c>
      <c r="C333" s="11">
        <f>YEAR(B333)</f>
        <v>2020</v>
      </c>
      <c r="D333" s="38" t="str">
        <f t="shared" si="5"/>
        <v>Mar</v>
      </c>
      <c r="E333" s="12" t="s">
        <v>4287</v>
      </c>
      <c r="F333" s="13" t="s">
        <v>6160</v>
      </c>
      <c r="G333" s="12">
        <v>5</v>
      </c>
      <c r="H333" s="12" t="str">
        <f>_xll.XLOOKUP(E333,customers!$A$1:$A$1001,customers!$B$1:$B$1001,,0)</f>
        <v>Layne Imason</v>
      </c>
      <c r="I333" s="33" t="str">
        <f>_xll.XLOOKUP(E333,customers!$A$1:$A$1001,customers!$C$1:$C$1001,,0)</f>
        <v>limasonio@discuz.net</v>
      </c>
      <c r="J333" s="12" t="str">
        <f>_xll.XLOOKUP(E333,customers!$A$1:$A$1001,customers!$G$1:$G$1001,,0)</f>
        <v>United States</v>
      </c>
      <c r="K333" s="13" t="str">
        <f>_xll.XLOOKUP(F333,products!$A$1:$A$49,products!$B$1:$B$49,,0)</f>
        <v>Lib</v>
      </c>
      <c r="L333" s="13" t="str">
        <f>_xll.XLOOKUP(F333,products!$A$1:$A$49,products!$C$1:$C$49,,0)</f>
        <v>M</v>
      </c>
      <c r="M333" s="10" t="str">
        <f>_xll.XLOOKUP(F333,products!$A$1:$A$49,products!$D$1:$D$49,,0) &amp; " Kg "</f>
        <v xml:space="preserve">0.5 Kg </v>
      </c>
      <c r="N333" s="26">
        <f>_xll.XLOOKUP(F333,products!$A$1:$A$49,products!$E$1:$E$49,,0)</f>
        <v>8.73</v>
      </c>
      <c r="O333" s="27">
        <f>(G333*N333)</f>
        <v>43.650000000000006</v>
      </c>
      <c r="P333" t="str">
        <f>IF(K333="Rob","Robusta",IF(K333="Exc","Excelsa",IF(K333="Lib","Liberica",IF(K333="Ara","Arabica",""))))</f>
        <v>Liberica</v>
      </c>
      <c r="Q333" t="str">
        <f>IF(L333="M","Medium",IF(L333="D","Dark",IF(L333="L","Light","")))</f>
        <v>Medium</v>
      </c>
      <c r="R333" t="str">
        <f>_xll.XLOOKUP(Table3[[#This Row],[Customer ID]],customers!$A$1:$A$1001,customers!$I$1:$I$1001,,0)</f>
        <v>Yes</v>
      </c>
    </row>
    <row r="334" spans="1:18" x14ac:dyDescent="0.3">
      <c r="A334" s="9" t="s">
        <v>1854</v>
      </c>
      <c r="B334" s="18">
        <v>43918</v>
      </c>
      <c r="C334" s="8">
        <f>YEAR(B334)</f>
        <v>2020</v>
      </c>
      <c r="D334" s="38" t="str">
        <f t="shared" si="5"/>
        <v>Mar</v>
      </c>
      <c r="E334" s="9" t="s">
        <v>1855</v>
      </c>
      <c r="F334" s="10" t="s">
        <v>6183</v>
      </c>
      <c r="G334" s="9">
        <v>3</v>
      </c>
      <c r="H334" s="9" t="str">
        <f>_xll.XLOOKUP(E334,customers!$A$1:$A$1001,customers!$B$1:$B$1001,,0)</f>
        <v>Sibella Rushbrooke</v>
      </c>
      <c r="I334" s="32" t="str">
        <f>_xll.XLOOKUP(E334,customers!$A$1:$A$1001,customers!$C$1:$C$1001,,0)</f>
        <v>srushbrooke6q@youku.com</v>
      </c>
      <c r="J334" s="9" t="str">
        <f>_xll.XLOOKUP(E334,customers!$A$1:$A$1001,customers!$G$1:$G$1001,,0)</f>
        <v>United States</v>
      </c>
      <c r="K334" s="10" t="str">
        <f>_xll.XLOOKUP(F334,products!$A$1:$A$49,products!$B$1:$B$49,,0)</f>
        <v>Exc</v>
      </c>
      <c r="L334" s="10" t="str">
        <f>_xll.XLOOKUP(F334,products!$A$1:$A$49,products!$C$1:$C$49,,0)</f>
        <v>D</v>
      </c>
      <c r="M334" s="10" t="str">
        <f>_xll.XLOOKUP(F334,products!$A$1:$A$49,products!$D$1:$D$49,,0) &amp; " Kg "</f>
        <v xml:space="preserve">1 Kg </v>
      </c>
      <c r="N334" s="24">
        <f>_xll.XLOOKUP(F334,products!$A$1:$A$49,products!$E$1:$E$49,,0)</f>
        <v>12.15</v>
      </c>
      <c r="O334" s="25">
        <f>(G334*N334)</f>
        <v>36.450000000000003</v>
      </c>
      <c r="P334" t="str">
        <f>IF(K334="Rob","Robusta",IF(K334="Exc","Excelsa",IF(K334="Lib","Liberica",IF(K334="Ara","Arabica",""))))</f>
        <v>Excelsa</v>
      </c>
      <c r="Q334" t="str">
        <f>IF(L334="M","Medium",IF(L334="D","Dark",IF(L334="L","Light","")))</f>
        <v>Dark</v>
      </c>
      <c r="R334" t="str">
        <f>_xll.XLOOKUP(Table3[[#This Row],[Customer ID]],customers!$A$1:$A$1001,customers!$I$1:$I$1001,,0)</f>
        <v>Yes</v>
      </c>
    </row>
    <row r="335" spans="1:18" x14ac:dyDescent="0.3">
      <c r="A335" s="12" t="s">
        <v>1573</v>
      </c>
      <c r="B335" s="19">
        <v>43919</v>
      </c>
      <c r="C335" s="11">
        <f>YEAR(B335)</f>
        <v>2020</v>
      </c>
      <c r="D335" s="38" t="str">
        <f t="shared" si="5"/>
        <v>Mar</v>
      </c>
      <c r="E335" s="12" t="s">
        <v>1574</v>
      </c>
      <c r="F335" s="13" t="s">
        <v>6183</v>
      </c>
      <c r="G335" s="12">
        <v>6</v>
      </c>
      <c r="H335" s="12" t="str">
        <f>_xll.XLOOKUP(E335,customers!$A$1:$A$1001,customers!$B$1:$B$1001,,0)</f>
        <v>Philipa Petrushanko</v>
      </c>
      <c r="I335" s="33" t="str">
        <f>_xll.XLOOKUP(E335,customers!$A$1:$A$1001,customers!$C$1:$C$1001,,0)</f>
        <v>ppetrushanko5c@blinklist.com</v>
      </c>
      <c r="J335" s="12" t="str">
        <f>_xll.XLOOKUP(E335,customers!$A$1:$A$1001,customers!$G$1:$G$1001,,0)</f>
        <v>Ireland</v>
      </c>
      <c r="K335" s="13" t="str">
        <f>_xll.XLOOKUP(F335,products!$A$1:$A$49,products!$B$1:$B$49,,0)</f>
        <v>Exc</v>
      </c>
      <c r="L335" s="13" t="str">
        <f>_xll.XLOOKUP(F335,products!$A$1:$A$49,products!$C$1:$C$49,,0)</f>
        <v>D</v>
      </c>
      <c r="M335" s="10" t="str">
        <f>_xll.XLOOKUP(F335,products!$A$1:$A$49,products!$D$1:$D$49,,0) &amp; " Kg "</f>
        <v xml:space="preserve">1 Kg </v>
      </c>
      <c r="N335" s="26">
        <f>_xll.XLOOKUP(F335,products!$A$1:$A$49,products!$E$1:$E$49,,0)</f>
        <v>12.15</v>
      </c>
      <c r="O335" s="27">
        <f>(G335*N335)</f>
        <v>72.900000000000006</v>
      </c>
      <c r="P335" t="str">
        <f>IF(K335="Rob","Robusta",IF(K335="Exc","Excelsa",IF(K335="Lib","Liberica",IF(K335="Ara","Arabica",""))))</f>
        <v>Excelsa</v>
      </c>
      <c r="Q335" t="str">
        <f>IF(L335="M","Medium",IF(L335="D","Dark",IF(L335="L","Light","")))</f>
        <v>Dark</v>
      </c>
      <c r="R335" t="str">
        <f>_xll.XLOOKUP(Table3[[#This Row],[Customer ID]],customers!$A$1:$A$1001,customers!$I$1:$I$1001,,0)</f>
        <v>Yes</v>
      </c>
    </row>
    <row r="336" spans="1:18" x14ac:dyDescent="0.3">
      <c r="A336" s="9" t="s">
        <v>930</v>
      </c>
      <c r="B336" s="18">
        <v>43920</v>
      </c>
      <c r="C336" s="8">
        <f>YEAR(B336)</f>
        <v>2020</v>
      </c>
      <c r="D336" s="38" t="str">
        <f t="shared" si="5"/>
        <v>Mar</v>
      </c>
      <c r="E336" s="9" t="s">
        <v>931</v>
      </c>
      <c r="F336" s="10" t="s">
        <v>6157</v>
      </c>
      <c r="G336" s="9">
        <v>6</v>
      </c>
      <c r="H336" s="9" t="str">
        <f>_xll.XLOOKUP(E336,customers!$A$1:$A$1001,customers!$B$1:$B$1001,,0)</f>
        <v>Lothaire Mizzi</v>
      </c>
      <c r="I336" s="32" t="str">
        <f>_xll.XLOOKUP(E336,customers!$A$1:$A$1001,customers!$C$1:$C$1001,,0)</f>
        <v>lmizzi26@rakuten.co.jp</v>
      </c>
      <c r="J336" s="9" t="str">
        <f>_xll.XLOOKUP(E336,customers!$A$1:$A$1001,customers!$G$1:$G$1001,,0)</f>
        <v>United States</v>
      </c>
      <c r="K336" s="10" t="str">
        <f>_xll.XLOOKUP(F336,products!$A$1:$A$49,products!$B$1:$B$49,,0)</f>
        <v>Ara</v>
      </c>
      <c r="L336" s="10" t="str">
        <f>_xll.XLOOKUP(F336,products!$A$1:$A$49,products!$C$1:$C$49,,0)</f>
        <v>M</v>
      </c>
      <c r="M336" s="10" t="str">
        <f>_xll.XLOOKUP(F336,products!$A$1:$A$49,products!$D$1:$D$49,,0) &amp; " Kg "</f>
        <v xml:space="preserve">0.5 Kg </v>
      </c>
      <c r="N336" s="24">
        <f>_xll.XLOOKUP(F336,products!$A$1:$A$49,products!$E$1:$E$49,,0)</f>
        <v>6.75</v>
      </c>
      <c r="O336" s="25">
        <f>(G336*N336)</f>
        <v>40.5</v>
      </c>
      <c r="P336" t="str">
        <f>IF(K336="Rob","Robusta",IF(K336="Exc","Excelsa",IF(K336="Lib","Liberica",IF(K336="Ara","Arabica",""))))</f>
        <v>Arabica</v>
      </c>
      <c r="Q336" t="str">
        <f>IF(L336="M","Medium",IF(L336="D","Dark",IF(L336="L","Light","")))</f>
        <v>Medium</v>
      </c>
      <c r="R336" t="str">
        <f>_xll.XLOOKUP(Table3[[#This Row],[Customer ID]],customers!$A$1:$A$1001,customers!$I$1:$I$1001,,0)</f>
        <v>Yes</v>
      </c>
    </row>
    <row r="337" spans="1:18" x14ac:dyDescent="0.3">
      <c r="A337" s="12" t="s">
        <v>1682</v>
      </c>
      <c r="B337" s="19">
        <v>43921</v>
      </c>
      <c r="C337" s="11">
        <f>YEAR(B337)</f>
        <v>2020</v>
      </c>
      <c r="D337" s="38" t="str">
        <f t="shared" si="5"/>
        <v>Mar</v>
      </c>
      <c r="E337" s="12" t="s">
        <v>1683</v>
      </c>
      <c r="F337" s="13" t="s">
        <v>6153</v>
      </c>
      <c r="G337" s="12">
        <v>4</v>
      </c>
      <c r="H337" s="12" t="str">
        <f>_xll.XLOOKUP(E337,customers!$A$1:$A$1001,customers!$B$1:$B$1001,,0)</f>
        <v>Dael Camilletti</v>
      </c>
      <c r="I337" s="33" t="str">
        <f>_xll.XLOOKUP(E337,customers!$A$1:$A$1001,customers!$C$1:$C$1001,,0)</f>
        <v>dcamilletti5w@businesswire.com</v>
      </c>
      <c r="J337" s="12" t="str">
        <f>_xll.XLOOKUP(E337,customers!$A$1:$A$1001,customers!$G$1:$G$1001,,0)</f>
        <v>United States</v>
      </c>
      <c r="K337" s="13" t="str">
        <f>_xll.XLOOKUP(F337,products!$A$1:$A$49,products!$B$1:$B$49,,0)</f>
        <v>Exc</v>
      </c>
      <c r="L337" s="13" t="str">
        <f>_xll.XLOOKUP(F337,products!$A$1:$A$49,products!$C$1:$C$49,,0)</f>
        <v>D</v>
      </c>
      <c r="M337" s="10" t="str">
        <f>_xll.XLOOKUP(F337,products!$A$1:$A$49,products!$D$1:$D$49,,0) &amp; " Kg "</f>
        <v xml:space="preserve">0.2 Kg </v>
      </c>
      <c r="N337" s="26">
        <f>_xll.XLOOKUP(F337,products!$A$1:$A$49,products!$E$1:$E$49,,0)</f>
        <v>3.645</v>
      </c>
      <c r="O337" s="27">
        <f>(G337*N337)</f>
        <v>14.58</v>
      </c>
      <c r="P337" t="str">
        <f>IF(K337="Rob","Robusta",IF(K337="Exc","Excelsa",IF(K337="Lib","Liberica",IF(K337="Ara","Arabica",""))))</f>
        <v>Excelsa</v>
      </c>
      <c r="Q337" t="str">
        <f>IF(L337="M","Medium",IF(L337="D","Dark",IF(L337="L","Light","")))</f>
        <v>Dark</v>
      </c>
      <c r="R337" t="str">
        <f>_xll.XLOOKUP(Table3[[#This Row],[Customer ID]],customers!$A$1:$A$1001,customers!$I$1:$I$1001,,0)</f>
        <v>Yes</v>
      </c>
    </row>
    <row r="338" spans="1:18" x14ac:dyDescent="0.3">
      <c r="A338" s="9" t="s">
        <v>3475</v>
      </c>
      <c r="B338" s="18">
        <v>43926</v>
      </c>
      <c r="C338" s="8">
        <f>YEAR(B338)</f>
        <v>2020</v>
      </c>
      <c r="D338" s="38" t="str">
        <f t="shared" si="5"/>
        <v>Apr</v>
      </c>
      <c r="E338" s="9" t="s">
        <v>3476</v>
      </c>
      <c r="F338" s="10" t="s">
        <v>6176</v>
      </c>
      <c r="G338" s="9">
        <v>6</v>
      </c>
      <c r="H338" s="9" t="str">
        <f>_xll.XLOOKUP(E338,customers!$A$1:$A$1001,customers!$B$1:$B$1001,,0)</f>
        <v>Lem Pennacci</v>
      </c>
      <c r="I338" s="32" t="str">
        <f>_xll.XLOOKUP(E338,customers!$A$1:$A$1001,customers!$C$1:$C$1001,,0)</f>
        <v>lpennaccieo@statcounter.com</v>
      </c>
      <c r="J338" s="9" t="str">
        <f>_xll.XLOOKUP(E338,customers!$A$1:$A$1001,customers!$G$1:$G$1001,,0)</f>
        <v>United States</v>
      </c>
      <c r="K338" s="10" t="str">
        <f>_xll.XLOOKUP(F338,products!$A$1:$A$49,products!$B$1:$B$49,,0)</f>
        <v>Exc</v>
      </c>
      <c r="L338" s="10" t="str">
        <f>_xll.XLOOKUP(F338,products!$A$1:$A$49,products!$C$1:$C$49,,0)</f>
        <v>L</v>
      </c>
      <c r="M338" s="10" t="str">
        <f>_xll.XLOOKUP(F338,products!$A$1:$A$49,products!$D$1:$D$49,,0) &amp; " Kg "</f>
        <v xml:space="preserve">0.5 Kg </v>
      </c>
      <c r="N338" s="24">
        <f>_xll.XLOOKUP(F338,products!$A$1:$A$49,products!$E$1:$E$49,,0)</f>
        <v>8.91</v>
      </c>
      <c r="O338" s="25">
        <f>(G338*N338)</f>
        <v>53.46</v>
      </c>
      <c r="P338" t="str">
        <f>IF(K338="Rob","Robusta",IF(K338="Exc","Excelsa",IF(K338="Lib","Liberica",IF(K338="Ara","Arabica",""))))</f>
        <v>Excelsa</v>
      </c>
      <c r="Q338" t="str">
        <f>IF(L338="M","Medium",IF(L338="D","Dark",IF(L338="L","Light","")))</f>
        <v>Light</v>
      </c>
      <c r="R338" t="str">
        <f>_xll.XLOOKUP(Table3[[#This Row],[Customer ID]],customers!$A$1:$A$1001,customers!$I$1:$I$1001,,0)</f>
        <v>No</v>
      </c>
    </row>
    <row r="339" spans="1:18" x14ac:dyDescent="0.3">
      <c r="A339" s="12" t="s">
        <v>3712</v>
      </c>
      <c r="B339" s="19">
        <v>43928</v>
      </c>
      <c r="C339" s="11">
        <f>YEAR(B339)</f>
        <v>2020</v>
      </c>
      <c r="D339" s="38" t="str">
        <f t="shared" si="5"/>
        <v>Apr</v>
      </c>
      <c r="E339" s="12" t="s">
        <v>3713</v>
      </c>
      <c r="F339" s="13" t="s">
        <v>6157</v>
      </c>
      <c r="G339" s="12">
        <v>4</v>
      </c>
      <c r="H339" s="12" t="str">
        <f>_xll.XLOOKUP(E339,customers!$A$1:$A$1001,customers!$B$1:$B$1001,,0)</f>
        <v>Donalt Sangwin</v>
      </c>
      <c r="I339" s="33" t="str">
        <f>_xll.XLOOKUP(E339,customers!$A$1:$A$1001,customers!$C$1:$C$1001,,0)</f>
        <v>dsangwinfu@weebly.com</v>
      </c>
      <c r="J339" s="12" t="str">
        <f>_xll.XLOOKUP(E339,customers!$A$1:$A$1001,customers!$G$1:$G$1001,,0)</f>
        <v>United States</v>
      </c>
      <c r="K339" s="13" t="str">
        <f>_xll.XLOOKUP(F339,products!$A$1:$A$49,products!$B$1:$B$49,,0)</f>
        <v>Ara</v>
      </c>
      <c r="L339" s="13" t="str">
        <f>_xll.XLOOKUP(F339,products!$A$1:$A$49,products!$C$1:$C$49,,0)</f>
        <v>M</v>
      </c>
      <c r="M339" s="10" t="str">
        <f>_xll.XLOOKUP(F339,products!$A$1:$A$49,products!$D$1:$D$49,,0) &amp; " Kg "</f>
        <v xml:space="preserve">0.5 Kg </v>
      </c>
      <c r="N339" s="26">
        <f>_xll.XLOOKUP(F339,products!$A$1:$A$49,products!$E$1:$E$49,,0)</f>
        <v>6.75</v>
      </c>
      <c r="O339" s="27">
        <f>(G339*N339)</f>
        <v>27</v>
      </c>
      <c r="P339" t="str">
        <f>IF(K339="Rob","Robusta",IF(K339="Exc","Excelsa",IF(K339="Lib","Liberica",IF(K339="Ara","Arabica",""))))</f>
        <v>Arabica</v>
      </c>
      <c r="Q339" t="str">
        <f>IF(L339="M","Medium",IF(L339="D","Dark",IF(L339="L","Light","")))</f>
        <v>Medium</v>
      </c>
      <c r="R339" t="str">
        <f>_xll.XLOOKUP(Table3[[#This Row],[Customer ID]],customers!$A$1:$A$1001,customers!$I$1:$I$1001,,0)</f>
        <v>No</v>
      </c>
    </row>
    <row r="340" spans="1:18" x14ac:dyDescent="0.3">
      <c r="A340" s="9" t="s">
        <v>3972</v>
      </c>
      <c r="B340" s="18">
        <v>43928</v>
      </c>
      <c r="C340" s="8">
        <f>YEAR(B340)</f>
        <v>2020</v>
      </c>
      <c r="D340" s="38" t="str">
        <f t="shared" si="5"/>
        <v>Apr</v>
      </c>
      <c r="E340" s="9" t="s">
        <v>3973</v>
      </c>
      <c r="F340" s="10" t="s">
        <v>6181</v>
      </c>
      <c r="G340" s="9">
        <v>1</v>
      </c>
      <c r="H340" s="9" t="str">
        <f>_xll.XLOOKUP(E340,customers!$A$1:$A$1001,customers!$B$1:$B$1001,,0)</f>
        <v>Rachelle Elizabeth</v>
      </c>
      <c r="I340" s="32" t="str">
        <f>_xll.XLOOKUP(E340,customers!$A$1:$A$1001,customers!$C$1:$C$1001,,0)</f>
        <v>relizabethh5@live.com</v>
      </c>
      <c r="J340" s="9" t="str">
        <f>_xll.XLOOKUP(E340,customers!$A$1:$A$1001,customers!$G$1:$G$1001,,0)</f>
        <v>United States</v>
      </c>
      <c r="K340" s="10" t="str">
        <f>_xll.XLOOKUP(F340,products!$A$1:$A$49,products!$B$1:$B$49,,0)</f>
        <v>Lib</v>
      </c>
      <c r="L340" s="10" t="str">
        <f>_xll.XLOOKUP(F340,products!$A$1:$A$49,products!$C$1:$C$49,,0)</f>
        <v>M</v>
      </c>
      <c r="M340" s="10" t="str">
        <f>_xll.XLOOKUP(F340,products!$A$1:$A$49,products!$D$1:$D$49,,0) &amp; " Kg "</f>
        <v xml:space="preserve">2.5 Kg </v>
      </c>
      <c r="N340" s="24">
        <f>_xll.XLOOKUP(F340,products!$A$1:$A$49,products!$E$1:$E$49,,0)</f>
        <v>33.464999999999996</v>
      </c>
      <c r="O340" s="25">
        <f>(G340*N340)</f>
        <v>33.464999999999996</v>
      </c>
      <c r="P340" t="str">
        <f>IF(K340="Rob","Robusta",IF(K340="Exc","Excelsa",IF(K340="Lib","Liberica",IF(K340="Ara","Arabica",""))))</f>
        <v>Liberica</v>
      </c>
      <c r="Q340" t="str">
        <f>IF(L340="M","Medium",IF(L340="D","Dark",IF(L340="L","Light","")))</f>
        <v>Medium</v>
      </c>
      <c r="R340" t="str">
        <f>_xll.XLOOKUP(Table3[[#This Row],[Customer ID]],customers!$A$1:$A$1001,customers!$I$1:$I$1001,,0)</f>
        <v>No</v>
      </c>
    </row>
    <row r="341" spans="1:18" x14ac:dyDescent="0.3">
      <c r="A341" s="12" t="s">
        <v>738</v>
      </c>
      <c r="B341" s="19">
        <v>43932</v>
      </c>
      <c r="C341" s="11">
        <f>YEAR(B341)</f>
        <v>2020</v>
      </c>
      <c r="D341" s="38" t="str">
        <f t="shared" si="5"/>
        <v>Apr</v>
      </c>
      <c r="E341" s="12" t="s">
        <v>739</v>
      </c>
      <c r="F341" s="13" t="s">
        <v>6139</v>
      </c>
      <c r="G341" s="12">
        <v>2</v>
      </c>
      <c r="H341" s="12" t="str">
        <f>_xll.XLOOKUP(E341,customers!$A$1:$A$1001,customers!$B$1:$B$1001,,0)</f>
        <v>Olag Baudassi</v>
      </c>
      <c r="I341" s="33" t="str">
        <f>_xll.XLOOKUP(E341,customers!$A$1:$A$1001,customers!$C$1:$C$1001,,0)</f>
        <v>obaudassi18@seesaa.net</v>
      </c>
      <c r="J341" s="12" t="str">
        <f>_xll.XLOOKUP(E341,customers!$A$1:$A$1001,customers!$G$1:$G$1001,,0)</f>
        <v>United States</v>
      </c>
      <c r="K341" s="13" t="str">
        <f>_xll.XLOOKUP(F341,products!$A$1:$A$49,products!$B$1:$B$49,,0)</f>
        <v>Exc</v>
      </c>
      <c r="L341" s="13" t="str">
        <f>_xll.XLOOKUP(F341,products!$A$1:$A$49,products!$C$1:$C$49,,0)</f>
        <v>M</v>
      </c>
      <c r="M341" s="10" t="str">
        <f>_xll.XLOOKUP(F341,products!$A$1:$A$49,products!$D$1:$D$49,,0) &amp; " Kg "</f>
        <v xml:space="preserve">0.5 Kg </v>
      </c>
      <c r="N341" s="26">
        <f>_xll.XLOOKUP(F341,products!$A$1:$A$49,products!$E$1:$E$49,,0)</f>
        <v>8.25</v>
      </c>
      <c r="O341" s="27">
        <f>(G341*N341)</f>
        <v>16.5</v>
      </c>
      <c r="P341" t="str">
        <f>IF(K341="Rob","Robusta",IF(K341="Exc","Excelsa",IF(K341="Lib","Liberica",IF(K341="Ara","Arabica",""))))</f>
        <v>Excelsa</v>
      </c>
      <c r="Q341" t="str">
        <f>IF(L341="M","Medium",IF(L341="D","Dark",IF(L341="L","Light","")))</f>
        <v>Medium</v>
      </c>
      <c r="R341" t="str">
        <f>_xll.XLOOKUP(Table3[[#This Row],[Customer ID]],customers!$A$1:$A$1001,customers!$I$1:$I$1001,,0)</f>
        <v>Yes</v>
      </c>
    </row>
    <row r="342" spans="1:18" x14ac:dyDescent="0.3">
      <c r="A342" s="9" t="s">
        <v>5564</v>
      </c>
      <c r="B342" s="18">
        <v>43932</v>
      </c>
      <c r="C342" s="8">
        <f>YEAR(B342)</f>
        <v>2020</v>
      </c>
      <c r="D342" s="38" t="str">
        <f t="shared" si="5"/>
        <v>Apr</v>
      </c>
      <c r="E342" s="9" t="s">
        <v>5565</v>
      </c>
      <c r="F342" s="10" t="s">
        <v>6183</v>
      </c>
      <c r="G342" s="9">
        <v>2</v>
      </c>
      <c r="H342" s="9" t="str">
        <f>_xll.XLOOKUP(E342,customers!$A$1:$A$1001,customers!$B$1:$B$1001,,0)</f>
        <v>Ryann Stickler</v>
      </c>
      <c r="I342" s="32" t="str">
        <f>_xll.XLOOKUP(E342,customers!$A$1:$A$1001,customers!$C$1:$C$1001,,0)</f>
        <v>rsticklerox@printfriendly.com</v>
      </c>
      <c r="J342" s="9" t="str">
        <f>_xll.XLOOKUP(E342,customers!$A$1:$A$1001,customers!$G$1:$G$1001,,0)</f>
        <v>United Kingdom</v>
      </c>
      <c r="K342" s="10" t="str">
        <f>_xll.XLOOKUP(F342,products!$A$1:$A$49,products!$B$1:$B$49,,0)</f>
        <v>Exc</v>
      </c>
      <c r="L342" s="10" t="str">
        <f>_xll.XLOOKUP(F342,products!$A$1:$A$49,products!$C$1:$C$49,,0)</f>
        <v>D</v>
      </c>
      <c r="M342" s="10" t="str">
        <f>_xll.XLOOKUP(F342,products!$A$1:$A$49,products!$D$1:$D$49,,0) &amp; " Kg "</f>
        <v xml:space="preserve">1 Kg </v>
      </c>
      <c r="N342" s="24">
        <f>_xll.XLOOKUP(F342,products!$A$1:$A$49,products!$E$1:$E$49,,0)</f>
        <v>12.15</v>
      </c>
      <c r="O342" s="25">
        <f>(G342*N342)</f>
        <v>24.3</v>
      </c>
      <c r="P342" t="str">
        <f>IF(K342="Rob","Robusta",IF(K342="Exc","Excelsa",IF(K342="Lib","Liberica",IF(K342="Ara","Arabica",""))))</f>
        <v>Excelsa</v>
      </c>
      <c r="Q342" t="str">
        <f>IF(L342="M","Medium",IF(L342="D","Dark",IF(L342="L","Light","")))</f>
        <v>Dark</v>
      </c>
      <c r="R342" t="str">
        <f>_xll.XLOOKUP(Table3[[#This Row],[Customer ID]],customers!$A$1:$A$1001,customers!$I$1:$I$1001,,0)</f>
        <v>No</v>
      </c>
    </row>
    <row r="343" spans="1:18" x14ac:dyDescent="0.3">
      <c r="A343" s="12" t="s">
        <v>960</v>
      </c>
      <c r="B343" s="19">
        <v>43933</v>
      </c>
      <c r="C343" s="11">
        <f>YEAR(B343)</f>
        <v>2020</v>
      </c>
      <c r="D343" s="38" t="str">
        <f t="shared" si="5"/>
        <v>Apr</v>
      </c>
      <c r="E343" s="12" t="s">
        <v>961</v>
      </c>
      <c r="F343" s="13" t="s">
        <v>6149</v>
      </c>
      <c r="G343" s="12">
        <v>4</v>
      </c>
      <c r="H343" s="12" t="str">
        <f>_xll.XLOOKUP(E343,customers!$A$1:$A$1001,customers!$B$1:$B$1001,,0)</f>
        <v>Hally Lorait</v>
      </c>
      <c r="I343" s="33">
        <f>_xll.XLOOKUP(E343,customers!$A$1:$A$1001,customers!$C$1:$C$1001,,0)</f>
        <v>0</v>
      </c>
      <c r="J343" s="12" t="str">
        <f>_xll.XLOOKUP(E343,customers!$A$1:$A$1001,customers!$G$1:$G$1001,,0)</f>
        <v>United States</v>
      </c>
      <c r="K343" s="13" t="str">
        <f>_xll.XLOOKUP(F343,products!$A$1:$A$49,products!$B$1:$B$49,,0)</f>
        <v>Rob</v>
      </c>
      <c r="L343" s="13" t="str">
        <f>_xll.XLOOKUP(F343,products!$A$1:$A$49,products!$C$1:$C$49,,0)</f>
        <v>D</v>
      </c>
      <c r="M343" s="10" t="str">
        <f>_xll.XLOOKUP(F343,products!$A$1:$A$49,products!$D$1:$D$49,,0) &amp; " Kg "</f>
        <v xml:space="preserve">2.5 Kg </v>
      </c>
      <c r="N343" s="26">
        <f>_xll.XLOOKUP(F343,products!$A$1:$A$49,products!$E$1:$E$49,,0)</f>
        <v>20.584999999999997</v>
      </c>
      <c r="O343" s="27">
        <f>(G343*N343)</f>
        <v>82.339999999999989</v>
      </c>
      <c r="P343" t="str">
        <f>IF(K343="Rob","Robusta",IF(K343="Exc","Excelsa",IF(K343="Lib","Liberica",IF(K343="Ara","Arabica",""))))</f>
        <v>Robusta</v>
      </c>
      <c r="Q343" t="str">
        <f>IF(L343="M","Medium",IF(L343="D","Dark",IF(L343="L","Light","")))</f>
        <v>Dark</v>
      </c>
      <c r="R343" t="str">
        <f>_xll.XLOOKUP(Table3[[#This Row],[Customer ID]],customers!$A$1:$A$1001,customers!$I$1:$I$1001,,0)</f>
        <v>Yes</v>
      </c>
    </row>
    <row r="344" spans="1:18" x14ac:dyDescent="0.3">
      <c r="A344" s="9" t="s">
        <v>4068</v>
      </c>
      <c r="B344" s="18">
        <v>43940</v>
      </c>
      <c r="C344" s="8">
        <f>YEAR(B344)</f>
        <v>2020</v>
      </c>
      <c r="D344" s="38" t="str">
        <f t="shared" si="5"/>
        <v>Apr</v>
      </c>
      <c r="E344" s="9" t="s">
        <v>4069</v>
      </c>
      <c r="F344" s="10" t="s">
        <v>6162</v>
      </c>
      <c r="G344" s="9">
        <v>3</v>
      </c>
      <c r="H344" s="9" t="str">
        <f>_xll.XLOOKUP(E344,customers!$A$1:$A$1001,customers!$B$1:$B$1001,,0)</f>
        <v>Lindy Uttermare</v>
      </c>
      <c r="I344" s="32" t="str">
        <f>_xll.XLOOKUP(E344,customers!$A$1:$A$1001,customers!$C$1:$C$1001,,0)</f>
        <v>luttermarehm@engadget.com</v>
      </c>
      <c r="J344" s="9" t="str">
        <f>_xll.XLOOKUP(E344,customers!$A$1:$A$1001,customers!$G$1:$G$1001,,0)</f>
        <v>United States</v>
      </c>
      <c r="K344" s="10" t="str">
        <f>_xll.XLOOKUP(F344,products!$A$1:$A$49,products!$B$1:$B$49,,0)</f>
        <v>Lib</v>
      </c>
      <c r="L344" s="10" t="str">
        <f>_xll.XLOOKUP(F344,products!$A$1:$A$49,products!$C$1:$C$49,,0)</f>
        <v>M</v>
      </c>
      <c r="M344" s="10" t="str">
        <f>_xll.XLOOKUP(F344,products!$A$1:$A$49,products!$D$1:$D$49,,0) &amp; " Kg "</f>
        <v xml:space="preserve">1 Kg </v>
      </c>
      <c r="N344" s="24">
        <f>_xll.XLOOKUP(F344,products!$A$1:$A$49,products!$E$1:$E$49,,0)</f>
        <v>14.55</v>
      </c>
      <c r="O344" s="25">
        <f>(G344*N344)</f>
        <v>43.650000000000006</v>
      </c>
      <c r="P344" t="str">
        <f>IF(K344="Rob","Robusta",IF(K344="Exc","Excelsa",IF(K344="Lib","Liberica",IF(K344="Ara","Arabica",""))))</f>
        <v>Liberica</v>
      </c>
      <c r="Q344" t="str">
        <f>IF(L344="M","Medium",IF(L344="D","Dark",IF(L344="L","Light","")))</f>
        <v>Medium</v>
      </c>
      <c r="R344" t="str">
        <f>_xll.XLOOKUP(Table3[[#This Row],[Customer ID]],customers!$A$1:$A$1001,customers!$I$1:$I$1001,,0)</f>
        <v>No</v>
      </c>
    </row>
    <row r="345" spans="1:18" x14ac:dyDescent="0.3">
      <c r="A345" s="12" t="s">
        <v>4348</v>
      </c>
      <c r="B345" s="19">
        <v>43941</v>
      </c>
      <c r="C345" s="11">
        <f>YEAR(B345)</f>
        <v>2020</v>
      </c>
      <c r="D345" s="38" t="str">
        <f t="shared" si="5"/>
        <v>Apr</v>
      </c>
      <c r="E345" s="12" t="s">
        <v>4349</v>
      </c>
      <c r="F345" s="13" t="s">
        <v>6169</v>
      </c>
      <c r="G345" s="12">
        <v>6</v>
      </c>
      <c r="H345" s="12" t="str">
        <f>_xll.XLOOKUP(E345,customers!$A$1:$A$1001,customers!$B$1:$B$1001,,0)</f>
        <v>Theo Jacobovitz</v>
      </c>
      <c r="I345" s="33" t="str">
        <f>_xll.XLOOKUP(E345,customers!$A$1:$A$1001,customers!$C$1:$C$1001,,0)</f>
        <v>tjacobovitziz@cbc.ca</v>
      </c>
      <c r="J345" s="12" t="str">
        <f>_xll.XLOOKUP(E345,customers!$A$1:$A$1001,customers!$G$1:$G$1001,,0)</f>
        <v>United States</v>
      </c>
      <c r="K345" s="13" t="str">
        <f>_xll.XLOOKUP(F345,products!$A$1:$A$49,products!$B$1:$B$49,,0)</f>
        <v>Lib</v>
      </c>
      <c r="L345" s="13" t="str">
        <f>_xll.XLOOKUP(F345,products!$A$1:$A$49,products!$C$1:$C$49,,0)</f>
        <v>D</v>
      </c>
      <c r="M345" s="10" t="str">
        <f>_xll.XLOOKUP(F345,products!$A$1:$A$49,products!$D$1:$D$49,,0) &amp; " Kg "</f>
        <v xml:space="preserve">0.5 Kg </v>
      </c>
      <c r="N345" s="26">
        <f>_xll.XLOOKUP(F345,products!$A$1:$A$49,products!$E$1:$E$49,,0)</f>
        <v>7.77</v>
      </c>
      <c r="O345" s="27">
        <f>(G345*N345)</f>
        <v>46.62</v>
      </c>
      <c r="P345" t="str">
        <f>IF(K345="Rob","Robusta",IF(K345="Exc","Excelsa",IF(K345="Lib","Liberica",IF(K345="Ara","Arabica",""))))</f>
        <v>Liberica</v>
      </c>
      <c r="Q345" t="str">
        <f>IF(L345="M","Medium",IF(L345="D","Dark",IF(L345="L","Light","")))</f>
        <v>Dark</v>
      </c>
      <c r="R345" t="str">
        <f>_xll.XLOOKUP(Table3[[#This Row],[Customer ID]],customers!$A$1:$A$1001,customers!$I$1:$I$1001,,0)</f>
        <v>No</v>
      </c>
    </row>
    <row r="346" spans="1:18" x14ac:dyDescent="0.3">
      <c r="A346" s="9" t="s">
        <v>5489</v>
      </c>
      <c r="B346" s="18">
        <v>43941</v>
      </c>
      <c r="C346" s="8">
        <f>YEAR(B346)</f>
        <v>2020</v>
      </c>
      <c r="D346" s="38" t="str">
        <f t="shared" si="5"/>
        <v>Apr</v>
      </c>
      <c r="E346" s="9" t="s">
        <v>5490</v>
      </c>
      <c r="F346" s="10" t="s">
        <v>6172</v>
      </c>
      <c r="G346" s="9">
        <v>1</v>
      </c>
      <c r="H346" s="9" t="str">
        <f>_xll.XLOOKUP(E346,customers!$A$1:$A$1001,customers!$B$1:$B$1001,,0)</f>
        <v>Delainey Kiddy</v>
      </c>
      <c r="I346" s="32" t="str">
        <f>_xll.XLOOKUP(E346,customers!$A$1:$A$1001,customers!$C$1:$C$1001,,0)</f>
        <v>dkiddyok@fda.gov</v>
      </c>
      <c r="J346" s="9" t="str">
        <f>_xll.XLOOKUP(E346,customers!$A$1:$A$1001,customers!$G$1:$G$1001,,0)</f>
        <v>United States</v>
      </c>
      <c r="K346" s="10" t="str">
        <f>_xll.XLOOKUP(F346,products!$A$1:$A$49,products!$B$1:$B$49,,0)</f>
        <v>Rob</v>
      </c>
      <c r="L346" s="10" t="str">
        <f>_xll.XLOOKUP(F346,products!$A$1:$A$49,products!$C$1:$C$49,,0)</f>
        <v>D</v>
      </c>
      <c r="M346" s="10" t="str">
        <f>_xll.XLOOKUP(F346,products!$A$1:$A$49,products!$D$1:$D$49,,0) &amp; " Kg "</f>
        <v xml:space="preserve">0.5 Kg </v>
      </c>
      <c r="N346" s="24">
        <f>_xll.XLOOKUP(F346,products!$A$1:$A$49,products!$E$1:$E$49,,0)</f>
        <v>5.3699999999999992</v>
      </c>
      <c r="O346" s="25">
        <f>(G346*N346)</f>
        <v>5.3699999999999992</v>
      </c>
      <c r="P346" t="str">
        <f>IF(K346="Rob","Robusta",IF(K346="Exc","Excelsa",IF(K346="Lib","Liberica",IF(K346="Ara","Arabica",""))))</f>
        <v>Robusta</v>
      </c>
      <c r="Q346" t="str">
        <f>IF(L346="M","Medium",IF(L346="D","Dark",IF(L346="L","Light","")))</f>
        <v>Dark</v>
      </c>
      <c r="R346" t="str">
        <f>_xll.XLOOKUP(Table3[[#This Row],[Customer ID]],customers!$A$1:$A$1001,customers!$I$1:$I$1001,,0)</f>
        <v>Yes</v>
      </c>
    </row>
    <row r="347" spans="1:18" x14ac:dyDescent="0.3">
      <c r="A347" s="12" t="s">
        <v>3955</v>
      </c>
      <c r="B347" s="19">
        <v>43944</v>
      </c>
      <c r="C347" s="11">
        <f>YEAR(B347)</f>
        <v>2020</v>
      </c>
      <c r="D347" s="38" t="str">
        <f t="shared" si="5"/>
        <v>Apr</v>
      </c>
      <c r="E347" s="12" t="s">
        <v>3840</v>
      </c>
      <c r="F347" s="13" t="s">
        <v>6146</v>
      </c>
      <c r="G347" s="12">
        <v>5</v>
      </c>
      <c r="H347" s="12" t="str">
        <f>_xll.XLOOKUP(E347,customers!$A$1:$A$1001,customers!$B$1:$B$1001,,0)</f>
        <v>Cody Verissimo</v>
      </c>
      <c r="I347" s="33" t="str">
        <f>_xll.XLOOKUP(E347,customers!$A$1:$A$1001,customers!$C$1:$C$1001,,0)</f>
        <v>cverissimogh@theglobeandmail.com</v>
      </c>
      <c r="J347" s="12" t="str">
        <f>_xll.XLOOKUP(E347,customers!$A$1:$A$1001,customers!$G$1:$G$1001,,0)</f>
        <v>United Kingdom</v>
      </c>
      <c r="K347" s="13" t="str">
        <f>_xll.XLOOKUP(F347,products!$A$1:$A$49,products!$B$1:$B$49,,0)</f>
        <v>Rob</v>
      </c>
      <c r="L347" s="13" t="str">
        <f>_xll.XLOOKUP(F347,products!$A$1:$A$49,products!$C$1:$C$49,,0)</f>
        <v>M</v>
      </c>
      <c r="M347" s="10" t="str">
        <f>_xll.XLOOKUP(F347,products!$A$1:$A$49,products!$D$1:$D$49,,0) &amp; " Kg "</f>
        <v xml:space="preserve">0.5 Kg </v>
      </c>
      <c r="N347" s="26">
        <f>_xll.XLOOKUP(F347,products!$A$1:$A$49,products!$E$1:$E$49,,0)</f>
        <v>5.97</v>
      </c>
      <c r="O347" s="27">
        <f>(G347*N347)</f>
        <v>29.849999999999998</v>
      </c>
      <c r="P347" t="str">
        <f>IF(K347="Rob","Robusta",IF(K347="Exc","Excelsa",IF(K347="Lib","Liberica",IF(K347="Ara","Arabica",""))))</f>
        <v>Robusta</v>
      </c>
      <c r="Q347" t="str">
        <f>IF(L347="M","Medium",IF(L347="D","Dark",IF(L347="L","Light","")))</f>
        <v>Medium</v>
      </c>
      <c r="R347" t="str">
        <f>_xll.XLOOKUP(Table3[[#This Row],[Customer ID]],customers!$A$1:$A$1001,customers!$I$1:$I$1001,,0)</f>
        <v>Yes</v>
      </c>
    </row>
    <row r="348" spans="1:18" x14ac:dyDescent="0.3">
      <c r="A348" s="9" t="s">
        <v>705</v>
      </c>
      <c r="B348" s="18">
        <v>43946</v>
      </c>
      <c r="C348" s="8">
        <f>YEAR(B348)</f>
        <v>2020</v>
      </c>
      <c r="D348" s="38" t="str">
        <f t="shared" si="5"/>
        <v>Apr</v>
      </c>
      <c r="E348" s="9" t="s">
        <v>706</v>
      </c>
      <c r="F348" s="10" t="s">
        <v>6151</v>
      </c>
      <c r="G348" s="9">
        <v>5</v>
      </c>
      <c r="H348" s="9" t="str">
        <f>_xll.XLOOKUP(E348,customers!$A$1:$A$1001,customers!$B$1:$B$1001,,0)</f>
        <v>Dorie de la Tremoille</v>
      </c>
      <c r="I348" s="32" t="str">
        <f>_xll.XLOOKUP(E348,customers!$A$1:$A$1001,customers!$C$1:$C$1001,,0)</f>
        <v>dde12@unesco.org</v>
      </c>
      <c r="J348" s="9" t="str">
        <f>_xll.XLOOKUP(E348,customers!$A$1:$A$1001,customers!$G$1:$G$1001,,0)</f>
        <v>United States</v>
      </c>
      <c r="K348" s="10" t="str">
        <f>_xll.XLOOKUP(F348,products!$A$1:$A$49,products!$B$1:$B$49,,0)</f>
        <v>Rob</v>
      </c>
      <c r="L348" s="10" t="str">
        <f>_xll.XLOOKUP(F348,products!$A$1:$A$49,products!$C$1:$C$49,,0)</f>
        <v>M</v>
      </c>
      <c r="M348" s="10" t="str">
        <f>_xll.XLOOKUP(F348,products!$A$1:$A$49,products!$D$1:$D$49,,0) &amp; " Kg "</f>
        <v xml:space="preserve">2.5 Kg </v>
      </c>
      <c r="N348" s="24">
        <f>_xll.XLOOKUP(F348,products!$A$1:$A$49,products!$E$1:$E$49,,0)</f>
        <v>22.884999999999998</v>
      </c>
      <c r="O348" s="25">
        <f>(G348*N348)</f>
        <v>114.42499999999998</v>
      </c>
      <c r="P348" t="str">
        <f>IF(K348="Rob","Robusta",IF(K348="Exc","Excelsa",IF(K348="Lib","Liberica",IF(K348="Ara","Arabica",""))))</f>
        <v>Robusta</v>
      </c>
      <c r="Q348" t="str">
        <f>IF(L348="M","Medium",IF(L348="D","Dark",IF(L348="L","Light","")))</f>
        <v>Medium</v>
      </c>
      <c r="R348" t="str">
        <f>_xll.XLOOKUP(Table3[[#This Row],[Customer ID]],customers!$A$1:$A$1001,customers!$I$1:$I$1001,,0)</f>
        <v>No</v>
      </c>
    </row>
    <row r="349" spans="1:18" x14ac:dyDescent="0.3">
      <c r="A349" s="12" t="s">
        <v>3823</v>
      </c>
      <c r="B349" s="19">
        <v>43950</v>
      </c>
      <c r="C349" s="11">
        <f>YEAR(B349)</f>
        <v>2020</v>
      </c>
      <c r="D349" s="38" t="str">
        <f t="shared" si="5"/>
        <v>Apr</v>
      </c>
      <c r="E349" s="12" t="s">
        <v>3824</v>
      </c>
      <c r="F349" s="13" t="s">
        <v>6166</v>
      </c>
      <c r="G349" s="12">
        <v>2</v>
      </c>
      <c r="H349" s="12" t="str">
        <f>_xll.XLOOKUP(E349,customers!$A$1:$A$1001,customers!$B$1:$B$1001,,0)</f>
        <v>Jewelle Shenton</v>
      </c>
      <c r="I349" s="33" t="str">
        <f>_xll.XLOOKUP(E349,customers!$A$1:$A$1001,customers!$C$1:$C$1001,,0)</f>
        <v>jshentonge@google.com.hk</v>
      </c>
      <c r="J349" s="12" t="str">
        <f>_xll.XLOOKUP(E349,customers!$A$1:$A$1001,customers!$G$1:$G$1001,,0)</f>
        <v>United States</v>
      </c>
      <c r="K349" s="13" t="str">
        <f>_xll.XLOOKUP(F349,products!$A$1:$A$49,products!$B$1:$B$49,,0)</f>
        <v>Exc</v>
      </c>
      <c r="L349" s="13" t="str">
        <f>_xll.XLOOKUP(F349,products!$A$1:$A$49,products!$C$1:$C$49,,0)</f>
        <v>M</v>
      </c>
      <c r="M349" s="10" t="str">
        <f>_xll.XLOOKUP(F349,products!$A$1:$A$49,products!$D$1:$D$49,,0) &amp; " Kg "</f>
        <v xml:space="preserve">2.5 Kg </v>
      </c>
      <c r="N349" s="26">
        <f>_xll.XLOOKUP(F349,products!$A$1:$A$49,products!$E$1:$E$49,,0)</f>
        <v>31.624999999999996</v>
      </c>
      <c r="O349" s="27">
        <f>(G349*N349)</f>
        <v>63.249999999999993</v>
      </c>
      <c r="P349" t="str">
        <f>IF(K349="Rob","Robusta",IF(K349="Exc","Excelsa",IF(K349="Lib","Liberica",IF(K349="Ara","Arabica",""))))</f>
        <v>Excelsa</v>
      </c>
      <c r="Q349" t="str">
        <f>IF(L349="M","Medium",IF(L349="D","Dark",IF(L349="L","Light","")))</f>
        <v>Medium</v>
      </c>
      <c r="R349" t="str">
        <f>_xll.XLOOKUP(Table3[[#This Row],[Customer ID]],customers!$A$1:$A$1001,customers!$I$1:$I$1001,,0)</f>
        <v>Yes</v>
      </c>
    </row>
    <row r="350" spans="1:18" x14ac:dyDescent="0.3">
      <c r="A350" s="9" t="s">
        <v>5002</v>
      </c>
      <c r="B350" s="18">
        <v>43950</v>
      </c>
      <c r="C350" s="8">
        <f>YEAR(B350)</f>
        <v>2020</v>
      </c>
      <c r="D350" s="38" t="str">
        <f t="shared" si="5"/>
        <v>Apr</v>
      </c>
      <c r="E350" s="9" t="s">
        <v>5003</v>
      </c>
      <c r="F350" s="10" t="s">
        <v>6163</v>
      </c>
      <c r="G350" s="9">
        <v>3</v>
      </c>
      <c r="H350" s="9" t="str">
        <f>_xll.XLOOKUP(E350,customers!$A$1:$A$1001,customers!$B$1:$B$1001,,0)</f>
        <v>Guenevere Ruggen</v>
      </c>
      <c r="I350" s="32" t="str">
        <f>_xll.XLOOKUP(E350,customers!$A$1:$A$1001,customers!$C$1:$C$1001,,0)</f>
        <v>gruggenm6@nymag.com</v>
      </c>
      <c r="J350" s="9" t="str">
        <f>_xll.XLOOKUP(E350,customers!$A$1:$A$1001,customers!$G$1:$G$1001,,0)</f>
        <v>United States</v>
      </c>
      <c r="K350" s="10" t="str">
        <f>_xll.XLOOKUP(F350,products!$A$1:$A$49,products!$B$1:$B$49,,0)</f>
        <v>Rob</v>
      </c>
      <c r="L350" s="10" t="str">
        <f>_xll.XLOOKUP(F350,products!$A$1:$A$49,products!$C$1:$C$49,,0)</f>
        <v>D</v>
      </c>
      <c r="M350" s="10" t="str">
        <f>_xll.XLOOKUP(F350,products!$A$1:$A$49,products!$D$1:$D$49,,0) &amp; " Kg "</f>
        <v xml:space="preserve">0.2 Kg </v>
      </c>
      <c r="N350" s="24">
        <f>_xll.XLOOKUP(F350,products!$A$1:$A$49,products!$E$1:$E$49,,0)</f>
        <v>2.6849999999999996</v>
      </c>
      <c r="O350" s="25">
        <f>(G350*N350)</f>
        <v>8.0549999999999997</v>
      </c>
      <c r="P350" t="str">
        <f>IF(K350="Rob","Robusta",IF(K350="Exc","Excelsa",IF(K350="Lib","Liberica",IF(K350="Ara","Arabica",""))))</f>
        <v>Robusta</v>
      </c>
      <c r="Q350" t="str">
        <f>IF(L350="M","Medium",IF(L350="D","Dark",IF(L350="L","Light","")))</f>
        <v>Dark</v>
      </c>
      <c r="R350" t="str">
        <f>_xll.XLOOKUP(Table3[[#This Row],[Customer ID]],customers!$A$1:$A$1001,customers!$I$1:$I$1001,,0)</f>
        <v>Yes</v>
      </c>
    </row>
    <row r="351" spans="1:18" x14ac:dyDescent="0.3">
      <c r="A351" s="12" t="s">
        <v>1872</v>
      </c>
      <c r="B351" s="19">
        <v>43951</v>
      </c>
      <c r="C351" s="11">
        <f>YEAR(B351)</f>
        <v>2020</v>
      </c>
      <c r="D351" s="38" t="str">
        <f t="shared" si="5"/>
        <v>Apr</v>
      </c>
      <c r="E351" s="12" t="s">
        <v>1873</v>
      </c>
      <c r="F351" s="13" t="s">
        <v>6145</v>
      </c>
      <c r="G351" s="12">
        <v>5</v>
      </c>
      <c r="H351" s="12" t="str">
        <f>_xll.XLOOKUP(E351,customers!$A$1:$A$1001,customers!$B$1:$B$1001,,0)</f>
        <v>Lexie Mallan</v>
      </c>
      <c r="I351" s="33" t="str">
        <f>_xll.XLOOKUP(E351,customers!$A$1:$A$1001,customers!$C$1:$C$1001,,0)</f>
        <v>lmallan6t@state.gov</v>
      </c>
      <c r="J351" s="12" t="str">
        <f>_xll.XLOOKUP(E351,customers!$A$1:$A$1001,customers!$G$1:$G$1001,,0)</f>
        <v>United States</v>
      </c>
      <c r="K351" s="13" t="str">
        <f>_xll.XLOOKUP(F351,products!$A$1:$A$49,products!$B$1:$B$49,,0)</f>
        <v>Lib</v>
      </c>
      <c r="L351" s="13" t="str">
        <f>_xll.XLOOKUP(F351,products!$A$1:$A$49,products!$C$1:$C$49,,0)</f>
        <v>L</v>
      </c>
      <c r="M351" s="10" t="str">
        <f>_xll.XLOOKUP(F351,products!$A$1:$A$49,products!$D$1:$D$49,,0) &amp; " Kg "</f>
        <v xml:space="preserve">0.2 Kg </v>
      </c>
      <c r="N351" s="26">
        <f>_xll.XLOOKUP(F351,products!$A$1:$A$49,products!$E$1:$E$49,,0)</f>
        <v>4.7549999999999999</v>
      </c>
      <c r="O351" s="27">
        <f>(G351*N351)</f>
        <v>23.774999999999999</v>
      </c>
      <c r="P351" t="str">
        <f>IF(K351="Rob","Robusta",IF(K351="Exc","Excelsa",IF(K351="Lib","Liberica",IF(K351="Ara","Arabica",""))))</f>
        <v>Liberica</v>
      </c>
      <c r="Q351" t="str">
        <f>IF(L351="M","Medium",IF(L351="D","Dark",IF(L351="L","Light","")))</f>
        <v>Light</v>
      </c>
      <c r="R351" t="str">
        <f>_xll.XLOOKUP(Table3[[#This Row],[Customer ID]],customers!$A$1:$A$1001,customers!$I$1:$I$1001,,0)</f>
        <v>Yes</v>
      </c>
    </row>
    <row r="352" spans="1:18" x14ac:dyDescent="0.3">
      <c r="A352" s="9" t="s">
        <v>2244</v>
      </c>
      <c r="B352" s="18">
        <v>43951</v>
      </c>
      <c r="C352" s="8">
        <f>YEAR(B352)</f>
        <v>2020</v>
      </c>
      <c r="D352" s="38" t="str">
        <f t="shared" si="5"/>
        <v>Apr</v>
      </c>
      <c r="E352" s="9" t="s">
        <v>2245</v>
      </c>
      <c r="F352" s="10" t="s">
        <v>6166</v>
      </c>
      <c r="G352" s="9">
        <v>6</v>
      </c>
      <c r="H352" s="9" t="str">
        <f>_xll.XLOOKUP(E352,customers!$A$1:$A$1001,customers!$B$1:$B$1001,,0)</f>
        <v>Claudetta Rushe</v>
      </c>
      <c r="I352" s="32" t="str">
        <f>_xll.XLOOKUP(E352,customers!$A$1:$A$1001,customers!$C$1:$C$1001,,0)</f>
        <v>crushe8n@about.me</v>
      </c>
      <c r="J352" s="9" t="str">
        <f>_xll.XLOOKUP(E352,customers!$A$1:$A$1001,customers!$G$1:$G$1001,,0)</f>
        <v>United States</v>
      </c>
      <c r="K352" s="10" t="str">
        <f>_xll.XLOOKUP(F352,products!$A$1:$A$49,products!$B$1:$B$49,,0)</f>
        <v>Exc</v>
      </c>
      <c r="L352" s="10" t="str">
        <f>_xll.XLOOKUP(F352,products!$A$1:$A$49,products!$C$1:$C$49,,0)</f>
        <v>M</v>
      </c>
      <c r="M352" s="10" t="str">
        <f>_xll.XLOOKUP(F352,products!$A$1:$A$49,products!$D$1:$D$49,,0) &amp; " Kg "</f>
        <v xml:space="preserve">2.5 Kg </v>
      </c>
      <c r="N352" s="24">
        <f>_xll.XLOOKUP(F352,products!$A$1:$A$49,products!$E$1:$E$49,,0)</f>
        <v>31.624999999999996</v>
      </c>
      <c r="O352" s="25">
        <f>(G352*N352)</f>
        <v>189.74999999999997</v>
      </c>
      <c r="P352" t="str">
        <f>IF(K352="Rob","Robusta",IF(K352="Exc","Excelsa",IF(K352="Lib","Liberica",IF(K352="Ara","Arabica",""))))</f>
        <v>Excelsa</v>
      </c>
      <c r="Q352" t="str">
        <f>IF(L352="M","Medium",IF(L352="D","Dark",IF(L352="L","Light","")))</f>
        <v>Medium</v>
      </c>
      <c r="R352" t="str">
        <f>_xll.XLOOKUP(Table3[[#This Row],[Customer ID]],customers!$A$1:$A$1001,customers!$I$1:$I$1001,,0)</f>
        <v>Yes</v>
      </c>
    </row>
    <row r="353" spans="1:18" x14ac:dyDescent="0.3">
      <c r="A353" s="12" t="s">
        <v>3248</v>
      </c>
      <c r="B353" s="19">
        <v>43954</v>
      </c>
      <c r="C353" s="11">
        <f>YEAR(B353)</f>
        <v>2020</v>
      </c>
      <c r="D353" s="38" t="str">
        <f t="shared" si="5"/>
        <v>May</v>
      </c>
      <c r="E353" s="12" t="s">
        <v>3249</v>
      </c>
      <c r="F353" s="13" t="s">
        <v>6174</v>
      </c>
      <c r="G353" s="12">
        <v>5</v>
      </c>
      <c r="H353" s="12" t="str">
        <f>_xll.XLOOKUP(E353,customers!$A$1:$A$1001,customers!$B$1:$B$1001,,0)</f>
        <v>Becky Semkins</v>
      </c>
      <c r="I353" s="33" t="str">
        <f>_xll.XLOOKUP(E353,customers!$A$1:$A$1001,customers!$C$1:$C$1001,,0)</f>
        <v>bsemkinsdk@unc.edu</v>
      </c>
      <c r="J353" s="12" t="str">
        <f>_xll.XLOOKUP(E353,customers!$A$1:$A$1001,customers!$G$1:$G$1001,,0)</f>
        <v>Ireland</v>
      </c>
      <c r="K353" s="13" t="str">
        <f>_xll.XLOOKUP(F353,products!$A$1:$A$49,products!$B$1:$B$49,,0)</f>
        <v>Rob</v>
      </c>
      <c r="L353" s="13" t="str">
        <f>_xll.XLOOKUP(F353,products!$A$1:$A$49,products!$C$1:$C$49,,0)</f>
        <v>M</v>
      </c>
      <c r="M353" s="10" t="str">
        <f>_xll.XLOOKUP(F353,products!$A$1:$A$49,products!$D$1:$D$49,,0) &amp; " Kg "</f>
        <v xml:space="preserve">0.2 Kg </v>
      </c>
      <c r="N353" s="26">
        <f>_xll.XLOOKUP(F353,products!$A$1:$A$49,products!$E$1:$E$49,,0)</f>
        <v>2.9849999999999999</v>
      </c>
      <c r="O353" s="27">
        <f>(G353*N353)</f>
        <v>14.924999999999999</v>
      </c>
      <c r="P353" t="str">
        <f>IF(K353="Rob","Robusta",IF(K353="Exc","Excelsa",IF(K353="Lib","Liberica",IF(K353="Ara","Arabica",""))))</f>
        <v>Robusta</v>
      </c>
      <c r="Q353" t="str">
        <f>IF(L353="M","Medium",IF(L353="D","Dark",IF(L353="L","Light","")))</f>
        <v>Medium</v>
      </c>
      <c r="R353" t="str">
        <f>_xll.XLOOKUP(Table3[[#This Row],[Customer ID]],customers!$A$1:$A$1001,customers!$I$1:$I$1001,,0)</f>
        <v>Yes</v>
      </c>
    </row>
    <row r="354" spans="1:18" x14ac:dyDescent="0.3">
      <c r="A354" s="9" t="s">
        <v>4961</v>
      </c>
      <c r="B354" s="18">
        <v>43954</v>
      </c>
      <c r="C354" s="8">
        <f>YEAR(B354)</f>
        <v>2020</v>
      </c>
      <c r="D354" s="38" t="str">
        <f t="shared" si="5"/>
        <v>May</v>
      </c>
      <c r="E354" s="9" t="s">
        <v>4962</v>
      </c>
      <c r="F354" s="10" t="s">
        <v>6145</v>
      </c>
      <c r="G354" s="9">
        <v>5</v>
      </c>
      <c r="H354" s="9" t="str">
        <f>_xll.XLOOKUP(E354,customers!$A$1:$A$1001,customers!$B$1:$B$1001,,0)</f>
        <v>Karylin Huddart</v>
      </c>
      <c r="I354" s="32" t="str">
        <f>_xll.XLOOKUP(E354,customers!$A$1:$A$1001,customers!$C$1:$C$1001,,0)</f>
        <v>khuddartlz@about.com</v>
      </c>
      <c r="J354" s="9" t="str">
        <f>_xll.XLOOKUP(E354,customers!$A$1:$A$1001,customers!$G$1:$G$1001,,0)</f>
        <v>United States</v>
      </c>
      <c r="K354" s="10" t="str">
        <f>_xll.XLOOKUP(F354,products!$A$1:$A$49,products!$B$1:$B$49,,0)</f>
        <v>Lib</v>
      </c>
      <c r="L354" s="10" t="str">
        <f>_xll.XLOOKUP(F354,products!$A$1:$A$49,products!$C$1:$C$49,,0)</f>
        <v>L</v>
      </c>
      <c r="M354" s="10" t="str">
        <f>_xll.XLOOKUP(F354,products!$A$1:$A$49,products!$D$1:$D$49,,0) &amp; " Kg "</f>
        <v xml:space="preserve">0.2 Kg </v>
      </c>
      <c r="N354" s="24">
        <f>_xll.XLOOKUP(F354,products!$A$1:$A$49,products!$E$1:$E$49,,0)</f>
        <v>4.7549999999999999</v>
      </c>
      <c r="O354" s="25">
        <f>(G354*N354)</f>
        <v>23.774999999999999</v>
      </c>
      <c r="P354" t="str">
        <f>IF(K354="Rob","Robusta",IF(K354="Exc","Excelsa",IF(K354="Lib","Liberica",IF(K354="Ara","Arabica",""))))</f>
        <v>Liberica</v>
      </c>
      <c r="Q354" t="str">
        <f>IF(L354="M","Medium",IF(L354="D","Dark",IF(L354="L","Light","")))</f>
        <v>Light</v>
      </c>
      <c r="R354" t="str">
        <f>_xll.XLOOKUP(Table3[[#This Row],[Customer ID]],customers!$A$1:$A$1001,customers!$I$1:$I$1001,,0)</f>
        <v>Yes</v>
      </c>
    </row>
    <row r="355" spans="1:18" x14ac:dyDescent="0.3">
      <c r="A355" s="12" t="s">
        <v>5030</v>
      </c>
      <c r="B355" s="19">
        <v>43955</v>
      </c>
      <c r="C355" s="11">
        <f>YEAR(B355)</f>
        <v>2020</v>
      </c>
      <c r="D355" s="38" t="str">
        <f t="shared" si="5"/>
        <v>May</v>
      </c>
      <c r="E355" s="12" t="s">
        <v>5031</v>
      </c>
      <c r="F355" s="13" t="s">
        <v>6166</v>
      </c>
      <c r="G355" s="12">
        <v>4</v>
      </c>
      <c r="H355" s="12" t="str">
        <f>_xll.XLOOKUP(E355,customers!$A$1:$A$1001,customers!$B$1:$B$1001,,0)</f>
        <v>Darn Penquet</v>
      </c>
      <c r="I355" s="33" t="str">
        <f>_xll.XLOOKUP(E355,customers!$A$1:$A$1001,customers!$C$1:$C$1001,,0)</f>
        <v>dpenquetmb@diigo.com</v>
      </c>
      <c r="J355" s="12" t="str">
        <f>_xll.XLOOKUP(E355,customers!$A$1:$A$1001,customers!$G$1:$G$1001,,0)</f>
        <v>United States</v>
      </c>
      <c r="K355" s="13" t="str">
        <f>_xll.XLOOKUP(F355,products!$A$1:$A$49,products!$B$1:$B$49,,0)</f>
        <v>Exc</v>
      </c>
      <c r="L355" s="13" t="str">
        <f>_xll.XLOOKUP(F355,products!$A$1:$A$49,products!$C$1:$C$49,,0)</f>
        <v>M</v>
      </c>
      <c r="M355" s="10" t="str">
        <f>_xll.XLOOKUP(F355,products!$A$1:$A$49,products!$D$1:$D$49,,0) &amp; " Kg "</f>
        <v xml:space="preserve">2.5 Kg </v>
      </c>
      <c r="N355" s="26">
        <f>_xll.XLOOKUP(F355,products!$A$1:$A$49,products!$E$1:$E$49,,0)</f>
        <v>31.624999999999996</v>
      </c>
      <c r="O355" s="27">
        <f>(G355*N355)</f>
        <v>126.49999999999999</v>
      </c>
      <c r="P355" t="str">
        <f>IF(K355="Rob","Robusta",IF(K355="Exc","Excelsa",IF(K355="Lib","Liberica",IF(K355="Ara","Arabica",""))))</f>
        <v>Excelsa</v>
      </c>
      <c r="Q355" t="str">
        <f>IF(L355="M","Medium",IF(L355="D","Dark",IF(L355="L","Light","")))</f>
        <v>Medium</v>
      </c>
      <c r="R355" t="str">
        <f>_xll.XLOOKUP(Table3[[#This Row],[Customer ID]],customers!$A$1:$A$1001,customers!$I$1:$I$1001,,0)</f>
        <v>No</v>
      </c>
    </row>
    <row r="356" spans="1:18" x14ac:dyDescent="0.3">
      <c r="A356" s="9" t="s">
        <v>5666</v>
      </c>
      <c r="B356" s="18">
        <v>43955</v>
      </c>
      <c r="C356" s="8">
        <f>YEAR(B356)</f>
        <v>2020</v>
      </c>
      <c r="D356" s="38" t="str">
        <f t="shared" si="5"/>
        <v>May</v>
      </c>
      <c r="E356" s="9" t="s">
        <v>5667</v>
      </c>
      <c r="F356" s="10" t="s">
        <v>6185</v>
      </c>
      <c r="G356" s="9">
        <v>3</v>
      </c>
      <c r="H356" s="9" t="str">
        <f>_xll.XLOOKUP(E356,customers!$A$1:$A$1001,customers!$B$1:$B$1001,,0)</f>
        <v>Isis Hessel</v>
      </c>
      <c r="I356" s="32" t="str">
        <f>_xll.XLOOKUP(E356,customers!$A$1:$A$1001,customers!$C$1:$C$1001,,0)</f>
        <v>ihesselpf@ox.ac.uk</v>
      </c>
      <c r="J356" s="9" t="str">
        <f>_xll.XLOOKUP(E356,customers!$A$1:$A$1001,customers!$G$1:$G$1001,,0)</f>
        <v>United States</v>
      </c>
      <c r="K356" s="10" t="str">
        <f>_xll.XLOOKUP(F356,products!$A$1:$A$49,products!$B$1:$B$49,,0)</f>
        <v>Exc</v>
      </c>
      <c r="L356" s="10" t="str">
        <f>_xll.XLOOKUP(F356,products!$A$1:$A$49,products!$C$1:$C$49,,0)</f>
        <v>D</v>
      </c>
      <c r="M356" s="10" t="str">
        <f>_xll.XLOOKUP(F356,products!$A$1:$A$49,products!$D$1:$D$49,,0) &amp; " Kg "</f>
        <v xml:space="preserve">2.5 Kg </v>
      </c>
      <c r="N356" s="24">
        <f>_xll.XLOOKUP(F356,products!$A$1:$A$49,products!$E$1:$E$49,,0)</f>
        <v>27.945</v>
      </c>
      <c r="O356" s="25">
        <f>(G356*N356)</f>
        <v>83.835000000000008</v>
      </c>
      <c r="P356" t="str">
        <f>IF(K356="Rob","Robusta",IF(K356="Exc","Excelsa",IF(K356="Lib","Liberica",IF(K356="Ara","Arabica",""))))</f>
        <v>Excelsa</v>
      </c>
      <c r="Q356" t="str">
        <f>IF(L356="M","Medium",IF(L356="D","Dark",IF(L356="L","Light","")))</f>
        <v>Dark</v>
      </c>
      <c r="R356" t="str">
        <f>_xll.XLOOKUP(Table3[[#This Row],[Customer ID]],customers!$A$1:$A$1001,customers!$I$1:$I$1001,,0)</f>
        <v>Yes</v>
      </c>
    </row>
    <row r="357" spans="1:18" x14ac:dyDescent="0.3">
      <c r="A357" s="12" t="s">
        <v>6064</v>
      </c>
      <c r="B357" s="19">
        <v>43955</v>
      </c>
      <c r="C357" s="11">
        <f>YEAR(B357)</f>
        <v>2020</v>
      </c>
      <c r="D357" s="38" t="str">
        <f t="shared" si="5"/>
        <v>May</v>
      </c>
      <c r="E357" s="12" t="s">
        <v>6065</v>
      </c>
      <c r="F357" s="13" t="s">
        <v>6181</v>
      </c>
      <c r="G357" s="12">
        <v>1</v>
      </c>
      <c r="H357" s="12" t="str">
        <f>_xll.XLOOKUP(E357,customers!$A$1:$A$1001,customers!$B$1:$B$1001,,0)</f>
        <v>Claudell Ayre</v>
      </c>
      <c r="I357" s="33" t="str">
        <f>_xll.XLOOKUP(E357,customers!$A$1:$A$1001,customers!$C$1:$C$1001,,0)</f>
        <v>cayrere@symantec.com</v>
      </c>
      <c r="J357" s="12" t="str">
        <f>_xll.XLOOKUP(E357,customers!$A$1:$A$1001,customers!$G$1:$G$1001,,0)</f>
        <v>United States</v>
      </c>
      <c r="K357" s="13" t="str">
        <f>_xll.XLOOKUP(F357,products!$A$1:$A$49,products!$B$1:$B$49,,0)</f>
        <v>Lib</v>
      </c>
      <c r="L357" s="13" t="str">
        <f>_xll.XLOOKUP(F357,products!$A$1:$A$49,products!$C$1:$C$49,,0)</f>
        <v>M</v>
      </c>
      <c r="M357" s="10" t="str">
        <f>_xll.XLOOKUP(F357,products!$A$1:$A$49,products!$D$1:$D$49,,0) &amp; " Kg "</f>
        <v xml:space="preserve">2.5 Kg </v>
      </c>
      <c r="N357" s="26">
        <f>_xll.XLOOKUP(F357,products!$A$1:$A$49,products!$E$1:$E$49,,0)</f>
        <v>33.464999999999996</v>
      </c>
      <c r="O357" s="27">
        <f>(G357*N357)</f>
        <v>33.464999999999996</v>
      </c>
      <c r="P357" t="str">
        <f>IF(K357="Rob","Robusta",IF(K357="Exc","Excelsa",IF(K357="Lib","Liberica",IF(K357="Ara","Arabica",""))))</f>
        <v>Liberica</v>
      </c>
      <c r="Q357" t="str">
        <f>IF(L357="M","Medium",IF(L357="D","Dark",IF(L357="L","Light","")))</f>
        <v>Medium</v>
      </c>
      <c r="R357" t="str">
        <f>_xll.XLOOKUP(Table3[[#This Row],[Customer ID]],customers!$A$1:$A$1001,customers!$I$1:$I$1001,,0)</f>
        <v>No</v>
      </c>
    </row>
    <row r="358" spans="1:18" x14ac:dyDescent="0.3">
      <c r="A358" s="9" t="s">
        <v>1083</v>
      </c>
      <c r="B358" s="18">
        <v>43956</v>
      </c>
      <c r="C358" s="8">
        <f>YEAR(B358)</f>
        <v>2020</v>
      </c>
      <c r="D358" s="38" t="str">
        <f t="shared" si="5"/>
        <v>May</v>
      </c>
      <c r="E358" s="9" t="s">
        <v>1084</v>
      </c>
      <c r="F358" s="10" t="s">
        <v>6183</v>
      </c>
      <c r="G358" s="9">
        <v>2</v>
      </c>
      <c r="H358" s="9" t="str">
        <f>_xll.XLOOKUP(E358,customers!$A$1:$A$1001,customers!$B$1:$B$1001,,0)</f>
        <v>Lind Conyers</v>
      </c>
      <c r="I358" s="32" t="str">
        <f>_xll.XLOOKUP(E358,customers!$A$1:$A$1001,customers!$C$1:$C$1001,,0)</f>
        <v>lconyers2y@twitter.com</v>
      </c>
      <c r="J358" s="9" t="str">
        <f>_xll.XLOOKUP(E358,customers!$A$1:$A$1001,customers!$G$1:$G$1001,,0)</f>
        <v>United States</v>
      </c>
      <c r="K358" s="10" t="str">
        <f>_xll.XLOOKUP(F358,products!$A$1:$A$49,products!$B$1:$B$49,,0)</f>
        <v>Exc</v>
      </c>
      <c r="L358" s="10" t="str">
        <f>_xll.XLOOKUP(F358,products!$A$1:$A$49,products!$C$1:$C$49,,0)</f>
        <v>D</v>
      </c>
      <c r="M358" s="10" t="str">
        <f>_xll.XLOOKUP(F358,products!$A$1:$A$49,products!$D$1:$D$49,,0) &amp; " Kg "</f>
        <v xml:space="preserve">1 Kg </v>
      </c>
      <c r="N358" s="24">
        <f>_xll.XLOOKUP(F358,products!$A$1:$A$49,products!$E$1:$E$49,,0)</f>
        <v>12.15</v>
      </c>
      <c r="O358" s="25">
        <f>(G358*N358)</f>
        <v>24.3</v>
      </c>
      <c r="P358" t="str">
        <f>IF(K358="Rob","Robusta",IF(K358="Exc","Excelsa",IF(K358="Lib","Liberica",IF(K358="Ara","Arabica",""))))</f>
        <v>Excelsa</v>
      </c>
      <c r="Q358" t="str">
        <f>IF(L358="M","Medium",IF(L358="D","Dark",IF(L358="L","Light","")))</f>
        <v>Dark</v>
      </c>
      <c r="R358" t="str">
        <f>_xll.XLOOKUP(Table3[[#This Row],[Customer ID]],customers!$A$1:$A$1001,customers!$I$1:$I$1001,,0)</f>
        <v>No</v>
      </c>
    </row>
    <row r="359" spans="1:18" x14ac:dyDescent="0.3">
      <c r="A359" s="12" t="s">
        <v>5483</v>
      </c>
      <c r="B359" s="19">
        <v>43956</v>
      </c>
      <c r="C359" s="11">
        <f>YEAR(B359)</f>
        <v>2020</v>
      </c>
      <c r="D359" s="38" t="str">
        <f t="shared" si="5"/>
        <v>May</v>
      </c>
      <c r="E359" s="12" t="s">
        <v>5484</v>
      </c>
      <c r="F359" s="13" t="s">
        <v>6175</v>
      </c>
      <c r="G359" s="12">
        <v>3</v>
      </c>
      <c r="H359" s="12" t="str">
        <f>_xll.XLOOKUP(E359,customers!$A$1:$A$1001,customers!$B$1:$B$1001,,0)</f>
        <v>Lindon Agnolo</v>
      </c>
      <c r="I359" s="33" t="str">
        <f>_xll.XLOOKUP(E359,customers!$A$1:$A$1001,customers!$C$1:$C$1001,,0)</f>
        <v>lagnolooj@pinterest.com</v>
      </c>
      <c r="J359" s="12" t="str">
        <f>_xll.XLOOKUP(E359,customers!$A$1:$A$1001,customers!$G$1:$G$1001,,0)</f>
        <v>United States</v>
      </c>
      <c r="K359" s="13" t="str">
        <f>_xll.XLOOKUP(F359,products!$A$1:$A$49,products!$B$1:$B$49,,0)</f>
        <v>Ara</v>
      </c>
      <c r="L359" s="13" t="str">
        <f>_xll.XLOOKUP(F359,products!$A$1:$A$49,products!$C$1:$C$49,,0)</f>
        <v>M</v>
      </c>
      <c r="M359" s="10" t="str">
        <f>_xll.XLOOKUP(F359,products!$A$1:$A$49,products!$D$1:$D$49,,0) &amp; " Kg "</f>
        <v xml:space="preserve">2.5 Kg </v>
      </c>
      <c r="N359" s="26">
        <f>_xll.XLOOKUP(F359,products!$A$1:$A$49,products!$E$1:$E$49,,0)</f>
        <v>25.874999999999996</v>
      </c>
      <c r="O359" s="27">
        <f>(G359*N359)</f>
        <v>77.624999999999986</v>
      </c>
      <c r="P359" t="str">
        <f>IF(K359="Rob","Robusta",IF(K359="Exc","Excelsa",IF(K359="Lib","Liberica",IF(K359="Ara","Arabica",""))))</f>
        <v>Arabica</v>
      </c>
      <c r="Q359" t="str">
        <f>IF(L359="M","Medium",IF(L359="D","Dark",IF(L359="L","Light","")))</f>
        <v>Medium</v>
      </c>
      <c r="R359" t="str">
        <f>_xll.XLOOKUP(Table3[[#This Row],[Customer ID]],customers!$A$1:$A$1001,customers!$I$1:$I$1001,,0)</f>
        <v>Yes</v>
      </c>
    </row>
    <row r="360" spans="1:18" x14ac:dyDescent="0.3">
      <c r="A360" s="9" t="s">
        <v>2097</v>
      </c>
      <c r="B360" s="18">
        <v>43960</v>
      </c>
      <c r="C360" s="8">
        <f>YEAR(B360)</f>
        <v>2020</v>
      </c>
      <c r="D360" s="38" t="str">
        <f t="shared" si="5"/>
        <v>May</v>
      </c>
      <c r="E360" s="9" t="s">
        <v>2098</v>
      </c>
      <c r="F360" s="10" t="s">
        <v>6166</v>
      </c>
      <c r="G360" s="9">
        <v>3</v>
      </c>
      <c r="H360" s="9" t="str">
        <f>_xll.XLOOKUP(E360,customers!$A$1:$A$1001,customers!$B$1:$B$1001,,0)</f>
        <v>Nanine McCarthy</v>
      </c>
      <c r="I360" s="32">
        <f>_xll.XLOOKUP(E360,customers!$A$1:$A$1001,customers!$C$1:$C$1001,,0)</f>
        <v>0</v>
      </c>
      <c r="J360" s="9" t="str">
        <f>_xll.XLOOKUP(E360,customers!$A$1:$A$1001,customers!$G$1:$G$1001,,0)</f>
        <v>United States</v>
      </c>
      <c r="K360" s="10" t="str">
        <f>_xll.XLOOKUP(F360,products!$A$1:$A$49,products!$B$1:$B$49,,0)</f>
        <v>Exc</v>
      </c>
      <c r="L360" s="10" t="str">
        <f>_xll.XLOOKUP(F360,products!$A$1:$A$49,products!$C$1:$C$49,,0)</f>
        <v>M</v>
      </c>
      <c r="M360" s="10" t="str">
        <f>_xll.XLOOKUP(F360,products!$A$1:$A$49,products!$D$1:$D$49,,0) &amp; " Kg "</f>
        <v xml:space="preserve">2.5 Kg </v>
      </c>
      <c r="N360" s="24">
        <f>_xll.XLOOKUP(F360,products!$A$1:$A$49,products!$E$1:$E$49,,0)</f>
        <v>31.624999999999996</v>
      </c>
      <c r="O360" s="25">
        <f>(G360*N360)</f>
        <v>94.874999999999986</v>
      </c>
      <c r="P360" t="str">
        <f>IF(K360="Rob","Robusta",IF(K360="Exc","Excelsa",IF(K360="Lib","Liberica",IF(K360="Ara","Arabica",""))))</f>
        <v>Excelsa</v>
      </c>
      <c r="Q360" t="str">
        <f>IF(L360="M","Medium",IF(L360="D","Dark",IF(L360="L","Light","")))</f>
        <v>Medium</v>
      </c>
      <c r="R360" t="str">
        <f>_xll.XLOOKUP(Table3[[#This Row],[Customer ID]],customers!$A$1:$A$1001,customers!$I$1:$I$1001,,0)</f>
        <v>No</v>
      </c>
    </row>
    <row r="361" spans="1:18" x14ac:dyDescent="0.3">
      <c r="A361" s="12" t="s">
        <v>4516</v>
      </c>
      <c r="B361" s="19">
        <v>43960</v>
      </c>
      <c r="C361" s="11">
        <f>YEAR(B361)</f>
        <v>2020</v>
      </c>
      <c r="D361" s="38" t="str">
        <f t="shared" si="5"/>
        <v>May</v>
      </c>
      <c r="E361" s="12" t="s">
        <v>4517</v>
      </c>
      <c r="F361" s="13" t="s">
        <v>6174</v>
      </c>
      <c r="G361" s="12">
        <v>1</v>
      </c>
      <c r="H361" s="12" t="str">
        <f>_xll.XLOOKUP(E361,customers!$A$1:$A$1001,customers!$B$1:$B$1001,,0)</f>
        <v>Sacha Bruun</v>
      </c>
      <c r="I361" s="33" t="str">
        <f>_xll.XLOOKUP(E361,customers!$A$1:$A$1001,customers!$C$1:$C$1001,,0)</f>
        <v>sbruunjt@blogtalkradio.com</v>
      </c>
      <c r="J361" s="12" t="str">
        <f>_xll.XLOOKUP(E361,customers!$A$1:$A$1001,customers!$G$1:$G$1001,,0)</f>
        <v>United States</v>
      </c>
      <c r="K361" s="13" t="str">
        <f>_xll.XLOOKUP(F361,products!$A$1:$A$49,products!$B$1:$B$49,,0)</f>
        <v>Rob</v>
      </c>
      <c r="L361" s="13" t="str">
        <f>_xll.XLOOKUP(F361,products!$A$1:$A$49,products!$C$1:$C$49,,0)</f>
        <v>M</v>
      </c>
      <c r="M361" s="10" t="str">
        <f>_xll.XLOOKUP(F361,products!$A$1:$A$49,products!$D$1:$D$49,,0) &amp; " Kg "</f>
        <v xml:space="preserve">0.2 Kg </v>
      </c>
      <c r="N361" s="26">
        <f>_xll.XLOOKUP(F361,products!$A$1:$A$49,products!$E$1:$E$49,,0)</f>
        <v>2.9849999999999999</v>
      </c>
      <c r="O361" s="27">
        <f>(G361*N361)</f>
        <v>2.9849999999999999</v>
      </c>
      <c r="P361" t="str">
        <f>IF(K361="Rob","Robusta",IF(K361="Exc","Excelsa",IF(K361="Lib","Liberica",IF(K361="Ara","Arabica",""))))</f>
        <v>Robusta</v>
      </c>
      <c r="Q361" t="str">
        <f>IF(L361="M","Medium",IF(L361="D","Dark",IF(L361="L","Light","")))</f>
        <v>Medium</v>
      </c>
      <c r="R361" t="str">
        <f>_xll.XLOOKUP(Table3[[#This Row],[Customer ID]],customers!$A$1:$A$1001,customers!$I$1:$I$1001,,0)</f>
        <v>No</v>
      </c>
    </row>
    <row r="362" spans="1:18" x14ac:dyDescent="0.3">
      <c r="A362" s="9" t="s">
        <v>3187</v>
      </c>
      <c r="B362" s="18">
        <v>43962</v>
      </c>
      <c r="C362" s="8">
        <f>YEAR(B362)</f>
        <v>2020</v>
      </c>
      <c r="D362" s="38" t="str">
        <f t="shared" si="5"/>
        <v>May</v>
      </c>
      <c r="E362" s="9" t="s">
        <v>3188</v>
      </c>
      <c r="F362" s="10" t="s">
        <v>6159</v>
      </c>
      <c r="G362" s="9">
        <v>6</v>
      </c>
      <c r="H362" s="9" t="str">
        <f>_xll.XLOOKUP(E362,customers!$A$1:$A$1001,customers!$B$1:$B$1001,,0)</f>
        <v>Fanny Flanagan</v>
      </c>
      <c r="I362" s="32" t="str">
        <f>_xll.XLOOKUP(E362,customers!$A$1:$A$1001,customers!$C$1:$C$1001,,0)</f>
        <v>fflanagand9@woothemes.com</v>
      </c>
      <c r="J362" s="9" t="str">
        <f>_xll.XLOOKUP(E362,customers!$A$1:$A$1001,customers!$G$1:$G$1001,,0)</f>
        <v>United States</v>
      </c>
      <c r="K362" s="10" t="str">
        <f>_xll.XLOOKUP(F362,products!$A$1:$A$49,products!$B$1:$B$49,,0)</f>
        <v>Lib</v>
      </c>
      <c r="L362" s="10" t="str">
        <f>_xll.XLOOKUP(F362,products!$A$1:$A$49,products!$C$1:$C$49,,0)</f>
        <v>M</v>
      </c>
      <c r="M362" s="10" t="str">
        <f>_xll.XLOOKUP(F362,products!$A$1:$A$49,products!$D$1:$D$49,,0) &amp; " Kg "</f>
        <v xml:space="preserve">0.2 Kg </v>
      </c>
      <c r="N362" s="24">
        <f>_xll.XLOOKUP(F362,products!$A$1:$A$49,products!$E$1:$E$49,,0)</f>
        <v>4.3650000000000002</v>
      </c>
      <c r="O362" s="25">
        <f>(G362*N362)</f>
        <v>26.19</v>
      </c>
      <c r="P362" t="str">
        <f>IF(K362="Rob","Robusta",IF(K362="Exc","Excelsa",IF(K362="Lib","Liberica",IF(K362="Ara","Arabica",""))))</f>
        <v>Liberica</v>
      </c>
      <c r="Q362" t="str">
        <f>IF(L362="M","Medium",IF(L362="D","Dark",IF(L362="L","Light","")))</f>
        <v>Medium</v>
      </c>
      <c r="R362" t="str">
        <f>_xll.XLOOKUP(Table3[[#This Row],[Customer ID]],customers!$A$1:$A$1001,customers!$I$1:$I$1001,,0)</f>
        <v>No</v>
      </c>
    </row>
    <row r="363" spans="1:18" x14ac:dyDescent="0.3">
      <c r="A363" s="12" t="s">
        <v>3767</v>
      </c>
      <c r="B363" s="19">
        <v>43965</v>
      </c>
      <c r="C363" s="11">
        <f>YEAR(B363)</f>
        <v>2020</v>
      </c>
      <c r="D363" s="38" t="str">
        <f t="shared" si="5"/>
        <v>May</v>
      </c>
      <c r="E363" s="12" t="s">
        <v>3768</v>
      </c>
      <c r="F363" s="13" t="s">
        <v>6171</v>
      </c>
      <c r="G363" s="12">
        <v>3</v>
      </c>
      <c r="H363" s="12" t="str">
        <f>_xll.XLOOKUP(E363,customers!$A$1:$A$1001,customers!$B$1:$B$1001,,0)</f>
        <v>Reinaldos Kirtley</v>
      </c>
      <c r="I363" s="33" t="str">
        <f>_xll.XLOOKUP(E363,customers!$A$1:$A$1001,customers!$C$1:$C$1001,,0)</f>
        <v>rkirtleyg4@hatena.ne.jp</v>
      </c>
      <c r="J363" s="12" t="str">
        <f>_xll.XLOOKUP(E363,customers!$A$1:$A$1001,customers!$G$1:$G$1001,,0)</f>
        <v>United States</v>
      </c>
      <c r="K363" s="13" t="str">
        <f>_xll.XLOOKUP(F363,products!$A$1:$A$49,products!$B$1:$B$49,,0)</f>
        <v>Exc</v>
      </c>
      <c r="L363" s="13" t="str">
        <f>_xll.XLOOKUP(F363,products!$A$1:$A$49,products!$C$1:$C$49,,0)</f>
        <v>L</v>
      </c>
      <c r="M363" s="10" t="str">
        <f>_xll.XLOOKUP(F363,products!$A$1:$A$49,products!$D$1:$D$49,,0) &amp; " Kg "</f>
        <v xml:space="preserve">1 Kg </v>
      </c>
      <c r="N363" s="26">
        <f>_xll.XLOOKUP(F363,products!$A$1:$A$49,products!$E$1:$E$49,,0)</f>
        <v>14.85</v>
      </c>
      <c r="O363" s="27">
        <f>(G363*N363)</f>
        <v>44.55</v>
      </c>
      <c r="P363" t="str">
        <f>IF(K363="Rob","Robusta",IF(K363="Exc","Excelsa",IF(K363="Lib","Liberica",IF(K363="Ara","Arabica",""))))</f>
        <v>Excelsa</v>
      </c>
      <c r="Q363" t="str">
        <f>IF(L363="M","Medium",IF(L363="D","Dark",IF(L363="L","Light","")))</f>
        <v>Light</v>
      </c>
      <c r="R363" t="str">
        <f>_xll.XLOOKUP(Table3[[#This Row],[Customer ID]],customers!$A$1:$A$1001,customers!$I$1:$I$1001,,0)</f>
        <v>Yes</v>
      </c>
    </row>
    <row r="364" spans="1:18" x14ac:dyDescent="0.3">
      <c r="A364" s="9" t="s">
        <v>1283</v>
      </c>
      <c r="B364" s="18">
        <v>43970</v>
      </c>
      <c r="C364" s="8">
        <f>YEAR(B364)</f>
        <v>2020</v>
      </c>
      <c r="D364" s="38" t="str">
        <f t="shared" si="5"/>
        <v>May</v>
      </c>
      <c r="E364" s="9" t="s">
        <v>1284</v>
      </c>
      <c r="F364" s="10" t="s">
        <v>6167</v>
      </c>
      <c r="G364" s="9">
        <v>4</v>
      </c>
      <c r="H364" s="9" t="str">
        <f>_xll.XLOOKUP(E364,customers!$A$1:$A$1001,customers!$B$1:$B$1001,,0)</f>
        <v>Boyd Bett</v>
      </c>
      <c r="I364" s="32" t="str">
        <f>_xll.XLOOKUP(E364,customers!$A$1:$A$1001,customers!$C$1:$C$1001,,0)</f>
        <v>bbett3x@google.de</v>
      </c>
      <c r="J364" s="9" t="str">
        <f>_xll.XLOOKUP(E364,customers!$A$1:$A$1001,customers!$G$1:$G$1001,,0)</f>
        <v>United States</v>
      </c>
      <c r="K364" s="10" t="str">
        <f>_xll.XLOOKUP(F364,products!$A$1:$A$49,products!$B$1:$B$49,,0)</f>
        <v>Ara</v>
      </c>
      <c r="L364" s="10" t="str">
        <f>_xll.XLOOKUP(F364,products!$A$1:$A$49,products!$C$1:$C$49,,0)</f>
        <v>L</v>
      </c>
      <c r="M364" s="10" t="str">
        <f>_xll.XLOOKUP(F364,products!$A$1:$A$49,products!$D$1:$D$49,,0) &amp; " Kg "</f>
        <v xml:space="preserve">0.2 Kg </v>
      </c>
      <c r="N364" s="24">
        <f>_xll.XLOOKUP(F364,products!$A$1:$A$49,products!$E$1:$E$49,,0)</f>
        <v>3.8849999999999998</v>
      </c>
      <c r="O364" s="25">
        <f>(G364*N364)</f>
        <v>15.54</v>
      </c>
      <c r="P364" t="str">
        <f>IF(K364="Rob","Robusta",IF(K364="Exc","Excelsa",IF(K364="Lib","Liberica",IF(K364="Ara","Arabica",""))))</f>
        <v>Arabica</v>
      </c>
      <c r="Q364" t="str">
        <f>IF(L364="M","Medium",IF(L364="D","Dark",IF(L364="L","Light","")))</f>
        <v>Light</v>
      </c>
      <c r="R364" t="str">
        <f>_xll.XLOOKUP(Table3[[#This Row],[Customer ID]],customers!$A$1:$A$1001,customers!$I$1:$I$1001,,0)</f>
        <v>Yes</v>
      </c>
    </row>
    <row r="365" spans="1:18" x14ac:dyDescent="0.3">
      <c r="A365" s="12" t="s">
        <v>996</v>
      </c>
      <c r="B365" s="19">
        <v>43971</v>
      </c>
      <c r="C365" s="11">
        <f>YEAR(B365)</f>
        <v>2020</v>
      </c>
      <c r="D365" s="38" t="str">
        <f t="shared" si="5"/>
        <v>May</v>
      </c>
      <c r="E365" s="12" t="s">
        <v>997</v>
      </c>
      <c r="F365" s="13" t="s">
        <v>6140</v>
      </c>
      <c r="G365" s="12">
        <v>4</v>
      </c>
      <c r="H365" s="12" t="str">
        <f>_xll.XLOOKUP(E365,customers!$A$1:$A$1001,customers!$B$1:$B$1001,,0)</f>
        <v>Loydie Langlais</v>
      </c>
      <c r="I365" s="33">
        <f>_xll.XLOOKUP(E365,customers!$A$1:$A$1001,customers!$C$1:$C$1001,,0)</f>
        <v>0</v>
      </c>
      <c r="J365" s="12" t="str">
        <f>_xll.XLOOKUP(E365,customers!$A$1:$A$1001,customers!$G$1:$G$1001,,0)</f>
        <v>Ireland</v>
      </c>
      <c r="K365" s="13" t="str">
        <f>_xll.XLOOKUP(F365,products!$A$1:$A$49,products!$B$1:$B$49,,0)</f>
        <v>Ara</v>
      </c>
      <c r="L365" s="13" t="str">
        <f>_xll.XLOOKUP(F365,products!$A$1:$A$49,products!$C$1:$C$49,,0)</f>
        <v>L</v>
      </c>
      <c r="M365" s="10" t="str">
        <f>_xll.XLOOKUP(F365,products!$A$1:$A$49,products!$D$1:$D$49,,0) &amp; " Kg "</f>
        <v xml:space="preserve">1 Kg </v>
      </c>
      <c r="N365" s="26">
        <f>_xll.XLOOKUP(F365,products!$A$1:$A$49,products!$E$1:$E$49,,0)</f>
        <v>12.95</v>
      </c>
      <c r="O365" s="27">
        <f>(G365*N365)</f>
        <v>51.8</v>
      </c>
      <c r="P365" t="str">
        <f>IF(K365="Rob","Robusta",IF(K365="Exc","Excelsa",IF(K365="Lib","Liberica",IF(K365="Ara","Arabica",""))))</f>
        <v>Arabica</v>
      </c>
      <c r="Q365" t="str">
        <f>IF(L365="M","Medium",IF(L365="D","Dark",IF(L365="L","Light","")))</f>
        <v>Light</v>
      </c>
      <c r="R365" t="str">
        <f>_xll.XLOOKUP(Table3[[#This Row],[Customer ID]],customers!$A$1:$A$1001,customers!$I$1:$I$1001,,0)</f>
        <v>Yes</v>
      </c>
    </row>
    <row r="366" spans="1:18" x14ac:dyDescent="0.3">
      <c r="A366" s="9" t="s">
        <v>2019</v>
      </c>
      <c r="B366" s="18">
        <v>43971</v>
      </c>
      <c r="C366" s="8">
        <f>YEAR(B366)</f>
        <v>2020</v>
      </c>
      <c r="D366" s="38" t="str">
        <f t="shared" si="5"/>
        <v>May</v>
      </c>
      <c r="E366" s="9" t="s">
        <v>2020</v>
      </c>
      <c r="F366" s="10" t="s">
        <v>6154</v>
      </c>
      <c r="G366" s="9">
        <v>4</v>
      </c>
      <c r="H366" s="9" t="str">
        <f>_xll.XLOOKUP(E366,customers!$A$1:$A$1001,customers!$B$1:$B$1001,,0)</f>
        <v>Jasper Sisneros</v>
      </c>
      <c r="I366" s="32" t="str">
        <f>_xll.XLOOKUP(E366,customers!$A$1:$A$1001,customers!$C$1:$C$1001,,0)</f>
        <v>jsisneros7j@a8.net</v>
      </c>
      <c r="J366" s="9" t="str">
        <f>_xll.XLOOKUP(E366,customers!$A$1:$A$1001,customers!$G$1:$G$1001,,0)</f>
        <v>United States</v>
      </c>
      <c r="K366" s="10" t="str">
        <f>_xll.XLOOKUP(F366,products!$A$1:$A$49,products!$B$1:$B$49,,0)</f>
        <v>Ara</v>
      </c>
      <c r="L366" s="10" t="str">
        <f>_xll.XLOOKUP(F366,products!$A$1:$A$49,products!$C$1:$C$49,,0)</f>
        <v>D</v>
      </c>
      <c r="M366" s="10" t="str">
        <f>_xll.XLOOKUP(F366,products!$A$1:$A$49,products!$D$1:$D$49,,0) &amp; " Kg "</f>
        <v xml:space="preserve">0.2 Kg </v>
      </c>
      <c r="N366" s="24">
        <f>_xll.XLOOKUP(F366,products!$A$1:$A$49,products!$E$1:$E$49,,0)</f>
        <v>2.9849999999999999</v>
      </c>
      <c r="O366" s="25">
        <f>(G366*N366)</f>
        <v>11.94</v>
      </c>
      <c r="P366" t="str">
        <f>IF(K366="Rob","Robusta",IF(K366="Exc","Excelsa",IF(K366="Lib","Liberica",IF(K366="Ara","Arabica",""))))</f>
        <v>Arabica</v>
      </c>
      <c r="Q366" t="str">
        <f>IF(L366="M","Medium",IF(L366="D","Dark",IF(L366="L","Light","")))</f>
        <v>Dark</v>
      </c>
      <c r="R366" t="str">
        <f>_xll.XLOOKUP(Table3[[#This Row],[Customer ID]],customers!$A$1:$A$1001,customers!$I$1:$I$1001,,0)</f>
        <v>Yes</v>
      </c>
    </row>
    <row r="367" spans="1:18" x14ac:dyDescent="0.3">
      <c r="A367" s="12" t="s">
        <v>2769</v>
      </c>
      <c r="B367" s="19">
        <v>43971</v>
      </c>
      <c r="C367" s="11">
        <f>YEAR(B367)</f>
        <v>2020</v>
      </c>
      <c r="D367" s="38" t="str">
        <f t="shared" si="5"/>
        <v>May</v>
      </c>
      <c r="E367" s="12" t="s">
        <v>2770</v>
      </c>
      <c r="F367" s="13" t="s">
        <v>6147</v>
      </c>
      <c r="G367" s="12">
        <v>4</v>
      </c>
      <c r="H367" s="12" t="str">
        <f>_xll.XLOOKUP(E367,customers!$A$1:$A$1001,customers!$B$1:$B$1001,,0)</f>
        <v>Tania Craggs</v>
      </c>
      <c r="I367" s="33" t="str">
        <f>_xll.XLOOKUP(E367,customers!$A$1:$A$1001,customers!$C$1:$C$1001,,0)</f>
        <v>tcraggsb8@house.gov</v>
      </c>
      <c r="J367" s="12" t="str">
        <f>_xll.XLOOKUP(E367,customers!$A$1:$A$1001,customers!$G$1:$G$1001,,0)</f>
        <v>Ireland</v>
      </c>
      <c r="K367" s="13" t="str">
        <f>_xll.XLOOKUP(F367,products!$A$1:$A$49,products!$B$1:$B$49,,0)</f>
        <v>Ara</v>
      </c>
      <c r="L367" s="13" t="str">
        <f>_xll.XLOOKUP(F367,products!$A$1:$A$49,products!$C$1:$C$49,,0)</f>
        <v>D</v>
      </c>
      <c r="M367" s="10" t="str">
        <f>_xll.XLOOKUP(F367,products!$A$1:$A$49,products!$D$1:$D$49,,0) &amp; " Kg "</f>
        <v xml:space="preserve">1 Kg </v>
      </c>
      <c r="N367" s="26">
        <f>_xll.XLOOKUP(F367,products!$A$1:$A$49,products!$E$1:$E$49,,0)</f>
        <v>9.9499999999999993</v>
      </c>
      <c r="O367" s="27">
        <f>(G367*N367)</f>
        <v>39.799999999999997</v>
      </c>
      <c r="P367" t="str">
        <f>IF(K367="Rob","Robusta",IF(K367="Exc","Excelsa",IF(K367="Lib","Liberica",IF(K367="Ara","Arabica",""))))</f>
        <v>Arabica</v>
      </c>
      <c r="Q367" t="str">
        <f>IF(L367="M","Medium",IF(L367="D","Dark",IF(L367="L","Light","")))</f>
        <v>Dark</v>
      </c>
      <c r="R367" t="str">
        <f>_xll.XLOOKUP(Table3[[#This Row],[Customer ID]],customers!$A$1:$A$1001,customers!$I$1:$I$1001,,0)</f>
        <v>No</v>
      </c>
    </row>
    <row r="368" spans="1:18" x14ac:dyDescent="0.3">
      <c r="A368" s="9" t="s">
        <v>565</v>
      </c>
      <c r="B368" s="18">
        <v>43973</v>
      </c>
      <c r="C368" s="8">
        <f>YEAR(B368)</f>
        <v>2020</v>
      </c>
      <c r="D368" s="38" t="str">
        <f t="shared" si="5"/>
        <v>May</v>
      </c>
      <c r="E368" s="9" t="s">
        <v>566</v>
      </c>
      <c r="F368" s="10" t="s">
        <v>6149</v>
      </c>
      <c r="G368" s="9">
        <v>2</v>
      </c>
      <c r="H368" s="9" t="str">
        <f>_xll.XLOOKUP(E368,customers!$A$1:$A$1001,customers!$B$1:$B$1001,,0)</f>
        <v>Terence Vanyutin</v>
      </c>
      <c r="I368" s="32" t="str">
        <f>_xll.XLOOKUP(E368,customers!$A$1:$A$1001,customers!$C$1:$C$1001,,0)</f>
        <v>tvanyutind@wix.com</v>
      </c>
      <c r="J368" s="9" t="str">
        <f>_xll.XLOOKUP(E368,customers!$A$1:$A$1001,customers!$G$1:$G$1001,,0)</f>
        <v>United States</v>
      </c>
      <c r="K368" s="10" t="str">
        <f>_xll.XLOOKUP(F368,products!$A$1:$A$49,products!$B$1:$B$49,,0)</f>
        <v>Rob</v>
      </c>
      <c r="L368" s="10" t="str">
        <f>_xll.XLOOKUP(F368,products!$A$1:$A$49,products!$C$1:$C$49,,0)</f>
        <v>D</v>
      </c>
      <c r="M368" s="10" t="str">
        <f>_xll.XLOOKUP(F368,products!$A$1:$A$49,products!$D$1:$D$49,,0) &amp; " Kg "</f>
        <v xml:space="preserve">2.5 Kg </v>
      </c>
      <c r="N368" s="24">
        <f>_xll.XLOOKUP(F368,products!$A$1:$A$49,products!$E$1:$E$49,,0)</f>
        <v>20.584999999999997</v>
      </c>
      <c r="O368" s="25">
        <f>(G368*N368)</f>
        <v>41.169999999999995</v>
      </c>
      <c r="P368" t="str">
        <f>IF(K368="Rob","Robusta",IF(K368="Exc","Excelsa",IF(K368="Lib","Liberica",IF(K368="Ara","Arabica",""))))</f>
        <v>Robusta</v>
      </c>
      <c r="Q368" t="str">
        <f>IF(L368="M","Medium",IF(L368="D","Dark",IF(L368="L","Light","")))</f>
        <v>Dark</v>
      </c>
      <c r="R368" t="str">
        <f>_xll.XLOOKUP(Table3[[#This Row],[Customer ID]],customers!$A$1:$A$1001,customers!$I$1:$I$1001,,0)</f>
        <v>No</v>
      </c>
    </row>
    <row r="369" spans="1:18" x14ac:dyDescent="0.3">
      <c r="A369" s="12" t="s">
        <v>4770</v>
      </c>
      <c r="B369" s="19">
        <v>43977</v>
      </c>
      <c r="C369" s="11">
        <f>YEAR(B369)</f>
        <v>2020</v>
      </c>
      <c r="D369" s="38" t="str">
        <f t="shared" si="5"/>
        <v>May</v>
      </c>
      <c r="E369" s="12" t="s">
        <v>4771</v>
      </c>
      <c r="F369" s="13" t="s">
        <v>6158</v>
      </c>
      <c r="G369" s="12">
        <v>3</v>
      </c>
      <c r="H369" s="12" t="str">
        <f>_xll.XLOOKUP(E369,customers!$A$1:$A$1001,customers!$B$1:$B$1001,,0)</f>
        <v>Dorotea Hollyman</v>
      </c>
      <c r="I369" s="33" t="str">
        <f>_xll.XLOOKUP(E369,customers!$A$1:$A$1001,customers!$C$1:$C$1001,,0)</f>
        <v>dhollymanl1@ibm.com</v>
      </c>
      <c r="J369" s="12" t="str">
        <f>_xll.XLOOKUP(E369,customers!$A$1:$A$1001,customers!$G$1:$G$1001,,0)</f>
        <v>United States</v>
      </c>
      <c r="K369" s="13" t="str">
        <f>_xll.XLOOKUP(F369,products!$A$1:$A$49,products!$B$1:$B$49,,0)</f>
        <v>Ara</v>
      </c>
      <c r="L369" s="13" t="str">
        <f>_xll.XLOOKUP(F369,products!$A$1:$A$49,products!$C$1:$C$49,,0)</f>
        <v>D</v>
      </c>
      <c r="M369" s="10" t="str">
        <f>_xll.XLOOKUP(F369,products!$A$1:$A$49,products!$D$1:$D$49,,0) &amp; " Kg "</f>
        <v xml:space="preserve">0.5 Kg </v>
      </c>
      <c r="N369" s="26">
        <f>_xll.XLOOKUP(F369,products!$A$1:$A$49,products!$E$1:$E$49,,0)</f>
        <v>5.97</v>
      </c>
      <c r="O369" s="27">
        <f>(G369*N369)</f>
        <v>17.91</v>
      </c>
      <c r="P369" t="str">
        <f>IF(K369="Rob","Robusta",IF(K369="Exc","Excelsa",IF(K369="Lib","Liberica",IF(K369="Ara","Arabica",""))))</f>
        <v>Arabica</v>
      </c>
      <c r="Q369" t="str">
        <f>IF(L369="M","Medium",IF(L369="D","Dark",IF(L369="L","Light","")))</f>
        <v>Dark</v>
      </c>
      <c r="R369" t="str">
        <f>_xll.XLOOKUP(Table3[[#This Row],[Customer ID]],customers!$A$1:$A$1001,customers!$I$1:$I$1001,,0)</f>
        <v>Yes</v>
      </c>
    </row>
    <row r="370" spans="1:18" x14ac:dyDescent="0.3">
      <c r="A370" s="9" t="s">
        <v>1077</v>
      </c>
      <c r="B370" s="18">
        <v>43982</v>
      </c>
      <c r="C370" s="8">
        <f>YEAR(B370)</f>
        <v>2020</v>
      </c>
      <c r="D370" s="38" t="str">
        <f t="shared" si="5"/>
        <v>May</v>
      </c>
      <c r="E370" s="9" t="s">
        <v>1078</v>
      </c>
      <c r="F370" s="10" t="s">
        <v>6157</v>
      </c>
      <c r="G370" s="9">
        <v>6</v>
      </c>
      <c r="H370" s="9" t="str">
        <f>_xll.XLOOKUP(E370,customers!$A$1:$A$1001,customers!$B$1:$B$1001,,0)</f>
        <v>Queenie Veel</v>
      </c>
      <c r="I370" s="32" t="str">
        <f>_xll.XLOOKUP(E370,customers!$A$1:$A$1001,customers!$C$1:$C$1001,,0)</f>
        <v>qveel2x@jugem.jp</v>
      </c>
      <c r="J370" s="9" t="str">
        <f>_xll.XLOOKUP(E370,customers!$A$1:$A$1001,customers!$G$1:$G$1001,,0)</f>
        <v>United States</v>
      </c>
      <c r="K370" s="10" t="str">
        <f>_xll.XLOOKUP(F370,products!$A$1:$A$49,products!$B$1:$B$49,,0)</f>
        <v>Ara</v>
      </c>
      <c r="L370" s="10" t="str">
        <f>_xll.XLOOKUP(F370,products!$A$1:$A$49,products!$C$1:$C$49,,0)</f>
        <v>M</v>
      </c>
      <c r="M370" s="10" t="str">
        <f>_xll.XLOOKUP(F370,products!$A$1:$A$49,products!$D$1:$D$49,,0) &amp; " Kg "</f>
        <v xml:space="preserve">0.5 Kg </v>
      </c>
      <c r="N370" s="24">
        <f>_xll.XLOOKUP(F370,products!$A$1:$A$49,products!$E$1:$E$49,,0)</f>
        <v>6.75</v>
      </c>
      <c r="O370" s="25">
        <f>(G370*N370)</f>
        <v>40.5</v>
      </c>
      <c r="P370" t="str">
        <f>IF(K370="Rob","Robusta",IF(K370="Exc","Excelsa",IF(K370="Lib","Liberica",IF(K370="Ara","Arabica",""))))</f>
        <v>Arabica</v>
      </c>
      <c r="Q370" t="str">
        <f>IF(L370="M","Medium",IF(L370="D","Dark",IF(L370="L","Light","")))</f>
        <v>Medium</v>
      </c>
      <c r="R370" t="str">
        <f>_xll.XLOOKUP(Table3[[#This Row],[Customer ID]],customers!$A$1:$A$1001,customers!$I$1:$I$1001,,0)</f>
        <v>Yes</v>
      </c>
    </row>
    <row r="371" spans="1:18" x14ac:dyDescent="0.3">
      <c r="A371" s="12" t="s">
        <v>6030</v>
      </c>
      <c r="B371" s="19">
        <v>43982</v>
      </c>
      <c r="C371" s="11">
        <f>YEAR(B371)</f>
        <v>2020</v>
      </c>
      <c r="D371" s="38" t="str">
        <f t="shared" si="5"/>
        <v>May</v>
      </c>
      <c r="E371" s="12" t="s">
        <v>6031</v>
      </c>
      <c r="F371" s="13" t="s">
        <v>6185</v>
      </c>
      <c r="G371" s="12">
        <v>6</v>
      </c>
      <c r="H371" s="12" t="str">
        <f>_xll.XLOOKUP(E371,customers!$A$1:$A$1001,customers!$B$1:$B$1001,,0)</f>
        <v>Demetris Micheli</v>
      </c>
      <c r="I371" s="33">
        <f>_xll.XLOOKUP(E371,customers!$A$1:$A$1001,customers!$C$1:$C$1001,,0)</f>
        <v>0</v>
      </c>
      <c r="J371" s="12" t="str">
        <f>_xll.XLOOKUP(E371,customers!$A$1:$A$1001,customers!$G$1:$G$1001,,0)</f>
        <v>United States</v>
      </c>
      <c r="K371" s="13" t="str">
        <f>_xll.XLOOKUP(F371,products!$A$1:$A$49,products!$B$1:$B$49,,0)</f>
        <v>Exc</v>
      </c>
      <c r="L371" s="13" t="str">
        <f>_xll.XLOOKUP(F371,products!$A$1:$A$49,products!$C$1:$C$49,,0)</f>
        <v>D</v>
      </c>
      <c r="M371" s="10" t="str">
        <f>_xll.XLOOKUP(F371,products!$A$1:$A$49,products!$D$1:$D$49,,0) &amp; " Kg "</f>
        <v xml:space="preserve">2.5 Kg </v>
      </c>
      <c r="N371" s="26">
        <f>_xll.XLOOKUP(F371,products!$A$1:$A$49,products!$E$1:$E$49,,0)</f>
        <v>27.945</v>
      </c>
      <c r="O371" s="27">
        <f>(G371*N371)</f>
        <v>167.67000000000002</v>
      </c>
      <c r="P371" t="str">
        <f>IF(K371="Rob","Robusta",IF(K371="Exc","Excelsa",IF(K371="Lib","Liberica",IF(K371="Ara","Arabica",""))))</f>
        <v>Excelsa</v>
      </c>
      <c r="Q371" t="str">
        <f>IF(L371="M","Medium",IF(L371="D","Dark",IF(L371="L","Light","")))</f>
        <v>Dark</v>
      </c>
      <c r="R371" t="str">
        <f>_xll.XLOOKUP(Table3[[#This Row],[Customer ID]],customers!$A$1:$A$1001,customers!$I$1:$I$1001,,0)</f>
        <v>Yes</v>
      </c>
    </row>
    <row r="372" spans="1:18" x14ac:dyDescent="0.3">
      <c r="A372" s="9" t="s">
        <v>2476</v>
      </c>
      <c r="B372" s="18">
        <v>43984</v>
      </c>
      <c r="C372" s="8">
        <f>YEAR(B372)</f>
        <v>2020</v>
      </c>
      <c r="D372" s="38" t="str">
        <f t="shared" si="5"/>
        <v>Jun</v>
      </c>
      <c r="E372" s="9" t="s">
        <v>2331</v>
      </c>
      <c r="F372" s="10" t="s">
        <v>6144</v>
      </c>
      <c r="G372" s="9">
        <v>5</v>
      </c>
      <c r="H372" s="9" t="str">
        <f>_xll.XLOOKUP(E372,customers!$A$1:$A$1001,customers!$B$1:$B$1001,,0)</f>
        <v>Flynn Antony</v>
      </c>
      <c r="I372" s="32">
        <f>_xll.XLOOKUP(E372,customers!$A$1:$A$1001,customers!$C$1:$C$1001,,0)</f>
        <v>0</v>
      </c>
      <c r="J372" s="9" t="str">
        <f>_xll.XLOOKUP(E372,customers!$A$1:$A$1001,customers!$G$1:$G$1001,,0)</f>
        <v>United States</v>
      </c>
      <c r="K372" s="10" t="str">
        <f>_xll.XLOOKUP(F372,products!$A$1:$A$49,products!$B$1:$B$49,,0)</f>
        <v>Exc</v>
      </c>
      <c r="L372" s="10" t="str">
        <f>_xll.XLOOKUP(F372,products!$A$1:$A$49,products!$C$1:$C$49,,0)</f>
        <v>D</v>
      </c>
      <c r="M372" s="10" t="str">
        <f>_xll.XLOOKUP(F372,products!$A$1:$A$49,products!$D$1:$D$49,,0) &amp; " Kg "</f>
        <v xml:space="preserve">0.5 Kg </v>
      </c>
      <c r="N372" s="24">
        <f>_xll.XLOOKUP(F372,products!$A$1:$A$49,products!$E$1:$E$49,,0)</f>
        <v>7.29</v>
      </c>
      <c r="O372" s="25">
        <f>(G372*N372)</f>
        <v>36.450000000000003</v>
      </c>
      <c r="P372" t="str">
        <f>IF(K372="Rob","Robusta",IF(K372="Exc","Excelsa",IF(K372="Lib","Liberica",IF(K372="Ara","Arabica",""))))</f>
        <v>Excelsa</v>
      </c>
      <c r="Q372" t="str">
        <f>IF(L372="M","Medium",IF(L372="D","Dark",IF(L372="L","Light","")))</f>
        <v>Dark</v>
      </c>
      <c r="R372" t="str">
        <f>_xll.XLOOKUP(Table3[[#This Row],[Customer ID]],customers!$A$1:$A$1001,customers!$I$1:$I$1001,,0)</f>
        <v>No</v>
      </c>
    </row>
    <row r="373" spans="1:18" x14ac:dyDescent="0.3">
      <c r="A373" s="12" t="s">
        <v>2038</v>
      </c>
      <c r="B373" s="19">
        <v>43985</v>
      </c>
      <c r="C373" s="11">
        <f>YEAR(B373)</f>
        <v>2020</v>
      </c>
      <c r="D373" s="38" t="str">
        <f t="shared" si="5"/>
        <v>Jun</v>
      </c>
      <c r="E373" s="12" t="s">
        <v>2039</v>
      </c>
      <c r="F373" s="13" t="s">
        <v>6175</v>
      </c>
      <c r="G373" s="12">
        <v>1</v>
      </c>
      <c r="H373" s="12" t="str">
        <f>_xll.XLOOKUP(E373,customers!$A$1:$A$1001,customers!$B$1:$B$1001,,0)</f>
        <v>Donnie Hedlestone</v>
      </c>
      <c r="I373" s="33" t="str">
        <f>_xll.XLOOKUP(E373,customers!$A$1:$A$1001,customers!$C$1:$C$1001,,0)</f>
        <v>dhedlestone7m@craigslist.org</v>
      </c>
      <c r="J373" s="12" t="str">
        <f>_xll.XLOOKUP(E373,customers!$A$1:$A$1001,customers!$G$1:$G$1001,,0)</f>
        <v>United States</v>
      </c>
      <c r="K373" s="13" t="str">
        <f>_xll.XLOOKUP(F373,products!$A$1:$A$49,products!$B$1:$B$49,,0)</f>
        <v>Ara</v>
      </c>
      <c r="L373" s="13" t="str">
        <f>_xll.XLOOKUP(F373,products!$A$1:$A$49,products!$C$1:$C$49,,0)</f>
        <v>M</v>
      </c>
      <c r="M373" s="10" t="str">
        <f>_xll.XLOOKUP(F373,products!$A$1:$A$49,products!$D$1:$D$49,,0) &amp; " Kg "</f>
        <v xml:space="preserve">2.5 Kg </v>
      </c>
      <c r="N373" s="26">
        <f>_xll.XLOOKUP(F373,products!$A$1:$A$49,products!$E$1:$E$49,,0)</f>
        <v>25.874999999999996</v>
      </c>
      <c r="O373" s="27">
        <f>(G373*N373)</f>
        <v>25.874999999999996</v>
      </c>
      <c r="P373" t="str">
        <f>IF(K373="Rob","Robusta",IF(K373="Exc","Excelsa",IF(K373="Lib","Liberica",IF(K373="Ara","Arabica",""))))</f>
        <v>Arabica</v>
      </c>
      <c r="Q373" t="str">
        <f>IF(L373="M","Medium",IF(L373="D","Dark",IF(L373="L","Light","")))</f>
        <v>Medium</v>
      </c>
      <c r="R373" t="str">
        <f>_xll.XLOOKUP(Table3[[#This Row],[Customer ID]],customers!$A$1:$A$1001,customers!$I$1:$I$1001,,0)</f>
        <v>No</v>
      </c>
    </row>
    <row r="374" spans="1:18" x14ac:dyDescent="0.3">
      <c r="A374" s="9" t="s">
        <v>4892</v>
      </c>
      <c r="B374" s="18">
        <v>43985</v>
      </c>
      <c r="C374" s="8">
        <f>YEAR(B374)</f>
        <v>2020</v>
      </c>
      <c r="D374" s="38" t="str">
        <f t="shared" si="5"/>
        <v>Jun</v>
      </c>
      <c r="E374" s="9" t="s">
        <v>4893</v>
      </c>
      <c r="F374" s="10" t="s">
        <v>6143</v>
      </c>
      <c r="G374" s="9">
        <v>6</v>
      </c>
      <c r="H374" s="9" t="str">
        <f>_xll.XLOOKUP(E374,customers!$A$1:$A$1001,customers!$B$1:$B$1001,,0)</f>
        <v>Ugo Southerden</v>
      </c>
      <c r="I374" s="32" t="str">
        <f>_xll.XLOOKUP(E374,customers!$A$1:$A$1001,customers!$C$1:$C$1001,,0)</f>
        <v>usoutherdenln@hao123.com</v>
      </c>
      <c r="J374" s="9" t="str">
        <f>_xll.XLOOKUP(E374,customers!$A$1:$A$1001,customers!$G$1:$G$1001,,0)</f>
        <v>United States</v>
      </c>
      <c r="K374" s="10" t="str">
        <f>_xll.XLOOKUP(F374,products!$A$1:$A$49,products!$B$1:$B$49,,0)</f>
        <v>Lib</v>
      </c>
      <c r="L374" s="10" t="str">
        <f>_xll.XLOOKUP(F374,products!$A$1:$A$49,products!$C$1:$C$49,,0)</f>
        <v>D</v>
      </c>
      <c r="M374" s="10" t="str">
        <f>_xll.XLOOKUP(F374,products!$A$1:$A$49,products!$D$1:$D$49,,0) &amp; " Kg "</f>
        <v xml:space="preserve">1 Kg </v>
      </c>
      <c r="N374" s="24">
        <f>_xll.XLOOKUP(F374,products!$A$1:$A$49,products!$E$1:$E$49,,0)</f>
        <v>12.95</v>
      </c>
      <c r="O374" s="25">
        <f>(G374*N374)</f>
        <v>77.699999999999989</v>
      </c>
      <c r="P374" t="str">
        <f>IF(K374="Rob","Robusta",IF(K374="Exc","Excelsa",IF(K374="Lib","Liberica",IF(K374="Ara","Arabica",""))))</f>
        <v>Liberica</v>
      </c>
      <c r="Q374" t="str">
        <f>IF(L374="M","Medium",IF(L374="D","Dark",IF(L374="L","Light","")))</f>
        <v>Dark</v>
      </c>
      <c r="R374" t="str">
        <f>_xll.XLOOKUP(Table3[[#This Row],[Customer ID]],customers!$A$1:$A$1001,customers!$I$1:$I$1001,,0)</f>
        <v>Yes</v>
      </c>
    </row>
    <row r="375" spans="1:18" x14ac:dyDescent="0.3">
      <c r="A375" s="12" t="s">
        <v>4250</v>
      </c>
      <c r="B375" s="19">
        <v>43987</v>
      </c>
      <c r="C375" s="11">
        <f>YEAR(B375)</f>
        <v>2020</v>
      </c>
      <c r="D375" s="38" t="str">
        <f t="shared" si="5"/>
        <v>Jun</v>
      </c>
      <c r="E375" s="12" t="s">
        <v>4251</v>
      </c>
      <c r="F375" s="13" t="s">
        <v>6168</v>
      </c>
      <c r="G375" s="12">
        <v>4</v>
      </c>
      <c r="H375" s="12" t="str">
        <f>_xll.XLOOKUP(E375,customers!$A$1:$A$1001,customers!$B$1:$B$1001,,0)</f>
        <v>Jermaine Branchett</v>
      </c>
      <c r="I375" s="33" t="str">
        <f>_xll.XLOOKUP(E375,customers!$A$1:$A$1001,customers!$C$1:$C$1001,,0)</f>
        <v>jbranchettii@bravesites.com</v>
      </c>
      <c r="J375" s="12" t="str">
        <f>_xll.XLOOKUP(E375,customers!$A$1:$A$1001,customers!$G$1:$G$1001,,0)</f>
        <v>United States</v>
      </c>
      <c r="K375" s="13" t="str">
        <f>_xll.XLOOKUP(F375,products!$A$1:$A$49,products!$B$1:$B$49,,0)</f>
        <v>Ara</v>
      </c>
      <c r="L375" s="13" t="str">
        <f>_xll.XLOOKUP(F375,products!$A$1:$A$49,products!$C$1:$C$49,,0)</f>
        <v>D</v>
      </c>
      <c r="M375" s="10" t="str">
        <f>_xll.XLOOKUP(F375,products!$A$1:$A$49,products!$D$1:$D$49,,0) &amp; " Kg "</f>
        <v xml:space="preserve">2.5 Kg </v>
      </c>
      <c r="N375" s="26">
        <f>_xll.XLOOKUP(F375,products!$A$1:$A$49,products!$E$1:$E$49,,0)</f>
        <v>22.884999999999998</v>
      </c>
      <c r="O375" s="27">
        <f>(G375*N375)</f>
        <v>91.539999999999992</v>
      </c>
      <c r="P375" t="str">
        <f>IF(K375="Rob","Robusta",IF(K375="Exc","Excelsa",IF(K375="Lib","Liberica",IF(K375="Ara","Arabica",""))))</f>
        <v>Arabica</v>
      </c>
      <c r="Q375" t="str">
        <f>IF(L375="M","Medium",IF(L375="D","Dark",IF(L375="L","Light","")))</f>
        <v>Dark</v>
      </c>
      <c r="R375" t="str">
        <f>_xll.XLOOKUP(Table3[[#This Row],[Customer ID]],customers!$A$1:$A$1001,customers!$I$1:$I$1001,,0)</f>
        <v>No</v>
      </c>
    </row>
    <row r="376" spans="1:18" x14ac:dyDescent="0.3">
      <c r="A376" s="9" t="s">
        <v>4979</v>
      </c>
      <c r="B376" s="18">
        <v>43987</v>
      </c>
      <c r="C376" s="8">
        <f>YEAR(B376)</f>
        <v>2020</v>
      </c>
      <c r="D376" s="38" t="str">
        <f t="shared" si="5"/>
        <v>Jun</v>
      </c>
      <c r="E376" s="9" t="s">
        <v>4980</v>
      </c>
      <c r="F376" s="10" t="s">
        <v>6182</v>
      </c>
      <c r="G376" s="9">
        <v>5</v>
      </c>
      <c r="H376" s="9" t="str">
        <f>_xll.XLOOKUP(E376,customers!$A$1:$A$1001,customers!$B$1:$B$1001,,0)</f>
        <v>Gregorius Trengrove</v>
      </c>
      <c r="I376" s="32" t="str">
        <f>_xll.XLOOKUP(E376,customers!$A$1:$A$1001,customers!$C$1:$C$1001,,0)</f>
        <v>gtrengrovem2@elpais.com</v>
      </c>
      <c r="J376" s="9" t="str">
        <f>_xll.XLOOKUP(E376,customers!$A$1:$A$1001,customers!$G$1:$G$1001,,0)</f>
        <v>United States</v>
      </c>
      <c r="K376" s="10" t="str">
        <f>_xll.XLOOKUP(F376,products!$A$1:$A$49,products!$B$1:$B$49,,0)</f>
        <v>Ara</v>
      </c>
      <c r="L376" s="10" t="str">
        <f>_xll.XLOOKUP(F376,products!$A$1:$A$49,products!$C$1:$C$49,,0)</f>
        <v>L</v>
      </c>
      <c r="M376" s="10" t="str">
        <f>_xll.XLOOKUP(F376,products!$A$1:$A$49,products!$D$1:$D$49,,0) &amp; " Kg "</f>
        <v xml:space="preserve">2.5 Kg </v>
      </c>
      <c r="N376" s="24">
        <f>_xll.XLOOKUP(F376,products!$A$1:$A$49,products!$E$1:$E$49,,0)</f>
        <v>29.784999999999997</v>
      </c>
      <c r="O376" s="25">
        <f>(G376*N376)</f>
        <v>148.92499999999998</v>
      </c>
      <c r="P376" t="str">
        <f>IF(K376="Rob","Robusta",IF(K376="Exc","Excelsa",IF(K376="Lib","Liberica",IF(K376="Ara","Arabica",""))))</f>
        <v>Arabica</v>
      </c>
      <c r="Q376" t="str">
        <f>IF(L376="M","Medium",IF(L376="D","Dark",IF(L376="L","Light","")))</f>
        <v>Light</v>
      </c>
      <c r="R376" t="str">
        <f>_xll.XLOOKUP(Table3[[#This Row],[Customer ID]],customers!$A$1:$A$1001,customers!$I$1:$I$1001,,0)</f>
        <v>No</v>
      </c>
    </row>
    <row r="377" spans="1:18" x14ac:dyDescent="0.3">
      <c r="A377" s="12" t="s">
        <v>2357</v>
      </c>
      <c r="B377" s="19">
        <v>43989</v>
      </c>
      <c r="C377" s="11">
        <f>YEAR(B377)</f>
        <v>2020</v>
      </c>
      <c r="D377" s="38" t="str">
        <f t="shared" si="5"/>
        <v>Jun</v>
      </c>
      <c r="E377" s="12" t="s">
        <v>2358</v>
      </c>
      <c r="F377" s="13" t="s">
        <v>6151</v>
      </c>
      <c r="G377" s="12">
        <v>1</v>
      </c>
      <c r="H377" s="12" t="str">
        <f>_xll.XLOOKUP(E377,customers!$A$1:$A$1001,customers!$B$1:$B$1001,,0)</f>
        <v>Corine Drewett</v>
      </c>
      <c r="I377" s="33" t="str">
        <f>_xll.XLOOKUP(E377,customers!$A$1:$A$1001,customers!$C$1:$C$1001,,0)</f>
        <v>cdrewett97@wikipedia.org</v>
      </c>
      <c r="J377" s="12" t="str">
        <f>_xll.XLOOKUP(E377,customers!$A$1:$A$1001,customers!$G$1:$G$1001,,0)</f>
        <v>United States</v>
      </c>
      <c r="K377" s="13" t="str">
        <f>_xll.XLOOKUP(F377,products!$A$1:$A$49,products!$B$1:$B$49,,0)</f>
        <v>Rob</v>
      </c>
      <c r="L377" s="13" t="str">
        <f>_xll.XLOOKUP(F377,products!$A$1:$A$49,products!$C$1:$C$49,,0)</f>
        <v>M</v>
      </c>
      <c r="M377" s="10" t="str">
        <f>_xll.XLOOKUP(F377,products!$A$1:$A$49,products!$D$1:$D$49,,0) &amp; " Kg "</f>
        <v xml:space="preserve">2.5 Kg </v>
      </c>
      <c r="N377" s="26">
        <f>_xll.XLOOKUP(F377,products!$A$1:$A$49,products!$E$1:$E$49,,0)</f>
        <v>22.884999999999998</v>
      </c>
      <c r="O377" s="27">
        <f>(G377*N377)</f>
        <v>22.884999999999998</v>
      </c>
      <c r="P377" t="str">
        <f>IF(K377="Rob","Robusta",IF(K377="Exc","Excelsa",IF(K377="Lib","Liberica",IF(K377="Ara","Arabica",""))))</f>
        <v>Robusta</v>
      </c>
      <c r="Q377" t="str">
        <f>IF(L377="M","Medium",IF(L377="D","Dark",IF(L377="L","Light","")))</f>
        <v>Medium</v>
      </c>
      <c r="R377" t="str">
        <f>_xll.XLOOKUP(Table3[[#This Row],[Customer ID]],customers!$A$1:$A$1001,customers!$I$1:$I$1001,,0)</f>
        <v>Yes</v>
      </c>
    </row>
    <row r="378" spans="1:18" x14ac:dyDescent="0.3">
      <c r="A378" s="9" t="s">
        <v>3112</v>
      </c>
      <c r="B378" s="18">
        <v>43989</v>
      </c>
      <c r="C378" s="8">
        <f>YEAR(B378)</f>
        <v>2020</v>
      </c>
      <c r="D378" s="38" t="str">
        <f t="shared" si="5"/>
        <v>Jun</v>
      </c>
      <c r="E378" s="9" t="s">
        <v>3113</v>
      </c>
      <c r="F378" s="10" t="s">
        <v>6165</v>
      </c>
      <c r="G378" s="9">
        <v>4</v>
      </c>
      <c r="H378" s="9" t="str">
        <f>_xll.XLOOKUP(E378,customers!$A$1:$A$1001,customers!$B$1:$B$1001,,0)</f>
        <v>Annetta Brentnall</v>
      </c>
      <c r="I378" s="32" t="str">
        <f>_xll.XLOOKUP(E378,customers!$A$1:$A$1001,customers!$C$1:$C$1001,,0)</f>
        <v>abrentnallcw@biglobe.ne.jp</v>
      </c>
      <c r="J378" s="9" t="str">
        <f>_xll.XLOOKUP(E378,customers!$A$1:$A$1001,customers!$G$1:$G$1001,,0)</f>
        <v>United Kingdom</v>
      </c>
      <c r="K378" s="10" t="str">
        <f>_xll.XLOOKUP(F378,products!$A$1:$A$49,products!$B$1:$B$49,,0)</f>
        <v>Lib</v>
      </c>
      <c r="L378" s="10" t="str">
        <f>_xll.XLOOKUP(F378,products!$A$1:$A$49,products!$C$1:$C$49,,0)</f>
        <v>D</v>
      </c>
      <c r="M378" s="10" t="str">
        <f>_xll.XLOOKUP(F378,products!$A$1:$A$49,products!$D$1:$D$49,,0) &amp; " Kg "</f>
        <v xml:space="preserve">2.5 Kg </v>
      </c>
      <c r="N378" s="24">
        <f>_xll.XLOOKUP(F378,products!$A$1:$A$49,products!$E$1:$E$49,,0)</f>
        <v>29.784999999999997</v>
      </c>
      <c r="O378" s="25">
        <f>(G378*N378)</f>
        <v>119.13999999999999</v>
      </c>
      <c r="P378" t="str">
        <f>IF(K378="Rob","Robusta",IF(K378="Exc","Excelsa",IF(K378="Lib","Liberica",IF(K378="Ara","Arabica",""))))</f>
        <v>Liberica</v>
      </c>
      <c r="Q378" t="str">
        <f>IF(L378="M","Medium",IF(L378="D","Dark",IF(L378="L","Light","")))</f>
        <v>Dark</v>
      </c>
      <c r="R378" t="str">
        <f>_xll.XLOOKUP(Table3[[#This Row],[Customer ID]],customers!$A$1:$A$1001,customers!$I$1:$I$1001,,0)</f>
        <v>No</v>
      </c>
    </row>
    <row r="379" spans="1:18" x14ac:dyDescent="0.3">
      <c r="A379" s="12" t="s">
        <v>3671</v>
      </c>
      <c r="B379" s="19">
        <v>43991</v>
      </c>
      <c r="C379" s="11">
        <f>YEAR(B379)</f>
        <v>2020</v>
      </c>
      <c r="D379" s="38" t="str">
        <f t="shared" si="5"/>
        <v>Jun</v>
      </c>
      <c r="E379" s="12" t="s">
        <v>3752</v>
      </c>
      <c r="F379" s="13" t="s">
        <v>6141</v>
      </c>
      <c r="G379" s="12">
        <v>6</v>
      </c>
      <c r="H379" s="12" t="str">
        <f>_xll.XLOOKUP(E379,customers!$A$1:$A$1001,customers!$B$1:$B$1001,,0)</f>
        <v>Don Flintiff</v>
      </c>
      <c r="I379" s="33" t="str">
        <f>_xll.XLOOKUP(E379,customers!$A$1:$A$1001,customers!$C$1:$C$1001,,0)</f>
        <v>dflintiffg1@e-recht24.de</v>
      </c>
      <c r="J379" s="12" t="str">
        <f>_xll.XLOOKUP(E379,customers!$A$1:$A$1001,customers!$G$1:$G$1001,,0)</f>
        <v>United Kingdom</v>
      </c>
      <c r="K379" s="13" t="str">
        <f>_xll.XLOOKUP(F379,products!$A$1:$A$49,products!$B$1:$B$49,,0)</f>
        <v>Exc</v>
      </c>
      <c r="L379" s="13" t="str">
        <f>_xll.XLOOKUP(F379,products!$A$1:$A$49,products!$C$1:$C$49,,0)</f>
        <v>M</v>
      </c>
      <c r="M379" s="10" t="str">
        <f>_xll.XLOOKUP(F379,products!$A$1:$A$49,products!$D$1:$D$49,,0) &amp; " Kg "</f>
        <v xml:space="preserve">1 Kg </v>
      </c>
      <c r="N379" s="26">
        <f>_xll.XLOOKUP(F379,products!$A$1:$A$49,products!$E$1:$E$49,,0)</f>
        <v>13.75</v>
      </c>
      <c r="O379" s="27">
        <f>(G379*N379)</f>
        <v>82.5</v>
      </c>
      <c r="P379" t="str">
        <f>IF(K379="Rob","Robusta",IF(K379="Exc","Excelsa",IF(K379="Lib","Liberica",IF(K379="Ara","Arabica",""))))</f>
        <v>Excelsa</v>
      </c>
      <c r="Q379" t="str">
        <f>IF(L379="M","Medium",IF(L379="D","Dark",IF(L379="L","Light","")))</f>
        <v>Medium</v>
      </c>
      <c r="R379" t="str">
        <f>_xll.XLOOKUP(Table3[[#This Row],[Customer ID]],customers!$A$1:$A$1001,customers!$I$1:$I$1001,,0)</f>
        <v>No</v>
      </c>
    </row>
    <row r="380" spans="1:18" x14ac:dyDescent="0.3">
      <c r="A380" s="9" t="s">
        <v>2050</v>
      </c>
      <c r="B380" s="18">
        <v>43992</v>
      </c>
      <c r="C380" s="8">
        <f>YEAR(B380)</f>
        <v>2020</v>
      </c>
      <c r="D380" s="38" t="str">
        <f t="shared" si="5"/>
        <v>Jun</v>
      </c>
      <c r="E380" s="9" t="s">
        <v>2051</v>
      </c>
      <c r="F380" s="10" t="s">
        <v>6142</v>
      </c>
      <c r="G380" s="9">
        <v>4</v>
      </c>
      <c r="H380" s="9" t="str">
        <f>_xll.XLOOKUP(E380,customers!$A$1:$A$1001,customers!$B$1:$B$1001,,0)</f>
        <v>Dorelia Bury</v>
      </c>
      <c r="I380" s="32" t="str">
        <f>_xll.XLOOKUP(E380,customers!$A$1:$A$1001,customers!$C$1:$C$1001,,0)</f>
        <v>dbury7o@tinyurl.com</v>
      </c>
      <c r="J380" s="9" t="str">
        <f>_xll.XLOOKUP(E380,customers!$A$1:$A$1001,customers!$G$1:$G$1001,,0)</f>
        <v>Ireland</v>
      </c>
      <c r="K380" s="10" t="str">
        <f>_xll.XLOOKUP(F380,products!$A$1:$A$49,products!$B$1:$B$49,,0)</f>
        <v>Rob</v>
      </c>
      <c r="L380" s="10" t="str">
        <f>_xll.XLOOKUP(F380,products!$A$1:$A$49,products!$C$1:$C$49,,0)</f>
        <v>L</v>
      </c>
      <c r="M380" s="10" t="str">
        <f>_xll.XLOOKUP(F380,products!$A$1:$A$49,products!$D$1:$D$49,,0) &amp; " Kg "</f>
        <v xml:space="preserve">2.5 Kg </v>
      </c>
      <c r="N380" s="24">
        <f>_xll.XLOOKUP(F380,products!$A$1:$A$49,products!$E$1:$E$49,,0)</f>
        <v>27.484999999999996</v>
      </c>
      <c r="O380" s="25">
        <f>(G380*N380)</f>
        <v>109.93999999999998</v>
      </c>
      <c r="P380" t="str">
        <f>IF(K380="Rob","Robusta",IF(K380="Exc","Excelsa",IF(K380="Lib","Liberica",IF(K380="Ara","Arabica",""))))</f>
        <v>Robusta</v>
      </c>
      <c r="Q380" t="str">
        <f>IF(L380="M","Medium",IF(L380="D","Dark",IF(L380="L","Light","")))</f>
        <v>Light</v>
      </c>
      <c r="R380" t="str">
        <f>_xll.XLOOKUP(Table3[[#This Row],[Customer ID]],customers!$A$1:$A$1001,customers!$I$1:$I$1001,,0)</f>
        <v>Yes</v>
      </c>
    </row>
    <row r="381" spans="1:18" x14ac:dyDescent="0.3">
      <c r="A381" s="12" t="s">
        <v>1845</v>
      </c>
      <c r="B381" s="19">
        <v>43993</v>
      </c>
      <c r="C381" s="11">
        <f>YEAR(B381)</f>
        <v>2020</v>
      </c>
      <c r="D381" s="38" t="str">
        <f t="shared" si="5"/>
        <v>Jun</v>
      </c>
      <c r="E381" s="12" t="s">
        <v>1846</v>
      </c>
      <c r="F381" s="13" t="s">
        <v>6175</v>
      </c>
      <c r="G381" s="12">
        <v>6</v>
      </c>
      <c r="H381" s="12" t="str">
        <f>_xll.XLOOKUP(E381,customers!$A$1:$A$1001,customers!$B$1:$B$1001,,0)</f>
        <v>Codi Littrell</v>
      </c>
      <c r="I381" s="33">
        <f>_xll.XLOOKUP(E381,customers!$A$1:$A$1001,customers!$C$1:$C$1001,,0)</f>
        <v>0</v>
      </c>
      <c r="J381" s="12" t="str">
        <f>_xll.XLOOKUP(E381,customers!$A$1:$A$1001,customers!$G$1:$G$1001,,0)</f>
        <v>United States</v>
      </c>
      <c r="K381" s="13" t="str">
        <f>_xll.XLOOKUP(F381,products!$A$1:$A$49,products!$B$1:$B$49,,0)</f>
        <v>Ara</v>
      </c>
      <c r="L381" s="13" t="str">
        <f>_xll.XLOOKUP(F381,products!$A$1:$A$49,products!$C$1:$C$49,,0)</f>
        <v>M</v>
      </c>
      <c r="M381" s="10" t="str">
        <f>_xll.XLOOKUP(F381,products!$A$1:$A$49,products!$D$1:$D$49,,0) &amp; " Kg "</f>
        <v xml:space="preserve">2.5 Kg </v>
      </c>
      <c r="N381" s="26">
        <f>_xll.XLOOKUP(F381,products!$A$1:$A$49,products!$E$1:$E$49,,0)</f>
        <v>25.874999999999996</v>
      </c>
      <c r="O381" s="27">
        <f>(G381*N381)</f>
        <v>155.24999999999997</v>
      </c>
      <c r="P381" t="str">
        <f>IF(K381="Rob","Robusta",IF(K381="Exc","Excelsa",IF(K381="Lib","Liberica",IF(K381="Ara","Arabica",""))))</f>
        <v>Arabica</v>
      </c>
      <c r="Q381" t="str">
        <f>IF(L381="M","Medium",IF(L381="D","Dark",IF(L381="L","Light","")))</f>
        <v>Medium</v>
      </c>
      <c r="R381" t="str">
        <f>_xll.XLOOKUP(Table3[[#This Row],[Customer ID]],customers!$A$1:$A$1001,customers!$I$1:$I$1001,,0)</f>
        <v>Yes</v>
      </c>
    </row>
    <row r="382" spans="1:18" x14ac:dyDescent="0.3">
      <c r="A382" s="9" t="s">
        <v>2396</v>
      </c>
      <c r="B382" s="18">
        <v>43995</v>
      </c>
      <c r="C382" s="8">
        <f>YEAR(B382)</f>
        <v>2020</v>
      </c>
      <c r="D382" s="38" t="str">
        <f t="shared" si="5"/>
        <v>Jun</v>
      </c>
      <c r="E382" s="9" t="s">
        <v>2397</v>
      </c>
      <c r="F382" s="10" t="s">
        <v>6171</v>
      </c>
      <c r="G382" s="9">
        <v>4</v>
      </c>
      <c r="H382" s="9" t="str">
        <f>_xll.XLOOKUP(E382,customers!$A$1:$A$1001,customers!$B$1:$B$1001,,0)</f>
        <v>Wyatan Fetherston</v>
      </c>
      <c r="I382" s="32" t="str">
        <f>_xll.XLOOKUP(E382,customers!$A$1:$A$1001,customers!$C$1:$C$1001,,0)</f>
        <v>wfetherston9e@constantcontact.com</v>
      </c>
      <c r="J382" s="9" t="str">
        <f>_xll.XLOOKUP(E382,customers!$A$1:$A$1001,customers!$G$1:$G$1001,,0)</f>
        <v>United States</v>
      </c>
      <c r="K382" s="10" t="str">
        <f>_xll.XLOOKUP(F382,products!$A$1:$A$49,products!$B$1:$B$49,,0)</f>
        <v>Exc</v>
      </c>
      <c r="L382" s="10" t="str">
        <f>_xll.XLOOKUP(F382,products!$A$1:$A$49,products!$C$1:$C$49,,0)</f>
        <v>L</v>
      </c>
      <c r="M382" s="10" t="str">
        <f>_xll.XLOOKUP(F382,products!$A$1:$A$49,products!$D$1:$D$49,,0) &amp; " Kg "</f>
        <v xml:space="preserve">1 Kg </v>
      </c>
      <c r="N382" s="24">
        <f>_xll.XLOOKUP(F382,products!$A$1:$A$49,products!$E$1:$E$49,,0)</f>
        <v>14.85</v>
      </c>
      <c r="O382" s="25">
        <f>(G382*N382)</f>
        <v>59.4</v>
      </c>
      <c r="P382" t="str">
        <f>IF(K382="Rob","Robusta",IF(K382="Exc","Excelsa",IF(K382="Lib","Liberica",IF(K382="Ara","Arabica",""))))</f>
        <v>Excelsa</v>
      </c>
      <c r="Q382" t="str">
        <f>IF(L382="M","Medium",IF(L382="D","Dark",IF(L382="L","Light","")))</f>
        <v>Light</v>
      </c>
      <c r="R382" t="str">
        <f>_xll.XLOOKUP(Table3[[#This Row],[Customer ID]],customers!$A$1:$A$1001,customers!$I$1:$I$1001,,0)</f>
        <v>No</v>
      </c>
    </row>
    <row r="383" spans="1:18" x14ac:dyDescent="0.3">
      <c r="A383" s="12" t="s">
        <v>5507</v>
      </c>
      <c r="B383" s="19">
        <v>44002</v>
      </c>
      <c r="C383" s="11">
        <f>YEAR(B383)</f>
        <v>2020</v>
      </c>
      <c r="D383" s="38" t="str">
        <f t="shared" si="5"/>
        <v>Jun</v>
      </c>
      <c r="E383" s="12" t="s">
        <v>5508</v>
      </c>
      <c r="F383" s="13" t="s">
        <v>6184</v>
      </c>
      <c r="G383" s="12">
        <v>3</v>
      </c>
      <c r="H383" s="12" t="str">
        <f>_xll.XLOOKUP(E383,customers!$A$1:$A$1001,customers!$B$1:$B$1001,,0)</f>
        <v>Kienan Ferson</v>
      </c>
      <c r="I383" s="33" t="str">
        <f>_xll.XLOOKUP(E383,customers!$A$1:$A$1001,customers!$C$1:$C$1001,,0)</f>
        <v>kfersonon@g.co</v>
      </c>
      <c r="J383" s="12" t="str">
        <f>_xll.XLOOKUP(E383,customers!$A$1:$A$1001,customers!$G$1:$G$1001,,0)</f>
        <v>United States</v>
      </c>
      <c r="K383" s="13" t="str">
        <f>_xll.XLOOKUP(F383,products!$A$1:$A$49,products!$B$1:$B$49,,0)</f>
        <v>Exc</v>
      </c>
      <c r="L383" s="13" t="str">
        <f>_xll.XLOOKUP(F383,products!$A$1:$A$49,products!$C$1:$C$49,,0)</f>
        <v>L</v>
      </c>
      <c r="M383" s="10" t="str">
        <f>_xll.XLOOKUP(F383,products!$A$1:$A$49,products!$D$1:$D$49,,0) &amp; " Kg "</f>
        <v xml:space="preserve">0.2 Kg </v>
      </c>
      <c r="N383" s="26">
        <f>_xll.XLOOKUP(F383,products!$A$1:$A$49,products!$E$1:$E$49,,0)</f>
        <v>4.4550000000000001</v>
      </c>
      <c r="O383" s="27">
        <f>(G383*N383)</f>
        <v>13.365</v>
      </c>
      <c r="P383" t="str">
        <f>IF(K383="Rob","Robusta",IF(K383="Exc","Excelsa",IF(K383="Lib","Liberica",IF(K383="Ara","Arabica",""))))</f>
        <v>Excelsa</v>
      </c>
      <c r="Q383" t="str">
        <f>IF(L383="M","Medium",IF(L383="D","Dark",IF(L383="L","Light","")))</f>
        <v>Light</v>
      </c>
      <c r="R383" t="str">
        <f>_xll.XLOOKUP(Table3[[#This Row],[Customer ID]],customers!$A$1:$A$1001,customers!$I$1:$I$1001,,0)</f>
        <v>No</v>
      </c>
    </row>
    <row r="384" spans="1:18" x14ac:dyDescent="0.3">
      <c r="A384" s="9" t="s">
        <v>3313</v>
      </c>
      <c r="B384" s="18">
        <v>44003</v>
      </c>
      <c r="C384" s="8">
        <f>YEAR(B384)</f>
        <v>2020</v>
      </c>
      <c r="D384" s="38" t="str">
        <f t="shared" si="5"/>
        <v>Jun</v>
      </c>
      <c r="E384" s="9" t="s">
        <v>3314</v>
      </c>
      <c r="F384" s="10" t="s">
        <v>6163</v>
      </c>
      <c r="G384" s="9">
        <v>3</v>
      </c>
      <c r="H384" s="9" t="str">
        <f>_xll.XLOOKUP(E384,customers!$A$1:$A$1001,customers!$B$1:$B$1001,,0)</f>
        <v>Malynda Purbrick</v>
      </c>
      <c r="I384" s="32">
        <f>_xll.XLOOKUP(E384,customers!$A$1:$A$1001,customers!$C$1:$C$1001,,0)</f>
        <v>0</v>
      </c>
      <c r="J384" s="9" t="str">
        <f>_xll.XLOOKUP(E384,customers!$A$1:$A$1001,customers!$G$1:$G$1001,,0)</f>
        <v>Ireland</v>
      </c>
      <c r="K384" s="10" t="str">
        <f>_xll.XLOOKUP(F384,products!$A$1:$A$49,products!$B$1:$B$49,,0)</f>
        <v>Rob</v>
      </c>
      <c r="L384" s="10" t="str">
        <f>_xll.XLOOKUP(F384,products!$A$1:$A$49,products!$C$1:$C$49,,0)</f>
        <v>D</v>
      </c>
      <c r="M384" s="10" t="str">
        <f>_xll.XLOOKUP(F384,products!$A$1:$A$49,products!$D$1:$D$49,,0) &amp; " Kg "</f>
        <v xml:space="preserve">0.2 Kg </v>
      </c>
      <c r="N384" s="24">
        <f>_xll.XLOOKUP(F384,products!$A$1:$A$49,products!$E$1:$E$49,,0)</f>
        <v>2.6849999999999996</v>
      </c>
      <c r="O384" s="25">
        <f>(G384*N384)</f>
        <v>8.0549999999999997</v>
      </c>
      <c r="P384" t="str">
        <f>IF(K384="Rob","Robusta",IF(K384="Exc","Excelsa",IF(K384="Lib","Liberica",IF(K384="Ara","Arabica",""))))</f>
        <v>Robusta</v>
      </c>
      <c r="Q384" t="str">
        <f>IF(L384="M","Medium",IF(L384="D","Dark",IF(L384="L","Light","")))</f>
        <v>Dark</v>
      </c>
      <c r="R384" t="str">
        <f>_xll.XLOOKUP(Table3[[#This Row],[Customer ID]],customers!$A$1:$A$1001,customers!$I$1:$I$1001,,0)</f>
        <v>Yes</v>
      </c>
    </row>
    <row r="385" spans="1:18" x14ac:dyDescent="0.3">
      <c r="A385" s="12" t="s">
        <v>3960</v>
      </c>
      <c r="B385" s="19">
        <v>44006</v>
      </c>
      <c r="C385" s="11">
        <f>YEAR(B385)</f>
        <v>2020</v>
      </c>
      <c r="D385" s="38" t="str">
        <f t="shared" si="5"/>
        <v>Jun</v>
      </c>
      <c r="E385" s="12" t="s">
        <v>3961</v>
      </c>
      <c r="F385" s="13" t="s">
        <v>6164</v>
      </c>
      <c r="G385" s="12">
        <v>2</v>
      </c>
      <c r="H385" s="12" t="str">
        <f>_xll.XLOOKUP(E385,customers!$A$1:$A$1001,customers!$B$1:$B$1001,,0)</f>
        <v>Shay Couronne</v>
      </c>
      <c r="I385" s="33" t="str">
        <f>_xll.XLOOKUP(E385,customers!$A$1:$A$1001,customers!$C$1:$C$1001,,0)</f>
        <v>scouronneh3@mozilla.org</v>
      </c>
      <c r="J385" s="12" t="str">
        <f>_xll.XLOOKUP(E385,customers!$A$1:$A$1001,customers!$G$1:$G$1001,,0)</f>
        <v>United States</v>
      </c>
      <c r="K385" s="13" t="str">
        <f>_xll.XLOOKUP(F385,products!$A$1:$A$49,products!$B$1:$B$49,,0)</f>
        <v>Lib</v>
      </c>
      <c r="L385" s="13" t="str">
        <f>_xll.XLOOKUP(F385,products!$A$1:$A$49,products!$C$1:$C$49,,0)</f>
        <v>L</v>
      </c>
      <c r="M385" s="10" t="str">
        <f>_xll.XLOOKUP(F385,products!$A$1:$A$49,products!$D$1:$D$49,,0) &amp; " Kg "</f>
        <v xml:space="preserve">2.5 Kg </v>
      </c>
      <c r="N385" s="26">
        <f>_xll.XLOOKUP(F385,products!$A$1:$A$49,products!$E$1:$E$49,,0)</f>
        <v>36.454999999999998</v>
      </c>
      <c r="O385" s="27">
        <f>(G385*N385)</f>
        <v>72.91</v>
      </c>
      <c r="P385" t="str">
        <f>IF(K385="Rob","Robusta",IF(K385="Exc","Excelsa",IF(K385="Lib","Liberica",IF(K385="Ara","Arabica",""))))</f>
        <v>Liberica</v>
      </c>
      <c r="Q385" t="str">
        <f>IF(L385="M","Medium",IF(L385="D","Dark",IF(L385="L","Light","")))</f>
        <v>Light</v>
      </c>
      <c r="R385" t="str">
        <f>_xll.XLOOKUP(Table3[[#This Row],[Customer ID]],customers!$A$1:$A$1001,customers!$I$1:$I$1001,,0)</f>
        <v>Yes</v>
      </c>
    </row>
    <row r="386" spans="1:18" x14ac:dyDescent="0.3">
      <c r="A386" s="9" t="s">
        <v>3996</v>
      </c>
      <c r="B386" s="18">
        <v>44006</v>
      </c>
      <c r="C386" s="8">
        <f>YEAR(B386)</f>
        <v>2020</v>
      </c>
      <c r="D386" s="38" t="str">
        <f t="shared" ref="D386:D449" si="6">TEXT(B386,"MMM")</f>
        <v>Jun</v>
      </c>
      <c r="E386" s="9" t="s">
        <v>3997</v>
      </c>
      <c r="F386" s="10" t="s">
        <v>6140</v>
      </c>
      <c r="G386" s="9">
        <v>6</v>
      </c>
      <c r="H386" s="9" t="str">
        <f>_xll.XLOOKUP(E386,customers!$A$1:$A$1001,customers!$B$1:$B$1001,,0)</f>
        <v>Cordy Odgaard</v>
      </c>
      <c r="I386" s="32" t="str">
        <f>_xll.XLOOKUP(E386,customers!$A$1:$A$1001,customers!$C$1:$C$1001,,0)</f>
        <v>codgaardh9@nsw.gov.au</v>
      </c>
      <c r="J386" s="9" t="str">
        <f>_xll.XLOOKUP(E386,customers!$A$1:$A$1001,customers!$G$1:$G$1001,,0)</f>
        <v>United States</v>
      </c>
      <c r="K386" s="10" t="str">
        <f>_xll.XLOOKUP(F386,products!$A$1:$A$49,products!$B$1:$B$49,,0)</f>
        <v>Ara</v>
      </c>
      <c r="L386" s="10" t="str">
        <f>_xll.XLOOKUP(F386,products!$A$1:$A$49,products!$C$1:$C$49,,0)</f>
        <v>L</v>
      </c>
      <c r="M386" s="10" t="str">
        <f>_xll.XLOOKUP(F386,products!$A$1:$A$49,products!$D$1:$D$49,,0) &amp; " Kg "</f>
        <v xml:space="preserve">1 Kg </v>
      </c>
      <c r="N386" s="24">
        <f>_xll.XLOOKUP(F386,products!$A$1:$A$49,products!$E$1:$E$49,,0)</f>
        <v>12.95</v>
      </c>
      <c r="O386" s="25">
        <f>(G386*N386)</f>
        <v>77.699999999999989</v>
      </c>
      <c r="P386" t="str">
        <f>IF(K386="Rob","Robusta",IF(K386="Exc","Excelsa",IF(K386="Lib","Liberica",IF(K386="Ara","Arabica",""))))</f>
        <v>Arabica</v>
      </c>
      <c r="Q386" t="str">
        <f>IF(L386="M","Medium",IF(L386="D","Dark",IF(L386="L","Light","")))</f>
        <v>Light</v>
      </c>
      <c r="R386" t="str">
        <f>_xll.XLOOKUP(Table3[[#This Row],[Customer ID]],customers!$A$1:$A$1001,customers!$I$1:$I$1001,,0)</f>
        <v>No</v>
      </c>
    </row>
    <row r="387" spans="1:18" x14ac:dyDescent="0.3">
      <c r="A387" s="12" t="s">
        <v>5117</v>
      </c>
      <c r="B387" s="19">
        <v>44008</v>
      </c>
      <c r="C387" s="11">
        <f>YEAR(B387)</f>
        <v>2020</v>
      </c>
      <c r="D387" s="38" t="str">
        <f t="shared" si="6"/>
        <v>Jun</v>
      </c>
      <c r="E387" s="12" t="s">
        <v>5118</v>
      </c>
      <c r="F387" s="13" t="s">
        <v>6145</v>
      </c>
      <c r="G387" s="12">
        <v>1</v>
      </c>
      <c r="H387" s="12" t="str">
        <f>_xll.XLOOKUP(E387,customers!$A$1:$A$1001,customers!$B$1:$B$1001,,0)</f>
        <v>Caddric Atcheson</v>
      </c>
      <c r="I387" s="33" t="str">
        <f>_xll.XLOOKUP(E387,customers!$A$1:$A$1001,customers!$C$1:$C$1001,,0)</f>
        <v>catchesonmr@xinhuanet.com</v>
      </c>
      <c r="J387" s="12" t="str">
        <f>_xll.XLOOKUP(E387,customers!$A$1:$A$1001,customers!$G$1:$G$1001,,0)</f>
        <v>United States</v>
      </c>
      <c r="K387" s="13" t="str">
        <f>_xll.XLOOKUP(F387,products!$A$1:$A$49,products!$B$1:$B$49,,0)</f>
        <v>Lib</v>
      </c>
      <c r="L387" s="13" t="str">
        <f>_xll.XLOOKUP(F387,products!$A$1:$A$49,products!$C$1:$C$49,,0)</f>
        <v>L</v>
      </c>
      <c r="M387" s="10" t="str">
        <f>_xll.XLOOKUP(F387,products!$A$1:$A$49,products!$D$1:$D$49,,0) &amp; " Kg "</f>
        <v xml:space="preserve">0.2 Kg </v>
      </c>
      <c r="N387" s="26">
        <f>_xll.XLOOKUP(F387,products!$A$1:$A$49,products!$E$1:$E$49,,0)</f>
        <v>4.7549999999999999</v>
      </c>
      <c r="O387" s="27">
        <f>(G387*N387)</f>
        <v>4.7549999999999999</v>
      </c>
      <c r="P387" t="str">
        <f>IF(K387="Rob","Robusta",IF(K387="Exc","Excelsa",IF(K387="Lib","Liberica",IF(K387="Ara","Arabica",""))))</f>
        <v>Liberica</v>
      </c>
      <c r="Q387" t="str">
        <f>IF(L387="M","Medium",IF(L387="D","Dark",IF(L387="L","Light","")))</f>
        <v>Light</v>
      </c>
      <c r="R387" t="str">
        <f>_xll.XLOOKUP(Table3[[#This Row],[Customer ID]],customers!$A$1:$A$1001,customers!$I$1:$I$1001,,0)</f>
        <v>Yes</v>
      </c>
    </row>
    <row r="388" spans="1:18" x14ac:dyDescent="0.3">
      <c r="A388" s="9" t="s">
        <v>1800</v>
      </c>
      <c r="B388" s="18">
        <v>44010</v>
      </c>
      <c r="C388" s="8">
        <f>YEAR(B388)</f>
        <v>2020</v>
      </c>
      <c r="D388" s="38" t="str">
        <f t="shared" si="6"/>
        <v>Jun</v>
      </c>
      <c r="E388" s="9" t="s">
        <v>1801</v>
      </c>
      <c r="F388" s="10" t="s">
        <v>6145</v>
      </c>
      <c r="G388" s="9">
        <v>5</v>
      </c>
      <c r="H388" s="9" t="str">
        <f>_xll.XLOOKUP(E388,customers!$A$1:$A$1001,customers!$B$1:$B$1001,,0)</f>
        <v>Conny Gheraldi</v>
      </c>
      <c r="I388" s="32" t="str">
        <f>_xll.XLOOKUP(E388,customers!$A$1:$A$1001,customers!$C$1:$C$1001,,0)</f>
        <v>cgheraldi6g@opera.com</v>
      </c>
      <c r="J388" s="9" t="str">
        <f>_xll.XLOOKUP(E388,customers!$A$1:$A$1001,customers!$G$1:$G$1001,,0)</f>
        <v>United Kingdom</v>
      </c>
      <c r="K388" s="10" t="str">
        <f>_xll.XLOOKUP(F388,products!$A$1:$A$49,products!$B$1:$B$49,,0)</f>
        <v>Lib</v>
      </c>
      <c r="L388" s="10" t="str">
        <f>_xll.XLOOKUP(F388,products!$A$1:$A$49,products!$C$1:$C$49,,0)</f>
        <v>L</v>
      </c>
      <c r="M388" s="10" t="str">
        <f>_xll.XLOOKUP(F388,products!$A$1:$A$49,products!$D$1:$D$49,,0) &amp; " Kg "</f>
        <v xml:space="preserve">0.2 Kg </v>
      </c>
      <c r="N388" s="24">
        <f>_xll.XLOOKUP(F388,products!$A$1:$A$49,products!$E$1:$E$49,,0)</f>
        <v>4.7549999999999999</v>
      </c>
      <c r="O388" s="25">
        <f>(G388*N388)</f>
        <v>23.774999999999999</v>
      </c>
      <c r="P388" t="str">
        <f>IF(K388="Rob","Robusta",IF(K388="Exc","Excelsa",IF(K388="Lib","Liberica",IF(K388="Ara","Arabica",""))))</f>
        <v>Liberica</v>
      </c>
      <c r="Q388" t="str">
        <f>IF(L388="M","Medium",IF(L388="D","Dark",IF(L388="L","Light","")))</f>
        <v>Light</v>
      </c>
      <c r="R388" t="str">
        <f>_xll.XLOOKUP(Table3[[#This Row],[Customer ID]],customers!$A$1:$A$1001,customers!$I$1:$I$1001,,0)</f>
        <v>No</v>
      </c>
    </row>
    <row r="389" spans="1:18" x14ac:dyDescent="0.3">
      <c r="A389" s="12" t="s">
        <v>4012</v>
      </c>
      <c r="B389" s="19">
        <v>44010</v>
      </c>
      <c r="C389" s="11">
        <f>YEAR(B389)</f>
        <v>2020</v>
      </c>
      <c r="D389" s="38" t="str">
        <f t="shared" si="6"/>
        <v>Jun</v>
      </c>
      <c r="E389" s="12" t="s">
        <v>4013</v>
      </c>
      <c r="F389" s="13" t="s">
        <v>6166</v>
      </c>
      <c r="G389" s="12">
        <v>2</v>
      </c>
      <c r="H389" s="12" t="str">
        <f>_xll.XLOOKUP(E389,customers!$A$1:$A$1001,customers!$B$1:$B$1001,,0)</f>
        <v>Dianne Chardin</v>
      </c>
      <c r="I389" s="33" t="str">
        <f>_xll.XLOOKUP(E389,customers!$A$1:$A$1001,customers!$C$1:$C$1001,,0)</f>
        <v>dchardinhc@nhs.uk</v>
      </c>
      <c r="J389" s="12" t="str">
        <f>_xll.XLOOKUP(E389,customers!$A$1:$A$1001,customers!$G$1:$G$1001,,0)</f>
        <v>Ireland</v>
      </c>
      <c r="K389" s="13" t="str">
        <f>_xll.XLOOKUP(F389,products!$A$1:$A$49,products!$B$1:$B$49,,0)</f>
        <v>Exc</v>
      </c>
      <c r="L389" s="13" t="str">
        <f>_xll.XLOOKUP(F389,products!$A$1:$A$49,products!$C$1:$C$49,,0)</f>
        <v>M</v>
      </c>
      <c r="M389" s="10" t="str">
        <f>_xll.XLOOKUP(F389,products!$A$1:$A$49,products!$D$1:$D$49,,0) &amp; " Kg "</f>
        <v xml:space="preserve">2.5 Kg </v>
      </c>
      <c r="N389" s="26">
        <f>_xll.XLOOKUP(F389,products!$A$1:$A$49,products!$E$1:$E$49,,0)</f>
        <v>31.624999999999996</v>
      </c>
      <c r="O389" s="27">
        <f>(G389*N389)</f>
        <v>63.249999999999993</v>
      </c>
      <c r="P389" t="str">
        <f>IF(K389="Rob","Robusta",IF(K389="Exc","Excelsa",IF(K389="Lib","Liberica",IF(K389="Ara","Arabica",""))))</f>
        <v>Excelsa</v>
      </c>
      <c r="Q389" t="str">
        <f>IF(L389="M","Medium",IF(L389="D","Dark",IF(L389="L","Light","")))</f>
        <v>Medium</v>
      </c>
      <c r="R389" t="str">
        <f>_xll.XLOOKUP(Table3[[#This Row],[Customer ID]],customers!$A$1:$A$1001,customers!$I$1:$I$1001,,0)</f>
        <v>Yes</v>
      </c>
    </row>
    <row r="390" spans="1:18" x14ac:dyDescent="0.3">
      <c r="A390" s="9" t="s">
        <v>681</v>
      </c>
      <c r="B390" s="18">
        <v>44011</v>
      </c>
      <c r="C390" s="8">
        <f>YEAR(B390)</f>
        <v>2020</v>
      </c>
      <c r="D390" s="38" t="str">
        <f t="shared" si="6"/>
        <v>Jun</v>
      </c>
      <c r="E390" s="9" t="s">
        <v>682</v>
      </c>
      <c r="F390" s="10" t="s">
        <v>6161</v>
      </c>
      <c r="G390" s="9">
        <v>6</v>
      </c>
      <c r="H390" s="9" t="str">
        <f>_xll.XLOOKUP(E390,customers!$A$1:$A$1001,customers!$B$1:$B$1001,,0)</f>
        <v>Una Welberry</v>
      </c>
      <c r="I390" s="32" t="str">
        <f>_xll.XLOOKUP(E390,customers!$A$1:$A$1001,customers!$C$1:$C$1001,,0)</f>
        <v>uwelberryy@ebay.co.uk</v>
      </c>
      <c r="J390" s="9" t="str">
        <f>_xll.XLOOKUP(E390,customers!$A$1:$A$1001,customers!$G$1:$G$1001,,0)</f>
        <v>United Kingdom</v>
      </c>
      <c r="K390" s="10" t="str">
        <f>_xll.XLOOKUP(F390,products!$A$1:$A$49,products!$B$1:$B$49,,0)</f>
        <v>Lib</v>
      </c>
      <c r="L390" s="10" t="str">
        <f>_xll.XLOOKUP(F390,products!$A$1:$A$49,products!$C$1:$C$49,,0)</f>
        <v>L</v>
      </c>
      <c r="M390" s="10" t="str">
        <f>_xll.XLOOKUP(F390,products!$A$1:$A$49,products!$D$1:$D$49,,0) &amp; " Kg "</f>
        <v xml:space="preserve">0.5 Kg </v>
      </c>
      <c r="N390" s="24">
        <f>_xll.XLOOKUP(F390,products!$A$1:$A$49,products!$E$1:$E$49,,0)</f>
        <v>9.51</v>
      </c>
      <c r="O390" s="25">
        <f>(G390*N390)</f>
        <v>57.06</v>
      </c>
      <c r="P390" t="str">
        <f>IF(K390="Rob","Robusta",IF(K390="Exc","Excelsa",IF(K390="Lib","Liberica",IF(K390="Ara","Arabica",""))))</f>
        <v>Liberica</v>
      </c>
      <c r="Q390" t="str">
        <f>IF(L390="M","Medium",IF(L390="D","Dark",IF(L390="L","Light","")))</f>
        <v>Light</v>
      </c>
      <c r="R390" t="str">
        <f>_xll.XLOOKUP(Table3[[#This Row],[Customer ID]],customers!$A$1:$A$1001,customers!$I$1:$I$1001,,0)</f>
        <v>Yes</v>
      </c>
    </row>
    <row r="391" spans="1:18" x14ac:dyDescent="0.3">
      <c r="A391" s="12" t="s">
        <v>4123</v>
      </c>
      <c r="B391" s="19">
        <v>44011</v>
      </c>
      <c r="C391" s="11">
        <f>YEAR(B391)</f>
        <v>2020</v>
      </c>
      <c r="D391" s="38" t="str">
        <f t="shared" si="6"/>
        <v>Jun</v>
      </c>
      <c r="E391" s="12" t="s">
        <v>4124</v>
      </c>
      <c r="F391" s="13" t="s">
        <v>6148</v>
      </c>
      <c r="G391" s="12">
        <v>3</v>
      </c>
      <c r="H391" s="12" t="str">
        <f>_xll.XLOOKUP(E391,customers!$A$1:$A$1001,customers!$B$1:$B$1001,,0)</f>
        <v>Courtney Pallant</v>
      </c>
      <c r="I391" s="33" t="str">
        <f>_xll.XLOOKUP(E391,customers!$A$1:$A$1001,customers!$C$1:$C$1001,,0)</f>
        <v>cpallanthv@typepad.com</v>
      </c>
      <c r="J391" s="12" t="str">
        <f>_xll.XLOOKUP(E391,customers!$A$1:$A$1001,customers!$G$1:$G$1001,,0)</f>
        <v>United States</v>
      </c>
      <c r="K391" s="13" t="str">
        <f>_xll.XLOOKUP(F391,products!$A$1:$A$49,products!$B$1:$B$49,,0)</f>
        <v>Exc</v>
      </c>
      <c r="L391" s="13" t="str">
        <f>_xll.XLOOKUP(F391,products!$A$1:$A$49,products!$C$1:$C$49,,0)</f>
        <v>L</v>
      </c>
      <c r="M391" s="10" t="str">
        <f>_xll.XLOOKUP(F391,products!$A$1:$A$49,products!$D$1:$D$49,,0) &amp; " Kg "</f>
        <v xml:space="preserve">2.5 Kg </v>
      </c>
      <c r="N391" s="26">
        <f>_xll.XLOOKUP(F391,products!$A$1:$A$49,products!$E$1:$E$49,,0)</f>
        <v>34.154999999999994</v>
      </c>
      <c r="O391" s="27">
        <f>(G391*N391)</f>
        <v>102.46499999999997</v>
      </c>
      <c r="P391" t="str">
        <f>IF(K391="Rob","Robusta",IF(K391="Exc","Excelsa",IF(K391="Lib","Liberica",IF(K391="Ara","Arabica",""))))</f>
        <v>Excelsa</v>
      </c>
      <c r="Q391" t="str">
        <f>IF(L391="M","Medium",IF(L391="D","Dark",IF(L391="L","Light","")))</f>
        <v>Light</v>
      </c>
      <c r="R391" t="str">
        <f>_xll.XLOOKUP(Table3[[#This Row],[Customer ID]],customers!$A$1:$A$1001,customers!$I$1:$I$1001,,0)</f>
        <v>Yes</v>
      </c>
    </row>
    <row r="392" spans="1:18" x14ac:dyDescent="0.3">
      <c r="A392" s="9" t="s">
        <v>4405</v>
      </c>
      <c r="B392" s="18">
        <v>44012</v>
      </c>
      <c r="C392" s="8">
        <f>YEAR(B392)</f>
        <v>2020</v>
      </c>
      <c r="D392" s="38" t="str">
        <f t="shared" si="6"/>
        <v>Jun</v>
      </c>
      <c r="E392" s="9" t="s">
        <v>4406</v>
      </c>
      <c r="F392" s="10" t="s">
        <v>6175</v>
      </c>
      <c r="G392" s="9">
        <v>2</v>
      </c>
      <c r="H392" s="9" t="str">
        <f>_xll.XLOOKUP(E392,customers!$A$1:$A$1001,customers!$B$1:$B$1001,,0)</f>
        <v>Elden Andriessen</v>
      </c>
      <c r="I392" s="32" t="str">
        <f>_xll.XLOOKUP(E392,customers!$A$1:$A$1001,customers!$C$1:$C$1001,,0)</f>
        <v>eandriessenj9@europa.eu</v>
      </c>
      <c r="J392" s="9" t="str">
        <f>_xll.XLOOKUP(E392,customers!$A$1:$A$1001,customers!$G$1:$G$1001,,0)</f>
        <v>United States</v>
      </c>
      <c r="K392" s="10" t="str">
        <f>_xll.XLOOKUP(F392,products!$A$1:$A$49,products!$B$1:$B$49,,0)</f>
        <v>Ara</v>
      </c>
      <c r="L392" s="10" t="str">
        <f>_xll.XLOOKUP(F392,products!$A$1:$A$49,products!$C$1:$C$49,,0)</f>
        <v>M</v>
      </c>
      <c r="M392" s="10" t="str">
        <f>_xll.XLOOKUP(F392,products!$A$1:$A$49,products!$D$1:$D$49,,0) &amp; " Kg "</f>
        <v xml:space="preserve">2.5 Kg </v>
      </c>
      <c r="N392" s="24">
        <f>_xll.XLOOKUP(F392,products!$A$1:$A$49,products!$E$1:$E$49,,0)</f>
        <v>25.874999999999996</v>
      </c>
      <c r="O392" s="25">
        <f>(G392*N392)</f>
        <v>51.749999999999993</v>
      </c>
      <c r="P392" t="str">
        <f>IF(K392="Rob","Robusta",IF(K392="Exc","Excelsa",IF(K392="Lib","Liberica",IF(K392="Ara","Arabica",""))))</f>
        <v>Arabica</v>
      </c>
      <c r="Q392" t="str">
        <f>IF(L392="M","Medium",IF(L392="D","Dark",IF(L392="L","Light","")))</f>
        <v>Medium</v>
      </c>
      <c r="R392" t="str">
        <f>_xll.XLOOKUP(Table3[[#This Row],[Customer ID]],customers!$A$1:$A$1001,customers!$I$1:$I$1001,,0)</f>
        <v>Yes</v>
      </c>
    </row>
    <row r="393" spans="1:18" x14ac:dyDescent="0.3">
      <c r="A393" s="12" t="s">
        <v>5725</v>
      </c>
      <c r="B393" s="19">
        <v>44012</v>
      </c>
      <c r="C393" s="11">
        <f>YEAR(B393)</f>
        <v>2020</v>
      </c>
      <c r="D393" s="38" t="str">
        <f t="shared" si="6"/>
        <v>Jun</v>
      </c>
      <c r="E393" s="12" t="s">
        <v>5726</v>
      </c>
      <c r="F393" s="13" t="s">
        <v>6157</v>
      </c>
      <c r="G393" s="12">
        <v>5</v>
      </c>
      <c r="H393" s="12" t="str">
        <f>_xll.XLOOKUP(E393,customers!$A$1:$A$1001,customers!$B$1:$B$1001,,0)</f>
        <v>Evy Wilsone</v>
      </c>
      <c r="I393" s="33" t="str">
        <f>_xll.XLOOKUP(E393,customers!$A$1:$A$1001,customers!$C$1:$C$1001,,0)</f>
        <v>ewilsonepq@eepurl.com</v>
      </c>
      <c r="J393" s="12" t="str">
        <f>_xll.XLOOKUP(E393,customers!$A$1:$A$1001,customers!$G$1:$G$1001,,0)</f>
        <v>United States</v>
      </c>
      <c r="K393" s="13" t="str">
        <f>_xll.XLOOKUP(F393,products!$A$1:$A$49,products!$B$1:$B$49,,0)</f>
        <v>Ara</v>
      </c>
      <c r="L393" s="13" t="str">
        <f>_xll.XLOOKUP(F393,products!$A$1:$A$49,products!$C$1:$C$49,,0)</f>
        <v>M</v>
      </c>
      <c r="M393" s="10" t="str">
        <f>_xll.XLOOKUP(F393,products!$A$1:$A$49,products!$D$1:$D$49,,0) &amp; " Kg "</f>
        <v xml:space="preserve">0.5 Kg </v>
      </c>
      <c r="N393" s="26">
        <f>_xll.XLOOKUP(F393,products!$A$1:$A$49,products!$E$1:$E$49,,0)</f>
        <v>6.75</v>
      </c>
      <c r="O393" s="27">
        <f>(G393*N393)</f>
        <v>33.75</v>
      </c>
      <c r="P393" t="str">
        <f>IF(K393="Rob","Robusta",IF(K393="Exc","Excelsa",IF(K393="Lib","Liberica",IF(K393="Ara","Arabica",""))))</f>
        <v>Arabica</v>
      </c>
      <c r="Q393" t="str">
        <f>IF(L393="M","Medium",IF(L393="D","Dark",IF(L393="L","Light","")))</f>
        <v>Medium</v>
      </c>
      <c r="R393" t="str">
        <f>_xll.XLOOKUP(Table3[[#This Row],[Customer ID]],customers!$A$1:$A$1001,customers!$I$1:$I$1001,,0)</f>
        <v>Yes</v>
      </c>
    </row>
    <row r="394" spans="1:18" x14ac:dyDescent="0.3">
      <c r="A394" s="9" t="s">
        <v>1018</v>
      </c>
      <c r="B394" s="18">
        <v>44014</v>
      </c>
      <c r="C394" s="8">
        <f>YEAR(B394)</f>
        <v>2020</v>
      </c>
      <c r="D394" s="38" t="str">
        <f t="shared" si="6"/>
        <v>Jul</v>
      </c>
      <c r="E394" s="9" t="s">
        <v>1019</v>
      </c>
      <c r="F394" s="10" t="s">
        <v>6154</v>
      </c>
      <c r="G394" s="9">
        <v>6</v>
      </c>
      <c r="H394" s="9" t="str">
        <f>_xll.XLOOKUP(E394,customers!$A$1:$A$1001,customers!$B$1:$B$1001,,0)</f>
        <v>Rudy Farquharson</v>
      </c>
      <c r="I394" s="32">
        <f>_xll.XLOOKUP(E394,customers!$A$1:$A$1001,customers!$C$1:$C$1001,,0)</f>
        <v>0</v>
      </c>
      <c r="J394" s="9" t="str">
        <f>_xll.XLOOKUP(E394,customers!$A$1:$A$1001,customers!$G$1:$G$1001,,0)</f>
        <v>Ireland</v>
      </c>
      <c r="K394" s="10" t="str">
        <f>_xll.XLOOKUP(F394,products!$A$1:$A$49,products!$B$1:$B$49,,0)</f>
        <v>Ara</v>
      </c>
      <c r="L394" s="10" t="str">
        <f>_xll.XLOOKUP(F394,products!$A$1:$A$49,products!$C$1:$C$49,,0)</f>
        <v>D</v>
      </c>
      <c r="M394" s="10" t="str">
        <f>_xll.XLOOKUP(F394,products!$A$1:$A$49,products!$D$1:$D$49,,0) &amp; " Kg "</f>
        <v xml:space="preserve">0.2 Kg </v>
      </c>
      <c r="N394" s="24">
        <f>_xll.XLOOKUP(F394,products!$A$1:$A$49,products!$E$1:$E$49,,0)</f>
        <v>2.9849999999999999</v>
      </c>
      <c r="O394" s="25">
        <f>(G394*N394)</f>
        <v>17.91</v>
      </c>
      <c r="P394" t="str">
        <f>IF(K394="Rob","Robusta",IF(K394="Exc","Excelsa",IF(K394="Lib","Liberica",IF(K394="Ara","Arabica",""))))</f>
        <v>Arabica</v>
      </c>
      <c r="Q394" t="str">
        <f>IF(L394="M","Medium",IF(L394="D","Dark",IF(L394="L","Light","")))</f>
        <v>Dark</v>
      </c>
      <c r="R394" t="str">
        <f>_xll.XLOOKUP(Table3[[#This Row],[Customer ID]],customers!$A$1:$A$1001,customers!$I$1:$I$1001,,0)</f>
        <v>Yes</v>
      </c>
    </row>
    <row r="395" spans="1:18" x14ac:dyDescent="0.3">
      <c r="A395" s="12" t="s">
        <v>3170</v>
      </c>
      <c r="B395" s="19">
        <v>44014</v>
      </c>
      <c r="C395" s="11">
        <f>YEAR(B395)</f>
        <v>2020</v>
      </c>
      <c r="D395" s="38" t="str">
        <f t="shared" si="6"/>
        <v>Jul</v>
      </c>
      <c r="E395" s="12" t="s">
        <v>3171</v>
      </c>
      <c r="F395" s="13" t="s">
        <v>6166</v>
      </c>
      <c r="G395" s="12">
        <v>1</v>
      </c>
      <c r="H395" s="12" t="str">
        <f>_xll.XLOOKUP(E395,customers!$A$1:$A$1001,customers!$B$1:$B$1001,,0)</f>
        <v>Granger Smallcombe</v>
      </c>
      <c r="I395" s="33" t="str">
        <f>_xll.XLOOKUP(E395,customers!$A$1:$A$1001,customers!$C$1:$C$1001,,0)</f>
        <v>gsmallcombed6@ucla.edu</v>
      </c>
      <c r="J395" s="12" t="str">
        <f>_xll.XLOOKUP(E395,customers!$A$1:$A$1001,customers!$G$1:$G$1001,,0)</f>
        <v>Ireland</v>
      </c>
      <c r="K395" s="13" t="str">
        <f>_xll.XLOOKUP(F395,products!$A$1:$A$49,products!$B$1:$B$49,,0)</f>
        <v>Exc</v>
      </c>
      <c r="L395" s="13" t="str">
        <f>_xll.XLOOKUP(F395,products!$A$1:$A$49,products!$C$1:$C$49,,0)</f>
        <v>M</v>
      </c>
      <c r="M395" s="10" t="str">
        <f>_xll.XLOOKUP(F395,products!$A$1:$A$49,products!$D$1:$D$49,,0) &amp; " Kg "</f>
        <v xml:space="preserve">2.5 Kg </v>
      </c>
      <c r="N395" s="26">
        <f>_xll.XLOOKUP(F395,products!$A$1:$A$49,products!$E$1:$E$49,,0)</f>
        <v>31.624999999999996</v>
      </c>
      <c r="O395" s="27">
        <f>(G395*N395)</f>
        <v>31.624999999999996</v>
      </c>
      <c r="P395" t="str">
        <f>IF(K395="Rob","Robusta",IF(K395="Exc","Excelsa",IF(K395="Lib","Liberica",IF(K395="Ara","Arabica",""))))</f>
        <v>Excelsa</v>
      </c>
      <c r="Q395" t="str">
        <f>IF(L395="M","Medium",IF(L395="D","Dark",IF(L395="L","Light","")))</f>
        <v>Medium</v>
      </c>
      <c r="R395" t="str">
        <f>_xll.XLOOKUP(Table3[[#This Row],[Customer ID]],customers!$A$1:$A$1001,customers!$I$1:$I$1001,,0)</f>
        <v>Yes</v>
      </c>
    </row>
    <row r="396" spans="1:18" x14ac:dyDescent="0.3">
      <c r="A396" s="9" t="s">
        <v>4157</v>
      </c>
      <c r="B396" s="18">
        <v>44015</v>
      </c>
      <c r="C396" s="8">
        <f>YEAR(B396)</f>
        <v>2020</v>
      </c>
      <c r="D396" s="38" t="str">
        <f t="shared" si="6"/>
        <v>Jul</v>
      </c>
      <c r="E396" s="9" t="s">
        <v>4158</v>
      </c>
      <c r="F396" s="10" t="s">
        <v>6170</v>
      </c>
      <c r="G396" s="9">
        <v>6</v>
      </c>
      <c r="H396" s="9" t="str">
        <f>_xll.XLOOKUP(E396,customers!$A$1:$A$1001,customers!$B$1:$B$1001,,0)</f>
        <v>Charmane Denys</v>
      </c>
      <c r="I396" s="32" t="str">
        <f>_xll.XLOOKUP(E396,customers!$A$1:$A$1001,customers!$C$1:$C$1001,,0)</f>
        <v>cdenysi1@is.gd</v>
      </c>
      <c r="J396" s="9" t="str">
        <f>_xll.XLOOKUP(E396,customers!$A$1:$A$1001,customers!$G$1:$G$1001,,0)</f>
        <v>United Kingdom</v>
      </c>
      <c r="K396" s="10" t="str">
        <f>_xll.XLOOKUP(F396,products!$A$1:$A$49,products!$B$1:$B$49,,0)</f>
        <v>Lib</v>
      </c>
      <c r="L396" s="10" t="str">
        <f>_xll.XLOOKUP(F396,products!$A$1:$A$49,products!$C$1:$C$49,,0)</f>
        <v>L</v>
      </c>
      <c r="M396" s="10" t="str">
        <f>_xll.XLOOKUP(F396,products!$A$1:$A$49,products!$D$1:$D$49,,0) &amp; " Kg "</f>
        <v xml:space="preserve">1 Kg </v>
      </c>
      <c r="N396" s="24">
        <f>_xll.XLOOKUP(F396,products!$A$1:$A$49,products!$E$1:$E$49,,0)</f>
        <v>15.85</v>
      </c>
      <c r="O396" s="25">
        <f>(G396*N396)</f>
        <v>95.1</v>
      </c>
      <c r="P396" t="str">
        <f>IF(K396="Rob","Robusta",IF(K396="Exc","Excelsa",IF(K396="Lib","Liberica",IF(K396="Ara","Arabica",""))))</f>
        <v>Liberica</v>
      </c>
      <c r="Q396" t="str">
        <f>IF(L396="M","Medium",IF(L396="D","Dark",IF(L396="L","Light","")))</f>
        <v>Light</v>
      </c>
      <c r="R396" t="str">
        <f>_xll.XLOOKUP(Table3[[#This Row],[Customer ID]],customers!$A$1:$A$1001,customers!$I$1:$I$1001,,0)</f>
        <v>No</v>
      </c>
    </row>
    <row r="397" spans="1:18" x14ac:dyDescent="0.3">
      <c r="A397" s="12" t="s">
        <v>5548</v>
      </c>
      <c r="B397" s="19">
        <v>44016</v>
      </c>
      <c r="C397" s="11">
        <f>YEAR(B397)</f>
        <v>2020</v>
      </c>
      <c r="D397" s="38" t="str">
        <f t="shared" si="6"/>
        <v>Jul</v>
      </c>
      <c r="E397" s="12" t="s">
        <v>5549</v>
      </c>
      <c r="F397" s="13" t="s">
        <v>6149</v>
      </c>
      <c r="G397" s="12">
        <v>4</v>
      </c>
      <c r="H397" s="12" t="str">
        <f>_xll.XLOOKUP(E397,customers!$A$1:$A$1001,customers!$B$1:$B$1001,,0)</f>
        <v>Sharity Wickens</v>
      </c>
      <c r="I397" s="33">
        <f>_xll.XLOOKUP(E397,customers!$A$1:$A$1001,customers!$C$1:$C$1001,,0)</f>
        <v>0</v>
      </c>
      <c r="J397" s="12" t="str">
        <f>_xll.XLOOKUP(E397,customers!$A$1:$A$1001,customers!$G$1:$G$1001,,0)</f>
        <v>Ireland</v>
      </c>
      <c r="K397" s="13" t="str">
        <f>_xll.XLOOKUP(F397,products!$A$1:$A$49,products!$B$1:$B$49,,0)</f>
        <v>Rob</v>
      </c>
      <c r="L397" s="13" t="str">
        <f>_xll.XLOOKUP(F397,products!$A$1:$A$49,products!$C$1:$C$49,,0)</f>
        <v>D</v>
      </c>
      <c r="M397" s="10" t="str">
        <f>_xll.XLOOKUP(F397,products!$A$1:$A$49,products!$D$1:$D$49,,0) &amp; " Kg "</f>
        <v xml:space="preserve">2.5 Kg </v>
      </c>
      <c r="N397" s="26">
        <f>_xll.XLOOKUP(F397,products!$A$1:$A$49,products!$E$1:$E$49,,0)</f>
        <v>20.584999999999997</v>
      </c>
      <c r="O397" s="27">
        <f>(G397*N397)</f>
        <v>82.339999999999989</v>
      </c>
      <c r="P397" t="str">
        <f>IF(K397="Rob","Robusta",IF(K397="Exc","Excelsa",IF(K397="Lib","Liberica",IF(K397="Ara","Arabica",""))))</f>
        <v>Robusta</v>
      </c>
      <c r="Q397" t="str">
        <f>IF(L397="M","Medium",IF(L397="D","Dark",IF(L397="L","Light","")))</f>
        <v>Dark</v>
      </c>
      <c r="R397" t="str">
        <f>_xll.XLOOKUP(Table3[[#This Row],[Customer ID]],customers!$A$1:$A$1001,customers!$I$1:$I$1001,,0)</f>
        <v>Yes</v>
      </c>
    </row>
    <row r="398" spans="1:18" x14ac:dyDescent="0.3">
      <c r="A398" s="9" t="s">
        <v>3064</v>
      </c>
      <c r="B398" s="18">
        <v>44017</v>
      </c>
      <c r="C398" s="8">
        <f>YEAR(B398)</f>
        <v>2020</v>
      </c>
      <c r="D398" s="38" t="str">
        <f t="shared" si="6"/>
        <v>Jul</v>
      </c>
      <c r="E398" s="9" t="s">
        <v>3065</v>
      </c>
      <c r="F398" s="10" t="s">
        <v>6149</v>
      </c>
      <c r="G398" s="9">
        <v>2</v>
      </c>
      <c r="H398" s="9" t="str">
        <f>_xll.XLOOKUP(E398,customers!$A$1:$A$1001,customers!$B$1:$B$1001,,0)</f>
        <v>Agnes Adamides</v>
      </c>
      <c r="I398" s="32" t="str">
        <f>_xll.XLOOKUP(E398,customers!$A$1:$A$1001,customers!$C$1:$C$1001,,0)</f>
        <v>aadamidesco@bizjournals.com</v>
      </c>
      <c r="J398" s="9" t="str">
        <f>_xll.XLOOKUP(E398,customers!$A$1:$A$1001,customers!$G$1:$G$1001,,0)</f>
        <v>United Kingdom</v>
      </c>
      <c r="K398" s="10" t="str">
        <f>_xll.XLOOKUP(F398,products!$A$1:$A$49,products!$B$1:$B$49,,0)</f>
        <v>Rob</v>
      </c>
      <c r="L398" s="10" t="str">
        <f>_xll.XLOOKUP(F398,products!$A$1:$A$49,products!$C$1:$C$49,,0)</f>
        <v>D</v>
      </c>
      <c r="M398" s="10" t="str">
        <f>_xll.XLOOKUP(F398,products!$A$1:$A$49,products!$D$1:$D$49,,0) &amp; " Kg "</f>
        <v xml:space="preserve">2.5 Kg </v>
      </c>
      <c r="N398" s="24">
        <f>_xll.XLOOKUP(F398,products!$A$1:$A$49,products!$E$1:$E$49,,0)</f>
        <v>20.584999999999997</v>
      </c>
      <c r="O398" s="25">
        <f>(G398*N398)</f>
        <v>41.169999999999995</v>
      </c>
      <c r="P398" t="str">
        <f>IF(K398="Rob","Robusta",IF(K398="Exc","Excelsa",IF(K398="Lib","Liberica",IF(K398="Ara","Arabica",""))))</f>
        <v>Robusta</v>
      </c>
      <c r="Q398" t="str">
        <f>IF(L398="M","Medium",IF(L398="D","Dark",IF(L398="L","Light","")))</f>
        <v>Dark</v>
      </c>
      <c r="R398" t="str">
        <f>_xll.XLOOKUP(Table3[[#This Row],[Customer ID]],customers!$A$1:$A$1001,customers!$I$1:$I$1001,,0)</f>
        <v>No</v>
      </c>
    </row>
    <row r="399" spans="1:18" x14ac:dyDescent="0.3">
      <c r="A399" s="12" t="s">
        <v>4017</v>
      </c>
      <c r="B399" s="19">
        <v>44017</v>
      </c>
      <c r="C399" s="11">
        <f>YEAR(B399)</f>
        <v>2020</v>
      </c>
      <c r="D399" s="38" t="str">
        <f t="shared" si="6"/>
        <v>Jul</v>
      </c>
      <c r="E399" s="12" t="s">
        <v>4018</v>
      </c>
      <c r="F399" s="13" t="s">
        <v>6173</v>
      </c>
      <c r="G399" s="12">
        <v>5</v>
      </c>
      <c r="H399" s="12" t="str">
        <f>_xll.XLOOKUP(E399,customers!$A$1:$A$1001,customers!$B$1:$B$1001,,0)</f>
        <v>Hailee Radbone</v>
      </c>
      <c r="I399" s="33" t="str">
        <f>_xll.XLOOKUP(E399,customers!$A$1:$A$1001,customers!$C$1:$C$1001,,0)</f>
        <v>hradbonehd@newsvine.com</v>
      </c>
      <c r="J399" s="12" t="str">
        <f>_xll.XLOOKUP(E399,customers!$A$1:$A$1001,customers!$G$1:$G$1001,,0)</f>
        <v>United States</v>
      </c>
      <c r="K399" s="13" t="str">
        <f>_xll.XLOOKUP(F399,products!$A$1:$A$49,products!$B$1:$B$49,,0)</f>
        <v>Rob</v>
      </c>
      <c r="L399" s="13" t="str">
        <f>_xll.XLOOKUP(F399,products!$A$1:$A$49,products!$C$1:$C$49,,0)</f>
        <v>L</v>
      </c>
      <c r="M399" s="10" t="str">
        <f>_xll.XLOOKUP(F399,products!$A$1:$A$49,products!$D$1:$D$49,,0) &amp; " Kg "</f>
        <v xml:space="preserve">0.5 Kg </v>
      </c>
      <c r="N399" s="26">
        <f>_xll.XLOOKUP(F399,products!$A$1:$A$49,products!$E$1:$E$49,,0)</f>
        <v>7.169999999999999</v>
      </c>
      <c r="O399" s="27">
        <f>(G399*N399)</f>
        <v>35.849999999999994</v>
      </c>
      <c r="P399" t="str">
        <f>IF(K399="Rob","Robusta",IF(K399="Exc","Excelsa",IF(K399="Lib","Liberica",IF(K399="Ara","Arabica",""))))</f>
        <v>Robusta</v>
      </c>
      <c r="Q399" t="str">
        <f>IF(L399="M","Medium",IF(L399="D","Dark",IF(L399="L","Light","")))</f>
        <v>Light</v>
      </c>
      <c r="R399" t="str">
        <f>_xll.XLOOKUP(Table3[[#This Row],[Customer ID]],customers!$A$1:$A$1001,customers!$I$1:$I$1001,,0)</f>
        <v>No</v>
      </c>
    </row>
    <row r="400" spans="1:18" x14ac:dyDescent="0.3">
      <c r="A400" s="9" t="s">
        <v>1889</v>
      </c>
      <c r="B400" s="18">
        <v>44019</v>
      </c>
      <c r="C400" s="8">
        <f>YEAR(B400)</f>
        <v>2020</v>
      </c>
      <c r="D400" s="38" t="str">
        <f t="shared" si="6"/>
        <v>Jul</v>
      </c>
      <c r="E400" s="9" t="s">
        <v>1890</v>
      </c>
      <c r="F400" s="10" t="s">
        <v>6147</v>
      </c>
      <c r="G400" s="9">
        <v>1</v>
      </c>
      <c r="H400" s="9" t="str">
        <f>_xll.XLOOKUP(E400,customers!$A$1:$A$1001,customers!$B$1:$B$1001,,0)</f>
        <v>Lyn Entwistle</v>
      </c>
      <c r="I400" s="32" t="str">
        <f>_xll.XLOOKUP(E400,customers!$A$1:$A$1001,customers!$C$1:$C$1001,,0)</f>
        <v>lentwistle6w@omniture.com</v>
      </c>
      <c r="J400" s="9" t="str">
        <f>_xll.XLOOKUP(E400,customers!$A$1:$A$1001,customers!$G$1:$G$1001,,0)</f>
        <v>United States</v>
      </c>
      <c r="K400" s="10" t="str">
        <f>_xll.XLOOKUP(F400,products!$A$1:$A$49,products!$B$1:$B$49,,0)</f>
        <v>Ara</v>
      </c>
      <c r="L400" s="10" t="str">
        <f>_xll.XLOOKUP(F400,products!$A$1:$A$49,products!$C$1:$C$49,,0)</f>
        <v>D</v>
      </c>
      <c r="M400" s="10" t="str">
        <f>_xll.XLOOKUP(F400,products!$A$1:$A$49,products!$D$1:$D$49,,0) &amp; " Kg "</f>
        <v xml:space="preserve">1 Kg </v>
      </c>
      <c r="N400" s="24">
        <f>_xll.XLOOKUP(F400,products!$A$1:$A$49,products!$E$1:$E$49,,0)</f>
        <v>9.9499999999999993</v>
      </c>
      <c r="O400" s="25">
        <f>(G400*N400)</f>
        <v>9.9499999999999993</v>
      </c>
      <c r="P400" t="str">
        <f>IF(K400="Rob","Robusta",IF(K400="Exc","Excelsa",IF(K400="Lib","Liberica",IF(K400="Ara","Arabica",""))))</f>
        <v>Arabica</v>
      </c>
      <c r="Q400" t="str">
        <f>IF(L400="M","Medium",IF(L400="D","Dark",IF(L400="L","Light","")))</f>
        <v>Dark</v>
      </c>
      <c r="R400" t="str">
        <f>_xll.XLOOKUP(Table3[[#This Row],[Customer ID]],customers!$A$1:$A$1001,customers!$I$1:$I$1001,,0)</f>
        <v>Yes</v>
      </c>
    </row>
    <row r="401" spans="1:18" x14ac:dyDescent="0.3">
      <c r="A401" s="12" t="s">
        <v>3136</v>
      </c>
      <c r="B401" s="19">
        <v>44023</v>
      </c>
      <c r="C401" s="11">
        <f>YEAR(B401)</f>
        <v>2020</v>
      </c>
      <c r="D401" s="38" t="str">
        <f t="shared" si="6"/>
        <v>Jul</v>
      </c>
      <c r="E401" s="12" t="s">
        <v>3137</v>
      </c>
      <c r="F401" s="13" t="s">
        <v>6141</v>
      </c>
      <c r="G401" s="12">
        <v>3</v>
      </c>
      <c r="H401" s="12" t="str">
        <f>_xll.XLOOKUP(E401,customers!$A$1:$A$1001,customers!$B$1:$B$1001,,0)</f>
        <v>Julius Mccaull</v>
      </c>
      <c r="I401" s="33" t="str">
        <f>_xll.XLOOKUP(E401,customers!$A$1:$A$1001,customers!$C$1:$C$1001,,0)</f>
        <v>jmccaulld0@parallels.com</v>
      </c>
      <c r="J401" s="12" t="str">
        <f>_xll.XLOOKUP(E401,customers!$A$1:$A$1001,customers!$G$1:$G$1001,,0)</f>
        <v>United States</v>
      </c>
      <c r="K401" s="13" t="str">
        <f>_xll.XLOOKUP(F401,products!$A$1:$A$49,products!$B$1:$B$49,,0)</f>
        <v>Exc</v>
      </c>
      <c r="L401" s="13" t="str">
        <f>_xll.XLOOKUP(F401,products!$A$1:$A$49,products!$C$1:$C$49,,0)</f>
        <v>M</v>
      </c>
      <c r="M401" s="10" t="str">
        <f>_xll.XLOOKUP(F401,products!$A$1:$A$49,products!$D$1:$D$49,,0) &amp; " Kg "</f>
        <v xml:space="preserve">1 Kg </v>
      </c>
      <c r="N401" s="26">
        <f>_xll.XLOOKUP(F401,products!$A$1:$A$49,products!$E$1:$E$49,,0)</f>
        <v>13.75</v>
      </c>
      <c r="O401" s="27">
        <f>(G401*N401)</f>
        <v>41.25</v>
      </c>
      <c r="P401" t="str">
        <f>IF(K401="Rob","Robusta",IF(K401="Exc","Excelsa",IF(K401="Lib","Liberica",IF(K401="Ara","Arabica",""))))</f>
        <v>Excelsa</v>
      </c>
      <c r="Q401" t="str">
        <f>IF(L401="M","Medium",IF(L401="D","Dark",IF(L401="L","Light","")))</f>
        <v>Medium</v>
      </c>
      <c r="R401" t="str">
        <f>_xll.XLOOKUP(Table3[[#This Row],[Customer ID]],customers!$A$1:$A$1001,customers!$I$1:$I$1001,,0)</f>
        <v>Yes</v>
      </c>
    </row>
    <row r="402" spans="1:18" x14ac:dyDescent="0.3">
      <c r="A402" s="9" t="s">
        <v>1311</v>
      </c>
      <c r="B402" s="18">
        <v>44024</v>
      </c>
      <c r="C402" s="8">
        <f>YEAR(B402)</f>
        <v>2020</v>
      </c>
      <c r="D402" s="38" t="str">
        <f t="shared" si="6"/>
        <v>Jul</v>
      </c>
      <c r="E402" s="9" t="s">
        <v>1312</v>
      </c>
      <c r="F402" s="10" t="s">
        <v>6162</v>
      </c>
      <c r="G402" s="9">
        <v>3</v>
      </c>
      <c r="H402" s="9" t="str">
        <f>_xll.XLOOKUP(E402,customers!$A$1:$A$1001,customers!$B$1:$B$1001,,0)</f>
        <v>Leonore Francisco</v>
      </c>
      <c r="I402" s="32" t="str">
        <f>_xll.XLOOKUP(E402,customers!$A$1:$A$1001,customers!$C$1:$C$1001,,0)</f>
        <v>lfrancisco42@fema.gov</v>
      </c>
      <c r="J402" s="9" t="str">
        <f>_xll.XLOOKUP(E402,customers!$A$1:$A$1001,customers!$G$1:$G$1001,,0)</f>
        <v>United States</v>
      </c>
      <c r="K402" s="10" t="str">
        <f>_xll.XLOOKUP(F402,products!$A$1:$A$49,products!$B$1:$B$49,,0)</f>
        <v>Lib</v>
      </c>
      <c r="L402" s="10" t="str">
        <f>_xll.XLOOKUP(F402,products!$A$1:$A$49,products!$C$1:$C$49,,0)</f>
        <v>M</v>
      </c>
      <c r="M402" s="10" t="str">
        <f>_xll.XLOOKUP(F402,products!$A$1:$A$49,products!$D$1:$D$49,,0) &amp; " Kg "</f>
        <v xml:space="preserve">1 Kg </v>
      </c>
      <c r="N402" s="24">
        <f>_xll.XLOOKUP(F402,products!$A$1:$A$49,products!$E$1:$E$49,,0)</f>
        <v>14.55</v>
      </c>
      <c r="O402" s="25">
        <f>(G402*N402)</f>
        <v>43.650000000000006</v>
      </c>
      <c r="P402" t="str">
        <f>IF(K402="Rob","Robusta",IF(K402="Exc","Excelsa",IF(K402="Lib","Liberica",IF(K402="Ara","Arabica",""))))</f>
        <v>Liberica</v>
      </c>
      <c r="Q402" t="str">
        <f>IF(L402="M","Medium",IF(L402="D","Dark",IF(L402="L","Light","")))</f>
        <v>Medium</v>
      </c>
      <c r="R402" t="str">
        <f>_xll.XLOOKUP(Table3[[#This Row],[Customer ID]],customers!$A$1:$A$1001,customers!$I$1:$I$1001,,0)</f>
        <v>No</v>
      </c>
    </row>
    <row r="403" spans="1:18" x14ac:dyDescent="0.3">
      <c r="A403" s="12" t="s">
        <v>1311</v>
      </c>
      <c r="B403" s="19">
        <v>44024</v>
      </c>
      <c r="C403" s="11">
        <f>YEAR(B403)</f>
        <v>2020</v>
      </c>
      <c r="D403" s="38" t="str">
        <f t="shared" si="6"/>
        <v>Jul</v>
      </c>
      <c r="E403" s="12" t="s">
        <v>1312</v>
      </c>
      <c r="F403" s="13" t="s">
        <v>6141</v>
      </c>
      <c r="G403" s="12">
        <v>2</v>
      </c>
      <c r="H403" s="12" t="str">
        <f>_xll.XLOOKUP(E403,customers!$A$1:$A$1001,customers!$B$1:$B$1001,,0)</f>
        <v>Leonore Francisco</v>
      </c>
      <c r="I403" s="33" t="str">
        <f>_xll.XLOOKUP(E403,customers!$A$1:$A$1001,customers!$C$1:$C$1001,,0)</f>
        <v>lfrancisco42@fema.gov</v>
      </c>
      <c r="J403" s="12" t="str">
        <f>_xll.XLOOKUP(E403,customers!$A$1:$A$1001,customers!$G$1:$G$1001,,0)</f>
        <v>United States</v>
      </c>
      <c r="K403" s="13" t="str">
        <f>_xll.XLOOKUP(F403,products!$A$1:$A$49,products!$B$1:$B$49,,0)</f>
        <v>Exc</v>
      </c>
      <c r="L403" s="13" t="str">
        <f>_xll.XLOOKUP(F403,products!$A$1:$A$49,products!$C$1:$C$49,,0)</f>
        <v>M</v>
      </c>
      <c r="M403" s="10" t="str">
        <f>_xll.XLOOKUP(F403,products!$A$1:$A$49,products!$D$1:$D$49,,0) &amp; " Kg "</f>
        <v xml:space="preserve">1 Kg </v>
      </c>
      <c r="N403" s="26">
        <f>_xll.XLOOKUP(F403,products!$A$1:$A$49,products!$E$1:$E$49,,0)</f>
        <v>13.75</v>
      </c>
      <c r="O403" s="27">
        <f>(G403*N403)</f>
        <v>27.5</v>
      </c>
      <c r="P403" t="str">
        <f>IF(K403="Rob","Robusta",IF(K403="Exc","Excelsa",IF(K403="Lib","Liberica",IF(K403="Ara","Arabica",""))))</f>
        <v>Excelsa</v>
      </c>
      <c r="Q403" t="str">
        <f>IF(L403="M","Medium",IF(L403="D","Dark",IF(L403="L","Light","")))</f>
        <v>Medium</v>
      </c>
      <c r="R403" t="str">
        <f>_xll.XLOOKUP(Table3[[#This Row],[Customer ID]],customers!$A$1:$A$1001,customers!$I$1:$I$1001,,0)</f>
        <v>No</v>
      </c>
    </row>
    <row r="404" spans="1:18" x14ac:dyDescent="0.3">
      <c r="A404" s="9" t="s">
        <v>3318</v>
      </c>
      <c r="B404" s="18">
        <v>44025</v>
      </c>
      <c r="C404" s="8">
        <f>YEAR(B404)</f>
        <v>2020</v>
      </c>
      <c r="D404" s="38" t="str">
        <f t="shared" si="6"/>
        <v>Jul</v>
      </c>
      <c r="E404" s="9" t="s">
        <v>3319</v>
      </c>
      <c r="F404" s="10" t="s">
        <v>6179</v>
      </c>
      <c r="G404" s="9">
        <v>4</v>
      </c>
      <c r="H404" s="9" t="str">
        <f>_xll.XLOOKUP(E404,customers!$A$1:$A$1001,customers!$B$1:$B$1001,,0)</f>
        <v>Alf Housaman</v>
      </c>
      <c r="I404" s="32">
        <f>_xll.XLOOKUP(E404,customers!$A$1:$A$1001,customers!$C$1:$C$1001,,0)</f>
        <v>0</v>
      </c>
      <c r="J404" s="9" t="str">
        <f>_xll.XLOOKUP(E404,customers!$A$1:$A$1001,customers!$G$1:$G$1001,,0)</f>
        <v>United States</v>
      </c>
      <c r="K404" s="10" t="str">
        <f>_xll.XLOOKUP(F404,products!$A$1:$A$49,products!$B$1:$B$49,,0)</f>
        <v>Rob</v>
      </c>
      <c r="L404" s="10" t="str">
        <f>_xll.XLOOKUP(F404,products!$A$1:$A$49,products!$C$1:$C$49,,0)</f>
        <v>L</v>
      </c>
      <c r="M404" s="10" t="str">
        <f>_xll.XLOOKUP(F404,products!$A$1:$A$49,products!$D$1:$D$49,,0) &amp; " Kg "</f>
        <v xml:space="preserve">1 Kg </v>
      </c>
      <c r="N404" s="24">
        <f>_xll.XLOOKUP(F404,products!$A$1:$A$49,products!$E$1:$E$49,,0)</f>
        <v>11.95</v>
      </c>
      <c r="O404" s="25">
        <f>(G404*N404)</f>
        <v>47.8</v>
      </c>
      <c r="P404" t="str">
        <f>IF(K404="Rob","Robusta",IF(K404="Exc","Excelsa",IF(K404="Lib","Liberica",IF(K404="Ara","Arabica",""))))</f>
        <v>Robusta</v>
      </c>
      <c r="Q404" t="str">
        <f>IF(L404="M","Medium",IF(L404="D","Dark",IF(L404="L","Light","")))</f>
        <v>Light</v>
      </c>
      <c r="R404" t="str">
        <f>_xll.XLOOKUP(Table3[[#This Row],[Customer ID]],customers!$A$1:$A$1001,customers!$I$1:$I$1001,,0)</f>
        <v>No</v>
      </c>
    </row>
    <row r="405" spans="1:18" x14ac:dyDescent="0.3">
      <c r="A405" s="12" t="s">
        <v>5018</v>
      </c>
      <c r="B405" s="19">
        <v>44025</v>
      </c>
      <c r="C405" s="11">
        <f>YEAR(B405)</f>
        <v>2020</v>
      </c>
      <c r="D405" s="38" t="str">
        <f t="shared" si="6"/>
        <v>Jul</v>
      </c>
      <c r="E405" s="12" t="s">
        <v>5019</v>
      </c>
      <c r="F405" s="13" t="s">
        <v>6149</v>
      </c>
      <c r="G405" s="12">
        <v>2</v>
      </c>
      <c r="H405" s="12" t="str">
        <f>_xll.XLOOKUP(E405,customers!$A$1:$A$1001,customers!$B$1:$B$1001,,0)</f>
        <v>Boyce Tarte</v>
      </c>
      <c r="I405" s="33" t="str">
        <f>_xll.XLOOKUP(E405,customers!$A$1:$A$1001,customers!$C$1:$C$1001,,0)</f>
        <v>btartem9@aol.com</v>
      </c>
      <c r="J405" s="12" t="str">
        <f>_xll.XLOOKUP(E405,customers!$A$1:$A$1001,customers!$G$1:$G$1001,,0)</f>
        <v>United States</v>
      </c>
      <c r="K405" s="13" t="str">
        <f>_xll.XLOOKUP(F405,products!$A$1:$A$49,products!$B$1:$B$49,,0)</f>
        <v>Rob</v>
      </c>
      <c r="L405" s="13" t="str">
        <f>_xll.XLOOKUP(F405,products!$A$1:$A$49,products!$C$1:$C$49,,0)</f>
        <v>D</v>
      </c>
      <c r="M405" s="10" t="str">
        <f>_xll.XLOOKUP(F405,products!$A$1:$A$49,products!$D$1:$D$49,,0) &amp; " Kg "</f>
        <v xml:space="preserve">2.5 Kg </v>
      </c>
      <c r="N405" s="26">
        <f>_xll.XLOOKUP(F405,products!$A$1:$A$49,products!$E$1:$E$49,,0)</f>
        <v>20.584999999999997</v>
      </c>
      <c r="O405" s="27">
        <f>(G405*N405)</f>
        <v>41.169999999999995</v>
      </c>
      <c r="P405" t="str">
        <f>IF(K405="Rob","Robusta",IF(K405="Exc","Excelsa",IF(K405="Lib","Liberica",IF(K405="Ara","Arabica",""))))</f>
        <v>Robusta</v>
      </c>
      <c r="Q405" t="str">
        <f>IF(L405="M","Medium",IF(L405="D","Dark",IF(L405="L","Light","")))</f>
        <v>Dark</v>
      </c>
      <c r="R405" t="str">
        <f>_xll.XLOOKUP(Table3[[#This Row],[Customer ID]],customers!$A$1:$A$1001,customers!$I$1:$I$1001,,0)</f>
        <v>Yes</v>
      </c>
    </row>
    <row r="406" spans="1:18" x14ac:dyDescent="0.3">
      <c r="A406" s="9" t="s">
        <v>1198</v>
      </c>
      <c r="B406" s="18">
        <v>44026</v>
      </c>
      <c r="C406" s="8">
        <f>YEAR(B406)</f>
        <v>2020</v>
      </c>
      <c r="D406" s="38" t="str">
        <f t="shared" si="6"/>
        <v>Jul</v>
      </c>
      <c r="E406" s="9" t="s">
        <v>1199</v>
      </c>
      <c r="F406" s="10" t="s">
        <v>6155</v>
      </c>
      <c r="G406" s="9">
        <v>1</v>
      </c>
      <c r="H406" s="9" t="str">
        <f>_xll.XLOOKUP(E406,customers!$A$1:$A$1001,customers!$B$1:$B$1001,,0)</f>
        <v>Hewet Synnot</v>
      </c>
      <c r="I406" s="32" t="str">
        <f>_xll.XLOOKUP(E406,customers!$A$1:$A$1001,customers!$C$1:$C$1001,,0)</f>
        <v>hsynnot3i@about.com</v>
      </c>
      <c r="J406" s="9" t="str">
        <f>_xll.XLOOKUP(E406,customers!$A$1:$A$1001,customers!$G$1:$G$1001,,0)</f>
        <v>United States</v>
      </c>
      <c r="K406" s="10" t="str">
        <f>_xll.XLOOKUP(F406,products!$A$1:$A$49,products!$B$1:$B$49,,0)</f>
        <v>Ara</v>
      </c>
      <c r="L406" s="10" t="str">
        <f>_xll.XLOOKUP(F406,products!$A$1:$A$49,products!$C$1:$C$49,,0)</f>
        <v>M</v>
      </c>
      <c r="M406" s="10" t="str">
        <f>_xll.XLOOKUP(F406,products!$A$1:$A$49,products!$D$1:$D$49,,0) &amp; " Kg "</f>
        <v xml:space="preserve">1 Kg </v>
      </c>
      <c r="N406" s="24">
        <f>_xll.XLOOKUP(F406,products!$A$1:$A$49,products!$E$1:$E$49,,0)</f>
        <v>11.25</v>
      </c>
      <c r="O406" s="25">
        <f>(G406*N406)</f>
        <v>11.25</v>
      </c>
      <c r="P406" t="str">
        <f>IF(K406="Rob","Robusta",IF(K406="Exc","Excelsa",IF(K406="Lib","Liberica",IF(K406="Ara","Arabica",""))))</f>
        <v>Arabica</v>
      </c>
      <c r="Q406" t="str">
        <f>IF(L406="M","Medium",IF(L406="D","Dark",IF(L406="L","Light","")))</f>
        <v>Medium</v>
      </c>
      <c r="R406" t="str">
        <f>_xll.XLOOKUP(Table3[[#This Row],[Customer ID]],customers!$A$1:$A$1001,customers!$I$1:$I$1001,,0)</f>
        <v>No</v>
      </c>
    </row>
    <row r="407" spans="1:18" x14ac:dyDescent="0.3">
      <c r="A407" s="12" t="s">
        <v>3424</v>
      </c>
      <c r="B407" s="19">
        <v>44026</v>
      </c>
      <c r="C407" s="11">
        <f>YEAR(B407)</f>
        <v>2020</v>
      </c>
      <c r="D407" s="38" t="str">
        <f t="shared" si="6"/>
        <v>Jul</v>
      </c>
      <c r="E407" s="12" t="s">
        <v>3368</v>
      </c>
      <c r="F407" s="13" t="s">
        <v>6158</v>
      </c>
      <c r="G407" s="12">
        <v>2</v>
      </c>
      <c r="H407" s="12" t="str">
        <f>_xll.XLOOKUP(E407,customers!$A$1:$A$1001,customers!$B$1:$B$1001,,0)</f>
        <v>Marja Urion</v>
      </c>
      <c r="I407" s="33" t="str">
        <f>_xll.XLOOKUP(E407,customers!$A$1:$A$1001,customers!$C$1:$C$1001,,0)</f>
        <v>murione5@alexa.com</v>
      </c>
      <c r="J407" s="12" t="str">
        <f>_xll.XLOOKUP(E407,customers!$A$1:$A$1001,customers!$G$1:$G$1001,,0)</f>
        <v>Ireland</v>
      </c>
      <c r="K407" s="13" t="str">
        <f>_xll.XLOOKUP(F407,products!$A$1:$A$49,products!$B$1:$B$49,,0)</f>
        <v>Ara</v>
      </c>
      <c r="L407" s="13" t="str">
        <f>_xll.XLOOKUP(F407,products!$A$1:$A$49,products!$C$1:$C$49,,0)</f>
        <v>D</v>
      </c>
      <c r="M407" s="10" t="str">
        <f>_xll.XLOOKUP(F407,products!$A$1:$A$49,products!$D$1:$D$49,,0) &amp; " Kg "</f>
        <v xml:space="preserve">0.5 Kg </v>
      </c>
      <c r="N407" s="26">
        <f>_xll.XLOOKUP(F407,products!$A$1:$A$49,products!$E$1:$E$49,,0)</f>
        <v>5.97</v>
      </c>
      <c r="O407" s="27">
        <f>(G407*N407)</f>
        <v>11.94</v>
      </c>
      <c r="P407" t="str">
        <f>IF(K407="Rob","Robusta",IF(K407="Exc","Excelsa",IF(K407="Lib","Liberica",IF(K407="Ara","Arabica",""))))</f>
        <v>Arabica</v>
      </c>
      <c r="Q407" t="str">
        <f>IF(L407="M","Medium",IF(L407="D","Dark",IF(L407="L","Light","")))</f>
        <v>Dark</v>
      </c>
      <c r="R407" t="str">
        <f>_xll.XLOOKUP(Table3[[#This Row],[Customer ID]],customers!$A$1:$A$1001,customers!$I$1:$I$1001,,0)</f>
        <v>Yes</v>
      </c>
    </row>
    <row r="408" spans="1:18" x14ac:dyDescent="0.3">
      <c r="A408" s="9" t="s">
        <v>6013</v>
      </c>
      <c r="B408" s="18">
        <v>44026</v>
      </c>
      <c r="C408" s="8">
        <f>YEAR(B408)</f>
        <v>2020</v>
      </c>
      <c r="D408" s="38" t="str">
        <f t="shared" si="6"/>
        <v>Jul</v>
      </c>
      <c r="E408" s="9" t="s">
        <v>6014</v>
      </c>
      <c r="F408" s="10" t="s">
        <v>6179</v>
      </c>
      <c r="G408" s="9">
        <v>5</v>
      </c>
      <c r="H408" s="9" t="str">
        <f>_xll.XLOOKUP(E408,customers!$A$1:$A$1001,customers!$B$1:$B$1001,,0)</f>
        <v>Mab Blakemore</v>
      </c>
      <c r="I408" s="32" t="str">
        <f>_xll.XLOOKUP(E408,customers!$A$1:$A$1001,customers!$C$1:$C$1001,,0)</f>
        <v>mblakemorer5@nsw.gov.au</v>
      </c>
      <c r="J408" s="9" t="str">
        <f>_xll.XLOOKUP(E408,customers!$A$1:$A$1001,customers!$G$1:$G$1001,,0)</f>
        <v>United States</v>
      </c>
      <c r="K408" s="10" t="str">
        <f>_xll.XLOOKUP(F408,products!$A$1:$A$49,products!$B$1:$B$49,,0)</f>
        <v>Rob</v>
      </c>
      <c r="L408" s="10" t="str">
        <f>_xll.XLOOKUP(F408,products!$A$1:$A$49,products!$C$1:$C$49,,0)</f>
        <v>L</v>
      </c>
      <c r="M408" s="10" t="str">
        <f>_xll.XLOOKUP(F408,products!$A$1:$A$49,products!$D$1:$D$49,,0) &amp; " Kg "</f>
        <v xml:space="preserve">1 Kg </v>
      </c>
      <c r="N408" s="24">
        <f>_xll.XLOOKUP(F408,products!$A$1:$A$49,products!$E$1:$E$49,,0)</f>
        <v>11.95</v>
      </c>
      <c r="O408" s="25">
        <f>(G408*N408)</f>
        <v>59.75</v>
      </c>
      <c r="P408" t="str">
        <f>IF(K408="Rob","Robusta",IF(K408="Exc","Excelsa",IF(K408="Lib","Liberica",IF(K408="Ara","Arabica",""))))</f>
        <v>Robusta</v>
      </c>
      <c r="Q408" t="str">
        <f>IF(L408="M","Medium",IF(L408="D","Dark",IF(L408="L","Light","")))</f>
        <v>Light</v>
      </c>
      <c r="R408" t="str">
        <f>_xll.XLOOKUP(Table3[[#This Row],[Customer ID]],customers!$A$1:$A$1001,customers!$I$1:$I$1001,,0)</f>
        <v>No</v>
      </c>
    </row>
    <row r="409" spans="1:18" x14ac:dyDescent="0.3">
      <c r="A409" s="12" t="s">
        <v>1638</v>
      </c>
      <c r="B409" s="19">
        <v>44027</v>
      </c>
      <c r="C409" s="11">
        <f>YEAR(B409)</f>
        <v>2020</v>
      </c>
      <c r="D409" s="38" t="str">
        <f t="shared" si="6"/>
        <v>Jul</v>
      </c>
      <c r="E409" s="12" t="s">
        <v>1639</v>
      </c>
      <c r="F409" s="13" t="s">
        <v>6141</v>
      </c>
      <c r="G409" s="12">
        <v>6</v>
      </c>
      <c r="H409" s="12" t="str">
        <f>_xll.XLOOKUP(E409,customers!$A$1:$A$1001,customers!$B$1:$B$1001,,0)</f>
        <v>Sarette Ducarel</v>
      </c>
      <c r="I409" s="33">
        <f>_xll.XLOOKUP(E409,customers!$A$1:$A$1001,customers!$C$1:$C$1001,,0)</f>
        <v>0</v>
      </c>
      <c r="J409" s="12" t="str">
        <f>_xll.XLOOKUP(E409,customers!$A$1:$A$1001,customers!$G$1:$G$1001,,0)</f>
        <v>United States</v>
      </c>
      <c r="K409" s="13" t="str">
        <f>_xll.XLOOKUP(F409,products!$A$1:$A$49,products!$B$1:$B$49,,0)</f>
        <v>Exc</v>
      </c>
      <c r="L409" s="13" t="str">
        <f>_xll.XLOOKUP(F409,products!$A$1:$A$49,products!$C$1:$C$49,,0)</f>
        <v>M</v>
      </c>
      <c r="M409" s="10" t="str">
        <f>_xll.XLOOKUP(F409,products!$A$1:$A$49,products!$D$1:$D$49,,0) &amp; " Kg "</f>
        <v xml:space="preserve">1 Kg </v>
      </c>
      <c r="N409" s="26">
        <f>_xll.XLOOKUP(F409,products!$A$1:$A$49,products!$E$1:$E$49,,0)</f>
        <v>13.75</v>
      </c>
      <c r="O409" s="27">
        <f>(G409*N409)</f>
        <v>82.5</v>
      </c>
      <c r="P409" t="str">
        <f>IF(K409="Rob","Robusta",IF(K409="Exc","Excelsa",IF(K409="Lib","Liberica",IF(K409="Ara","Arabica",""))))</f>
        <v>Excelsa</v>
      </c>
      <c r="Q409" t="str">
        <f>IF(L409="M","Medium",IF(L409="D","Dark",IF(L409="L","Light","")))</f>
        <v>Medium</v>
      </c>
      <c r="R409" t="str">
        <f>_xll.XLOOKUP(Table3[[#This Row],[Customer ID]],customers!$A$1:$A$1001,customers!$I$1:$I$1001,,0)</f>
        <v>No</v>
      </c>
    </row>
    <row r="410" spans="1:18" x14ac:dyDescent="0.3">
      <c r="A410" s="9" t="s">
        <v>3905</v>
      </c>
      <c r="B410" s="18">
        <v>44028</v>
      </c>
      <c r="C410" s="8">
        <f>YEAR(B410)</f>
        <v>2020</v>
      </c>
      <c r="D410" s="38" t="str">
        <f t="shared" si="6"/>
        <v>Jul</v>
      </c>
      <c r="E410" s="9" t="s">
        <v>3906</v>
      </c>
      <c r="F410" s="10" t="s">
        <v>6182</v>
      </c>
      <c r="G410" s="9">
        <v>5</v>
      </c>
      <c r="H410" s="9" t="str">
        <f>_xll.XLOOKUP(E410,customers!$A$1:$A$1001,customers!$B$1:$B$1001,,0)</f>
        <v>Wang Powlesland</v>
      </c>
      <c r="I410" s="32" t="str">
        <f>_xll.XLOOKUP(E410,customers!$A$1:$A$1001,customers!$C$1:$C$1001,,0)</f>
        <v>wpowleslandgt@soundcloud.com</v>
      </c>
      <c r="J410" s="9" t="str">
        <f>_xll.XLOOKUP(E410,customers!$A$1:$A$1001,customers!$G$1:$G$1001,,0)</f>
        <v>United States</v>
      </c>
      <c r="K410" s="10" t="str">
        <f>_xll.XLOOKUP(F410,products!$A$1:$A$49,products!$B$1:$B$49,,0)</f>
        <v>Ara</v>
      </c>
      <c r="L410" s="10" t="str">
        <f>_xll.XLOOKUP(F410,products!$A$1:$A$49,products!$C$1:$C$49,,0)</f>
        <v>L</v>
      </c>
      <c r="M410" s="10" t="str">
        <f>_xll.XLOOKUP(F410,products!$A$1:$A$49,products!$D$1:$D$49,,0) &amp; " Kg "</f>
        <v xml:space="preserve">2.5 Kg </v>
      </c>
      <c r="N410" s="24">
        <f>_xll.XLOOKUP(F410,products!$A$1:$A$49,products!$E$1:$E$49,,0)</f>
        <v>29.784999999999997</v>
      </c>
      <c r="O410" s="25">
        <f>(G410*N410)</f>
        <v>148.92499999999998</v>
      </c>
      <c r="P410" t="str">
        <f>IF(K410="Rob","Robusta",IF(K410="Exc","Excelsa",IF(K410="Lib","Liberica",IF(K410="Ara","Arabica",""))))</f>
        <v>Arabica</v>
      </c>
      <c r="Q410" t="str">
        <f>IF(L410="M","Medium",IF(L410="D","Dark",IF(L410="L","Light","")))</f>
        <v>Light</v>
      </c>
      <c r="R410" t="str">
        <f>_xll.XLOOKUP(Table3[[#This Row],[Customer ID]],customers!$A$1:$A$1001,customers!$I$1:$I$1001,,0)</f>
        <v>Yes</v>
      </c>
    </row>
    <row r="411" spans="1:18" x14ac:dyDescent="0.3">
      <c r="A411" s="12" t="s">
        <v>2102</v>
      </c>
      <c r="B411" s="19">
        <v>44030</v>
      </c>
      <c r="C411" s="11">
        <f>YEAR(B411)</f>
        <v>2020</v>
      </c>
      <c r="D411" s="38" t="str">
        <f t="shared" si="6"/>
        <v>Jul</v>
      </c>
      <c r="E411" s="12" t="s">
        <v>2103</v>
      </c>
      <c r="F411" s="13" t="s">
        <v>6164</v>
      </c>
      <c r="G411" s="12">
        <v>1</v>
      </c>
      <c r="H411" s="12" t="str">
        <f>_xll.XLOOKUP(E411,customers!$A$1:$A$1001,customers!$B$1:$B$1001,,0)</f>
        <v>Lyndsey Megany</v>
      </c>
      <c r="I411" s="33">
        <f>_xll.XLOOKUP(E411,customers!$A$1:$A$1001,customers!$C$1:$C$1001,,0)</f>
        <v>0</v>
      </c>
      <c r="J411" s="12" t="str">
        <f>_xll.XLOOKUP(E411,customers!$A$1:$A$1001,customers!$G$1:$G$1001,,0)</f>
        <v>United States</v>
      </c>
      <c r="K411" s="13" t="str">
        <f>_xll.XLOOKUP(F411,products!$A$1:$A$49,products!$B$1:$B$49,,0)</f>
        <v>Lib</v>
      </c>
      <c r="L411" s="13" t="str">
        <f>_xll.XLOOKUP(F411,products!$A$1:$A$49,products!$C$1:$C$49,,0)</f>
        <v>L</v>
      </c>
      <c r="M411" s="10" t="str">
        <f>_xll.XLOOKUP(F411,products!$A$1:$A$49,products!$D$1:$D$49,,0) &amp; " Kg "</f>
        <v xml:space="preserve">2.5 Kg </v>
      </c>
      <c r="N411" s="26">
        <f>_xll.XLOOKUP(F411,products!$A$1:$A$49,products!$E$1:$E$49,,0)</f>
        <v>36.454999999999998</v>
      </c>
      <c r="O411" s="27">
        <f>(G411*N411)</f>
        <v>36.454999999999998</v>
      </c>
      <c r="P411" t="str">
        <f>IF(K411="Rob","Robusta",IF(K411="Exc","Excelsa",IF(K411="Lib","Liberica",IF(K411="Ara","Arabica",""))))</f>
        <v>Liberica</v>
      </c>
      <c r="Q411" t="str">
        <f>IF(L411="M","Medium",IF(L411="D","Dark",IF(L411="L","Light","")))</f>
        <v>Light</v>
      </c>
      <c r="R411" t="str">
        <f>_xll.XLOOKUP(Table3[[#This Row],[Customer ID]],customers!$A$1:$A$1001,customers!$I$1:$I$1001,,0)</f>
        <v>No</v>
      </c>
    </row>
    <row r="412" spans="1:18" x14ac:dyDescent="0.3">
      <c r="A412" s="9" t="s">
        <v>3683</v>
      </c>
      <c r="B412" s="18">
        <v>44031</v>
      </c>
      <c r="C412" s="8">
        <f>YEAR(B412)</f>
        <v>2020</v>
      </c>
      <c r="D412" s="38" t="str">
        <f t="shared" si="6"/>
        <v>Jul</v>
      </c>
      <c r="E412" s="9" t="s">
        <v>3684</v>
      </c>
      <c r="F412" s="10" t="s">
        <v>6149</v>
      </c>
      <c r="G412" s="9">
        <v>4</v>
      </c>
      <c r="H412" s="9" t="str">
        <f>_xll.XLOOKUP(E412,customers!$A$1:$A$1001,customers!$B$1:$B$1001,,0)</f>
        <v>Jackquelin Chugg</v>
      </c>
      <c r="I412" s="32" t="str">
        <f>_xll.XLOOKUP(E412,customers!$A$1:$A$1001,customers!$C$1:$C$1001,,0)</f>
        <v>jchuggfp@about.me</v>
      </c>
      <c r="J412" s="9" t="str">
        <f>_xll.XLOOKUP(E412,customers!$A$1:$A$1001,customers!$G$1:$G$1001,,0)</f>
        <v>United States</v>
      </c>
      <c r="K412" s="10" t="str">
        <f>_xll.XLOOKUP(F412,products!$A$1:$A$49,products!$B$1:$B$49,,0)</f>
        <v>Rob</v>
      </c>
      <c r="L412" s="10" t="str">
        <f>_xll.XLOOKUP(F412,products!$A$1:$A$49,products!$C$1:$C$49,,0)</f>
        <v>D</v>
      </c>
      <c r="M412" s="10" t="str">
        <f>_xll.XLOOKUP(F412,products!$A$1:$A$49,products!$D$1:$D$49,,0) &amp; " Kg "</f>
        <v xml:space="preserve">2.5 Kg </v>
      </c>
      <c r="N412" s="24">
        <f>_xll.XLOOKUP(F412,products!$A$1:$A$49,products!$E$1:$E$49,,0)</f>
        <v>20.584999999999997</v>
      </c>
      <c r="O412" s="25">
        <f>(G412*N412)</f>
        <v>82.339999999999989</v>
      </c>
      <c r="P412" t="str">
        <f>IF(K412="Rob","Robusta",IF(K412="Exc","Excelsa",IF(K412="Lib","Liberica",IF(K412="Ara","Arabica",""))))</f>
        <v>Robusta</v>
      </c>
      <c r="Q412" t="str">
        <f>IF(L412="M","Medium",IF(L412="D","Dark",IF(L412="L","Light","")))</f>
        <v>Dark</v>
      </c>
      <c r="R412" t="str">
        <f>_xll.XLOOKUP(Table3[[#This Row],[Customer ID]],customers!$A$1:$A$1001,customers!$I$1:$I$1001,,0)</f>
        <v>No</v>
      </c>
    </row>
    <row r="413" spans="1:18" x14ac:dyDescent="0.3">
      <c r="A413" s="12" t="s">
        <v>5327</v>
      </c>
      <c r="B413" s="19">
        <v>44031</v>
      </c>
      <c r="C413" s="11">
        <f>YEAR(B413)</f>
        <v>2020</v>
      </c>
      <c r="D413" s="38" t="str">
        <f t="shared" si="6"/>
        <v>Jul</v>
      </c>
      <c r="E413" s="12" t="s">
        <v>5188</v>
      </c>
      <c r="F413" s="13" t="s">
        <v>6159</v>
      </c>
      <c r="G413" s="12">
        <v>2</v>
      </c>
      <c r="H413" s="12" t="str">
        <f>_xll.XLOOKUP(E413,customers!$A$1:$A$1001,customers!$B$1:$B$1001,,0)</f>
        <v>Odelia Skerme</v>
      </c>
      <c r="I413" s="33" t="str">
        <f>_xll.XLOOKUP(E413,customers!$A$1:$A$1001,customers!$C$1:$C$1001,,0)</f>
        <v>oskermen3@hatena.ne.jp</v>
      </c>
      <c r="J413" s="12" t="str">
        <f>_xll.XLOOKUP(E413,customers!$A$1:$A$1001,customers!$G$1:$G$1001,,0)</f>
        <v>United States</v>
      </c>
      <c r="K413" s="13" t="str">
        <f>_xll.XLOOKUP(F413,products!$A$1:$A$49,products!$B$1:$B$49,,0)</f>
        <v>Lib</v>
      </c>
      <c r="L413" s="13" t="str">
        <f>_xll.XLOOKUP(F413,products!$A$1:$A$49,products!$C$1:$C$49,,0)</f>
        <v>M</v>
      </c>
      <c r="M413" s="10" t="str">
        <f>_xll.XLOOKUP(F413,products!$A$1:$A$49,products!$D$1:$D$49,,0) &amp; " Kg "</f>
        <v xml:space="preserve">0.2 Kg </v>
      </c>
      <c r="N413" s="26">
        <f>_xll.XLOOKUP(F413,products!$A$1:$A$49,products!$E$1:$E$49,,0)</f>
        <v>4.3650000000000002</v>
      </c>
      <c r="O413" s="27">
        <f>(G413*N413)</f>
        <v>8.73</v>
      </c>
      <c r="P413" t="str">
        <f>IF(K413="Rob","Robusta",IF(K413="Exc","Excelsa",IF(K413="Lib","Liberica",IF(K413="Ara","Arabica",""))))</f>
        <v>Liberica</v>
      </c>
      <c r="Q413" t="str">
        <f>IF(L413="M","Medium",IF(L413="D","Dark",IF(L413="L","Light","")))</f>
        <v>Medium</v>
      </c>
      <c r="R413" t="str">
        <f>_xll.XLOOKUP(Table3[[#This Row],[Customer ID]],customers!$A$1:$A$1001,customers!$I$1:$I$1001,,0)</f>
        <v>Yes</v>
      </c>
    </row>
    <row r="414" spans="1:18" x14ac:dyDescent="0.3">
      <c r="A414" s="9" t="s">
        <v>3094</v>
      </c>
      <c r="B414" s="18">
        <v>44036</v>
      </c>
      <c r="C414" s="8">
        <f>YEAR(B414)</f>
        <v>2020</v>
      </c>
      <c r="D414" s="38" t="str">
        <f t="shared" si="6"/>
        <v>Jul</v>
      </c>
      <c r="E414" s="9" t="s">
        <v>3095</v>
      </c>
      <c r="F414" s="10" t="s">
        <v>6163</v>
      </c>
      <c r="G414" s="9">
        <v>4</v>
      </c>
      <c r="H414" s="9" t="str">
        <f>_xll.XLOOKUP(E414,customers!$A$1:$A$1001,customers!$B$1:$B$1001,,0)</f>
        <v>Ransell McKall</v>
      </c>
      <c r="I414" s="32" t="str">
        <f>_xll.XLOOKUP(E414,customers!$A$1:$A$1001,customers!$C$1:$C$1001,,0)</f>
        <v>rmckallct@sakura.ne.jp</v>
      </c>
      <c r="J414" s="9" t="str">
        <f>_xll.XLOOKUP(E414,customers!$A$1:$A$1001,customers!$G$1:$G$1001,,0)</f>
        <v>United Kingdom</v>
      </c>
      <c r="K414" s="10" t="str">
        <f>_xll.XLOOKUP(F414,products!$A$1:$A$49,products!$B$1:$B$49,,0)</f>
        <v>Rob</v>
      </c>
      <c r="L414" s="10" t="str">
        <f>_xll.XLOOKUP(F414,products!$A$1:$A$49,products!$C$1:$C$49,,0)</f>
        <v>D</v>
      </c>
      <c r="M414" s="10" t="str">
        <f>_xll.XLOOKUP(F414,products!$A$1:$A$49,products!$D$1:$D$49,,0) &amp; " Kg "</f>
        <v xml:space="preserve">0.2 Kg </v>
      </c>
      <c r="N414" s="24">
        <f>_xll.XLOOKUP(F414,products!$A$1:$A$49,products!$E$1:$E$49,,0)</f>
        <v>2.6849999999999996</v>
      </c>
      <c r="O414" s="25">
        <f>(G414*N414)</f>
        <v>10.739999999999998</v>
      </c>
      <c r="P414" t="str">
        <f>IF(K414="Rob","Robusta",IF(K414="Exc","Excelsa",IF(K414="Lib","Liberica",IF(K414="Ara","Arabica",""))))</f>
        <v>Robusta</v>
      </c>
      <c r="Q414" t="str">
        <f>IF(L414="M","Medium",IF(L414="D","Dark",IF(L414="L","Light","")))</f>
        <v>Dark</v>
      </c>
      <c r="R414" t="str">
        <f>_xll.XLOOKUP(Table3[[#This Row],[Customer ID]],customers!$A$1:$A$1001,customers!$I$1:$I$1001,,0)</f>
        <v>Yes</v>
      </c>
    </row>
    <row r="415" spans="1:18" x14ac:dyDescent="0.3">
      <c r="A415" s="12" t="s">
        <v>1007</v>
      </c>
      <c r="B415" s="19">
        <v>44037</v>
      </c>
      <c r="C415" s="11">
        <f>YEAR(B415)</f>
        <v>2020</v>
      </c>
      <c r="D415" s="38" t="str">
        <f t="shared" si="6"/>
        <v>Jul</v>
      </c>
      <c r="E415" s="12" t="s">
        <v>1008</v>
      </c>
      <c r="F415" s="13" t="s">
        <v>6171</v>
      </c>
      <c r="G415" s="12">
        <v>3</v>
      </c>
      <c r="H415" s="12" t="str">
        <f>_xll.XLOOKUP(E415,customers!$A$1:$A$1001,customers!$B$1:$B$1001,,0)</f>
        <v>Hamish MacSherry</v>
      </c>
      <c r="I415" s="33">
        <f>_xll.XLOOKUP(E415,customers!$A$1:$A$1001,customers!$C$1:$C$1001,,0)</f>
        <v>0</v>
      </c>
      <c r="J415" s="12" t="str">
        <f>_xll.XLOOKUP(E415,customers!$A$1:$A$1001,customers!$G$1:$G$1001,,0)</f>
        <v>United States</v>
      </c>
      <c r="K415" s="13" t="str">
        <f>_xll.XLOOKUP(F415,products!$A$1:$A$49,products!$B$1:$B$49,,0)</f>
        <v>Exc</v>
      </c>
      <c r="L415" s="13" t="str">
        <f>_xll.XLOOKUP(F415,products!$A$1:$A$49,products!$C$1:$C$49,,0)</f>
        <v>L</v>
      </c>
      <c r="M415" s="10" t="str">
        <f>_xll.XLOOKUP(F415,products!$A$1:$A$49,products!$D$1:$D$49,,0) &amp; " Kg "</f>
        <v xml:space="preserve">1 Kg </v>
      </c>
      <c r="N415" s="26">
        <f>_xll.XLOOKUP(F415,products!$A$1:$A$49,products!$E$1:$E$49,,0)</f>
        <v>14.85</v>
      </c>
      <c r="O415" s="27">
        <f>(G415*N415)</f>
        <v>44.55</v>
      </c>
      <c r="P415" t="str">
        <f>IF(K415="Rob","Robusta",IF(K415="Exc","Excelsa",IF(K415="Lib","Liberica",IF(K415="Ara","Arabica",""))))</f>
        <v>Excelsa</v>
      </c>
      <c r="Q415" t="str">
        <f>IF(L415="M","Medium",IF(L415="D","Dark",IF(L415="L","Light","")))</f>
        <v>Light</v>
      </c>
      <c r="R415" t="str">
        <f>_xll.XLOOKUP(Table3[[#This Row],[Customer ID]],customers!$A$1:$A$1001,customers!$I$1:$I$1001,,0)</f>
        <v>Yes</v>
      </c>
    </row>
    <row r="416" spans="1:18" x14ac:dyDescent="0.3">
      <c r="A416" s="9" t="s">
        <v>3458</v>
      </c>
      <c r="B416" s="18">
        <v>44038</v>
      </c>
      <c r="C416" s="8">
        <f>YEAR(B416)</f>
        <v>2020</v>
      </c>
      <c r="D416" s="38" t="str">
        <f t="shared" si="6"/>
        <v>Jul</v>
      </c>
      <c r="E416" s="9" t="s">
        <v>3459</v>
      </c>
      <c r="F416" s="10" t="s">
        <v>6163</v>
      </c>
      <c r="G416" s="9">
        <v>5</v>
      </c>
      <c r="H416" s="9" t="str">
        <f>_xll.XLOOKUP(E416,customers!$A$1:$A$1001,customers!$B$1:$B$1001,,0)</f>
        <v>Edin Yantsurev</v>
      </c>
      <c r="I416" s="32">
        <f>_xll.XLOOKUP(E416,customers!$A$1:$A$1001,customers!$C$1:$C$1001,,0)</f>
        <v>0</v>
      </c>
      <c r="J416" s="9" t="str">
        <f>_xll.XLOOKUP(E416,customers!$A$1:$A$1001,customers!$G$1:$G$1001,,0)</f>
        <v>United States</v>
      </c>
      <c r="K416" s="10" t="str">
        <f>_xll.XLOOKUP(F416,products!$A$1:$A$49,products!$B$1:$B$49,,0)</f>
        <v>Rob</v>
      </c>
      <c r="L416" s="10" t="str">
        <f>_xll.XLOOKUP(F416,products!$A$1:$A$49,products!$C$1:$C$49,,0)</f>
        <v>D</v>
      </c>
      <c r="M416" s="10" t="str">
        <f>_xll.XLOOKUP(F416,products!$A$1:$A$49,products!$D$1:$D$49,,0) &amp; " Kg "</f>
        <v xml:space="preserve">0.2 Kg </v>
      </c>
      <c r="N416" s="24">
        <f>_xll.XLOOKUP(F416,products!$A$1:$A$49,products!$E$1:$E$49,,0)</f>
        <v>2.6849999999999996</v>
      </c>
      <c r="O416" s="25">
        <f>(G416*N416)</f>
        <v>13.424999999999997</v>
      </c>
      <c r="P416" t="str">
        <f>IF(K416="Rob","Robusta",IF(K416="Exc","Excelsa",IF(K416="Lib","Liberica",IF(K416="Ara","Arabica",""))))</f>
        <v>Robusta</v>
      </c>
      <c r="Q416" t="str">
        <f>IF(L416="M","Medium",IF(L416="D","Dark",IF(L416="L","Light","")))</f>
        <v>Dark</v>
      </c>
      <c r="R416" t="str">
        <f>_xll.XLOOKUP(Table3[[#This Row],[Customer ID]],customers!$A$1:$A$1001,customers!$I$1:$I$1001,,0)</f>
        <v>Yes</v>
      </c>
    </row>
    <row r="417" spans="1:18" x14ac:dyDescent="0.3">
      <c r="A417" s="12" t="s">
        <v>1095</v>
      </c>
      <c r="B417" s="19">
        <v>44041</v>
      </c>
      <c r="C417" s="11">
        <f>YEAR(B417)</f>
        <v>2020</v>
      </c>
      <c r="D417" s="38" t="str">
        <f t="shared" si="6"/>
        <v>Jul</v>
      </c>
      <c r="E417" s="12" t="s">
        <v>1096</v>
      </c>
      <c r="F417" s="13" t="s">
        <v>6157</v>
      </c>
      <c r="G417" s="12">
        <v>4</v>
      </c>
      <c r="H417" s="12" t="str">
        <f>_xll.XLOOKUP(E417,customers!$A$1:$A$1001,customers!$B$1:$B$1001,,0)</f>
        <v>Isahella Hagland</v>
      </c>
      <c r="I417" s="33">
        <f>_xll.XLOOKUP(E417,customers!$A$1:$A$1001,customers!$C$1:$C$1001,,0)</f>
        <v>0</v>
      </c>
      <c r="J417" s="12" t="str">
        <f>_xll.XLOOKUP(E417,customers!$A$1:$A$1001,customers!$G$1:$G$1001,,0)</f>
        <v>United States</v>
      </c>
      <c r="K417" s="13" t="str">
        <f>_xll.XLOOKUP(F417,products!$A$1:$A$49,products!$B$1:$B$49,,0)</f>
        <v>Ara</v>
      </c>
      <c r="L417" s="13" t="str">
        <f>_xll.XLOOKUP(F417,products!$A$1:$A$49,products!$C$1:$C$49,,0)</f>
        <v>M</v>
      </c>
      <c r="M417" s="10" t="str">
        <f>_xll.XLOOKUP(F417,products!$A$1:$A$49,products!$D$1:$D$49,,0) &amp; " Kg "</f>
        <v xml:space="preserve">0.5 Kg </v>
      </c>
      <c r="N417" s="26">
        <f>_xll.XLOOKUP(F417,products!$A$1:$A$49,products!$E$1:$E$49,,0)</f>
        <v>6.75</v>
      </c>
      <c r="O417" s="27">
        <f>(G417*N417)</f>
        <v>27</v>
      </c>
      <c r="P417" t="str">
        <f>IF(K417="Rob","Robusta",IF(K417="Exc","Excelsa",IF(K417="Lib","Liberica",IF(K417="Ara","Arabica",""))))</f>
        <v>Arabica</v>
      </c>
      <c r="Q417" t="str">
        <f>IF(L417="M","Medium",IF(L417="D","Dark",IF(L417="L","Light","")))</f>
        <v>Medium</v>
      </c>
      <c r="R417" t="str">
        <f>_xll.XLOOKUP(Table3[[#This Row],[Customer ID]],customers!$A$1:$A$1001,customers!$I$1:$I$1001,,0)</f>
        <v>No</v>
      </c>
    </row>
    <row r="418" spans="1:18" x14ac:dyDescent="0.3">
      <c r="A418" s="9" t="s">
        <v>4688</v>
      </c>
      <c r="B418" s="18">
        <v>44042</v>
      </c>
      <c r="C418" s="8">
        <f>YEAR(B418)</f>
        <v>2020</v>
      </c>
      <c r="D418" s="38" t="str">
        <f t="shared" si="6"/>
        <v>Jul</v>
      </c>
      <c r="E418" s="9" t="s">
        <v>4689</v>
      </c>
      <c r="F418" s="10" t="s">
        <v>6158</v>
      </c>
      <c r="G418" s="9">
        <v>3</v>
      </c>
      <c r="H418" s="9" t="str">
        <f>_xll.XLOOKUP(E418,customers!$A$1:$A$1001,customers!$B$1:$B$1001,,0)</f>
        <v>Tersina Castagne</v>
      </c>
      <c r="I418" s="32" t="str">
        <f>_xll.XLOOKUP(E418,customers!$A$1:$A$1001,customers!$C$1:$C$1001,,0)</f>
        <v>tcastagnekn@wikia.com</v>
      </c>
      <c r="J418" s="9" t="str">
        <f>_xll.XLOOKUP(E418,customers!$A$1:$A$1001,customers!$G$1:$G$1001,,0)</f>
        <v>United States</v>
      </c>
      <c r="K418" s="10" t="str">
        <f>_xll.XLOOKUP(F418,products!$A$1:$A$49,products!$B$1:$B$49,,0)</f>
        <v>Ara</v>
      </c>
      <c r="L418" s="10" t="str">
        <f>_xll.XLOOKUP(F418,products!$A$1:$A$49,products!$C$1:$C$49,,0)</f>
        <v>D</v>
      </c>
      <c r="M418" s="10" t="str">
        <f>_xll.XLOOKUP(F418,products!$A$1:$A$49,products!$D$1:$D$49,,0) &amp; " Kg "</f>
        <v xml:space="preserve">0.5 Kg </v>
      </c>
      <c r="N418" s="24">
        <f>_xll.XLOOKUP(F418,products!$A$1:$A$49,products!$E$1:$E$49,,0)</f>
        <v>5.97</v>
      </c>
      <c r="O418" s="25">
        <f>(G418*N418)</f>
        <v>17.91</v>
      </c>
      <c r="P418" t="str">
        <f>IF(K418="Rob","Robusta",IF(K418="Exc","Excelsa",IF(K418="Lib","Liberica",IF(K418="Ara","Arabica",""))))</f>
        <v>Arabica</v>
      </c>
      <c r="Q418" t="str">
        <f>IF(L418="M","Medium",IF(L418="D","Dark",IF(L418="L","Light","")))</f>
        <v>Dark</v>
      </c>
      <c r="R418" t="str">
        <f>_xll.XLOOKUP(Table3[[#This Row],[Customer ID]],customers!$A$1:$A$1001,customers!$I$1:$I$1001,,0)</f>
        <v>No</v>
      </c>
    </row>
    <row r="419" spans="1:18" x14ac:dyDescent="0.3">
      <c r="A419" s="12" t="s">
        <v>1233</v>
      </c>
      <c r="B419" s="19">
        <v>44043</v>
      </c>
      <c r="C419" s="11">
        <f>YEAR(B419)</f>
        <v>2020</v>
      </c>
      <c r="D419" s="38" t="str">
        <f t="shared" si="6"/>
        <v>Jul</v>
      </c>
      <c r="E419" s="12" t="s">
        <v>1234</v>
      </c>
      <c r="F419" s="13" t="s">
        <v>6182</v>
      </c>
      <c r="G419" s="12">
        <v>5</v>
      </c>
      <c r="H419" s="12" t="str">
        <f>_xll.XLOOKUP(E419,customers!$A$1:$A$1001,customers!$B$1:$B$1001,,0)</f>
        <v>Osbert Robins</v>
      </c>
      <c r="I419" s="33" t="str">
        <f>_xll.XLOOKUP(E419,customers!$A$1:$A$1001,customers!$C$1:$C$1001,,0)</f>
        <v>orobins3o@salon.com</v>
      </c>
      <c r="J419" s="12" t="str">
        <f>_xll.XLOOKUP(E419,customers!$A$1:$A$1001,customers!$G$1:$G$1001,,0)</f>
        <v>United States</v>
      </c>
      <c r="K419" s="13" t="str">
        <f>_xll.XLOOKUP(F419,products!$A$1:$A$49,products!$B$1:$B$49,,0)</f>
        <v>Ara</v>
      </c>
      <c r="L419" s="13" t="str">
        <f>_xll.XLOOKUP(F419,products!$A$1:$A$49,products!$C$1:$C$49,,0)</f>
        <v>L</v>
      </c>
      <c r="M419" s="10" t="str">
        <f>_xll.XLOOKUP(F419,products!$A$1:$A$49,products!$D$1:$D$49,,0) &amp; " Kg "</f>
        <v xml:space="preserve">2.5 Kg </v>
      </c>
      <c r="N419" s="26">
        <f>_xll.XLOOKUP(F419,products!$A$1:$A$49,products!$E$1:$E$49,,0)</f>
        <v>29.784999999999997</v>
      </c>
      <c r="O419" s="27">
        <f>(G419*N419)</f>
        <v>148.92499999999998</v>
      </c>
      <c r="P419" t="str">
        <f>IF(K419="Rob","Robusta",IF(K419="Exc","Excelsa",IF(K419="Lib","Liberica",IF(K419="Ara","Arabica",""))))</f>
        <v>Arabica</v>
      </c>
      <c r="Q419" t="str">
        <f>IF(L419="M","Medium",IF(L419="D","Dark",IF(L419="L","Light","")))</f>
        <v>Light</v>
      </c>
      <c r="R419" t="str">
        <f>_xll.XLOOKUP(Table3[[#This Row],[Customer ID]],customers!$A$1:$A$1001,customers!$I$1:$I$1001,,0)</f>
        <v>Yes</v>
      </c>
    </row>
    <row r="420" spans="1:18" x14ac:dyDescent="0.3">
      <c r="A420" s="9" t="s">
        <v>3236</v>
      </c>
      <c r="B420" s="18">
        <v>44043</v>
      </c>
      <c r="C420" s="8">
        <f>YEAR(B420)</f>
        <v>2020</v>
      </c>
      <c r="D420" s="38" t="str">
        <f t="shared" si="6"/>
        <v>Jul</v>
      </c>
      <c r="E420" s="9" t="s">
        <v>3237</v>
      </c>
      <c r="F420" s="10" t="s">
        <v>6160</v>
      </c>
      <c r="G420" s="9">
        <v>6</v>
      </c>
      <c r="H420" s="9" t="str">
        <f>_xll.XLOOKUP(E420,customers!$A$1:$A$1001,customers!$B$1:$B$1001,,0)</f>
        <v>Franny Kienlein</v>
      </c>
      <c r="I420" s="32" t="str">
        <f>_xll.XLOOKUP(E420,customers!$A$1:$A$1001,customers!$C$1:$C$1001,,0)</f>
        <v>fkienleindi@trellian.com</v>
      </c>
      <c r="J420" s="9" t="str">
        <f>_xll.XLOOKUP(E420,customers!$A$1:$A$1001,customers!$G$1:$G$1001,,0)</f>
        <v>Ireland</v>
      </c>
      <c r="K420" s="10" t="str">
        <f>_xll.XLOOKUP(F420,products!$A$1:$A$49,products!$B$1:$B$49,,0)</f>
        <v>Lib</v>
      </c>
      <c r="L420" s="10" t="str">
        <f>_xll.XLOOKUP(F420,products!$A$1:$A$49,products!$C$1:$C$49,,0)</f>
        <v>M</v>
      </c>
      <c r="M420" s="10" t="str">
        <f>_xll.XLOOKUP(F420,products!$A$1:$A$49,products!$D$1:$D$49,,0) &amp; " Kg "</f>
        <v xml:space="preserve">0.5 Kg </v>
      </c>
      <c r="N420" s="24">
        <f>_xll.XLOOKUP(F420,products!$A$1:$A$49,products!$E$1:$E$49,,0)</f>
        <v>8.73</v>
      </c>
      <c r="O420" s="25">
        <f>(G420*N420)</f>
        <v>52.38</v>
      </c>
      <c r="P420" t="str">
        <f>IF(K420="Rob","Robusta",IF(K420="Exc","Excelsa",IF(K420="Lib","Liberica",IF(K420="Ara","Arabica",""))))</f>
        <v>Liberica</v>
      </c>
      <c r="Q420" t="str">
        <f>IF(L420="M","Medium",IF(L420="D","Dark",IF(L420="L","Light","")))</f>
        <v>Medium</v>
      </c>
      <c r="R420" t="str">
        <f>_xll.XLOOKUP(Table3[[#This Row],[Customer ID]],customers!$A$1:$A$1001,customers!$I$1:$I$1001,,0)</f>
        <v>Yes</v>
      </c>
    </row>
    <row r="421" spans="1:18" x14ac:dyDescent="0.3">
      <c r="A421" s="12" t="s">
        <v>3379</v>
      </c>
      <c r="B421" s="19">
        <v>44043</v>
      </c>
      <c r="C421" s="11">
        <f>YEAR(B421)</f>
        <v>2020</v>
      </c>
      <c r="D421" s="38" t="str">
        <f t="shared" si="6"/>
        <v>Jul</v>
      </c>
      <c r="E421" s="12" t="s">
        <v>3380</v>
      </c>
      <c r="F421" s="13" t="s">
        <v>6152</v>
      </c>
      <c r="G421" s="12">
        <v>4</v>
      </c>
      <c r="H421" s="12" t="str">
        <f>_xll.XLOOKUP(E421,customers!$A$1:$A$1001,customers!$B$1:$B$1001,,0)</f>
        <v>Carolann Beine</v>
      </c>
      <c r="I421" s="33" t="str">
        <f>_xll.XLOOKUP(E421,customers!$A$1:$A$1001,customers!$C$1:$C$1001,,0)</f>
        <v>cbeinee7@xinhuanet.com</v>
      </c>
      <c r="J421" s="12" t="str">
        <f>_xll.XLOOKUP(E421,customers!$A$1:$A$1001,customers!$G$1:$G$1001,,0)</f>
        <v>United States</v>
      </c>
      <c r="K421" s="13" t="str">
        <f>_xll.XLOOKUP(F421,products!$A$1:$A$49,products!$B$1:$B$49,,0)</f>
        <v>Ara</v>
      </c>
      <c r="L421" s="13" t="str">
        <f>_xll.XLOOKUP(F421,products!$A$1:$A$49,products!$C$1:$C$49,,0)</f>
        <v>M</v>
      </c>
      <c r="M421" s="10" t="str">
        <f>_xll.XLOOKUP(F421,products!$A$1:$A$49,products!$D$1:$D$49,,0) &amp; " Kg "</f>
        <v xml:space="preserve">0.2 Kg </v>
      </c>
      <c r="N421" s="26">
        <f>_xll.XLOOKUP(F421,products!$A$1:$A$49,products!$E$1:$E$49,,0)</f>
        <v>3.375</v>
      </c>
      <c r="O421" s="27">
        <f>(G421*N421)</f>
        <v>13.5</v>
      </c>
      <c r="P421" t="str">
        <f>IF(K421="Rob","Robusta",IF(K421="Exc","Excelsa",IF(K421="Lib","Liberica",IF(K421="Ara","Arabica",""))))</f>
        <v>Arabica</v>
      </c>
      <c r="Q421" t="str">
        <f>IF(L421="M","Medium",IF(L421="D","Dark",IF(L421="L","Light","")))</f>
        <v>Medium</v>
      </c>
      <c r="R421" t="str">
        <f>_xll.XLOOKUP(Table3[[#This Row],[Customer ID]],customers!$A$1:$A$1001,customers!$I$1:$I$1001,,0)</f>
        <v>Yes</v>
      </c>
    </row>
    <row r="422" spans="1:18" x14ac:dyDescent="0.3">
      <c r="A422" s="9" t="s">
        <v>4585</v>
      </c>
      <c r="B422" s="18">
        <v>44043</v>
      </c>
      <c r="C422" s="8">
        <f>YEAR(B422)</f>
        <v>2020</v>
      </c>
      <c r="D422" s="38" t="str">
        <f t="shared" si="6"/>
        <v>Jul</v>
      </c>
      <c r="E422" s="9" t="s">
        <v>4586</v>
      </c>
      <c r="F422" s="10" t="s">
        <v>6167</v>
      </c>
      <c r="G422" s="9">
        <v>6</v>
      </c>
      <c r="H422" s="9" t="str">
        <f>_xll.XLOOKUP(E422,customers!$A$1:$A$1001,customers!$B$1:$B$1001,,0)</f>
        <v>Cristina Aleixo</v>
      </c>
      <c r="I422" s="32" t="str">
        <f>_xll.XLOOKUP(E422,customers!$A$1:$A$1001,customers!$C$1:$C$1001,,0)</f>
        <v>caleixok5@globo.com</v>
      </c>
      <c r="J422" s="9" t="str">
        <f>_xll.XLOOKUP(E422,customers!$A$1:$A$1001,customers!$G$1:$G$1001,,0)</f>
        <v>United States</v>
      </c>
      <c r="K422" s="10" t="str">
        <f>_xll.XLOOKUP(F422,products!$A$1:$A$49,products!$B$1:$B$49,,0)</f>
        <v>Ara</v>
      </c>
      <c r="L422" s="10" t="str">
        <f>_xll.XLOOKUP(F422,products!$A$1:$A$49,products!$C$1:$C$49,,0)</f>
        <v>L</v>
      </c>
      <c r="M422" s="10" t="str">
        <f>_xll.XLOOKUP(F422,products!$A$1:$A$49,products!$D$1:$D$49,,0) &amp; " Kg "</f>
        <v xml:space="preserve">0.2 Kg </v>
      </c>
      <c r="N422" s="24">
        <f>_xll.XLOOKUP(F422,products!$A$1:$A$49,products!$E$1:$E$49,,0)</f>
        <v>3.8849999999999998</v>
      </c>
      <c r="O422" s="25">
        <f>(G422*N422)</f>
        <v>23.31</v>
      </c>
      <c r="P422" t="str">
        <f>IF(K422="Rob","Robusta",IF(K422="Exc","Excelsa",IF(K422="Lib","Liberica",IF(K422="Ara","Arabica",""))))</f>
        <v>Arabica</v>
      </c>
      <c r="Q422" t="str">
        <f>IF(L422="M","Medium",IF(L422="D","Dark",IF(L422="L","Light","")))</f>
        <v>Light</v>
      </c>
      <c r="R422" t="str">
        <f>_xll.XLOOKUP(Table3[[#This Row],[Customer ID]],customers!$A$1:$A$1001,customers!$I$1:$I$1001,,0)</f>
        <v>No</v>
      </c>
    </row>
    <row r="423" spans="1:18" x14ac:dyDescent="0.3">
      <c r="A423" s="12" t="s">
        <v>3812</v>
      </c>
      <c r="B423" s="19">
        <v>44046</v>
      </c>
      <c r="C423" s="11">
        <f>YEAR(B423)</f>
        <v>2020</v>
      </c>
      <c r="D423" s="38" t="str">
        <f t="shared" si="6"/>
        <v>Aug</v>
      </c>
      <c r="E423" s="12" t="s">
        <v>3813</v>
      </c>
      <c r="F423" s="13" t="s">
        <v>6146</v>
      </c>
      <c r="G423" s="12">
        <v>2</v>
      </c>
      <c r="H423" s="12" t="str">
        <f>_xll.XLOOKUP(E423,customers!$A$1:$A$1001,customers!$B$1:$B$1001,,0)</f>
        <v>Valenka Stansbury</v>
      </c>
      <c r="I423" s="33" t="str">
        <f>_xll.XLOOKUP(E423,customers!$A$1:$A$1001,customers!$C$1:$C$1001,,0)</f>
        <v>vstansburygc@unblog.fr</v>
      </c>
      <c r="J423" s="12" t="str">
        <f>_xll.XLOOKUP(E423,customers!$A$1:$A$1001,customers!$G$1:$G$1001,,0)</f>
        <v>United States</v>
      </c>
      <c r="K423" s="13" t="str">
        <f>_xll.XLOOKUP(F423,products!$A$1:$A$49,products!$B$1:$B$49,,0)</f>
        <v>Rob</v>
      </c>
      <c r="L423" s="13" t="str">
        <f>_xll.XLOOKUP(F423,products!$A$1:$A$49,products!$C$1:$C$49,,0)</f>
        <v>M</v>
      </c>
      <c r="M423" s="10" t="str">
        <f>_xll.XLOOKUP(F423,products!$A$1:$A$49,products!$D$1:$D$49,,0) &amp; " Kg "</f>
        <v xml:space="preserve">0.5 Kg </v>
      </c>
      <c r="N423" s="26">
        <f>_xll.XLOOKUP(F423,products!$A$1:$A$49,products!$E$1:$E$49,,0)</f>
        <v>5.97</v>
      </c>
      <c r="O423" s="27">
        <f>(G423*N423)</f>
        <v>11.94</v>
      </c>
      <c r="P423" t="str">
        <f>IF(K423="Rob","Robusta",IF(K423="Exc","Excelsa",IF(K423="Lib","Liberica",IF(K423="Ara","Arabica",""))))</f>
        <v>Robusta</v>
      </c>
      <c r="Q423" t="str">
        <f>IF(L423="M","Medium",IF(L423="D","Dark",IF(L423="L","Light","")))</f>
        <v>Medium</v>
      </c>
      <c r="R423" t="str">
        <f>_xll.XLOOKUP(Table3[[#This Row],[Customer ID]],customers!$A$1:$A$1001,customers!$I$1:$I$1001,,0)</f>
        <v>Yes</v>
      </c>
    </row>
    <row r="424" spans="1:18" x14ac:dyDescent="0.3">
      <c r="A424" s="9" t="s">
        <v>4056</v>
      </c>
      <c r="B424" s="18">
        <v>44049</v>
      </c>
      <c r="C424" s="8">
        <f>YEAR(B424)</f>
        <v>2020</v>
      </c>
      <c r="D424" s="38" t="str">
        <f t="shared" si="6"/>
        <v>Aug</v>
      </c>
      <c r="E424" s="9" t="s">
        <v>4057</v>
      </c>
      <c r="F424" s="10" t="s">
        <v>6176</v>
      </c>
      <c r="G424" s="9">
        <v>4</v>
      </c>
      <c r="H424" s="9" t="str">
        <f>_xll.XLOOKUP(E424,customers!$A$1:$A$1001,customers!$B$1:$B$1001,,0)</f>
        <v>Marjorie Yoxen</v>
      </c>
      <c r="I424" s="32" t="str">
        <f>_xll.XLOOKUP(E424,customers!$A$1:$A$1001,customers!$C$1:$C$1001,,0)</f>
        <v>myoxenhk@google.com</v>
      </c>
      <c r="J424" s="9" t="str">
        <f>_xll.XLOOKUP(E424,customers!$A$1:$A$1001,customers!$G$1:$G$1001,,0)</f>
        <v>United States</v>
      </c>
      <c r="K424" s="10" t="str">
        <f>_xll.XLOOKUP(F424,products!$A$1:$A$49,products!$B$1:$B$49,,0)</f>
        <v>Exc</v>
      </c>
      <c r="L424" s="10" t="str">
        <f>_xll.XLOOKUP(F424,products!$A$1:$A$49,products!$C$1:$C$49,,0)</f>
        <v>L</v>
      </c>
      <c r="M424" s="10" t="str">
        <f>_xll.XLOOKUP(F424,products!$A$1:$A$49,products!$D$1:$D$49,,0) &amp; " Kg "</f>
        <v xml:space="preserve">0.5 Kg </v>
      </c>
      <c r="N424" s="24">
        <f>_xll.XLOOKUP(F424,products!$A$1:$A$49,products!$E$1:$E$49,,0)</f>
        <v>8.91</v>
      </c>
      <c r="O424" s="25">
        <f>(G424*N424)</f>
        <v>35.64</v>
      </c>
      <c r="P424" t="str">
        <f>IF(K424="Rob","Robusta",IF(K424="Exc","Excelsa",IF(K424="Lib","Liberica",IF(K424="Ara","Arabica",""))))</f>
        <v>Excelsa</v>
      </c>
      <c r="Q424" t="str">
        <f>IF(L424="M","Medium",IF(L424="D","Dark",IF(L424="L","Light","")))</f>
        <v>Light</v>
      </c>
      <c r="R424" t="str">
        <f>_xll.XLOOKUP(Table3[[#This Row],[Customer ID]],customers!$A$1:$A$1001,customers!$I$1:$I$1001,,0)</f>
        <v>No</v>
      </c>
    </row>
    <row r="425" spans="1:18" x14ac:dyDescent="0.3">
      <c r="A425" s="12" t="s">
        <v>1333</v>
      </c>
      <c r="B425" s="19">
        <v>44051</v>
      </c>
      <c r="C425" s="11">
        <f>YEAR(B425)</f>
        <v>2020</v>
      </c>
      <c r="D425" s="38" t="str">
        <f t="shared" si="6"/>
        <v>Aug</v>
      </c>
      <c r="E425" s="12" t="s">
        <v>1334</v>
      </c>
      <c r="F425" s="13" t="s">
        <v>6143</v>
      </c>
      <c r="G425" s="12">
        <v>1</v>
      </c>
      <c r="H425" s="12" t="str">
        <f>_xll.XLOOKUP(E425,customers!$A$1:$A$1001,customers!$B$1:$B$1001,,0)</f>
        <v>Jacinthe Balsillie</v>
      </c>
      <c r="I425" s="33" t="str">
        <f>_xll.XLOOKUP(E425,customers!$A$1:$A$1001,customers!$C$1:$C$1001,,0)</f>
        <v>jbalsillie46@princeton.edu</v>
      </c>
      <c r="J425" s="12" t="str">
        <f>_xll.XLOOKUP(E425,customers!$A$1:$A$1001,customers!$G$1:$G$1001,,0)</f>
        <v>United States</v>
      </c>
      <c r="K425" s="13" t="str">
        <f>_xll.XLOOKUP(F425,products!$A$1:$A$49,products!$B$1:$B$49,,0)</f>
        <v>Lib</v>
      </c>
      <c r="L425" s="13" t="str">
        <f>_xll.XLOOKUP(F425,products!$A$1:$A$49,products!$C$1:$C$49,,0)</f>
        <v>D</v>
      </c>
      <c r="M425" s="10" t="str">
        <f>_xll.XLOOKUP(F425,products!$A$1:$A$49,products!$D$1:$D$49,,0) &amp; " Kg "</f>
        <v xml:space="preserve">1 Kg </v>
      </c>
      <c r="N425" s="26">
        <f>_xll.XLOOKUP(F425,products!$A$1:$A$49,products!$E$1:$E$49,,0)</f>
        <v>12.95</v>
      </c>
      <c r="O425" s="27">
        <f>(G425*N425)</f>
        <v>12.95</v>
      </c>
      <c r="P425" t="str">
        <f>IF(K425="Rob","Robusta",IF(K425="Exc","Excelsa",IF(K425="Lib","Liberica",IF(K425="Ara","Arabica",""))))</f>
        <v>Liberica</v>
      </c>
      <c r="Q425" t="str">
        <f>IF(L425="M","Medium",IF(L425="D","Dark",IF(L425="L","Light","")))</f>
        <v>Dark</v>
      </c>
      <c r="R425" t="str">
        <f>_xll.XLOOKUP(Table3[[#This Row],[Customer ID]],customers!$A$1:$A$1001,customers!$I$1:$I$1001,,0)</f>
        <v>Yes</v>
      </c>
    </row>
    <row r="426" spans="1:18" x14ac:dyDescent="0.3">
      <c r="A426" s="9" t="s">
        <v>1140</v>
      </c>
      <c r="B426" s="18">
        <v>44054</v>
      </c>
      <c r="C426" s="8">
        <f>YEAR(B426)</f>
        <v>2020</v>
      </c>
      <c r="D426" s="38" t="str">
        <f t="shared" si="6"/>
        <v>Aug</v>
      </c>
      <c r="E426" s="9" t="s">
        <v>1141</v>
      </c>
      <c r="F426" s="10" t="s">
        <v>6145</v>
      </c>
      <c r="G426" s="9">
        <v>4</v>
      </c>
      <c r="H426" s="9" t="str">
        <f>_xll.XLOOKUP(E426,customers!$A$1:$A$1001,customers!$B$1:$B$1001,,0)</f>
        <v>Geneva Standley</v>
      </c>
      <c r="I426" s="32" t="str">
        <f>_xll.XLOOKUP(E426,customers!$A$1:$A$1001,customers!$C$1:$C$1001,,0)</f>
        <v>gstandley38@dion.ne.jp</v>
      </c>
      <c r="J426" s="9" t="str">
        <f>_xll.XLOOKUP(E426,customers!$A$1:$A$1001,customers!$G$1:$G$1001,,0)</f>
        <v>Ireland</v>
      </c>
      <c r="K426" s="10" t="str">
        <f>_xll.XLOOKUP(F426,products!$A$1:$A$49,products!$B$1:$B$49,,0)</f>
        <v>Lib</v>
      </c>
      <c r="L426" s="10" t="str">
        <f>_xll.XLOOKUP(F426,products!$A$1:$A$49,products!$C$1:$C$49,,0)</f>
        <v>L</v>
      </c>
      <c r="M426" s="10" t="str">
        <f>_xll.XLOOKUP(F426,products!$A$1:$A$49,products!$D$1:$D$49,,0) &amp; " Kg "</f>
        <v xml:space="preserve">0.2 Kg </v>
      </c>
      <c r="N426" s="24">
        <f>_xll.XLOOKUP(F426,products!$A$1:$A$49,products!$E$1:$E$49,,0)</f>
        <v>4.7549999999999999</v>
      </c>
      <c r="O426" s="25">
        <f>(G426*N426)</f>
        <v>19.02</v>
      </c>
      <c r="P426" t="str">
        <f>IF(K426="Rob","Robusta",IF(K426="Exc","Excelsa",IF(K426="Lib","Liberica",IF(K426="Ara","Arabica",""))))</f>
        <v>Liberica</v>
      </c>
      <c r="Q426" t="str">
        <f>IF(L426="M","Medium",IF(L426="D","Dark",IF(L426="L","Light","")))</f>
        <v>Light</v>
      </c>
      <c r="R426" t="str">
        <f>_xll.XLOOKUP(Table3[[#This Row],[Customer ID]],customers!$A$1:$A$1001,customers!$I$1:$I$1001,,0)</f>
        <v>Yes</v>
      </c>
    </row>
    <row r="427" spans="1:18" x14ac:dyDescent="0.3">
      <c r="A427" s="12" t="s">
        <v>5067</v>
      </c>
      <c r="B427" s="19">
        <v>44054</v>
      </c>
      <c r="C427" s="11">
        <f>YEAR(B427)</f>
        <v>2020</v>
      </c>
      <c r="D427" s="38" t="str">
        <f t="shared" si="6"/>
        <v>Aug</v>
      </c>
      <c r="E427" s="12" t="s">
        <v>5068</v>
      </c>
      <c r="F427" s="13" t="s">
        <v>6161</v>
      </c>
      <c r="G427" s="12">
        <v>3</v>
      </c>
      <c r="H427" s="12" t="str">
        <f>_xll.XLOOKUP(E427,customers!$A$1:$A$1001,customers!$B$1:$B$1001,,0)</f>
        <v>Alberta Balsdone</v>
      </c>
      <c r="I427" s="33" t="str">
        <f>_xll.XLOOKUP(E427,customers!$A$1:$A$1001,customers!$C$1:$C$1001,,0)</f>
        <v>abalsdonemi@toplist.cz</v>
      </c>
      <c r="J427" s="12" t="str">
        <f>_xll.XLOOKUP(E427,customers!$A$1:$A$1001,customers!$G$1:$G$1001,,0)</f>
        <v>United States</v>
      </c>
      <c r="K427" s="13" t="str">
        <f>_xll.XLOOKUP(F427,products!$A$1:$A$49,products!$B$1:$B$49,,0)</f>
        <v>Lib</v>
      </c>
      <c r="L427" s="13" t="str">
        <f>_xll.XLOOKUP(F427,products!$A$1:$A$49,products!$C$1:$C$49,,0)</f>
        <v>L</v>
      </c>
      <c r="M427" s="10" t="str">
        <f>_xll.XLOOKUP(F427,products!$A$1:$A$49,products!$D$1:$D$49,,0) &amp; " Kg "</f>
        <v xml:space="preserve">0.5 Kg </v>
      </c>
      <c r="N427" s="26">
        <f>_xll.XLOOKUP(F427,products!$A$1:$A$49,products!$E$1:$E$49,,0)</f>
        <v>9.51</v>
      </c>
      <c r="O427" s="27">
        <f>(G427*N427)</f>
        <v>28.53</v>
      </c>
      <c r="P427" t="str">
        <f>IF(K427="Rob","Robusta",IF(K427="Exc","Excelsa",IF(K427="Lib","Liberica",IF(K427="Ara","Arabica",""))))</f>
        <v>Liberica</v>
      </c>
      <c r="Q427" t="str">
        <f>IF(L427="M","Medium",IF(L427="D","Dark",IF(L427="L","Light","")))</f>
        <v>Light</v>
      </c>
      <c r="R427" t="str">
        <f>_xll.XLOOKUP(Table3[[#This Row],[Customer ID]],customers!$A$1:$A$1001,customers!$I$1:$I$1001,,0)</f>
        <v>No</v>
      </c>
    </row>
    <row r="428" spans="1:18" x14ac:dyDescent="0.3">
      <c r="A428" s="9" t="s">
        <v>5828</v>
      </c>
      <c r="B428" s="18">
        <v>44054</v>
      </c>
      <c r="C428" s="8">
        <f>YEAR(B428)</f>
        <v>2020</v>
      </c>
      <c r="D428" s="38" t="str">
        <f t="shared" si="6"/>
        <v>Aug</v>
      </c>
      <c r="E428" s="9" t="s">
        <v>5829</v>
      </c>
      <c r="F428" s="10" t="s">
        <v>6173</v>
      </c>
      <c r="G428" s="9">
        <v>5</v>
      </c>
      <c r="H428" s="9" t="str">
        <f>_xll.XLOOKUP(E428,customers!$A$1:$A$1001,customers!$B$1:$B$1001,,0)</f>
        <v>Fanchon Haughian</v>
      </c>
      <c r="I428" s="32" t="str">
        <f>_xll.XLOOKUP(E428,customers!$A$1:$A$1001,customers!$C$1:$C$1001,,0)</f>
        <v>fhaughianq8@1688.com</v>
      </c>
      <c r="J428" s="9" t="str">
        <f>_xll.XLOOKUP(E428,customers!$A$1:$A$1001,customers!$G$1:$G$1001,,0)</f>
        <v>United States</v>
      </c>
      <c r="K428" s="10" t="str">
        <f>_xll.XLOOKUP(F428,products!$A$1:$A$49,products!$B$1:$B$49,,0)</f>
        <v>Rob</v>
      </c>
      <c r="L428" s="10" t="str">
        <f>_xll.XLOOKUP(F428,products!$A$1:$A$49,products!$C$1:$C$49,,0)</f>
        <v>L</v>
      </c>
      <c r="M428" s="10" t="str">
        <f>_xll.XLOOKUP(F428,products!$A$1:$A$49,products!$D$1:$D$49,,0) &amp; " Kg "</f>
        <v xml:space="preserve">0.5 Kg </v>
      </c>
      <c r="N428" s="24">
        <f>_xll.XLOOKUP(F428,products!$A$1:$A$49,products!$E$1:$E$49,,0)</f>
        <v>7.169999999999999</v>
      </c>
      <c r="O428" s="25">
        <f>(G428*N428)</f>
        <v>35.849999999999994</v>
      </c>
      <c r="P428" t="str">
        <f>IF(K428="Rob","Robusta",IF(K428="Exc","Excelsa",IF(K428="Lib","Liberica",IF(K428="Ara","Arabica",""))))</f>
        <v>Robusta</v>
      </c>
      <c r="Q428" t="str">
        <f>IF(L428="M","Medium",IF(L428="D","Dark",IF(L428="L","Light","")))</f>
        <v>Light</v>
      </c>
      <c r="R428" t="str">
        <f>_xll.XLOOKUP(Table3[[#This Row],[Customer ID]],customers!$A$1:$A$1001,customers!$I$1:$I$1001,,0)</f>
        <v>No</v>
      </c>
    </row>
    <row r="429" spans="1:18" x14ac:dyDescent="0.3">
      <c r="A429" s="12" t="s">
        <v>2153</v>
      </c>
      <c r="B429" s="19">
        <v>44057</v>
      </c>
      <c r="C429" s="11">
        <f>YEAR(B429)</f>
        <v>2020</v>
      </c>
      <c r="D429" s="38" t="str">
        <f t="shared" si="6"/>
        <v>Aug</v>
      </c>
      <c r="E429" s="12" t="s">
        <v>2154</v>
      </c>
      <c r="F429" s="13" t="s">
        <v>6141</v>
      </c>
      <c r="G429" s="12">
        <v>2</v>
      </c>
      <c r="H429" s="12" t="str">
        <f>_xll.XLOOKUP(E429,customers!$A$1:$A$1001,customers!$B$1:$B$1001,,0)</f>
        <v>Cybill Graddell</v>
      </c>
      <c r="I429" s="33">
        <f>_xll.XLOOKUP(E429,customers!$A$1:$A$1001,customers!$C$1:$C$1001,,0)</f>
        <v>0</v>
      </c>
      <c r="J429" s="12" t="str">
        <f>_xll.XLOOKUP(E429,customers!$A$1:$A$1001,customers!$G$1:$G$1001,,0)</f>
        <v>United States</v>
      </c>
      <c r="K429" s="13" t="str">
        <f>_xll.XLOOKUP(F429,products!$A$1:$A$49,products!$B$1:$B$49,,0)</f>
        <v>Exc</v>
      </c>
      <c r="L429" s="13" t="str">
        <f>_xll.XLOOKUP(F429,products!$A$1:$A$49,products!$C$1:$C$49,,0)</f>
        <v>M</v>
      </c>
      <c r="M429" s="10" t="str">
        <f>_xll.XLOOKUP(F429,products!$A$1:$A$49,products!$D$1:$D$49,,0) &amp; " Kg "</f>
        <v xml:space="preserve">1 Kg </v>
      </c>
      <c r="N429" s="26">
        <f>_xll.XLOOKUP(F429,products!$A$1:$A$49,products!$E$1:$E$49,,0)</f>
        <v>13.75</v>
      </c>
      <c r="O429" s="27">
        <f>(G429*N429)</f>
        <v>27.5</v>
      </c>
      <c r="P429" t="str">
        <f>IF(K429="Rob","Robusta",IF(K429="Exc","Excelsa",IF(K429="Lib","Liberica",IF(K429="Ara","Arabica",""))))</f>
        <v>Excelsa</v>
      </c>
      <c r="Q429" t="str">
        <f>IF(L429="M","Medium",IF(L429="D","Dark",IF(L429="L","Light","")))</f>
        <v>Medium</v>
      </c>
      <c r="R429" t="str">
        <f>_xll.XLOOKUP(Table3[[#This Row],[Customer ID]],customers!$A$1:$A$1001,customers!$I$1:$I$1001,,0)</f>
        <v>No</v>
      </c>
    </row>
    <row r="430" spans="1:18" x14ac:dyDescent="0.3">
      <c r="A430" s="9" t="s">
        <v>2330</v>
      </c>
      <c r="B430" s="18">
        <v>44057</v>
      </c>
      <c r="C430" s="8">
        <f>YEAR(B430)</f>
        <v>2020</v>
      </c>
      <c r="D430" s="38" t="str">
        <f t="shared" si="6"/>
        <v>Aug</v>
      </c>
      <c r="E430" s="9" t="s">
        <v>2331</v>
      </c>
      <c r="F430" s="10" t="s">
        <v>6177</v>
      </c>
      <c r="G430" s="9">
        <v>5</v>
      </c>
      <c r="H430" s="9" t="str">
        <f>_xll.XLOOKUP(E430,customers!$A$1:$A$1001,customers!$B$1:$B$1001,,0)</f>
        <v>Flynn Antony</v>
      </c>
      <c r="I430" s="32">
        <f>_xll.XLOOKUP(E430,customers!$A$1:$A$1001,customers!$C$1:$C$1001,,0)</f>
        <v>0</v>
      </c>
      <c r="J430" s="9" t="str">
        <f>_xll.XLOOKUP(E430,customers!$A$1:$A$1001,customers!$G$1:$G$1001,,0)</f>
        <v>United States</v>
      </c>
      <c r="K430" s="10" t="str">
        <f>_xll.XLOOKUP(F430,products!$A$1:$A$49,products!$B$1:$B$49,,0)</f>
        <v>Rob</v>
      </c>
      <c r="L430" s="10" t="str">
        <f>_xll.XLOOKUP(F430,products!$A$1:$A$49,products!$C$1:$C$49,,0)</f>
        <v>D</v>
      </c>
      <c r="M430" s="10" t="str">
        <f>_xll.XLOOKUP(F430,products!$A$1:$A$49,products!$D$1:$D$49,,0) &amp; " Kg "</f>
        <v xml:space="preserve">1 Kg </v>
      </c>
      <c r="N430" s="24">
        <f>_xll.XLOOKUP(F430,products!$A$1:$A$49,products!$E$1:$E$49,,0)</f>
        <v>8.9499999999999993</v>
      </c>
      <c r="O430" s="25">
        <f>(G430*N430)</f>
        <v>44.75</v>
      </c>
      <c r="P430" t="str">
        <f>IF(K430="Rob","Robusta",IF(K430="Exc","Excelsa",IF(K430="Lib","Liberica",IF(K430="Ara","Arabica",""))))</f>
        <v>Robusta</v>
      </c>
      <c r="Q430" t="str">
        <f>IF(L430="M","Medium",IF(L430="D","Dark",IF(L430="L","Light","")))</f>
        <v>Dark</v>
      </c>
      <c r="R430" t="str">
        <f>_xll.XLOOKUP(Table3[[#This Row],[Customer ID]],customers!$A$1:$A$1001,customers!$I$1:$I$1001,,0)</f>
        <v>No</v>
      </c>
    </row>
    <row r="431" spans="1:18" x14ac:dyDescent="0.3">
      <c r="A431" s="12" t="s">
        <v>2521</v>
      </c>
      <c r="B431" s="19">
        <v>44058</v>
      </c>
      <c r="C431" s="11">
        <f>YEAR(B431)</f>
        <v>2020</v>
      </c>
      <c r="D431" s="38" t="str">
        <f t="shared" si="6"/>
        <v>Aug</v>
      </c>
      <c r="E431" s="12" t="s">
        <v>2522</v>
      </c>
      <c r="F431" s="13" t="s">
        <v>6149</v>
      </c>
      <c r="G431" s="12">
        <v>2</v>
      </c>
      <c r="H431" s="12" t="str">
        <f>_xll.XLOOKUP(E431,customers!$A$1:$A$1001,customers!$B$1:$B$1001,,0)</f>
        <v>Nicko Corps</v>
      </c>
      <c r="I431" s="33" t="str">
        <f>_xll.XLOOKUP(E431,customers!$A$1:$A$1001,customers!$C$1:$C$1001,,0)</f>
        <v>ncorpsa0@gmpg.org</v>
      </c>
      <c r="J431" s="12" t="str">
        <f>_xll.XLOOKUP(E431,customers!$A$1:$A$1001,customers!$G$1:$G$1001,,0)</f>
        <v>United States</v>
      </c>
      <c r="K431" s="13" t="str">
        <f>_xll.XLOOKUP(F431,products!$A$1:$A$49,products!$B$1:$B$49,,0)</f>
        <v>Rob</v>
      </c>
      <c r="L431" s="13" t="str">
        <f>_xll.XLOOKUP(F431,products!$A$1:$A$49,products!$C$1:$C$49,,0)</f>
        <v>D</v>
      </c>
      <c r="M431" s="10" t="str">
        <f>_xll.XLOOKUP(F431,products!$A$1:$A$49,products!$D$1:$D$49,,0) &amp; " Kg "</f>
        <v xml:space="preserve">2.5 Kg </v>
      </c>
      <c r="N431" s="26">
        <f>_xll.XLOOKUP(F431,products!$A$1:$A$49,products!$E$1:$E$49,,0)</f>
        <v>20.584999999999997</v>
      </c>
      <c r="O431" s="27">
        <f>(G431*N431)</f>
        <v>41.169999999999995</v>
      </c>
      <c r="P431" t="str">
        <f>IF(K431="Rob","Robusta",IF(K431="Exc","Excelsa",IF(K431="Lib","Liberica",IF(K431="Ara","Arabica",""))))</f>
        <v>Robusta</v>
      </c>
      <c r="Q431" t="str">
        <f>IF(L431="M","Medium",IF(L431="D","Dark",IF(L431="L","Light","")))</f>
        <v>Dark</v>
      </c>
      <c r="R431" t="str">
        <f>_xll.XLOOKUP(Table3[[#This Row],[Customer ID]],customers!$A$1:$A$1001,customers!$I$1:$I$1001,,0)</f>
        <v>No</v>
      </c>
    </row>
    <row r="432" spans="1:18" x14ac:dyDescent="0.3">
      <c r="A432" s="9" t="s">
        <v>2521</v>
      </c>
      <c r="B432" s="18">
        <v>44058</v>
      </c>
      <c r="C432" s="8">
        <f>YEAR(B432)</f>
        <v>2020</v>
      </c>
      <c r="D432" s="38" t="str">
        <f t="shared" si="6"/>
        <v>Aug</v>
      </c>
      <c r="E432" s="9" t="s">
        <v>2522</v>
      </c>
      <c r="F432" s="10" t="s">
        <v>6146</v>
      </c>
      <c r="G432" s="9">
        <v>1</v>
      </c>
      <c r="H432" s="9" t="str">
        <f>_xll.XLOOKUP(E432,customers!$A$1:$A$1001,customers!$B$1:$B$1001,,0)</f>
        <v>Nicko Corps</v>
      </c>
      <c r="I432" s="32" t="str">
        <f>_xll.XLOOKUP(E432,customers!$A$1:$A$1001,customers!$C$1:$C$1001,,0)</f>
        <v>ncorpsa0@gmpg.org</v>
      </c>
      <c r="J432" s="9" t="str">
        <f>_xll.XLOOKUP(E432,customers!$A$1:$A$1001,customers!$G$1:$G$1001,,0)</f>
        <v>United States</v>
      </c>
      <c r="K432" s="10" t="str">
        <f>_xll.XLOOKUP(F432,products!$A$1:$A$49,products!$B$1:$B$49,,0)</f>
        <v>Rob</v>
      </c>
      <c r="L432" s="10" t="str">
        <f>_xll.XLOOKUP(F432,products!$A$1:$A$49,products!$C$1:$C$49,,0)</f>
        <v>M</v>
      </c>
      <c r="M432" s="10" t="str">
        <f>_xll.XLOOKUP(F432,products!$A$1:$A$49,products!$D$1:$D$49,,0) &amp; " Kg "</f>
        <v xml:space="preserve">0.5 Kg </v>
      </c>
      <c r="N432" s="24">
        <f>_xll.XLOOKUP(F432,products!$A$1:$A$49,products!$E$1:$E$49,,0)</f>
        <v>5.97</v>
      </c>
      <c r="O432" s="25">
        <f>(G432*N432)</f>
        <v>5.97</v>
      </c>
      <c r="P432" t="str">
        <f>IF(K432="Rob","Robusta",IF(K432="Exc","Excelsa",IF(K432="Lib","Liberica",IF(K432="Ara","Arabica",""))))</f>
        <v>Robusta</v>
      </c>
      <c r="Q432" t="str">
        <f>IF(L432="M","Medium",IF(L432="D","Dark",IF(L432="L","Light","")))</f>
        <v>Medium</v>
      </c>
      <c r="R432" t="str">
        <f>_xll.XLOOKUP(Table3[[#This Row],[Customer ID]],customers!$A$1:$A$1001,customers!$I$1:$I$1001,,0)</f>
        <v>No</v>
      </c>
    </row>
    <row r="433" spans="1:18" x14ac:dyDescent="0.3">
      <c r="A433" s="12" t="s">
        <v>2470</v>
      </c>
      <c r="B433" s="19">
        <v>44066</v>
      </c>
      <c r="C433" s="11">
        <f>YEAR(B433)</f>
        <v>2020</v>
      </c>
      <c r="D433" s="38" t="str">
        <f t="shared" si="6"/>
        <v>Aug</v>
      </c>
      <c r="E433" s="12" t="s">
        <v>2471</v>
      </c>
      <c r="F433" s="13" t="s">
        <v>6155</v>
      </c>
      <c r="G433" s="12">
        <v>2</v>
      </c>
      <c r="H433" s="12" t="str">
        <f>_xll.XLOOKUP(E433,customers!$A$1:$A$1001,customers!$B$1:$B$1001,,0)</f>
        <v>Ethel Ryles</v>
      </c>
      <c r="I433" s="33" t="str">
        <f>_xll.XLOOKUP(E433,customers!$A$1:$A$1001,customers!$C$1:$C$1001,,0)</f>
        <v>eryles9r@fastcompany.com</v>
      </c>
      <c r="J433" s="12" t="str">
        <f>_xll.XLOOKUP(E433,customers!$A$1:$A$1001,customers!$G$1:$G$1001,,0)</f>
        <v>United States</v>
      </c>
      <c r="K433" s="13" t="str">
        <f>_xll.XLOOKUP(F433,products!$A$1:$A$49,products!$B$1:$B$49,,0)</f>
        <v>Ara</v>
      </c>
      <c r="L433" s="13" t="str">
        <f>_xll.XLOOKUP(F433,products!$A$1:$A$49,products!$C$1:$C$49,,0)</f>
        <v>M</v>
      </c>
      <c r="M433" s="10" t="str">
        <f>_xll.XLOOKUP(F433,products!$A$1:$A$49,products!$D$1:$D$49,,0) &amp; " Kg "</f>
        <v xml:space="preserve">1 Kg </v>
      </c>
      <c r="N433" s="26">
        <f>_xll.XLOOKUP(F433,products!$A$1:$A$49,products!$E$1:$E$49,,0)</f>
        <v>11.25</v>
      </c>
      <c r="O433" s="27">
        <f>(G433*N433)</f>
        <v>22.5</v>
      </c>
      <c r="P433" t="str">
        <f>IF(K433="Rob","Robusta",IF(K433="Exc","Excelsa",IF(K433="Lib","Liberica",IF(K433="Ara","Arabica",""))))</f>
        <v>Arabica</v>
      </c>
      <c r="Q433" t="str">
        <f>IF(L433="M","Medium",IF(L433="D","Dark",IF(L433="L","Light","")))</f>
        <v>Medium</v>
      </c>
      <c r="R433" t="str">
        <f>_xll.XLOOKUP(Table3[[#This Row],[Customer ID]],customers!$A$1:$A$1001,customers!$I$1:$I$1001,,0)</f>
        <v>No</v>
      </c>
    </row>
    <row r="434" spans="1:18" x14ac:dyDescent="0.3">
      <c r="A434" s="9" t="s">
        <v>4717</v>
      </c>
      <c r="B434" s="18">
        <v>44074</v>
      </c>
      <c r="C434" s="8">
        <f>YEAR(B434)</f>
        <v>2020</v>
      </c>
      <c r="D434" s="38" t="str">
        <f t="shared" si="6"/>
        <v>Aug</v>
      </c>
      <c r="E434" s="9" t="s">
        <v>4718</v>
      </c>
      <c r="F434" s="10" t="s">
        <v>6144</v>
      </c>
      <c r="G434" s="9">
        <v>2</v>
      </c>
      <c r="H434" s="9" t="str">
        <f>_xll.XLOOKUP(E434,customers!$A$1:$A$1001,customers!$B$1:$B$1001,,0)</f>
        <v>Felita Eshmade</v>
      </c>
      <c r="I434" s="32" t="str">
        <f>_xll.XLOOKUP(E434,customers!$A$1:$A$1001,customers!$C$1:$C$1001,,0)</f>
        <v>feshmadeks@umn.edu</v>
      </c>
      <c r="J434" s="9" t="str">
        <f>_xll.XLOOKUP(E434,customers!$A$1:$A$1001,customers!$G$1:$G$1001,,0)</f>
        <v>United States</v>
      </c>
      <c r="K434" s="10" t="str">
        <f>_xll.XLOOKUP(F434,products!$A$1:$A$49,products!$B$1:$B$49,,0)</f>
        <v>Exc</v>
      </c>
      <c r="L434" s="10" t="str">
        <f>_xll.XLOOKUP(F434,products!$A$1:$A$49,products!$C$1:$C$49,,0)</f>
        <v>D</v>
      </c>
      <c r="M434" s="10" t="str">
        <f>_xll.XLOOKUP(F434,products!$A$1:$A$49,products!$D$1:$D$49,,0) &amp; " Kg "</f>
        <v xml:space="preserve">0.5 Kg </v>
      </c>
      <c r="N434" s="24">
        <f>_xll.XLOOKUP(F434,products!$A$1:$A$49,products!$E$1:$E$49,,0)</f>
        <v>7.29</v>
      </c>
      <c r="O434" s="25">
        <f>(G434*N434)</f>
        <v>14.58</v>
      </c>
      <c r="P434" t="str">
        <f>IF(K434="Rob","Robusta",IF(K434="Exc","Excelsa",IF(K434="Lib","Liberica",IF(K434="Ara","Arabica",""))))</f>
        <v>Excelsa</v>
      </c>
      <c r="Q434" t="str">
        <f>IF(L434="M","Medium",IF(L434="D","Dark",IF(L434="L","Light","")))</f>
        <v>Dark</v>
      </c>
      <c r="R434" t="str">
        <f>_xll.XLOOKUP(Table3[[#This Row],[Customer ID]],customers!$A$1:$A$1001,customers!$I$1:$I$1001,,0)</f>
        <v>No</v>
      </c>
    </row>
    <row r="435" spans="1:18" x14ac:dyDescent="0.3">
      <c r="A435" s="12" t="s">
        <v>4580</v>
      </c>
      <c r="B435" s="19">
        <v>44076</v>
      </c>
      <c r="C435" s="11">
        <f>YEAR(B435)</f>
        <v>2020</v>
      </c>
      <c r="D435" s="38" t="str">
        <f t="shared" si="6"/>
        <v>Sep</v>
      </c>
      <c r="E435" s="12" t="s">
        <v>4581</v>
      </c>
      <c r="F435" s="13" t="s">
        <v>6152</v>
      </c>
      <c r="G435" s="12">
        <v>2</v>
      </c>
      <c r="H435" s="12" t="str">
        <f>_xll.XLOOKUP(E435,customers!$A$1:$A$1001,customers!$B$1:$B$1001,,0)</f>
        <v>Nico Hubert</v>
      </c>
      <c r="I435" s="33">
        <f>_xll.XLOOKUP(E435,customers!$A$1:$A$1001,customers!$C$1:$C$1001,,0)</f>
        <v>0</v>
      </c>
      <c r="J435" s="12" t="str">
        <f>_xll.XLOOKUP(E435,customers!$A$1:$A$1001,customers!$G$1:$G$1001,,0)</f>
        <v>United States</v>
      </c>
      <c r="K435" s="13" t="str">
        <f>_xll.XLOOKUP(F435,products!$A$1:$A$49,products!$B$1:$B$49,,0)</f>
        <v>Ara</v>
      </c>
      <c r="L435" s="13" t="str">
        <f>_xll.XLOOKUP(F435,products!$A$1:$A$49,products!$C$1:$C$49,,0)</f>
        <v>M</v>
      </c>
      <c r="M435" s="10" t="str">
        <f>_xll.XLOOKUP(F435,products!$A$1:$A$49,products!$D$1:$D$49,,0) &amp; " Kg "</f>
        <v xml:space="preserve">0.2 Kg </v>
      </c>
      <c r="N435" s="26">
        <f>_xll.XLOOKUP(F435,products!$A$1:$A$49,products!$E$1:$E$49,,0)</f>
        <v>3.375</v>
      </c>
      <c r="O435" s="27">
        <f>(G435*N435)</f>
        <v>6.75</v>
      </c>
      <c r="P435" t="str">
        <f>IF(K435="Rob","Robusta",IF(K435="Exc","Excelsa",IF(K435="Lib","Liberica",IF(K435="Ara","Arabica",""))))</f>
        <v>Arabica</v>
      </c>
      <c r="Q435" t="str">
        <f>IF(L435="M","Medium",IF(L435="D","Dark",IF(L435="L","Light","")))</f>
        <v>Medium</v>
      </c>
      <c r="R435" t="str">
        <f>_xll.XLOOKUP(Table3[[#This Row],[Customer ID]],customers!$A$1:$A$1001,customers!$I$1:$I$1001,,0)</f>
        <v>Yes</v>
      </c>
    </row>
    <row r="436" spans="1:18" x14ac:dyDescent="0.3">
      <c r="A436" s="9" t="s">
        <v>4336</v>
      </c>
      <c r="B436" s="18">
        <v>44080</v>
      </c>
      <c r="C436" s="8">
        <f>YEAR(B436)</f>
        <v>2020</v>
      </c>
      <c r="D436" s="38" t="str">
        <f t="shared" si="6"/>
        <v>Sep</v>
      </c>
      <c r="E436" s="9" t="s">
        <v>4337</v>
      </c>
      <c r="F436" s="10" t="s">
        <v>6145</v>
      </c>
      <c r="G436" s="9">
        <v>2</v>
      </c>
      <c r="H436" s="9" t="str">
        <f>_xll.XLOOKUP(E436,customers!$A$1:$A$1001,customers!$B$1:$B$1001,,0)</f>
        <v>Nicky Ayris</v>
      </c>
      <c r="I436" s="32" t="str">
        <f>_xll.XLOOKUP(E436,customers!$A$1:$A$1001,customers!$C$1:$C$1001,,0)</f>
        <v>nayrisix@t-online.de</v>
      </c>
      <c r="J436" s="9" t="str">
        <f>_xll.XLOOKUP(E436,customers!$A$1:$A$1001,customers!$G$1:$G$1001,,0)</f>
        <v>United Kingdom</v>
      </c>
      <c r="K436" s="10" t="str">
        <f>_xll.XLOOKUP(F436,products!$A$1:$A$49,products!$B$1:$B$49,,0)</f>
        <v>Lib</v>
      </c>
      <c r="L436" s="10" t="str">
        <f>_xll.XLOOKUP(F436,products!$A$1:$A$49,products!$C$1:$C$49,,0)</f>
        <v>L</v>
      </c>
      <c r="M436" s="10" t="str">
        <f>_xll.XLOOKUP(F436,products!$A$1:$A$49,products!$D$1:$D$49,,0) &amp; " Kg "</f>
        <v xml:space="preserve">0.2 Kg </v>
      </c>
      <c r="N436" s="24">
        <f>_xll.XLOOKUP(F436,products!$A$1:$A$49,products!$E$1:$E$49,,0)</f>
        <v>4.7549999999999999</v>
      </c>
      <c r="O436" s="25">
        <f>(G436*N436)</f>
        <v>9.51</v>
      </c>
      <c r="P436" t="str">
        <f>IF(K436="Rob","Robusta",IF(K436="Exc","Excelsa",IF(K436="Lib","Liberica",IF(K436="Ara","Arabica",""))))</f>
        <v>Liberica</v>
      </c>
      <c r="Q436" t="str">
        <f>IF(L436="M","Medium",IF(L436="D","Dark",IF(L436="L","Light","")))</f>
        <v>Light</v>
      </c>
      <c r="R436" t="str">
        <f>_xll.XLOOKUP(Table3[[#This Row],[Customer ID]],customers!$A$1:$A$1001,customers!$I$1:$I$1001,,0)</f>
        <v>Yes</v>
      </c>
    </row>
    <row r="437" spans="1:18" x14ac:dyDescent="0.3">
      <c r="A437" s="12" t="s">
        <v>1849</v>
      </c>
      <c r="B437" s="19">
        <v>44082</v>
      </c>
      <c r="C437" s="11">
        <f>YEAR(B437)</f>
        <v>2020</v>
      </c>
      <c r="D437" s="38" t="str">
        <f t="shared" si="6"/>
        <v>Sep</v>
      </c>
      <c r="E437" s="12" t="s">
        <v>1850</v>
      </c>
      <c r="F437" s="13" t="s">
        <v>6151</v>
      </c>
      <c r="G437" s="12">
        <v>2</v>
      </c>
      <c r="H437" s="12" t="str">
        <f>_xll.XLOOKUP(E437,customers!$A$1:$A$1001,customers!$B$1:$B$1001,,0)</f>
        <v>Christel Speak</v>
      </c>
      <c r="I437" s="33">
        <f>_xll.XLOOKUP(E437,customers!$A$1:$A$1001,customers!$C$1:$C$1001,,0)</f>
        <v>0</v>
      </c>
      <c r="J437" s="12" t="str">
        <f>_xll.XLOOKUP(E437,customers!$A$1:$A$1001,customers!$G$1:$G$1001,,0)</f>
        <v>United States</v>
      </c>
      <c r="K437" s="13" t="str">
        <f>_xll.XLOOKUP(F437,products!$A$1:$A$49,products!$B$1:$B$49,,0)</f>
        <v>Rob</v>
      </c>
      <c r="L437" s="13" t="str">
        <f>_xll.XLOOKUP(F437,products!$A$1:$A$49,products!$C$1:$C$49,,0)</f>
        <v>M</v>
      </c>
      <c r="M437" s="10" t="str">
        <f>_xll.XLOOKUP(F437,products!$A$1:$A$49,products!$D$1:$D$49,,0) &amp; " Kg "</f>
        <v xml:space="preserve">2.5 Kg </v>
      </c>
      <c r="N437" s="26">
        <f>_xll.XLOOKUP(F437,products!$A$1:$A$49,products!$E$1:$E$49,,0)</f>
        <v>22.884999999999998</v>
      </c>
      <c r="O437" s="27">
        <f>(G437*N437)</f>
        <v>45.769999999999996</v>
      </c>
      <c r="P437" t="str">
        <f>IF(K437="Rob","Robusta",IF(K437="Exc","Excelsa",IF(K437="Lib","Liberica",IF(K437="Ara","Arabica",""))))</f>
        <v>Robusta</v>
      </c>
      <c r="Q437" t="str">
        <f>IF(L437="M","Medium",IF(L437="D","Dark",IF(L437="L","Light","")))</f>
        <v>Medium</v>
      </c>
      <c r="R437" t="str">
        <f>_xll.XLOOKUP(Table3[[#This Row],[Customer ID]],customers!$A$1:$A$1001,customers!$I$1:$I$1001,,0)</f>
        <v>No</v>
      </c>
    </row>
    <row r="438" spans="1:18" x14ac:dyDescent="0.3">
      <c r="A438" s="9" t="s">
        <v>1293</v>
      </c>
      <c r="B438" s="18">
        <v>44083</v>
      </c>
      <c r="C438" s="8">
        <f>YEAR(B438)</f>
        <v>2020</v>
      </c>
      <c r="D438" s="38" t="str">
        <f t="shared" si="6"/>
        <v>Sep</v>
      </c>
      <c r="E438" s="9" t="s">
        <v>1294</v>
      </c>
      <c r="F438" s="10" t="s">
        <v>6160</v>
      </c>
      <c r="G438" s="9">
        <v>2</v>
      </c>
      <c r="H438" s="9" t="str">
        <f>_xll.XLOOKUP(E438,customers!$A$1:$A$1001,customers!$B$1:$B$1001,,0)</f>
        <v>Deana Staite</v>
      </c>
      <c r="I438" s="32" t="str">
        <f>_xll.XLOOKUP(E438,customers!$A$1:$A$1001,customers!$C$1:$C$1001,,0)</f>
        <v>dstaite3z@scientificamerican.com</v>
      </c>
      <c r="J438" s="9" t="str">
        <f>_xll.XLOOKUP(E438,customers!$A$1:$A$1001,customers!$G$1:$G$1001,,0)</f>
        <v>United States</v>
      </c>
      <c r="K438" s="10" t="str">
        <f>_xll.XLOOKUP(F438,products!$A$1:$A$49,products!$B$1:$B$49,,0)</f>
        <v>Lib</v>
      </c>
      <c r="L438" s="10" t="str">
        <f>_xll.XLOOKUP(F438,products!$A$1:$A$49,products!$C$1:$C$49,,0)</f>
        <v>M</v>
      </c>
      <c r="M438" s="10" t="str">
        <f>_xll.XLOOKUP(F438,products!$A$1:$A$49,products!$D$1:$D$49,,0) &amp; " Kg "</f>
        <v xml:space="preserve">0.5 Kg </v>
      </c>
      <c r="N438" s="24">
        <f>_xll.XLOOKUP(F438,products!$A$1:$A$49,products!$E$1:$E$49,,0)</f>
        <v>8.73</v>
      </c>
      <c r="O438" s="25">
        <f>(G438*N438)</f>
        <v>17.46</v>
      </c>
      <c r="P438" t="str">
        <f>IF(K438="Rob","Robusta",IF(K438="Exc","Excelsa",IF(K438="Lib","Liberica",IF(K438="Ara","Arabica",""))))</f>
        <v>Liberica</v>
      </c>
      <c r="Q438" t="str">
        <f>IF(L438="M","Medium",IF(L438="D","Dark",IF(L438="L","Light","")))</f>
        <v>Medium</v>
      </c>
      <c r="R438" t="str">
        <f>_xll.XLOOKUP(Table3[[#This Row],[Customer ID]],customers!$A$1:$A$1001,customers!$I$1:$I$1001,,0)</f>
        <v>No</v>
      </c>
    </row>
    <row r="439" spans="1:18" x14ac:dyDescent="0.3">
      <c r="A439" s="12" t="s">
        <v>2666</v>
      </c>
      <c r="B439" s="19">
        <v>44083</v>
      </c>
      <c r="C439" s="11">
        <f>YEAR(B439)</f>
        <v>2020</v>
      </c>
      <c r="D439" s="38" t="str">
        <f t="shared" si="6"/>
        <v>Sep</v>
      </c>
      <c r="E439" s="12" t="s">
        <v>2667</v>
      </c>
      <c r="F439" s="13" t="s">
        <v>6154</v>
      </c>
      <c r="G439" s="12">
        <v>6</v>
      </c>
      <c r="H439" s="12" t="str">
        <f>_xll.XLOOKUP(E439,customers!$A$1:$A$1001,customers!$B$1:$B$1001,,0)</f>
        <v>Lenore Messenbird</v>
      </c>
      <c r="I439" s="33">
        <f>_xll.XLOOKUP(E439,customers!$A$1:$A$1001,customers!$C$1:$C$1001,,0)</f>
        <v>0</v>
      </c>
      <c r="J439" s="12" t="str">
        <f>_xll.XLOOKUP(E439,customers!$A$1:$A$1001,customers!$G$1:$G$1001,,0)</f>
        <v>United States</v>
      </c>
      <c r="K439" s="13" t="str">
        <f>_xll.XLOOKUP(F439,products!$A$1:$A$49,products!$B$1:$B$49,,0)</f>
        <v>Ara</v>
      </c>
      <c r="L439" s="13" t="str">
        <f>_xll.XLOOKUP(F439,products!$A$1:$A$49,products!$C$1:$C$49,,0)</f>
        <v>D</v>
      </c>
      <c r="M439" s="10" t="str">
        <f>_xll.XLOOKUP(F439,products!$A$1:$A$49,products!$D$1:$D$49,,0) &amp; " Kg "</f>
        <v xml:space="preserve">0.2 Kg </v>
      </c>
      <c r="N439" s="26">
        <f>_xll.XLOOKUP(F439,products!$A$1:$A$49,products!$E$1:$E$49,,0)</f>
        <v>2.9849999999999999</v>
      </c>
      <c r="O439" s="27">
        <f>(G439*N439)</f>
        <v>17.91</v>
      </c>
      <c r="P439" t="str">
        <f>IF(K439="Rob","Robusta",IF(K439="Exc","Excelsa",IF(K439="Lib","Liberica",IF(K439="Ara","Arabica",""))))</f>
        <v>Arabica</v>
      </c>
      <c r="Q439" t="str">
        <f>IF(L439="M","Medium",IF(L439="D","Dark",IF(L439="L","Light","")))</f>
        <v>Dark</v>
      </c>
      <c r="R439" t="str">
        <f>_xll.XLOOKUP(Table3[[#This Row],[Customer ID]],customers!$A$1:$A$1001,customers!$I$1:$I$1001,,0)</f>
        <v>Yes</v>
      </c>
    </row>
    <row r="440" spans="1:18" x14ac:dyDescent="0.3">
      <c r="A440" s="9" t="s">
        <v>2710</v>
      </c>
      <c r="B440" s="18">
        <v>44083</v>
      </c>
      <c r="C440" s="8">
        <f>YEAR(B440)</f>
        <v>2020</v>
      </c>
      <c r="D440" s="38" t="str">
        <f t="shared" si="6"/>
        <v>Sep</v>
      </c>
      <c r="E440" s="9" t="s">
        <v>2711</v>
      </c>
      <c r="F440" s="10" t="s">
        <v>6142</v>
      </c>
      <c r="G440" s="9">
        <v>4</v>
      </c>
      <c r="H440" s="9" t="str">
        <f>_xll.XLOOKUP(E440,customers!$A$1:$A$1001,customers!$B$1:$B$1001,,0)</f>
        <v>Randal Longfield</v>
      </c>
      <c r="I440" s="32" t="str">
        <f>_xll.XLOOKUP(E440,customers!$A$1:$A$1001,customers!$C$1:$C$1001,,0)</f>
        <v>rlongfielday@bluehost.com</v>
      </c>
      <c r="J440" s="9" t="str">
        <f>_xll.XLOOKUP(E440,customers!$A$1:$A$1001,customers!$G$1:$G$1001,,0)</f>
        <v>United States</v>
      </c>
      <c r="K440" s="10" t="str">
        <f>_xll.XLOOKUP(F440,products!$A$1:$A$49,products!$B$1:$B$49,,0)</f>
        <v>Rob</v>
      </c>
      <c r="L440" s="10" t="str">
        <f>_xll.XLOOKUP(F440,products!$A$1:$A$49,products!$C$1:$C$49,,0)</f>
        <v>L</v>
      </c>
      <c r="M440" s="10" t="str">
        <f>_xll.XLOOKUP(F440,products!$A$1:$A$49,products!$D$1:$D$49,,0) &amp; " Kg "</f>
        <v xml:space="preserve">2.5 Kg </v>
      </c>
      <c r="N440" s="24">
        <f>_xll.XLOOKUP(F440,products!$A$1:$A$49,products!$E$1:$E$49,,0)</f>
        <v>27.484999999999996</v>
      </c>
      <c r="O440" s="25">
        <f>(G440*N440)</f>
        <v>109.93999999999998</v>
      </c>
      <c r="P440" t="str">
        <f>IF(K440="Rob","Robusta",IF(K440="Exc","Excelsa",IF(K440="Lib","Liberica",IF(K440="Ara","Arabica",""))))</f>
        <v>Robusta</v>
      </c>
      <c r="Q440" t="str">
        <f>IF(L440="M","Medium",IF(L440="D","Dark",IF(L440="L","Light","")))</f>
        <v>Light</v>
      </c>
      <c r="R440" t="str">
        <f>_xll.XLOOKUP(Table3[[#This Row],[Customer ID]],customers!$A$1:$A$1001,customers!$I$1:$I$1001,,0)</f>
        <v>No</v>
      </c>
    </row>
    <row r="441" spans="1:18" x14ac:dyDescent="0.3">
      <c r="A441" s="12" t="s">
        <v>4169</v>
      </c>
      <c r="B441" s="19">
        <v>44084</v>
      </c>
      <c r="C441" s="11">
        <f>YEAR(B441)</f>
        <v>2020</v>
      </c>
      <c r="D441" s="38" t="str">
        <f t="shared" si="6"/>
        <v>Sep</v>
      </c>
      <c r="E441" s="12" t="s">
        <v>4170</v>
      </c>
      <c r="F441" s="13" t="s">
        <v>6179</v>
      </c>
      <c r="G441" s="12">
        <v>4</v>
      </c>
      <c r="H441" s="12" t="str">
        <f>_xll.XLOOKUP(E441,customers!$A$1:$A$1001,customers!$B$1:$B$1001,,0)</f>
        <v>Giana Tonnesen</v>
      </c>
      <c r="I441" s="33">
        <f>_xll.XLOOKUP(E441,customers!$A$1:$A$1001,customers!$C$1:$C$1001,,0)</f>
        <v>0</v>
      </c>
      <c r="J441" s="12" t="str">
        <f>_xll.XLOOKUP(E441,customers!$A$1:$A$1001,customers!$G$1:$G$1001,,0)</f>
        <v>United States</v>
      </c>
      <c r="K441" s="13" t="str">
        <f>_xll.XLOOKUP(F441,products!$A$1:$A$49,products!$B$1:$B$49,,0)</f>
        <v>Rob</v>
      </c>
      <c r="L441" s="13" t="str">
        <f>_xll.XLOOKUP(F441,products!$A$1:$A$49,products!$C$1:$C$49,,0)</f>
        <v>L</v>
      </c>
      <c r="M441" s="10" t="str">
        <f>_xll.XLOOKUP(F441,products!$A$1:$A$49,products!$D$1:$D$49,,0) &amp; " Kg "</f>
        <v xml:space="preserve">1 Kg </v>
      </c>
      <c r="N441" s="26">
        <f>_xll.XLOOKUP(F441,products!$A$1:$A$49,products!$E$1:$E$49,,0)</f>
        <v>11.95</v>
      </c>
      <c r="O441" s="27">
        <f>(G441*N441)</f>
        <v>47.8</v>
      </c>
      <c r="P441" t="str">
        <f>IF(K441="Rob","Robusta",IF(K441="Exc","Excelsa",IF(K441="Lib","Liberica",IF(K441="Ara","Arabica",""))))</f>
        <v>Robusta</v>
      </c>
      <c r="Q441" t="str">
        <f>IF(L441="M","Medium",IF(L441="D","Dark",IF(L441="L","Light","")))</f>
        <v>Light</v>
      </c>
      <c r="R441" t="str">
        <f>_xll.XLOOKUP(Table3[[#This Row],[Customer ID]],customers!$A$1:$A$1001,customers!$I$1:$I$1001,,0)</f>
        <v>No</v>
      </c>
    </row>
    <row r="442" spans="1:18" x14ac:dyDescent="0.3">
      <c r="A442" s="9" t="s">
        <v>4217</v>
      </c>
      <c r="B442" s="18">
        <v>44084</v>
      </c>
      <c r="C442" s="8">
        <f>YEAR(B442)</f>
        <v>2020</v>
      </c>
      <c r="D442" s="38" t="str">
        <f t="shared" si="6"/>
        <v>Sep</v>
      </c>
      <c r="E442" s="9" t="s">
        <v>4218</v>
      </c>
      <c r="F442" s="10" t="s">
        <v>6176</v>
      </c>
      <c r="G442" s="9">
        <v>6</v>
      </c>
      <c r="H442" s="9" t="str">
        <f>_xll.XLOOKUP(E442,customers!$A$1:$A$1001,customers!$B$1:$B$1001,,0)</f>
        <v>Val Wakelin</v>
      </c>
      <c r="I442" s="32" t="str">
        <f>_xll.XLOOKUP(E442,customers!$A$1:$A$1001,customers!$C$1:$C$1001,,0)</f>
        <v>vwakelinic@unesco.org</v>
      </c>
      <c r="J442" s="9" t="str">
        <f>_xll.XLOOKUP(E442,customers!$A$1:$A$1001,customers!$G$1:$G$1001,,0)</f>
        <v>United States</v>
      </c>
      <c r="K442" s="10" t="str">
        <f>_xll.XLOOKUP(F442,products!$A$1:$A$49,products!$B$1:$B$49,,0)</f>
        <v>Exc</v>
      </c>
      <c r="L442" s="10" t="str">
        <f>_xll.XLOOKUP(F442,products!$A$1:$A$49,products!$C$1:$C$49,,0)</f>
        <v>L</v>
      </c>
      <c r="M442" s="10" t="str">
        <f>_xll.XLOOKUP(F442,products!$A$1:$A$49,products!$D$1:$D$49,,0) &amp; " Kg "</f>
        <v xml:space="preserve">0.5 Kg </v>
      </c>
      <c r="N442" s="24">
        <f>_xll.XLOOKUP(F442,products!$A$1:$A$49,products!$E$1:$E$49,,0)</f>
        <v>8.91</v>
      </c>
      <c r="O442" s="25">
        <f>(G442*N442)</f>
        <v>53.46</v>
      </c>
      <c r="P442" t="str">
        <f>IF(K442="Rob","Robusta",IF(K442="Exc","Excelsa",IF(K442="Lib","Liberica",IF(K442="Ara","Arabica",""))))</f>
        <v>Excelsa</v>
      </c>
      <c r="Q442" t="str">
        <f>IF(L442="M","Medium",IF(L442="D","Dark",IF(L442="L","Light","")))</f>
        <v>Light</v>
      </c>
      <c r="R442" t="str">
        <f>_xll.XLOOKUP(Table3[[#This Row],[Customer ID]],customers!$A$1:$A$1001,customers!$I$1:$I$1001,,0)</f>
        <v>No</v>
      </c>
    </row>
    <row r="443" spans="1:18" x14ac:dyDescent="0.3">
      <c r="A443" s="12" t="s">
        <v>761</v>
      </c>
      <c r="B443" s="19">
        <v>44085</v>
      </c>
      <c r="C443" s="11">
        <f>YEAR(B443)</f>
        <v>2020</v>
      </c>
      <c r="D443" s="38" t="str">
        <f t="shared" si="6"/>
        <v>Sep</v>
      </c>
      <c r="E443" s="12" t="s">
        <v>762</v>
      </c>
      <c r="F443" s="13" t="s">
        <v>6168</v>
      </c>
      <c r="G443" s="12">
        <v>4</v>
      </c>
      <c r="H443" s="12" t="str">
        <f>_xll.XLOOKUP(E443,customers!$A$1:$A$1001,customers!$B$1:$B$1001,,0)</f>
        <v>Raynor McGilvary</v>
      </c>
      <c r="I443" s="33" t="str">
        <f>_xll.XLOOKUP(E443,customers!$A$1:$A$1001,customers!$C$1:$C$1001,,0)</f>
        <v>rmcgilvary1c@tamu.edu</v>
      </c>
      <c r="J443" s="12" t="str">
        <f>_xll.XLOOKUP(E443,customers!$A$1:$A$1001,customers!$G$1:$G$1001,,0)</f>
        <v>United States</v>
      </c>
      <c r="K443" s="13" t="str">
        <f>_xll.XLOOKUP(F443,products!$A$1:$A$49,products!$B$1:$B$49,,0)</f>
        <v>Ara</v>
      </c>
      <c r="L443" s="13" t="str">
        <f>_xll.XLOOKUP(F443,products!$A$1:$A$49,products!$C$1:$C$49,,0)</f>
        <v>D</v>
      </c>
      <c r="M443" s="10" t="str">
        <f>_xll.XLOOKUP(F443,products!$A$1:$A$49,products!$D$1:$D$49,,0) &amp; " Kg "</f>
        <v xml:space="preserve">2.5 Kg </v>
      </c>
      <c r="N443" s="26">
        <f>_xll.XLOOKUP(F443,products!$A$1:$A$49,products!$E$1:$E$49,,0)</f>
        <v>22.884999999999998</v>
      </c>
      <c r="O443" s="27">
        <f>(G443*N443)</f>
        <v>91.539999999999992</v>
      </c>
      <c r="P443" t="str">
        <f>IF(K443="Rob","Robusta",IF(K443="Exc","Excelsa",IF(K443="Lib","Liberica",IF(K443="Ara","Arabica",""))))</f>
        <v>Arabica</v>
      </c>
      <c r="Q443" t="str">
        <f>IF(L443="M","Medium",IF(L443="D","Dark",IF(L443="L","Light","")))</f>
        <v>Dark</v>
      </c>
      <c r="R443" t="str">
        <f>_xll.XLOOKUP(Table3[[#This Row],[Customer ID]],customers!$A$1:$A$1001,customers!$I$1:$I$1001,,0)</f>
        <v>No</v>
      </c>
    </row>
    <row r="444" spans="1:18" x14ac:dyDescent="0.3">
      <c r="A444" s="9" t="s">
        <v>3617</v>
      </c>
      <c r="B444" s="18">
        <v>44085</v>
      </c>
      <c r="C444" s="8">
        <f>YEAR(B444)</f>
        <v>2020</v>
      </c>
      <c r="D444" s="38" t="str">
        <f t="shared" si="6"/>
        <v>Sep</v>
      </c>
      <c r="E444" s="9" t="s">
        <v>3618</v>
      </c>
      <c r="F444" s="10" t="s">
        <v>6141</v>
      </c>
      <c r="G444" s="9">
        <v>5</v>
      </c>
      <c r="H444" s="9" t="str">
        <f>_xll.XLOOKUP(E444,customers!$A$1:$A$1001,customers!$B$1:$B$1001,,0)</f>
        <v>Vasily Polglase</v>
      </c>
      <c r="I444" s="32" t="str">
        <f>_xll.XLOOKUP(E444,customers!$A$1:$A$1001,customers!$C$1:$C$1001,,0)</f>
        <v>vpolglasefd@about.me</v>
      </c>
      <c r="J444" s="9" t="str">
        <f>_xll.XLOOKUP(E444,customers!$A$1:$A$1001,customers!$G$1:$G$1001,,0)</f>
        <v>United States</v>
      </c>
      <c r="K444" s="10" t="str">
        <f>_xll.XLOOKUP(F444,products!$A$1:$A$49,products!$B$1:$B$49,,0)</f>
        <v>Exc</v>
      </c>
      <c r="L444" s="10" t="str">
        <f>_xll.XLOOKUP(F444,products!$A$1:$A$49,products!$C$1:$C$49,,0)</f>
        <v>M</v>
      </c>
      <c r="M444" s="10" t="str">
        <f>_xll.XLOOKUP(F444,products!$A$1:$A$49,products!$D$1:$D$49,,0) &amp; " Kg "</f>
        <v xml:space="preserve">1 Kg </v>
      </c>
      <c r="N444" s="24">
        <f>_xll.XLOOKUP(F444,products!$A$1:$A$49,products!$E$1:$E$49,,0)</f>
        <v>13.75</v>
      </c>
      <c r="O444" s="25">
        <f>(G444*N444)</f>
        <v>68.75</v>
      </c>
      <c r="P444" t="str">
        <f>IF(K444="Rob","Robusta",IF(K444="Exc","Excelsa",IF(K444="Lib","Liberica",IF(K444="Ara","Arabica",""))))</f>
        <v>Excelsa</v>
      </c>
      <c r="Q444" t="str">
        <f>IF(L444="M","Medium",IF(L444="D","Dark",IF(L444="L","Light","")))</f>
        <v>Medium</v>
      </c>
      <c r="R444" t="str">
        <f>_xll.XLOOKUP(Table3[[#This Row],[Customer ID]],customers!$A$1:$A$1001,customers!$I$1:$I$1001,,0)</f>
        <v>No</v>
      </c>
    </row>
    <row r="445" spans="1:18" x14ac:dyDescent="0.3">
      <c r="A445" s="12" t="s">
        <v>5570</v>
      </c>
      <c r="B445" s="19">
        <v>44089</v>
      </c>
      <c r="C445" s="11">
        <f>YEAR(B445)</f>
        <v>2020</v>
      </c>
      <c r="D445" s="38" t="str">
        <f t="shared" si="6"/>
        <v>Sep</v>
      </c>
      <c r="E445" s="12" t="s">
        <v>5571</v>
      </c>
      <c r="F445" s="13" t="s">
        <v>6173</v>
      </c>
      <c r="G445" s="12">
        <v>5</v>
      </c>
      <c r="H445" s="12" t="str">
        <f>_xll.XLOOKUP(E445,customers!$A$1:$A$1001,customers!$B$1:$B$1001,,0)</f>
        <v>Daryn Cassius</v>
      </c>
      <c r="I445" s="33">
        <f>_xll.XLOOKUP(E445,customers!$A$1:$A$1001,customers!$C$1:$C$1001,,0)</f>
        <v>0</v>
      </c>
      <c r="J445" s="12" t="str">
        <f>_xll.XLOOKUP(E445,customers!$A$1:$A$1001,customers!$G$1:$G$1001,,0)</f>
        <v>United States</v>
      </c>
      <c r="K445" s="13" t="str">
        <f>_xll.XLOOKUP(F445,products!$A$1:$A$49,products!$B$1:$B$49,,0)</f>
        <v>Rob</v>
      </c>
      <c r="L445" s="13" t="str">
        <f>_xll.XLOOKUP(F445,products!$A$1:$A$49,products!$C$1:$C$49,,0)</f>
        <v>L</v>
      </c>
      <c r="M445" s="10" t="str">
        <f>_xll.XLOOKUP(F445,products!$A$1:$A$49,products!$D$1:$D$49,,0) &amp; " Kg "</f>
        <v xml:space="preserve">0.5 Kg </v>
      </c>
      <c r="N445" s="26">
        <f>_xll.XLOOKUP(F445,products!$A$1:$A$49,products!$E$1:$E$49,,0)</f>
        <v>7.169999999999999</v>
      </c>
      <c r="O445" s="27">
        <f>(G445*N445)</f>
        <v>35.849999999999994</v>
      </c>
      <c r="P445" t="str">
        <f>IF(K445="Rob","Robusta",IF(K445="Exc","Excelsa",IF(K445="Lib","Liberica",IF(K445="Ara","Arabica",""))))</f>
        <v>Robusta</v>
      </c>
      <c r="Q445" t="str">
        <f>IF(L445="M","Medium",IF(L445="D","Dark",IF(L445="L","Light","")))</f>
        <v>Light</v>
      </c>
      <c r="R445" t="str">
        <f>_xll.XLOOKUP(Table3[[#This Row],[Customer ID]],customers!$A$1:$A$1001,customers!$I$1:$I$1001,,0)</f>
        <v>No</v>
      </c>
    </row>
    <row r="446" spans="1:18" x14ac:dyDescent="0.3">
      <c r="A446" s="9" t="s">
        <v>1742</v>
      </c>
      <c r="B446" s="18">
        <v>44090</v>
      </c>
      <c r="C446" s="8">
        <f>YEAR(B446)</f>
        <v>2020</v>
      </c>
      <c r="D446" s="38" t="str">
        <f t="shared" si="6"/>
        <v>Sep</v>
      </c>
      <c r="E446" s="9" t="s">
        <v>1743</v>
      </c>
      <c r="F446" s="10" t="s">
        <v>6169</v>
      </c>
      <c r="G446" s="9">
        <v>3</v>
      </c>
      <c r="H446" s="9" t="str">
        <f>_xll.XLOOKUP(E446,customers!$A$1:$A$1001,customers!$B$1:$B$1001,,0)</f>
        <v>Waneta Edinborough</v>
      </c>
      <c r="I446" s="32" t="str">
        <f>_xll.XLOOKUP(E446,customers!$A$1:$A$1001,customers!$C$1:$C$1001,,0)</f>
        <v>wedinborough66@github.io</v>
      </c>
      <c r="J446" s="9" t="str">
        <f>_xll.XLOOKUP(E446,customers!$A$1:$A$1001,customers!$G$1:$G$1001,,0)</f>
        <v>United States</v>
      </c>
      <c r="K446" s="10" t="str">
        <f>_xll.XLOOKUP(F446,products!$A$1:$A$49,products!$B$1:$B$49,,0)</f>
        <v>Lib</v>
      </c>
      <c r="L446" s="10" t="str">
        <f>_xll.XLOOKUP(F446,products!$A$1:$A$49,products!$C$1:$C$49,,0)</f>
        <v>D</v>
      </c>
      <c r="M446" s="10" t="str">
        <f>_xll.XLOOKUP(F446,products!$A$1:$A$49,products!$D$1:$D$49,,0) &amp; " Kg "</f>
        <v xml:space="preserve">0.5 Kg </v>
      </c>
      <c r="N446" s="24">
        <f>_xll.XLOOKUP(F446,products!$A$1:$A$49,products!$E$1:$E$49,,0)</f>
        <v>7.77</v>
      </c>
      <c r="O446" s="25">
        <f>(G446*N446)</f>
        <v>23.31</v>
      </c>
      <c r="P446" t="str">
        <f>IF(K446="Rob","Robusta",IF(K446="Exc","Excelsa",IF(K446="Lib","Liberica",IF(K446="Ara","Arabica",""))))</f>
        <v>Liberica</v>
      </c>
      <c r="Q446" t="str">
        <f>IF(L446="M","Medium",IF(L446="D","Dark",IF(L446="L","Light","")))</f>
        <v>Dark</v>
      </c>
      <c r="R446" t="str">
        <f>_xll.XLOOKUP(Table3[[#This Row],[Customer ID]],customers!$A$1:$A$1001,customers!$I$1:$I$1001,,0)</f>
        <v>No</v>
      </c>
    </row>
    <row r="447" spans="1:18" x14ac:dyDescent="0.3">
      <c r="A447" s="12" t="s">
        <v>3277</v>
      </c>
      <c r="B447" s="19">
        <v>44090</v>
      </c>
      <c r="C447" s="11">
        <f>YEAR(B447)</f>
        <v>2020</v>
      </c>
      <c r="D447" s="38" t="str">
        <f t="shared" si="6"/>
        <v>Sep</v>
      </c>
      <c r="E447" s="12" t="s">
        <v>3278</v>
      </c>
      <c r="F447" s="13" t="s">
        <v>6146</v>
      </c>
      <c r="G447" s="12">
        <v>6</v>
      </c>
      <c r="H447" s="12" t="str">
        <f>_xll.XLOOKUP(E447,customers!$A$1:$A$1001,customers!$B$1:$B$1001,,0)</f>
        <v>Sky Farnish</v>
      </c>
      <c r="I447" s="33" t="str">
        <f>_xll.XLOOKUP(E447,customers!$A$1:$A$1001,customers!$C$1:$C$1001,,0)</f>
        <v>sfarnishdp@dmoz.org</v>
      </c>
      <c r="J447" s="12" t="str">
        <f>_xll.XLOOKUP(E447,customers!$A$1:$A$1001,customers!$G$1:$G$1001,,0)</f>
        <v>United Kingdom</v>
      </c>
      <c r="K447" s="13" t="str">
        <f>_xll.XLOOKUP(F447,products!$A$1:$A$49,products!$B$1:$B$49,,0)</f>
        <v>Rob</v>
      </c>
      <c r="L447" s="13" t="str">
        <f>_xll.XLOOKUP(F447,products!$A$1:$A$49,products!$C$1:$C$49,,0)</f>
        <v>M</v>
      </c>
      <c r="M447" s="10" t="str">
        <f>_xll.XLOOKUP(F447,products!$A$1:$A$49,products!$D$1:$D$49,,0) &amp; " Kg "</f>
        <v xml:space="preserve">0.5 Kg </v>
      </c>
      <c r="N447" s="26">
        <f>_xll.XLOOKUP(F447,products!$A$1:$A$49,products!$E$1:$E$49,,0)</f>
        <v>5.97</v>
      </c>
      <c r="O447" s="27">
        <f>(G447*N447)</f>
        <v>35.82</v>
      </c>
      <c r="P447" t="str">
        <f>IF(K447="Rob","Robusta",IF(K447="Exc","Excelsa",IF(K447="Lib","Liberica",IF(K447="Ara","Arabica",""))))</f>
        <v>Robusta</v>
      </c>
      <c r="Q447" t="str">
        <f>IF(L447="M","Medium",IF(L447="D","Dark",IF(L447="L","Light","")))</f>
        <v>Medium</v>
      </c>
      <c r="R447" t="str">
        <f>_xll.XLOOKUP(Table3[[#This Row],[Customer ID]],customers!$A$1:$A$1001,customers!$I$1:$I$1001,,0)</f>
        <v>No</v>
      </c>
    </row>
    <row r="448" spans="1:18" x14ac:dyDescent="0.3">
      <c r="A448" s="9" t="s">
        <v>4842</v>
      </c>
      <c r="B448" s="18">
        <v>44092</v>
      </c>
      <c r="C448" s="8">
        <f>YEAR(B448)</f>
        <v>2020</v>
      </c>
      <c r="D448" s="38" t="str">
        <f t="shared" si="6"/>
        <v>Sep</v>
      </c>
      <c r="E448" s="9" t="s">
        <v>4843</v>
      </c>
      <c r="F448" s="10" t="s">
        <v>6147</v>
      </c>
      <c r="G448" s="9">
        <v>1</v>
      </c>
      <c r="H448" s="9" t="str">
        <f>_xll.XLOOKUP(E448,customers!$A$1:$A$1001,customers!$B$1:$B$1001,,0)</f>
        <v>Martie Brimilcombe</v>
      </c>
      <c r="I448" s="32" t="str">
        <f>_xll.XLOOKUP(E448,customers!$A$1:$A$1001,customers!$C$1:$C$1001,,0)</f>
        <v>mbrimilcombele@cnn.com</v>
      </c>
      <c r="J448" s="9" t="str">
        <f>_xll.XLOOKUP(E448,customers!$A$1:$A$1001,customers!$G$1:$G$1001,,0)</f>
        <v>United States</v>
      </c>
      <c r="K448" s="10" t="str">
        <f>_xll.XLOOKUP(F448,products!$A$1:$A$49,products!$B$1:$B$49,,0)</f>
        <v>Ara</v>
      </c>
      <c r="L448" s="10" t="str">
        <f>_xll.XLOOKUP(F448,products!$A$1:$A$49,products!$C$1:$C$49,,0)</f>
        <v>D</v>
      </c>
      <c r="M448" s="10" t="str">
        <f>_xll.XLOOKUP(F448,products!$A$1:$A$49,products!$D$1:$D$49,,0) &amp; " Kg "</f>
        <v xml:space="preserve">1 Kg </v>
      </c>
      <c r="N448" s="24">
        <f>_xll.XLOOKUP(F448,products!$A$1:$A$49,products!$E$1:$E$49,,0)</f>
        <v>9.9499999999999993</v>
      </c>
      <c r="O448" s="25">
        <f>(G448*N448)</f>
        <v>9.9499999999999993</v>
      </c>
      <c r="P448" t="str">
        <f>IF(K448="Rob","Robusta",IF(K448="Exc","Excelsa",IF(K448="Lib","Liberica",IF(K448="Ara","Arabica",""))))</f>
        <v>Arabica</v>
      </c>
      <c r="Q448" t="str">
        <f>IF(L448="M","Medium",IF(L448="D","Dark",IF(L448="L","Light","")))</f>
        <v>Dark</v>
      </c>
      <c r="R448" t="str">
        <f>_xll.XLOOKUP(Table3[[#This Row],[Customer ID]],customers!$A$1:$A$1001,customers!$I$1:$I$1001,,0)</f>
        <v>No</v>
      </c>
    </row>
    <row r="449" spans="1:18" x14ac:dyDescent="0.3">
      <c r="A449" s="12" t="s">
        <v>5866</v>
      </c>
      <c r="B449" s="19">
        <v>44092</v>
      </c>
      <c r="C449" s="11">
        <f>YEAR(B449)</f>
        <v>2020</v>
      </c>
      <c r="D449" s="38" t="str">
        <f t="shared" si="6"/>
        <v>Sep</v>
      </c>
      <c r="E449" s="12" t="s">
        <v>5867</v>
      </c>
      <c r="F449" s="13" t="s">
        <v>6178</v>
      </c>
      <c r="G449" s="12">
        <v>6</v>
      </c>
      <c r="H449" s="12" t="str">
        <f>_xll.XLOOKUP(E449,customers!$A$1:$A$1001,customers!$B$1:$B$1001,,0)</f>
        <v>Ingamar Eberlein</v>
      </c>
      <c r="I449" s="33" t="str">
        <f>_xll.XLOOKUP(E449,customers!$A$1:$A$1001,customers!$C$1:$C$1001,,0)</f>
        <v>ieberleinqf@hc360.com</v>
      </c>
      <c r="J449" s="12" t="str">
        <f>_xll.XLOOKUP(E449,customers!$A$1:$A$1001,customers!$G$1:$G$1001,,0)</f>
        <v>United States</v>
      </c>
      <c r="K449" s="13" t="str">
        <f>_xll.XLOOKUP(F449,products!$A$1:$A$49,products!$B$1:$B$49,,0)</f>
        <v>Rob</v>
      </c>
      <c r="L449" s="13" t="str">
        <f>_xll.XLOOKUP(F449,products!$A$1:$A$49,products!$C$1:$C$49,,0)</f>
        <v>L</v>
      </c>
      <c r="M449" s="10" t="str">
        <f>_xll.XLOOKUP(F449,products!$A$1:$A$49,products!$D$1:$D$49,,0) &amp; " Kg "</f>
        <v xml:space="preserve">0.2 Kg </v>
      </c>
      <c r="N449" s="26">
        <f>_xll.XLOOKUP(F449,products!$A$1:$A$49,products!$E$1:$E$49,,0)</f>
        <v>3.5849999999999995</v>
      </c>
      <c r="O449" s="27">
        <f>(G449*N449)</f>
        <v>21.509999999999998</v>
      </c>
      <c r="P449" t="str">
        <f>IF(K449="Rob","Robusta",IF(K449="Exc","Excelsa",IF(K449="Lib","Liberica",IF(K449="Ara","Arabica",""))))</f>
        <v>Robusta</v>
      </c>
      <c r="Q449" t="str">
        <f>IF(L449="M","Medium",IF(L449="D","Dark",IF(L449="L","Light","")))</f>
        <v>Light</v>
      </c>
      <c r="R449" t="str">
        <f>_xll.XLOOKUP(Table3[[#This Row],[Customer ID]],customers!$A$1:$A$1001,customers!$I$1:$I$1001,,0)</f>
        <v>No</v>
      </c>
    </row>
    <row r="450" spans="1:18" x14ac:dyDescent="0.3">
      <c r="A450" s="9" t="s">
        <v>3242</v>
      </c>
      <c r="B450" s="18">
        <v>44093</v>
      </c>
      <c r="C450" s="8">
        <f>YEAR(B450)</f>
        <v>2020</v>
      </c>
      <c r="D450" s="38" t="str">
        <f t="shared" ref="D450:D513" si="7">TEXT(B450,"MMM")</f>
        <v>Sep</v>
      </c>
      <c r="E450" s="9" t="s">
        <v>3243</v>
      </c>
      <c r="F450" s="10" t="s">
        <v>6183</v>
      </c>
      <c r="G450" s="9">
        <v>6</v>
      </c>
      <c r="H450" s="9" t="str">
        <f>_xll.XLOOKUP(E450,customers!$A$1:$A$1001,customers!$B$1:$B$1001,,0)</f>
        <v>Klarika Egglestone</v>
      </c>
      <c r="I450" s="32" t="str">
        <f>_xll.XLOOKUP(E450,customers!$A$1:$A$1001,customers!$C$1:$C$1001,,0)</f>
        <v>kegglestonedj@sphinn.com</v>
      </c>
      <c r="J450" s="9" t="str">
        <f>_xll.XLOOKUP(E450,customers!$A$1:$A$1001,customers!$G$1:$G$1001,,0)</f>
        <v>Ireland</v>
      </c>
      <c r="K450" s="10" t="str">
        <f>_xll.XLOOKUP(F450,products!$A$1:$A$49,products!$B$1:$B$49,,0)</f>
        <v>Exc</v>
      </c>
      <c r="L450" s="10" t="str">
        <f>_xll.XLOOKUP(F450,products!$A$1:$A$49,products!$C$1:$C$49,,0)</f>
        <v>D</v>
      </c>
      <c r="M450" s="10" t="str">
        <f>_xll.XLOOKUP(F450,products!$A$1:$A$49,products!$D$1:$D$49,,0) &amp; " Kg "</f>
        <v xml:space="preserve">1 Kg </v>
      </c>
      <c r="N450" s="24">
        <f>_xll.XLOOKUP(F450,products!$A$1:$A$49,products!$E$1:$E$49,,0)</f>
        <v>12.15</v>
      </c>
      <c r="O450" s="25">
        <f>(G450*N450)</f>
        <v>72.900000000000006</v>
      </c>
      <c r="P450" t="str">
        <f>IF(K450="Rob","Robusta",IF(K450="Exc","Excelsa",IF(K450="Lib","Liberica",IF(K450="Ara","Arabica",""))))</f>
        <v>Excelsa</v>
      </c>
      <c r="Q450" t="str">
        <f>IF(L450="M","Medium",IF(L450="D","Dark",IF(L450="L","Light","")))</f>
        <v>Dark</v>
      </c>
      <c r="R450" t="str">
        <f>_xll.XLOOKUP(Table3[[#This Row],[Customer ID]],customers!$A$1:$A$1001,customers!$I$1:$I$1001,,0)</f>
        <v>No</v>
      </c>
    </row>
    <row r="451" spans="1:18" x14ac:dyDescent="0.3">
      <c r="A451" s="12" t="s">
        <v>2609</v>
      </c>
      <c r="B451" s="19">
        <v>44097</v>
      </c>
      <c r="C451" s="11">
        <f>YEAR(B451)</f>
        <v>2020</v>
      </c>
      <c r="D451" s="38" t="str">
        <f t="shared" si="7"/>
        <v>Sep</v>
      </c>
      <c r="E451" s="12" t="s">
        <v>2610</v>
      </c>
      <c r="F451" s="13" t="s">
        <v>6146</v>
      </c>
      <c r="G451" s="12">
        <v>1</v>
      </c>
      <c r="H451" s="12" t="str">
        <f>_xll.XLOOKUP(E451,customers!$A$1:$A$1001,customers!$B$1:$B$1001,,0)</f>
        <v>Judd De Leek</v>
      </c>
      <c r="I451" s="33" t="str">
        <f>_xll.XLOOKUP(E451,customers!$A$1:$A$1001,customers!$C$1:$C$1001,,0)</f>
        <v>jdeag@xrea.com</v>
      </c>
      <c r="J451" s="12" t="str">
        <f>_xll.XLOOKUP(E451,customers!$A$1:$A$1001,customers!$G$1:$G$1001,,0)</f>
        <v>United States</v>
      </c>
      <c r="K451" s="13" t="str">
        <f>_xll.XLOOKUP(F451,products!$A$1:$A$49,products!$B$1:$B$49,,0)</f>
        <v>Rob</v>
      </c>
      <c r="L451" s="13" t="str">
        <f>_xll.XLOOKUP(F451,products!$A$1:$A$49,products!$C$1:$C$49,,0)</f>
        <v>M</v>
      </c>
      <c r="M451" s="10" t="str">
        <f>_xll.XLOOKUP(F451,products!$A$1:$A$49,products!$D$1:$D$49,,0) &amp; " Kg "</f>
        <v xml:space="preserve">0.5 Kg </v>
      </c>
      <c r="N451" s="26">
        <f>_xll.XLOOKUP(F451,products!$A$1:$A$49,products!$E$1:$E$49,,0)</f>
        <v>5.97</v>
      </c>
      <c r="O451" s="27">
        <f>(G451*N451)</f>
        <v>5.97</v>
      </c>
      <c r="P451" t="str">
        <f>IF(K451="Rob","Robusta",IF(K451="Exc","Excelsa",IF(K451="Lib","Liberica",IF(K451="Ara","Arabica",""))))</f>
        <v>Robusta</v>
      </c>
      <c r="Q451" t="str">
        <f>IF(L451="M","Medium",IF(L451="D","Dark",IF(L451="L","Light","")))</f>
        <v>Medium</v>
      </c>
      <c r="R451" t="str">
        <f>_xll.XLOOKUP(Table3[[#This Row],[Customer ID]],customers!$A$1:$A$1001,customers!$I$1:$I$1001,,0)</f>
        <v>Yes</v>
      </c>
    </row>
    <row r="452" spans="1:18" x14ac:dyDescent="0.3">
      <c r="A452" s="9" t="s">
        <v>3266</v>
      </c>
      <c r="B452" s="18">
        <v>44101</v>
      </c>
      <c r="C452" s="8">
        <f>YEAR(B452)</f>
        <v>2020</v>
      </c>
      <c r="D452" s="38" t="str">
        <f t="shared" si="7"/>
        <v>Sep</v>
      </c>
      <c r="E452" s="9" t="s">
        <v>3267</v>
      </c>
      <c r="F452" s="10" t="s">
        <v>6150</v>
      </c>
      <c r="G452" s="9">
        <v>6</v>
      </c>
      <c r="H452" s="9" t="str">
        <f>_xll.XLOOKUP(E452,customers!$A$1:$A$1001,customers!$B$1:$B$1001,,0)</f>
        <v>Kendra Backshell</v>
      </c>
      <c r="I452" s="32">
        <f>_xll.XLOOKUP(E452,customers!$A$1:$A$1001,customers!$C$1:$C$1001,,0)</f>
        <v>0</v>
      </c>
      <c r="J452" s="9" t="str">
        <f>_xll.XLOOKUP(E452,customers!$A$1:$A$1001,customers!$G$1:$G$1001,,0)</f>
        <v>United States</v>
      </c>
      <c r="K452" s="10" t="str">
        <f>_xll.XLOOKUP(F452,products!$A$1:$A$49,products!$B$1:$B$49,,0)</f>
        <v>Lib</v>
      </c>
      <c r="L452" s="10" t="str">
        <f>_xll.XLOOKUP(F452,products!$A$1:$A$49,products!$C$1:$C$49,,0)</f>
        <v>D</v>
      </c>
      <c r="M452" s="10" t="str">
        <f>_xll.XLOOKUP(F452,products!$A$1:$A$49,products!$D$1:$D$49,,0) &amp; " Kg "</f>
        <v xml:space="preserve">0.2 Kg </v>
      </c>
      <c r="N452" s="24">
        <f>_xll.XLOOKUP(F452,products!$A$1:$A$49,products!$E$1:$E$49,,0)</f>
        <v>3.8849999999999998</v>
      </c>
      <c r="O452" s="25">
        <f>(G452*N452)</f>
        <v>23.31</v>
      </c>
      <c r="P452" t="str">
        <f>IF(K452="Rob","Robusta",IF(K452="Exc","Excelsa",IF(K452="Lib","Liberica",IF(K452="Ara","Arabica",""))))</f>
        <v>Liberica</v>
      </c>
      <c r="Q452" t="str">
        <f>IF(L452="M","Medium",IF(L452="D","Dark",IF(L452="L","Light","")))</f>
        <v>Dark</v>
      </c>
      <c r="R452" t="str">
        <f>_xll.XLOOKUP(Table3[[#This Row],[Customer ID]],customers!$A$1:$A$1001,customers!$I$1:$I$1001,,0)</f>
        <v>No</v>
      </c>
    </row>
    <row r="453" spans="1:18" x14ac:dyDescent="0.3">
      <c r="A453" s="12" t="s">
        <v>2187</v>
      </c>
      <c r="B453" s="19">
        <v>44102</v>
      </c>
      <c r="C453" s="11">
        <f>YEAR(B453)</f>
        <v>2020</v>
      </c>
      <c r="D453" s="38" t="str">
        <f t="shared" si="7"/>
        <v>Sep</v>
      </c>
      <c r="E453" s="12" t="s">
        <v>2188</v>
      </c>
      <c r="F453" s="13" t="s">
        <v>6150</v>
      </c>
      <c r="G453" s="12">
        <v>4</v>
      </c>
      <c r="H453" s="12" t="str">
        <f>_xll.XLOOKUP(E453,customers!$A$1:$A$1001,customers!$B$1:$B$1001,,0)</f>
        <v>Trescha Jedrachowicz</v>
      </c>
      <c r="I453" s="33" t="str">
        <f>_xll.XLOOKUP(E453,customers!$A$1:$A$1001,customers!$C$1:$C$1001,,0)</f>
        <v>tjedrachowicz8d@acquirethisname.com</v>
      </c>
      <c r="J453" s="12" t="str">
        <f>_xll.XLOOKUP(E453,customers!$A$1:$A$1001,customers!$G$1:$G$1001,,0)</f>
        <v>United States</v>
      </c>
      <c r="K453" s="13" t="str">
        <f>_xll.XLOOKUP(F453,products!$A$1:$A$49,products!$B$1:$B$49,,0)</f>
        <v>Lib</v>
      </c>
      <c r="L453" s="13" t="str">
        <f>_xll.XLOOKUP(F453,products!$A$1:$A$49,products!$C$1:$C$49,,0)</f>
        <v>D</v>
      </c>
      <c r="M453" s="10" t="str">
        <f>_xll.XLOOKUP(F453,products!$A$1:$A$49,products!$D$1:$D$49,,0) &amp; " Kg "</f>
        <v xml:space="preserve">0.2 Kg </v>
      </c>
      <c r="N453" s="26">
        <f>_xll.XLOOKUP(F453,products!$A$1:$A$49,products!$E$1:$E$49,,0)</f>
        <v>3.8849999999999998</v>
      </c>
      <c r="O453" s="27">
        <f>(G453*N453)</f>
        <v>15.54</v>
      </c>
      <c r="P453" t="str">
        <f>IF(K453="Rob","Robusta",IF(K453="Exc","Excelsa",IF(K453="Lib","Liberica",IF(K453="Ara","Arabica",""))))</f>
        <v>Liberica</v>
      </c>
      <c r="Q453" t="str">
        <f>IF(L453="M","Medium",IF(L453="D","Dark",IF(L453="L","Light","")))</f>
        <v>Dark</v>
      </c>
      <c r="R453" t="str">
        <f>_xll.XLOOKUP(Table3[[#This Row],[Customer ID]],customers!$A$1:$A$1001,customers!$I$1:$I$1001,,0)</f>
        <v>Yes</v>
      </c>
    </row>
    <row r="454" spans="1:18" x14ac:dyDescent="0.3">
      <c r="A454" s="9" t="s">
        <v>1665</v>
      </c>
      <c r="B454" s="18">
        <v>44105</v>
      </c>
      <c r="C454" s="8">
        <f>YEAR(B454)</f>
        <v>2020</v>
      </c>
      <c r="D454" s="38" t="str">
        <f t="shared" si="7"/>
        <v>Oct</v>
      </c>
      <c r="E454" s="9" t="s">
        <v>1666</v>
      </c>
      <c r="F454" s="10" t="s">
        <v>6157</v>
      </c>
      <c r="G454" s="9">
        <v>1</v>
      </c>
      <c r="H454" s="9" t="str">
        <f>_xll.XLOOKUP(E454,customers!$A$1:$A$1001,customers!$B$1:$B$1001,,0)</f>
        <v>Fransisco Malecky</v>
      </c>
      <c r="I454" s="32" t="str">
        <f>_xll.XLOOKUP(E454,customers!$A$1:$A$1001,customers!$C$1:$C$1001,,0)</f>
        <v>fmalecky5t@list-manage.com</v>
      </c>
      <c r="J454" s="9" t="str">
        <f>_xll.XLOOKUP(E454,customers!$A$1:$A$1001,customers!$G$1:$G$1001,,0)</f>
        <v>United Kingdom</v>
      </c>
      <c r="K454" s="10" t="str">
        <f>_xll.XLOOKUP(F454,products!$A$1:$A$49,products!$B$1:$B$49,,0)</f>
        <v>Ara</v>
      </c>
      <c r="L454" s="10" t="str">
        <f>_xll.XLOOKUP(F454,products!$A$1:$A$49,products!$C$1:$C$49,,0)</f>
        <v>M</v>
      </c>
      <c r="M454" s="10" t="str">
        <f>_xll.XLOOKUP(F454,products!$A$1:$A$49,products!$D$1:$D$49,,0) &amp; " Kg "</f>
        <v xml:space="preserve">0.5 Kg </v>
      </c>
      <c r="N454" s="24">
        <f>_xll.XLOOKUP(F454,products!$A$1:$A$49,products!$E$1:$E$49,,0)</f>
        <v>6.75</v>
      </c>
      <c r="O454" s="25">
        <f>(G454*N454)</f>
        <v>6.75</v>
      </c>
      <c r="P454" t="str">
        <f>IF(K454="Rob","Robusta",IF(K454="Exc","Excelsa",IF(K454="Lib","Liberica",IF(K454="Ara","Arabica",""))))</f>
        <v>Arabica</v>
      </c>
      <c r="Q454" t="str">
        <f>IF(L454="M","Medium",IF(L454="D","Dark",IF(L454="L","Light","")))</f>
        <v>Medium</v>
      </c>
      <c r="R454" t="str">
        <f>_xll.XLOOKUP(Table3[[#This Row],[Customer ID]],customers!$A$1:$A$1001,customers!$I$1:$I$1001,,0)</f>
        <v>No</v>
      </c>
    </row>
    <row r="455" spans="1:18" x14ac:dyDescent="0.3">
      <c r="A455" s="12" t="s">
        <v>4133</v>
      </c>
      <c r="B455" s="19">
        <v>44106</v>
      </c>
      <c r="C455" s="11">
        <f>YEAR(B455)</f>
        <v>2020</v>
      </c>
      <c r="D455" s="38" t="str">
        <f t="shared" si="7"/>
        <v>Oct</v>
      </c>
      <c r="E455" s="12" t="s">
        <v>4134</v>
      </c>
      <c r="F455" s="13" t="s">
        <v>6168</v>
      </c>
      <c r="G455" s="12">
        <v>3</v>
      </c>
      <c r="H455" s="12" t="str">
        <f>_xll.XLOOKUP(E455,customers!$A$1:$A$1001,customers!$B$1:$B$1001,,0)</f>
        <v>Denny O' Ronan</v>
      </c>
      <c r="I455" s="33" t="str">
        <f>_xll.XLOOKUP(E455,customers!$A$1:$A$1001,customers!$C$1:$C$1001,,0)</f>
        <v>dohx@redcross.org</v>
      </c>
      <c r="J455" s="12" t="str">
        <f>_xll.XLOOKUP(E455,customers!$A$1:$A$1001,customers!$G$1:$G$1001,,0)</f>
        <v>United States</v>
      </c>
      <c r="K455" s="13" t="str">
        <f>_xll.XLOOKUP(F455,products!$A$1:$A$49,products!$B$1:$B$49,,0)</f>
        <v>Ara</v>
      </c>
      <c r="L455" s="13" t="str">
        <f>_xll.XLOOKUP(F455,products!$A$1:$A$49,products!$C$1:$C$49,,0)</f>
        <v>D</v>
      </c>
      <c r="M455" s="10" t="str">
        <f>_xll.XLOOKUP(F455,products!$A$1:$A$49,products!$D$1:$D$49,,0) &amp; " Kg "</f>
        <v xml:space="preserve">2.5 Kg </v>
      </c>
      <c r="N455" s="26">
        <f>_xll.XLOOKUP(F455,products!$A$1:$A$49,products!$E$1:$E$49,,0)</f>
        <v>22.884999999999998</v>
      </c>
      <c r="O455" s="27">
        <f>(G455*N455)</f>
        <v>68.655000000000001</v>
      </c>
      <c r="P455" t="str">
        <f>IF(K455="Rob","Robusta",IF(K455="Exc","Excelsa",IF(K455="Lib","Liberica",IF(K455="Ara","Arabica",""))))</f>
        <v>Arabica</v>
      </c>
      <c r="Q455" t="str">
        <f>IF(L455="M","Medium",IF(L455="D","Dark",IF(L455="L","Light","")))</f>
        <v>Dark</v>
      </c>
      <c r="R455" t="str">
        <f>_xll.XLOOKUP(Table3[[#This Row],[Customer ID]],customers!$A$1:$A$1001,customers!$I$1:$I$1001,,0)</f>
        <v>Yes</v>
      </c>
    </row>
    <row r="456" spans="1:18" x14ac:dyDescent="0.3">
      <c r="A456" s="9" t="s">
        <v>1328</v>
      </c>
      <c r="B456" s="18">
        <v>44108</v>
      </c>
      <c r="C456" s="8">
        <f>YEAR(B456)</f>
        <v>2020</v>
      </c>
      <c r="D456" s="38" t="str">
        <f t="shared" si="7"/>
        <v>Oct</v>
      </c>
      <c r="E456" s="9" t="s">
        <v>1329</v>
      </c>
      <c r="F456" s="10" t="s">
        <v>6175</v>
      </c>
      <c r="G456" s="9">
        <v>2</v>
      </c>
      <c r="H456" s="9" t="str">
        <f>_xll.XLOOKUP(E456,customers!$A$1:$A$1001,customers!$B$1:$B$1001,,0)</f>
        <v>Gerard Pirdy</v>
      </c>
      <c r="I456" s="32">
        <f>_xll.XLOOKUP(E456,customers!$A$1:$A$1001,customers!$C$1:$C$1001,,0)</f>
        <v>0</v>
      </c>
      <c r="J456" s="9" t="str">
        <f>_xll.XLOOKUP(E456,customers!$A$1:$A$1001,customers!$G$1:$G$1001,,0)</f>
        <v>United States</v>
      </c>
      <c r="K456" s="10" t="str">
        <f>_xll.XLOOKUP(F456,products!$A$1:$A$49,products!$B$1:$B$49,,0)</f>
        <v>Ara</v>
      </c>
      <c r="L456" s="10" t="str">
        <f>_xll.XLOOKUP(F456,products!$A$1:$A$49,products!$C$1:$C$49,,0)</f>
        <v>M</v>
      </c>
      <c r="M456" s="10" t="str">
        <f>_xll.XLOOKUP(F456,products!$A$1:$A$49,products!$D$1:$D$49,,0) &amp; " Kg "</f>
        <v xml:space="preserve">2.5 Kg </v>
      </c>
      <c r="N456" s="24">
        <f>_xll.XLOOKUP(F456,products!$A$1:$A$49,products!$E$1:$E$49,,0)</f>
        <v>25.874999999999996</v>
      </c>
      <c r="O456" s="25">
        <f>(G456*N456)</f>
        <v>51.749999999999993</v>
      </c>
      <c r="P456" t="str">
        <f>IF(K456="Rob","Robusta",IF(K456="Exc","Excelsa",IF(K456="Lib","Liberica",IF(K456="Ara","Arabica",""))))</f>
        <v>Arabica</v>
      </c>
      <c r="Q456" t="str">
        <f>IF(L456="M","Medium",IF(L456="D","Dark",IF(L456="L","Light","")))</f>
        <v>Medium</v>
      </c>
      <c r="R456" t="str">
        <f>_xll.XLOOKUP(Table3[[#This Row],[Customer ID]],customers!$A$1:$A$1001,customers!$I$1:$I$1001,,0)</f>
        <v>Yes</v>
      </c>
    </row>
    <row r="457" spans="1:18" x14ac:dyDescent="0.3">
      <c r="A457" s="12" t="s">
        <v>2585</v>
      </c>
      <c r="B457" s="19">
        <v>44108</v>
      </c>
      <c r="C457" s="11">
        <f>YEAR(B457)</f>
        <v>2020</v>
      </c>
      <c r="D457" s="38" t="str">
        <f t="shared" si="7"/>
        <v>Oct</v>
      </c>
      <c r="E457" s="12" t="s">
        <v>2586</v>
      </c>
      <c r="F457" s="13" t="s">
        <v>6173</v>
      </c>
      <c r="G457" s="12">
        <v>6</v>
      </c>
      <c r="H457" s="12" t="str">
        <f>_xll.XLOOKUP(E457,customers!$A$1:$A$1001,customers!$B$1:$B$1001,,0)</f>
        <v>Terri Farra</v>
      </c>
      <c r="I457" s="33" t="str">
        <f>_xll.XLOOKUP(E457,customers!$A$1:$A$1001,customers!$C$1:$C$1001,,0)</f>
        <v>tfarraac@behance.net</v>
      </c>
      <c r="J457" s="12" t="str">
        <f>_xll.XLOOKUP(E457,customers!$A$1:$A$1001,customers!$G$1:$G$1001,,0)</f>
        <v>United States</v>
      </c>
      <c r="K457" s="13" t="str">
        <f>_xll.XLOOKUP(F457,products!$A$1:$A$49,products!$B$1:$B$49,,0)</f>
        <v>Rob</v>
      </c>
      <c r="L457" s="13" t="str">
        <f>_xll.XLOOKUP(F457,products!$A$1:$A$49,products!$C$1:$C$49,,0)</f>
        <v>L</v>
      </c>
      <c r="M457" s="10" t="str">
        <f>_xll.XLOOKUP(F457,products!$A$1:$A$49,products!$D$1:$D$49,,0) &amp; " Kg "</f>
        <v xml:space="preserve">0.5 Kg </v>
      </c>
      <c r="N457" s="26">
        <f>_xll.XLOOKUP(F457,products!$A$1:$A$49,products!$E$1:$E$49,,0)</f>
        <v>7.169999999999999</v>
      </c>
      <c r="O457" s="27">
        <f>(G457*N457)</f>
        <v>43.019999999999996</v>
      </c>
      <c r="P457" t="str">
        <f>IF(K457="Rob","Robusta",IF(K457="Exc","Excelsa",IF(K457="Lib","Liberica",IF(K457="Ara","Arabica",""))))</f>
        <v>Robusta</v>
      </c>
      <c r="Q457" t="str">
        <f>IF(L457="M","Medium",IF(L457="D","Dark",IF(L457="L","Light","")))</f>
        <v>Light</v>
      </c>
      <c r="R457" t="str">
        <f>_xll.XLOOKUP(Table3[[#This Row],[Customer ID]],customers!$A$1:$A$1001,customers!$I$1:$I$1001,,0)</f>
        <v>No</v>
      </c>
    </row>
    <row r="458" spans="1:18" x14ac:dyDescent="0.3">
      <c r="A458" s="9" t="s">
        <v>1748</v>
      </c>
      <c r="B458" s="18">
        <v>44109</v>
      </c>
      <c r="C458" s="8">
        <f>YEAR(B458)</f>
        <v>2020</v>
      </c>
      <c r="D458" s="38" t="str">
        <f t="shared" si="7"/>
        <v>Oct</v>
      </c>
      <c r="E458" s="9" t="s">
        <v>1749</v>
      </c>
      <c r="F458" s="10" t="s">
        <v>6171</v>
      </c>
      <c r="G458" s="9">
        <v>4</v>
      </c>
      <c r="H458" s="9" t="str">
        <f>_xll.XLOOKUP(E458,customers!$A$1:$A$1001,customers!$B$1:$B$1001,,0)</f>
        <v>Bobbe Piggott</v>
      </c>
      <c r="I458" s="32">
        <f>_xll.XLOOKUP(E458,customers!$A$1:$A$1001,customers!$C$1:$C$1001,,0)</f>
        <v>0</v>
      </c>
      <c r="J458" s="9" t="str">
        <f>_xll.XLOOKUP(E458,customers!$A$1:$A$1001,customers!$G$1:$G$1001,,0)</f>
        <v>United States</v>
      </c>
      <c r="K458" s="10" t="str">
        <f>_xll.XLOOKUP(F458,products!$A$1:$A$49,products!$B$1:$B$49,,0)</f>
        <v>Exc</v>
      </c>
      <c r="L458" s="10" t="str">
        <f>_xll.XLOOKUP(F458,products!$A$1:$A$49,products!$C$1:$C$49,,0)</f>
        <v>L</v>
      </c>
      <c r="M458" s="10" t="str">
        <f>_xll.XLOOKUP(F458,products!$A$1:$A$49,products!$D$1:$D$49,,0) &amp; " Kg "</f>
        <v xml:space="preserve">1 Kg </v>
      </c>
      <c r="N458" s="24">
        <f>_xll.XLOOKUP(F458,products!$A$1:$A$49,products!$E$1:$E$49,,0)</f>
        <v>14.85</v>
      </c>
      <c r="O458" s="25">
        <f>(G458*N458)</f>
        <v>59.4</v>
      </c>
      <c r="P458" t="str">
        <f>IF(K458="Rob","Robusta",IF(K458="Exc","Excelsa",IF(K458="Lib","Liberica",IF(K458="Ara","Arabica",""))))</f>
        <v>Excelsa</v>
      </c>
      <c r="Q458" t="str">
        <f>IF(L458="M","Medium",IF(L458="D","Dark",IF(L458="L","Light","")))</f>
        <v>Light</v>
      </c>
      <c r="R458" t="str">
        <f>_xll.XLOOKUP(Table3[[#This Row],[Customer ID]],customers!$A$1:$A$1001,customers!$I$1:$I$1001,,0)</f>
        <v>Yes</v>
      </c>
    </row>
    <row r="459" spans="1:18" x14ac:dyDescent="0.3">
      <c r="A459" s="12" t="s">
        <v>1860</v>
      </c>
      <c r="B459" s="19">
        <v>44114</v>
      </c>
      <c r="C459" s="11">
        <f>YEAR(B459)</f>
        <v>2020</v>
      </c>
      <c r="D459" s="38" t="str">
        <f t="shared" si="7"/>
        <v>Oct</v>
      </c>
      <c r="E459" s="12" t="s">
        <v>1861</v>
      </c>
      <c r="F459" s="13" t="s">
        <v>6144</v>
      </c>
      <c r="G459" s="12">
        <v>4</v>
      </c>
      <c r="H459" s="12" t="str">
        <f>_xll.XLOOKUP(E459,customers!$A$1:$A$1001,customers!$B$1:$B$1001,,0)</f>
        <v>Tammie Drynan</v>
      </c>
      <c r="I459" s="33" t="str">
        <f>_xll.XLOOKUP(E459,customers!$A$1:$A$1001,customers!$C$1:$C$1001,,0)</f>
        <v>tdrynan6r@deviantart.com</v>
      </c>
      <c r="J459" s="12" t="str">
        <f>_xll.XLOOKUP(E459,customers!$A$1:$A$1001,customers!$G$1:$G$1001,,0)</f>
        <v>United States</v>
      </c>
      <c r="K459" s="13" t="str">
        <f>_xll.XLOOKUP(F459,products!$A$1:$A$49,products!$B$1:$B$49,,0)</f>
        <v>Exc</v>
      </c>
      <c r="L459" s="13" t="str">
        <f>_xll.XLOOKUP(F459,products!$A$1:$A$49,products!$C$1:$C$49,,0)</f>
        <v>D</v>
      </c>
      <c r="M459" s="10" t="str">
        <f>_xll.XLOOKUP(F459,products!$A$1:$A$49,products!$D$1:$D$49,,0) &amp; " Kg "</f>
        <v xml:space="preserve">0.5 Kg </v>
      </c>
      <c r="N459" s="26">
        <f>_xll.XLOOKUP(F459,products!$A$1:$A$49,products!$E$1:$E$49,,0)</f>
        <v>7.29</v>
      </c>
      <c r="O459" s="27">
        <f>(G459*N459)</f>
        <v>29.16</v>
      </c>
      <c r="P459" t="str">
        <f>IF(K459="Rob","Robusta",IF(K459="Exc","Excelsa",IF(K459="Lib","Liberica",IF(K459="Ara","Arabica",""))))</f>
        <v>Excelsa</v>
      </c>
      <c r="Q459" t="str">
        <f>IF(L459="M","Medium",IF(L459="D","Dark",IF(L459="L","Light","")))</f>
        <v>Dark</v>
      </c>
      <c r="R459" t="str">
        <f>_xll.XLOOKUP(Table3[[#This Row],[Customer ID]],customers!$A$1:$A$1001,customers!$I$1:$I$1001,,0)</f>
        <v>Yes</v>
      </c>
    </row>
    <row r="460" spans="1:18" x14ac:dyDescent="0.3">
      <c r="A460" s="9" t="s">
        <v>4471</v>
      </c>
      <c r="B460" s="18">
        <v>44114</v>
      </c>
      <c r="C460" s="8">
        <f>YEAR(B460)</f>
        <v>2020</v>
      </c>
      <c r="D460" s="38" t="str">
        <f t="shared" si="7"/>
        <v>Oct</v>
      </c>
      <c r="E460" s="9" t="s">
        <v>4472</v>
      </c>
      <c r="F460" s="10" t="s">
        <v>6176</v>
      </c>
      <c r="G460" s="9">
        <v>2</v>
      </c>
      <c r="H460" s="9" t="str">
        <f>_xll.XLOOKUP(E460,customers!$A$1:$A$1001,customers!$B$1:$B$1001,,0)</f>
        <v>Shelley Gehring</v>
      </c>
      <c r="I460" s="32" t="str">
        <f>_xll.XLOOKUP(E460,customers!$A$1:$A$1001,customers!$C$1:$C$1001,,0)</f>
        <v>sgehringjl@gnu.org</v>
      </c>
      <c r="J460" s="9" t="str">
        <f>_xll.XLOOKUP(E460,customers!$A$1:$A$1001,customers!$G$1:$G$1001,,0)</f>
        <v>United States</v>
      </c>
      <c r="K460" s="10" t="str">
        <f>_xll.XLOOKUP(F460,products!$A$1:$A$49,products!$B$1:$B$49,,0)</f>
        <v>Exc</v>
      </c>
      <c r="L460" s="10" t="str">
        <f>_xll.XLOOKUP(F460,products!$A$1:$A$49,products!$C$1:$C$49,,0)</f>
        <v>L</v>
      </c>
      <c r="M460" s="10" t="str">
        <f>_xll.XLOOKUP(F460,products!$A$1:$A$49,products!$D$1:$D$49,,0) &amp; " Kg "</f>
        <v xml:space="preserve">0.5 Kg </v>
      </c>
      <c r="N460" s="24">
        <f>_xll.XLOOKUP(F460,products!$A$1:$A$49,products!$E$1:$E$49,,0)</f>
        <v>8.91</v>
      </c>
      <c r="O460" s="25">
        <f>(G460*N460)</f>
        <v>17.82</v>
      </c>
      <c r="P460" t="str">
        <f>IF(K460="Rob","Robusta",IF(K460="Exc","Excelsa",IF(K460="Lib","Liberica",IF(K460="Ara","Arabica",""))))</f>
        <v>Excelsa</v>
      </c>
      <c r="Q460" t="str">
        <f>IF(L460="M","Medium",IF(L460="D","Dark",IF(L460="L","Light","")))</f>
        <v>Light</v>
      </c>
      <c r="R460" t="str">
        <f>_xll.XLOOKUP(Table3[[#This Row],[Customer ID]],customers!$A$1:$A$1001,customers!$I$1:$I$1001,,0)</f>
        <v>No</v>
      </c>
    </row>
    <row r="461" spans="1:18" x14ac:dyDescent="0.3">
      <c r="A461" s="12" t="s">
        <v>5073</v>
      </c>
      <c r="B461" s="19">
        <v>44114</v>
      </c>
      <c r="C461" s="11">
        <f>YEAR(B461)</f>
        <v>2020</v>
      </c>
      <c r="D461" s="38" t="str">
        <f t="shared" si="7"/>
        <v>Oct</v>
      </c>
      <c r="E461" s="12" t="s">
        <v>5074</v>
      </c>
      <c r="F461" s="13" t="s">
        <v>6155</v>
      </c>
      <c r="G461" s="12">
        <v>6</v>
      </c>
      <c r="H461" s="12" t="str">
        <f>_xll.XLOOKUP(E461,customers!$A$1:$A$1001,customers!$B$1:$B$1001,,0)</f>
        <v>Brice Romera</v>
      </c>
      <c r="I461" s="33" t="str">
        <f>_xll.XLOOKUP(E461,customers!$A$1:$A$1001,customers!$C$1:$C$1001,,0)</f>
        <v>bromeramj@list-manage.com</v>
      </c>
      <c r="J461" s="12" t="str">
        <f>_xll.XLOOKUP(E461,customers!$A$1:$A$1001,customers!$G$1:$G$1001,,0)</f>
        <v>Ireland</v>
      </c>
      <c r="K461" s="13" t="str">
        <f>_xll.XLOOKUP(F461,products!$A$1:$A$49,products!$B$1:$B$49,,0)</f>
        <v>Ara</v>
      </c>
      <c r="L461" s="13" t="str">
        <f>_xll.XLOOKUP(F461,products!$A$1:$A$49,products!$C$1:$C$49,,0)</f>
        <v>M</v>
      </c>
      <c r="M461" s="10" t="str">
        <f>_xll.XLOOKUP(F461,products!$A$1:$A$49,products!$D$1:$D$49,,0) &amp; " Kg "</f>
        <v xml:space="preserve">1 Kg </v>
      </c>
      <c r="N461" s="26">
        <f>_xll.XLOOKUP(F461,products!$A$1:$A$49,products!$E$1:$E$49,,0)</f>
        <v>11.25</v>
      </c>
      <c r="O461" s="27">
        <f>(G461*N461)</f>
        <v>67.5</v>
      </c>
      <c r="P461" t="str">
        <f>IF(K461="Rob","Robusta",IF(K461="Exc","Excelsa",IF(K461="Lib","Liberica",IF(K461="Ara","Arabica",""))))</f>
        <v>Arabica</v>
      </c>
      <c r="Q461" t="str">
        <f>IF(L461="M","Medium",IF(L461="D","Dark",IF(L461="L","Light","")))</f>
        <v>Medium</v>
      </c>
      <c r="R461" t="str">
        <f>_xll.XLOOKUP(Table3[[#This Row],[Customer ID]],customers!$A$1:$A$1001,customers!$I$1:$I$1001,,0)</f>
        <v>Yes</v>
      </c>
    </row>
    <row r="462" spans="1:18" x14ac:dyDescent="0.3">
      <c r="A462" s="9" t="s">
        <v>5073</v>
      </c>
      <c r="B462" s="18">
        <v>44114</v>
      </c>
      <c r="C462" s="8">
        <f>YEAR(B462)</f>
        <v>2020</v>
      </c>
      <c r="D462" s="38" t="str">
        <f t="shared" si="7"/>
        <v>Oct</v>
      </c>
      <c r="E462" s="9" t="s">
        <v>5074</v>
      </c>
      <c r="F462" s="10" t="s">
        <v>6165</v>
      </c>
      <c r="G462" s="9">
        <v>6</v>
      </c>
      <c r="H462" s="9" t="str">
        <f>_xll.XLOOKUP(E462,customers!$A$1:$A$1001,customers!$B$1:$B$1001,,0)</f>
        <v>Brice Romera</v>
      </c>
      <c r="I462" s="32" t="str">
        <f>_xll.XLOOKUP(E462,customers!$A$1:$A$1001,customers!$C$1:$C$1001,,0)</f>
        <v>bromeramj@list-manage.com</v>
      </c>
      <c r="J462" s="9" t="str">
        <f>_xll.XLOOKUP(E462,customers!$A$1:$A$1001,customers!$G$1:$G$1001,,0)</f>
        <v>Ireland</v>
      </c>
      <c r="K462" s="10" t="str">
        <f>_xll.XLOOKUP(F462,products!$A$1:$A$49,products!$B$1:$B$49,,0)</f>
        <v>Lib</v>
      </c>
      <c r="L462" s="10" t="str">
        <f>_xll.XLOOKUP(F462,products!$A$1:$A$49,products!$C$1:$C$49,,0)</f>
        <v>D</v>
      </c>
      <c r="M462" s="10" t="str">
        <f>_xll.XLOOKUP(F462,products!$A$1:$A$49,products!$D$1:$D$49,,0) &amp; " Kg "</f>
        <v xml:space="preserve">2.5 Kg </v>
      </c>
      <c r="N462" s="24">
        <f>_xll.XLOOKUP(F462,products!$A$1:$A$49,products!$E$1:$E$49,,0)</f>
        <v>29.784999999999997</v>
      </c>
      <c r="O462" s="25">
        <f>(G462*N462)</f>
        <v>178.70999999999998</v>
      </c>
      <c r="P462" t="str">
        <f>IF(K462="Rob","Robusta",IF(K462="Exc","Excelsa",IF(K462="Lib","Liberica",IF(K462="Ara","Arabica",""))))</f>
        <v>Liberica</v>
      </c>
      <c r="Q462" t="str">
        <f>IF(L462="M","Medium",IF(L462="D","Dark",IF(L462="L","Light","")))</f>
        <v>Dark</v>
      </c>
      <c r="R462" t="str">
        <f>_xll.XLOOKUP(Table3[[#This Row],[Customer ID]],customers!$A$1:$A$1001,customers!$I$1:$I$1001,,0)</f>
        <v>Yes</v>
      </c>
    </row>
    <row r="463" spans="1:18" x14ac:dyDescent="0.3">
      <c r="A463" s="12" t="s">
        <v>1339</v>
      </c>
      <c r="B463" s="19">
        <v>44115</v>
      </c>
      <c r="C463" s="11">
        <f>YEAR(B463)</f>
        <v>2020</v>
      </c>
      <c r="D463" s="38" t="str">
        <f t="shared" si="7"/>
        <v>Oct</v>
      </c>
      <c r="E463" s="12" t="s">
        <v>1340</v>
      </c>
      <c r="F463" s="13" t="s">
        <v>6155</v>
      </c>
      <c r="G463" s="12">
        <v>3</v>
      </c>
      <c r="H463" s="12" t="str">
        <f>_xll.XLOOKUP(E463,customers!$A$1:$A$1001,customers!$B$1:$B$1001,,0)</f>
        <v>Quinton Fouracres</v>
      </c>
      <c r="I463" s="33">
        <f>_xll.XLOOKUP(E463,customers!$A$1:$A$1001,customers!$C$1:$C$1001,,0)</f>
        <v>0</v>
      </c>
      <c r="J463" s="12" t="str">
        <f>_xll.XLOOKUP(E463,customers!$A$1:$A$1001,customers!$G$1:$G$1001,,0)</f>
        <v>United States</v>
      </c>
      <c r="K463" s="13" t="str">
        <f>_xll.XLOOKUP(F463,products!$A$1:$A$49,products!$B$1:$B$49,,0)</f>
        <v>Ara</v>
      </c>
      <c r="L463" s="13" t="str">
        <f>_xll.XLOOKUP(F463,products!$A$1:$A$49,products!$C$1:$C$49,,0)</f>
        <v>M</v>
      </c>
      <c r="M463" s="10" t="str">
        <f>_xll.XLOOKUP(F463,products!$A$1:$A$49,products!$D$1:$D$49,,0) &amp; " Kg "</f>
        <v xml:space="preserve">1 Kg </v>
      </c>
      <c r="N463" s="26">
        <f>_xll.XLOOKUP(F463,products!$A$1:$A$49,products!$E$1:$E$49,,0)</f>
        <v>11.25</v>
      </c>
      <c r="O463" s="27">
        <f>(G463*N463)</f>
        <v>33.75</v>
      </c>
      <c r="P463" t="str">
        <f>IF(K463="Rob","Robusta",IF(K463="Exc","Excelsa",IF(K463="Lib","Liberica",IF(K463="Ara","Arabica",""))))</f>
        <v>Arabica</v>
      </c>
      <c r="Q463" t="str">
        <f>IF(L463="M","Medium",IF(L463="D","Dark",IF(L463="L","Light","")))</f>
        <v>Medium</v>
      </c>
      <c r="R463" t="str">
        <f>_xll.XLOOKUP(Table3[[#This Row],[Customer ID]],customers!$A$1:$A$1001,customers!$I$1:$I$1001,,0)</f>
        <v>Yes</v>
      </c>
    </row>
    <row r="464" spans="1:18" x14ac:dyDescent="0.3">
      <c r="A464" s="9" t="s">
        <v>5757</v>
      </c>
      <c r="B464" s="18">
        <v>44117</v>
      </c>
      <c r="C464" s="8">
        <f>YEAR(B464)</f>
        <v>2020</v>
      </c>
      <c r="D464" s="38" t="str">
        <f t="shared" si="7"/>
        <v>Oct</v>
      </c>
      <c r="E464" s="9" t="s">
        <v>5758</v>
      </c>
      <c r="F464" s="10" t="s">
        <v>6141</v>
      </c>
      <c r="G464" s="9">
        <v>4</v>
      </c>
      <c r="H464" s="9" t="str">
        <f>_xll.XLOOKUP(E464,customers!$A$1:$A$1001,customers!$B$1:$B$1001,,0)</f>
        <v>Barnett Sillis</v>
      </c>
      <c r="I464" s="32" t="str">
        <f>_xll.XLOOKUP(E464,customers!$A$1:$A$1001,customers!$C$1:$C$1001,,0)</f>
        <v>bsillispw@istockphoto.com</v>
      </c>
      <c r="J464" s="9" t="str">
        <f>_xll.XLOOKUP(E464,customers!$A$1:$A$1001,customers!$G$1:$G$1001,,0)</f>
        <v>United States</v>
      </c>
      <c r="K464" s="10" t="str">
        <f>_xll.XLOOKUP(F464,products!$A$1:$A$49,products!$B$1:$B$49,,0)</f>
        <v>Exc</v>
      </c>
      <c r="L464" s="10" t="str">
        <f>_xll.XLOOKUP(F464,products!$A$1:$A$49,products!$C$1:$C$49,,0)</f>
        <v>M</v>
      </c>
      <c r="M464" s="10" t="str">
        <f>_xll.XLOOKUP(F464,products!$A$1:$A$49,products!$D$1:$D$49,,0) &amp; " Kg "</f>
        <v xml:space="preserve">1 Kg </v>
      </c>
      <c r="N464" s="24">
        <f>_xll.XLOOKUP(F464,products!$A$1:$A$49,products!$E$1:$E$49,,0)</f>
        <v>13.75</v>
      </c>
      <c r="O464" s="25">
        <f>(G464*N464)</f>
        <v>55</v>
      </c>
      <c r="P464" t="str">
        <f>IF(K464="Rob","Robusta",IF(K464="Exc","Excelsa",IF(K464="Lib","Liberica",IF(K464="Ara","Arabica",""))))</f>
        <v>Excelsa</v>
      </c>
      <c r="Q464" t="str">
        <f>IF(L464="M","Medium",IF(L464="D","Dark",IF(L464="L","Light","")))</f>
        <v>Medium</v>
      </c>
      <c r="R464" t="str">
        <f>_xll.XLOOKUP(Table3[[#This Row],[Customer ID]],customers!$A$1:$A$1001,customers!$I$1:$I$1001,,0)</f>
        <v>No</v>
      </c>
    </row>
    <row r="465" spans="1:18" x14ac:dyDescent="0.3">
      <c r="A465" s="12" t="s">
        <v>4291</v>
      </c>
      <c r="B465" s="19">
        <v>44118</v>
      </c>
      <c r="C465" s="11">
        <f>YEAR(B465)</f>
        <v>2020</v>
      </c>
      <c r="D465" s="38" t="str">
        <f t="shared" si="7"/>
        <v>Oct</v>
      </c>
      <c r="E465" s="12" t="s">
        <v>4292</v>
      </c>
      <c r="F465" s="13" t="s">
        <v>6141</v>
      </c>
      <c r="G465" s="12">
        <v>6</v>
      </c>
      <c r="H465" s="12" t="str">
        <f>_xll.XLOOKUP(E465,customers!$A$1:$A$1001,customers!$B$1:$B$1001,,0)</f>
        <v>Hazel Saill</v>
      </c>
      <c r="I465" s="33" t="str">
        <f>_xll.XLOOKUP(E465,customers!$A$1:$A$1001,customers!$C$1:$C$1001,,0)</f>
        <v>hsaillip@odnoklassniki.ru</v>
      </c>
      <c r="J465" s="12" t="str">
        <f>_xll.XLOOKUP(E465,customers!$A$1:$A$1001,customers!$G$1:$G$1001,,0)</f>
        <v>United States</v>
      </c>
      <c r="K465" s="13" t="str">
        <f>_xll.XLOOKUP(F465,products!$A$1:$A$49,products!$B$1:$B$49,,0)</f>
        <v>Exc</v>
      </c>
      <c r="L465" s="13" t="str">
        <f>_xll.XLOOKUP(F465,products!$A$1:$A$49,products!$C$1:$C$49,,0)</f>
        <v>M</v>
      </c>
      <c r="M465" s="10" t="str">
        <f>_xll.XLOOKUP(F465,products!$A$1:$A$49,products!$D$1:$D$49,,0) &amp; " Kg "</f>
        <v xml:space="preserve">1 Kg </v>
      </c>
      <c r="N465" s="26">
        <f>_xll.XLOOKUP(F465,products!$A$1:$A$49,products!$E$1:$E$49,,0)</f>
        <v>13.75</v>
      </c>
      <c r="O465" s="27">
        <f>(G465*N465)</f>
        <v>82.5</v>
      </c>
      <c r="P465" t="str">
        <f>IF(K465="Rob","Robusta",IF(K465="Exc","Excelsa",IF(K465="Lib","Liberica",IF(K465="Ara","Arabica",""))))</f>
        <v>Excelsa</v>
      </c>
      <c r="Q465" t="str">
        <f>IF(L465="M","Medium",IF(L465="D","Dark",IF(L465="L","Light","")))</f>
        <v>Medium</v>
      </c>
      <c r="R465" t="str">
        <f>_xll.XLOOKUP(Table3[[#This Row],[Customer ID]],customers!$A$1:$A$1001,customers!$I$1:$I$1001,,0)</f>
        <v>Yes</v>
      </c>
    </row>
    <row r="466" spans="1:18" x14ac:dyDescent="0.3">
      <c r="A466" s="9" t="s">
        <v>6133</v>
      </c>
      <c r="B466" s="18">
        <v>44119</v>
      </c>
      <c r="C466" s="8">
        <f>YEAR(B466)</f>
        <v>2020</v>
      </c>
      <c r="D466" s="38" t="str">
        <f t="shared" si="7"/>
        <v>Oct</v>
      </c>
      <c r="E466" s="9" t="s">
        <v>6134</v>
      </c>
      <c r="F466" s="10" t="s">
        <v>6156</v>
      </c>
      <c r="G466" s="9">
        <v>3</v>
      </c>
      <c r="H466" s="9" t="str">
        <f>_xll.XLOOKUP(E466,customers!$A$1:$A$1001,customers!$B$1:$B$1001,,0)</f>
        <v>Vidovic Antonelli</v>
      </c>
      <c r="I466" s="32">
        <f>_xll.XLOOKUP(E466,customers!$A$1:$A$1001,customers!$C$1:$C$1001,,0)</f>
        <v>0</v>
      </c>
      <c r="J466" s="9" t="str">
        <f>_xll.XLOOKUP(E466,customers!$A$1:$A$1001,customers!$G$1:$G$1001,,0)</f>
        <v>United Kingdom</v>
      </c>
      <c r="K466" s="10" t="str">
        <f>_xll.XLOOKUP(F466,products!$A$1:$A$49,products!$B$1:$B$49,,0)</f>
        <v>Exc</v>
      </c>
      <c r="L466" s="10" t="str">
        <f>_xll.XLOOKUP(F466,products!$A$1:$A$49,products!$C$1:$C$49,,0)</f>
        <v>M</v>
      </c>
      <c r="M466" s="10" t="str">
        <f>_xll.XLOOKUP(F466,products!$A$1:$A$49,products!$D$1:$D$49,,0) &amp; " Kg "</f>
        <v xml:space="preserve">0.2 Kg </v>
      </c>
      <c r="N466" s="24">
        <f>_xll.XLOOKUP(F466,products!$A$1:$A$49,products!$E$1:$E$49,,0)</f>
        <v>4.125</v>
      </c>
      <c r="O466" s="25">
        <f>(G466*N466)</f>
        <v>12.375</v>
      </c>
      <c r="P466" t="str">
        <f>IF(K466="Rob","Robusta",IF(K466="Exc","Excelsa",IF(K466="Lib","Liberica",IF(K466="Ara","Arabica",""))))</f>
        <v>Excelsa</v>
      </c>
      <c r="Q466" t="str">
        <f>IF(L466="M","Medium",IF(L466="D","Dark",IF(L466="L","Light","")))</f>
        <v>Medium</v>
      </c>
      <c r="R466" t="str">
        <f>_xll.XLOOKUP(Table3[[#This Row],[Customer ID]],customers!$A$1:$A$1001,customers!$I$1:$I$1001,,0)</f>
        <v>Yes</v>
      </c>
    </row>
    <row r="467" spans="1:18" x14ac:dyDescent="0.3">
      <c r="A467" s="12" t="s">
        <v>1487</v>
      </c>
      <c r="B467" s="19">
        <v>44120</v>
      </c>
      <c r="C467" s="11">
        <f>YEAR(B467)</f>
        <v>2020</v>
      </c>
      <c r="D467" s="38" t="str">
        <f t="shared" si="7"/>
        <v>Oct</v>
      </c>
      <c r="E467" s="12" t="s">
        <v>1488</v>
      </c>
      <c r="F467" s="13" t="s">
        <v>6142</v>
      </c>
      <c r="G467" s="12">
        <v>4</v>
      </c>
      <c r="H467" s="12" t="str">
        <f>_xll.XLOOKUP(E467,customers!$A$1:$A$1001,customers!$B$1:$B$1001,,0)</f>
        <v>Emlynne Heining</v>
      </c>
      <c r="I467" s="33" t="str">
        <f>_xll.XLOOKUP(E467,customers!$A$1:$A$1001,customers!$C$1:$C$1001,,0)</f>
        <v>eheining4x@flickr.com</v>
      </c>
      <c r="J467" s="12" t="str">
        <f>_xll.XLOOKUP(E467,customers!$A$1:$A$1001,customers!$G$1:$G$1001,,0)</f>
        <v>United States</v>
      </c>
      <c r="K467" s="13" t="str">
        <f>_xll.XLOOKUP(F467,products!$A$1:$A$49,products!$B$1:$B$49,,0)</f>
        <v>Rob</v>
      </c>
      <c r="L467" s="13" t="str">
        <f>_xll.XLOOKUP(F467,products!$A$1:$A$49,products!$C$1:$C$49,,0)</f>
        <v>L</v>
      </c>
      <c r="M467" s="10" t="str">
        <f>_xll.XLOOKUP(F467,products!$A$1:$A$49,products!$D$1:$D$49,,0) &amp; " Kg "</f>
        <v xml:space="preserve">2.5 Kg </v>
      </c>
      <c r="N467" s="26">
        <f>_xll.XLOOKUP(F467,products!$A$1:$A$49,products!$E$1:$E$49,,0)</f>
        <v>27.484999999999996</v>
      </c>
      <c r="O467" s="27">
        <f>(G467*N467)</f>
        <v>109.93999999999998</v>
      </c>
      <c r="P467" t="str">
        <f>IF(K467="Rob","Robusta",IF(K467="Exc","Excelsa",IF(K467="Lib","Liberica",IF(K467="Ara","Arabica",""))))</f>
        <v>Robusta</v>
      </c>
      <c r="Q467" t="str">
        <f>IF(L467="M","Medium",IF(L467="D","Dark",IF(L467="L","Light","")))</f>
        <v>Light</v>
      </c>
      <c r="R467" t="str">
        <f>_xll.XLOOKUP(Table3[[#This Row],[Customer ID]],customers!$A$1:$A$1001,customers!$I$1:$I$1001,,0)</f>
        <v>Yes</v>
      </c>
    </row>
    <row r="468" spans="1:18" x14ac:dyDescent="0.3">
      <c r="A468" s="9" t="s">
        <v>2603</v>
      </c>
      <c r="B468" s="18">
        <v>44120</v>
      </c>
      <c r="C468" s="8">
        <f>YEAR(B468)</f>
        <v>2020</v>
      </c>
      <c r="D468" s="38" t="str">
        <f t="shared" si="7"/>
        <v>Oct</v>
      </c>
      <c r="E468" s="9" t="s">
        <v>2604</v>
      </c>
      <c r="F468" s="10" t="s">
        <v>6152</v>
      </c>
      <c r="G468" s="9">
        <v>2</v>
      </c>
      <c r="H468" s="9" t="str">
        <f>_xll.XLOOKUP(E468,customers!$A$1:$A$1001,customers!$B$1:$B$1001,,0)</f>
        <v>Waylin Hollingdale</v>
      </c>
      <c r="I468" s="32" t="str">
        <f>_xll.XLOOKUP(E468,customers!$A$1:$A$1001,customers!$C$1:$C$1001,,0)</f>
        <v>whollingdaleaf@about.me</v>
      </c>
      <c r="J468" s="9" t="str">
        <f>_xll.XLOOKUP(E468,customers!$A$1:$A$1001,customers!$G$1:$G$1001,,0)</f>
        <v>United States</v>
      </c>
      <c r="K468" s="10" t="str">
        <f>_xll.XLOOKUP(F468,products!$A$1:$A$49,products!$B$1:$B$49,,0)</f>
        <v>Ara</v>
      </c>
      <c r="L468" s="10" t="str">
        <f>_xll.XLOOKUP(F468,products!$A$1:$A$49,products!$C$1:$C$49,,0)</f>
        <v>M</v>
      </c>
      <c r="M468" s="10" t="str">
        <f>_xll.XLOOKUP(F468,products!$A$1:$A$49,products!$D$1:$D$49,,0) &amp; " Kg "</f>
        <v xml:space="preserve">0.2 Kg </v>
      </c>
      <c r="N468" s="24">
        <f>_xll.XLOOKUP(F468,products!$A$1:$A$49,products!$E$1:$E$49,,0)</f>
        <v>3.375</v>
      </c>
      <c r="O468" s="25">
        <f>(G468*N468)</f>
        <v>6.75</v>
      </c>
      <c r="P468" t="str">
        <f>IF(K468="Rob","Robusta",IF(K468="Exc","Excelsa",IF(K468="Lib","Liberica",IF(K468="Ara","Arabica",""))))</f>
        <v>Arabica</v>
      </c>
      <c r="Q468" t="str">
        <f>IF(L468="M","Medium",IF(L468="D","Dark",IF(L468="L","Light","")))</f>
        <v>Medium</v>
      </c>
      <c r="R468" t="str">
        <f>_xll.XLOOKUP(Table3[[#This Row],[Customer ID]],customers!$A$1:$A$1001,customers!$I$1:$I$1001,,0)</f>
        <v>Yes</v>
      </c>
    </row>
    <row r="469" spans="1:18" x14ac:dyDescent="0.3">
      <c r="A469" s="12" t="s">
        <v>3571</v>
      </c>
      <c r="B469" s="19">
        <v>44120</v>
      </c>
      <c r="C469" s="11">
        <f>YEAR(B469)</f>
        <v>2020</v>
      </c>
      <c r="D469" s="38" t="str">
        <f t="shared" si="7"/>
        <v>Oct</v>
      </c>
      <c r="E469" s="12" t="s">
        <v>3572</v>
      </c>
      <c r="F469" s="13" t="s">
        <v>6150</v>
      </c>
      <c r="G469" s="12">
        <v>4</v>
      </c>
      <c r="H469" s="12" t="str">
        <f>_xll.XLOOKUP(E469,customers!$A$1:$A$1001,customers!$B$1:$B$1001,,0)</f>
        <v>Rufus Flear</v>
      </c>
      <c r="I469" s="33" t="str">
        <f>_xll.XLOOKUP(E469,customers!$A$1:$A$1001,customers!$C$1:$C$1001,,0)</f>
        <v>rflearf5@artisteer.com</v>
      </c>
      <c r="J469" s="12" t="str">
        <f>_xll.XLOOKUP(E469,customers!$A$1:$A$1001,customers!$G$1:$G$1001,,0)</f>
        <v>United Kingdom</v>
      </c>
      <c r="K469" s="13" t="str">
        <f>_xll.XLOOKUP(F469,products!$A$1:$A$49,products!$B$1:$B$49,,0)</f>
        <v>Lib</v>
      </c>
      <c r="L469" s="13" t="str">
        <f>_xll.XLOOKUP(F469,products!$A$1:$A$49,products!$C$1:$C$49,,0)</f>
        <v>D</v>
      </c>
      <c r="M469" s="10" t="str">
        <f>_xll.XLOOKUP(F469,products!$A$1:$A$49,products!$D$1:$D$49,,0) &amp; " Kg "</f>
        <v xml:space="preserve">0.2 Kg </v>
      </c>
      <c r="N469" s="26">
        <f>_xll.XLOOKUP(F469,products!$A$1:$A$49,products!$E$1:$E$49,,0)</f>
        <v>3.8849999999999998</v>
      </c>
      <c r="O469" s="27">
        <f>(G469*N469)</f>
        <v>15.54</v>
      </c>
      <c r="P469" t="str">
        <f>IF(K469="Rob","Robusta",IF(K469="Exc","Excelsa",IF(K469="Lib","Liberica",IF(K469="Ara","Arabica",""))))</f>
        <v>Liberica</v>
      </c>
      <c r="Q469" t="str">
        <f>IF(L469="M","Medium",IF(L469="D","Dark",IF(L469="L","Light","")))</f>
        <v>Dark</v>
      </c>
      <c r="R469" t="str">
        <f>_xll.XLOOKUP(Table3[[#This Row],[Customer ID]],customers!$A$1:$A$1001,customers!$I$1:$I$1001,,0)</f>
        <v>No</v>
      </c>
    </row>
    <row r="470" spans="1:18" x14ac:dyDescent="0.3">
      <c r="A470" s="9" t="s">
        <v>3100</v>
      </c>
      <c r="B470" s="18">
        <v>44124</v>
      </c>
      <c r="C470" s="8">
        <f>YEAR(B470)</f>
        <v>2020</v>
      </c>
      <c r="D470" s="38" t="str">
        <f t="shared" si="7"/>
        <v>Oct</v>
      </c>
      <c r="E470" s="9" t="s">
        <v>3101</v>
      </c>
      <c r="F470" s="10" t="s">
        <v>6147</v>
      </c>
      <c r="G470" s="9">
        <v>5</v>
      </c>
      <c r="H470" s="9" t="str">
        <f>_xll.XLOOKUP(E470,customers!$A$1:$A$1001,customers!$B$1:$B$1001,,0)</f>
        <v>Borg Daile</v>
      </c>
      <c r="I470" s="32" t="str">
        <f>_xll.XLOOKUP(E470,customers!$A$1:$A$1001,customers!$C$1:$C$1001,,0)</f>
        <v>bdailecu@vistaprint.com</v>
      </c>
      <c r="J470" s="9" t="str">
        <f>_xll.XLOOKUP(E470,customers!$A$1:$A$1001,customers!$G$1:$G$1001,,0)</f>
        <v>United States</v>
      </c>
      <c r="K470" s="10" t="str">
        <f>_xll.XLOOKUP(F470,products!$A$1:$A$49,products!$B$1:$B$49,,0)</f>
        <v>Ara</v>
      </c>
      <c r="L470" s="10" t="str">
        <f>_xll.XLOOKUP(F470,products!$A$1:$A$49,products!$C$1:$C$49,,0)</f>
        <v>D</v>
      </c>
      <c r="M470" s="10" t="str">
        <f>_xll.XLOOKUP(F470,products!$A$1:$A$49,products!$D$1:$D$49,,0) &amp; " Kg "</f>
        <v xml:space="preserve">1 Kg </v>
      </c>
      <c r="N470" s="24">
        <f>_xll.XLOOKUP(F470,products!$A$1:$A$49,products!$E$1:$E$49,,0)</f>
        <v>9.9499999999999993</v>
      </c>
      <c r="O470" s="25">
        <f>(G470*N470)</f>
        <v>49.75</v>
      </c>
      <c r="P470" t="str">
        <f>IF(K470="Rob","Robusta",IF(K470="Exc","Excelsa",IF(K470="Lib","Liberica",IF(K470="Ara","Arabica",""))))</f>
        <v>Arabica</v>
      </c>
      <c r="Q470" t="str">
        <f>IF(L470="M","Medium",IF(L470="D","Dark",IF(L470="L","Light","")))</f>
        <v>Dark</v>
      </c>
      <c r="R470" t="str">
        <f>_xll.XLOOKUP(Table3[[#This Row],[Customer ID]],customers!$A$1:$A$1001,customers!$I$1:$I$1001,,0)</f>
        <v>Yes</v>
      </c>
    </row>
    <row r="471" spans="1:18" x14ac:dyDescent="0.3">
      <c r="A471" s="12" t="s">
        <v>2597</v>
      </c>
      <c r="B471" s="19">
        <v>44125</v>
      </c>
      <c r="C471" s="11">
        <f>YEAR(B471)</f>
        <v>2020</v>
      </c>
      <c r="D471" s="38" t="str">
        <f t="shared" si="7"/>
        <v>Oct</v>
      </c>
      <c r="E471" s="12" t="s">
        <v>2598</v>
      </c>
      <c r="F471" s="13" t="s">
        <v>6161</v>
      </c>
      <c r="G471" s="12">
        <v>4</v>
      </c>
      <c r="H471" s="12" t="str">
        <f>_xll.XLOOKUP(E471,customers!$A$1:$A$1001,customers!$B$1:$B$1001,,0)</f>
        <v>Gothart Bamfield</v>
      </c>
      <c r="I471" s="33" t="str">
        <f>_xll.XLOOKUP(E471,customers!$A$1:$A$1001,customers!$C$1:$C$1001,,0)</f>
        <v>gbamfieldae@yellowpages.com</v>
      </c>
      <c r="J471" s="12" t="str">
        <f>_xll.XLOOKUP(E471,customers!$A$1:$A$1001,customers!$G$1:$G$1001,,0)</f>
        <v>United States</v>
      </c>
      <c r="K471" s="13" t="str">
        <f>_xll.XLOOKUP(F471,products!$A$1:$A$49,products!$B$1:$B$49,,0)</f>
        <v>Lib</v>
      </c>
      <c r="L471" s="13" t="str">
        <f>_xll.XLOOKUP(F471,products!$A$1:$A$49,products!$C$1:$C$49,,0)</f>
        <v>L</v>
      </c>
      <c r="M471" s="10" t="str">
        <f>_xll.XLOOKUP(F471,products!$A$1:$A$49,products!$D$1:$D$49,,0) &amp; " Kg "</f>
        <v xml:space="preserve">0.5 Kg </v>
      </c>
      <c r="N471" s="26">
        <f>_xll.XLOOKUP(F471,products!$A$1:$A$49,products!$E$1:$E$49,,0)</f>
        <v>9.51</v>
      </c>
      <c r="O471" s="27">
        <f>(G471*N471)</f>
        <v>38.04</v>
      </c>
      <c r="P471" t="str">
        <f>IF(K471="Rob","Robusta",IF(K471="Exc","Excelsa",IF(K471="Lib","Liberica",IF(K471="Ara","Arabica",""))))</f>
        <v>Liberica</v>
      </c>
      <c r="Q471" t="str">
        <f>IF(L471="M","Medium",IF(L471="D","Dark",IF(L471="L","Light","")))</f>
        <v>Light</v>
      </c>
      <c r="R471" t="str">
        <f>_xll.XLOOKUP(Table3[[#This Row],[Customer ID]],customers!$A$1:$A$1001,customers!$I$1:$I$1001,,0)</f>
        <v>Yes</v>
      </c>
    </row>
    <row r="472" spans="1:18" x14ac:dyDescent="0.3">
      <c r="A472" s="9" t="s">
        <v>4781</v>
      </c>
      <c r="B472" s="18">
        <v>44126</v>
      </c>
      <c r="C472" s="8">
        <f>YEAR(B472)</f>
        <v>2020</v>
      </c>
      <c r="D472" s="38" t="str">
        <f t="shared" si="7"/>
        <v>Oct</v>
      </c>
      <c r="E472" s="9" t="s">
        <v>4782</v>
      </c>
      <c r="F472" s="10" t="s">
        <v>6165</v>
      </c>
      <c r="G472" s="9">
        <v>1</v>
      </c>
      <c r="H472" s="9" t="str">
        <f>_xll.XLOOKUP(E472,customers!$A$1:$A$1001,customers!$B$1:$B$1001,,0)</f>
        <v>Dallas Yarham</v>
      </c>
      <c r="I472" s="32" t="str">
        <f>_xll.XLOOKUP(E472,customers!$A$1:$A$1001,customers!$C$1:$C$1001,,0)</f>
        <v>dyarhaml3@moonfruit.com</v>
      </c>
      <c r="J472" s="9" t="str">
        <f>_xll.XLOOKUP(E472,customers!$A$1:$A$1001,customers!$G$1:$G$1001,,0)</f>
        <v>United States</v>
      </c>
      <c r="K472" s="10" t="str">
        <f>_xll.XLOOKUP(F472,products!$A$1:$A$49,products!$B$1:$B$49,,0)</f>
        <v>Lib</v>
      </c>
      <c r="L472" s="10" t="str">
        <f>_xll.XLOOKUP(F472,products!$A$1:$A$49,products!$C$1:$C$49,,0)</f>
        <v>D</v>
      </c>
      <c r="M472" s="10" t="str">
        <f>_xll.XLOOKUP(F472,products!$A$1:$A$49,products!$D$1:$D$49,,0) &amp; " Kg "</f>
        <v xml:space="preserve">2.5 Kg </v>
      </c>
      <c r="N472" s="24">
        <f>_xll.XLOOKUP(F472,products!$A$1:$A$49,products!$E$1:$E$49,,0)</f>
        <v>29.784999999999997</v>
      </c>
      <c r="O472" s="25">
        <f>(G472*N472)</f>
        <v>29.784999999999997</v>
      </c>
      <c r="P472" t="str">
        <f>IF(K472="Rob","Robusta",IF(K472="Exc","Excelsa",IF(K472="Lib","Liberica",IF(K472="Ara","Arabica",""))))</f>
        <v>Liberica</v>
      </c>
      <c r="Q472" t="str">
        <f>IF(L472="M","Medium",IF(L472="D","Dark",IF(L472="L","Light","")))</f>
        <v>Dark</v>
      </c>
      <c r="R472" t="str">
        <f>_xll.XLOOKUP(Table3[[#This Row],[Customer ID]],customers!$A$1:$A$1001,customers!$I$1:$I$1001,,0)</f>
        <v>Yes</v>
      </c>
    </row>
    <row r="473" spans="1:18" x14ac:dyDescent="0.3">
      <c r="A473" s="12" t="s">
        <v>3577</v>
      </c>
      <c r="B473" s="19">
        <v>44127</v>
      </c>
      <c r="C473" s="11">
        <f>YEAR(B473)</f>
        <v>2020</v>
      </c>
      <c r="D473" s="38" t="str">
        <f t="shared" si="7"/>
        <v>Oct</v>
      </c>
      <c r="E473" s="12" t="s">
        <v>3578</v>
      </c>
      <c r="F473" s="13" t="s">
        <v>6185</v>
      </c>
      <c r="G473" s="12">
        <v>3</v>
      </c>
      <c r="H473" s="12" t="str">
        <f>_xll.XLOOKUP(E473,customers!$A$1:$A$1001,customers!$B$1:$B$1001,,0)</f>
        <v>Dom Milella</v>
      </c>
      <c r="I473" s="33">
        <f>_xll.XLOOKUP(E473,customers!$A$1:$A$1001,customers!$C$1:$C$1001,,0)</f>
        <v>0</v>
      </c>
      <c r="J473" s="12" t="str">
        <f>_xll.XLOOKUP(E473,customers!$A$1:$A$1001,customers!$G$1:$G$1001,,0)</f>
        <v>Ireland</v>
      </c>
      <c r="K473" s="13" t="str">
        <f>_xll.XLOOKUP(F473,products!$A$1:$A$49,products!$B$1:$B$49,,0)</f>
        <v>Exc</v>
      </c>
      <c r="L473" s="13" t="str">
        <f>_xll.XLOOKUP(F473,products!$A$1:$A$49,products!$C$1:$C$49,,0)</f>
        <v>D</v>
      </c>
      <c r="M473" s="10" t="str">
        <f>_xll.XLOOKUP(F473,products!$A$1:$A$49,products!$D$1:$D$49,,0) &amp; " Kg "</f>
        <v xml:space="preserve">2.5 Kg </v>
      </c>
      <c r="N473" s="26">
        <f>_xll.XLOOKUP(F473,products!$A$1:$A$49,products!$E$1:$E$49,,0)</f>
        <v>27.945</v>
      </c>
      <c r="O473" s="27">
        <f>(G473*N473)</f>
        <v>83.835000000000008</v>
      </c>
      <c r="P473" t="str">
        <f>IF(K473="Rob","Robusta",IF(K473="Exc","Excelsa",IF(K473="Lib","Liberica",IF(K473="Ara","Arabica",""))))</f>
        <v>Excelsa</v>
      </c>
      <c r="Q473" t="str">
        <f>IF(L473="M","Medium",IF(L473="D","Dark",IF(L473="L","Light","")))</f>
        <v>Dark</v>
      </c>
      <c r="R473" t="str">
        <f>_xll.XLOOKUP(Table3[[#This Row],[Customer ID]],customers!$A$1:$A$1001,customers!$I$1:$I$1001,,0)</f>
        <v>No</v>
      </c>
    </row>
    <row r="474" spans="1:18" x14ac:dyDescent="0.3">
      <c r="A474" s="9" t="s">
        <v>632</v>
      </c>
      <c r="B474" s="18">
        <v>44128</v>
      </c>
      <c r="C474" s="8">
        <f>YEAR(B474)</f>
        <v>2020</v>
      </c>
      <c r="D474" s="38" t="str">
        <f t="shared" si="7"/>
        <v>Oct</v>
      </c>
      <c r="E474" s="9" t="s">
        <v>633</v>
      </c>
      <c r="F474" s="10" t="s">
        <v>6156</v>
      </c>
      <c r="G474" s="9">
        <v>3</v>
      </c>
      <c r="H474" s="9" t="str">
        <f>_xll.XLOOKUP(E474,customers!$A$1:$A$1001,customers!$B$1:$B$1001,,0)</f>
        <v>Culley Farris</v>
      </c>
      <c r="I474" s="32">
        <f>_xll.XLOOKUP(E474,customers!$A$1:$A$1001,customers!$C$1:$C$1001,,0)</f>
        <v>0</v>
      </c>
      <c r="J474" s="9" t="str">
        <f>_xll.XLOOKUP(E474,customers!$A$1:$A$1001,customers!$G$1:$G$1001,,0)</f>
        <v>United States</v>
      </c>
      <c r="K474" s="10" t="str">
        <f>_xll.XLOOKUP(F474,products!$A$1:$A$49,products!$B$1:$B$49,,0)</f>
        <v>Exc</v>
      </c>
      <c r="L474" s="10" t="str">
        <f>_xll.XLOOKUP(F474,products!$A$1:$A$49,products!$C$1:$C$49,,0)</f>
        <v>M</v>
      </c>
      <c r="M474" s="10" t="str">
        <f>_xll.XLOOKUP(F474,products!$A$1:$A$49,products!$D$1:$D$49,,0) &amp; " Kg "</f>
        <v xml:space="preserve">0.2 Kg </v>
      </c>
      <c r="N474" s="24">
        <f>_xll.XLOOKUP(F474,products!$A$1:$A$49,products!$E$1:$E$49,,0)</f>
        <v>4.125</v>
      </c>
      <c r="O474" s="25">
        <f>(G474*N474)</f>
        <v>12.375</v>
      </c>
      <c r="P474" t="str">
        <f>IF(K474="Rob","Robusta",IF(K474="Exc","Excelsa",IF(K474="Lib","Liberica",IF(K474="Ara","Arabica",""))))</f>
        <v>Excelsa</v>
      </c>
      <c r="Q474" t="str">
        <f>IF(L474="M","Medium",IF(L474="D","Dark",IF(L474="L","Light","")))</f>
        <v>Medium</v>
      </c>
      <c r="R474" t="str">
        <f>_xll.XLOOKUP(Table3[[#This Row],[Customer ID]],customers!$A$1:$A$1001,customers!$I$1:$I$1001,,0)</f>
        <v>Yes</v>
      </c>
    </row>
    <row r="475" spans="1:18" x14ac:dyDescent="0.3">
      <c r="A475" s="12" t="s">
        <v>3447</v>
      </c>
      <c r="B475" s="19">
        <v>44129</v>
      </c>
      <c r="C475" s="11">
        <f>YEAR(B475)</f>
        <v>2020</v>
      </c>
      <c r="D475" s="38" t="str">
        <f t="shared" si="7"/>
        <v>Oct</v>
      </c>
      <c r="E475" s="12" t="s">
        <v>3448</v>
      </c>
      <c r="F475" s="13" t="s">
        <v>6165</v>
      </c>
      <c r="G475" s="12">
        <v>1</v>
      </c>
      <c r="H475" s="12" t="str">
        <f>_xll.XLOOKUP(E475,customers!$A$1:$A$1001,customers!$B$1:$B$1001,,0)</f>
        <v>Berty Beelby</v>
      </c>
      <c r="I475" s="33" t="str">
        <f>_xll.XLOOKUP(E475,customers!$A$1:$A$1001,customers!$C$1:$C$1001,,0)</f>
        <v>bbeelbyej@rediff.com</v>
      </c>
      <c r="J475" s="12" t="str">
        <f>_xll.XLOOKUP(E475,customers!$A$1:$A$1001,customers!$G$1:$G$1001,,0)</f>
        <v>Ireland</v>
      </c>
      <c r="K475" s="13" t="str">
        <f>_xll.XLOOKUP(F475,products!$A$1:$A$49,products!$B$1:$B$49,,0)</f>
        <v>Lib</v>
      </c>
      <c r="L475" s="13" t="str">
        <f>_xll.XLOOKUP(F475,products!$A$1:$A$49,products!$C$1:$C$49,,0)</f>
        <v>D</v>
      </c>
      <c r="M475" s="10" t="str">
        <f>_xll.XLOOKUP(F475,products!$A$1:$A$49,products!$D$1:$D$49,,0) &amp; " Kg "</f>
        <v xml:space="preserve">2.5 Kg </v>
      </c>
      <c r="N475" s="26">
        <f>_xll.XLOOKUP(F475,products!$A$1:$A$49,products!$E$1:$E$49,,0)</f>
        <v>29.784999999999997</v>
      </c>
      <c r="O475" s="27">
        <f>(G475*N475)</f>
        <v>29.784999999999997</v>
      </c>
      <c r="P475" t="str">
        <f>IF(K475="Rob","Robusta",IF(K475="Exc","Excelsa",IF(K475="Lib","Liberica",IF(K475="Ara","Arabica",""))))</f>
        <v>Liberica</v>
      </c>
      <c r="Q475" t="str">
        <f>IF(L475="M","Medium",IF(L475="D","Dark",IF(L475="L","Light","")))</f>
        <v>Dark</v>
      </c>
      <c r="R475" t="str">
        <f>_xll.XLOOKUP(Table3[[#This Row],[Customer ID]],customers!$A$1:$A$1001,customers!$I$1:$I$1001,,0)</f>
        <v>No</v>
      </c>
    </row>
    <row r="476" spans="1:18" x14ac:dyDescent="0.3">
      <c r="A476" s="9" t="s">
        <v>2677</v>
      </c>
      <c r="B476" s="18">
        <v>44130</v>
      </c>
      <c r="C476" s="8">
        <f>YEAR(B476)</f>
        <v>2020</v>
      </c>
      <c r="D476" s="38" t="str">
        <f t="shared" si="7"/>
        <v>Oct</v>
      </c>
      <c r="E476" s="9" t="s">
        <v>2678</v>
      </c>
      <c r="F476" s="10" t="s">
        <v>6150</v>
      </c>
      <c r="G476" s="9">
        <v>3</v>
      </c>
      <c r="H476" s="9" t="str">
        <f>_xll.XLOOKUP(E476,customers!$A$1:$A$1001,customers!$B$1:$B$1001,,0)</f>
        <v>Maisie Sarvar</v>
      </c>
      <c r="I476" s="32" t="str">
        <f>_xll.XLOOKUP(E476,customers!$A$1:$A$1001,customers!$C$1:$C$1001,,0)</f>
        <v>msarvaras@artisteer.com</v>
      </c>
      <c r="J476" s="9" t="str">
        <f>_xll.XLOOKUP(E476,customers!$A$1:$A$1001,customers!$G$1:$G$1001,,0)</f>
        <v>United States</v>
      </c>
      <c r="K476" s="10" t="str">
        <f>_xll.XLOOKUP(F476,products!$A$1:$A$49,products!$B$1:$B$49,,0)</f>
        <v>Lib</v>
      </c>
      <c r="L476" s="10" t="str">
        <f>_xll.XLOOKUP(F476,products!$A$1:$A$49,products!$C$1:$C$49,,0)</f>
        <v>D</v>
      </c>
      <c r="M476" s="10" t="str">
        <f>_xll.XLOOKUP(F476,products!$A$1:$A$49,products!$D$1:$D$49,,0) &amp; " Kg "</f>
        <v xml:space="preserve">0.2 Kg </v>
      </c>
      <c r="N476" s="24">
        <f>_xll.XLOOKUP(F476,products!$A$1:$A$49,products!$E$1:$E$49,,0)</f>
        <v>3.8849999999999998</v>
      </c>
      <c r="O476" s="25">
        <f>(G476*N476)</f>
        <v>11.654999999999999</v>
      </c>
      <c r="P476" t="str">
        <f>IF(K476="Rob","Robusta",IF(K476="Exc","Excelsa",IF(K476="Lib","Liberica",IF(K476="Ara","Arabica",""))))</f>
        <v>Liberica</v>
      </c>
      <c r="Q476" t="str">
        <f>IF(L476="M","Medium",IF(L476="D","Dark",IF(L476="L","Light","")))</f>
        <v>Dark</v>
      </c>
      <c r="R476" t="str">
        <f>_xll.XLOOKUP(Table3[[#This Row],[Customer ID]],customers!$A$1:$A$1001,customers!$I$1:$I$1001,,0)</f>
        <v>Yes</v>
      </c>
    </row>
    <row r="477" spans="1:18" x14ac:dyDescent="0.3">
      <c r="A477" s="12" t="s">
        <v>897</v>
      </c>
      <c r="B477" s="19">
        <v>44131</v>
      </c>
      <c r="C477" s="11">
        <f>YEAR(B477)</f>
        <v>2020</v>
      </c>
      <c r="D477" s="38" t="str">
        <f t="shared" si="7"/>
        <v>Oct</v>
      </c>
      <c r="E477" s="12" t="s">
        <v>898</v>
      </c>
      <c r="F477" s="13" t="s">
        <v>6175</v>
      </c>
      <c r="G477" s="12">
        <v>3</v>
      </c>
      <c r="H477" s="12" t="str">
        <f>_xll.XLOOKUP(E477,customers!$A$1:$A$1001,customers!$B$1:$B$1001,,0)</f>
        <v>Aurlie McCarl</v>
      </c>
      <c r="I477" s="33">
        <f>_xll.XLOOKUP(E477,customers!$A$1:$A$1001,customers!$C$1:$C$1001,,0)</f>
        <v>0</v>
      </c>
      <c r="J477" s="12" t="str">
        <f>_xll.XLOOKUP(E477,customers!$A$1:$A$1001,customers!$G$1:$G$1001,,0)</f>
        <v>United States</v>
      </c>
      <c r="K477" s="13" t="str">
        <f>_xll.XLOOKUP(F477,products!$A$1:$A$49,products!$B$1:$B$49,,0)</f>
        <v>Ara</v>
      </c>
      <c r="L477" s="13" t="str">
        <f>_xll.XLOOKUP(F477,products!$A$1:$A$49,products!$C$1:$C$49,,0)</f>
        <v>M</v>
      </c>
      <c r="M477" s="10" t="str">
        <f>_xll.XLOOKUP(F477,products!$A$1:$A$49,products!$D$1:$D$49,,0) &amp; " Kg "</f>
        <v xml:space="preserve">2.5 Kg </v>
      </c>
      <c r="N477" s="26">
        <f>_xll.XLOOKUP(F477,products!$A$1:$A$49,products!$E$1:$E$49,,0)</f>
        <v>25.874999999999996</v>
      </c>
      <c r="O477" s="27">
        <f>(G477*N477)</f>
        <v>77.624999999999986</v>
      </c>
      <c r="P477" t="str">
        <f>IF(K477="Rob","Robusta",IF(K477="Exc","Excelsa",IF(K477="Lib","Liberica",IF(K477="Ara","Arabica",""))))</f>
        <v>Arabica</v>
      </c>
      <c r="Q477" t="str">
        <f>IF(L477="M","Medium",IF(L477="D","Dark",IF(L477="L","Light","")))</f>
        <v>Medium</v>
      </c>
      <c r="R477" t="str">
        <f>_xll.XLOOKUP(Table3[[#This Row],[Customer ID]],customers!$A$1:$A$1001,customers!$I$1:$I$1001,,0)</f>
        <v>No</v>
      </c>
    </row>
    <row r="478" spans="1:18" x14ac:dyDescent="0.3">
      <c r="A478" s="9" t="s">
        <v>1884</v>
      </c>
      <c r="B478" s="18">
        <v>44131</v>
      </c>
      <c r="C478" s="8">
        <f>YEAR(B478)</f>
        <v>2020</v>
      </c>
      <c r="D478" s="38" t="str">
        <f t="shared" si="7"/>
        <v>Oct</v>
      </c>
      <c r="E478" s="9" t="s">
        <v>1885</v>
      </c>
      <c r="F478" s="10" t="s">
        <v>6178</v>
      </c>
      <c r="G478" s="9">
        <v>6</v>
      </c>
      <c r="H478" s="9" t="str">
        <f>_xll.XLOOKUP(E478,customers!$A$1:$A$1001,customers!$B$1:$B$1001,,0)</f>
        <v>Delmar Beasant</v>
      </c>
      <c r="I478" s="32">
        <f>_xll.XLOOKUP(E478,customers!$A$1:$A$1001,customers!$C$1:$C$1001,,0)</f>
        <v>0</v>
      </c>
      <c r="J478" s="9" t="str">
        <f>_xll.XLOOKUP(E478,customers!$A$1:$A$1001,customers!$G$1:$G$1001,,0)</f>
        <v>Ireland</v>
      </c>
      <c r="K478" s="10" t="str">
        <f>_xll.XLOOKUP(F478,products!$A$1:$A$49,products!$B$1:$B$49,,0)</f>
        <v>Rob</v>
      </c>
      <c r="L478" s="10" t="str">
        <f>_xll.XLOOKUP(F478,products!$A$1:$A$49,products!$C$1:$C$49,,0)</f>
        <v>L</v>
      </c>
      <c r="M478" s="10" t="str">
        <f>_xll.XLOOKUP(F478,products!$A$1:$A$49,products!$D$1:$D$49,,0) &amp; " Kg "</f>
        <v xml:space="preserve">0.2 Kg </v>
      </c>
      <c r="N478" s="24">
        <f>_xll.XLOOKUP(F478,products!$A$1:$A$49,products!$E$1:$E$49,,0)</f>
        <v>3.5849999999999995</v>
      </c>
      <c r="O478" s="25">
        <f>(G478*N478)</f>
        <v>21.509999999999998</v>
      </c>
      <c r="P478" t="str">
        <f>IF(K478="Rob","Robusta",IF(K478="Exc","Excelsa",IF(K478="Lib","Liberica",IF(K478="Ara","Arabica",""))))</f>
        <v>Robusta</v>
      </c>
      <c r="Q478" t="str">
        <f>IF(L478="M","Medium",IF(L478="D","Dark",IF(L478="L","Light","")))</f>
        <v>Light</v>
      </c>
      <c r="R478" t="str">
        <f>_xll.XLOOKUP(Table3[[#This Row],[Customer ID]],customers!$A$1:$A$1001,customers!$I$1:$I$1001,,0)</f>
        <v>Yes</v>
      </c>
    </row>
    <row r="479" spans="1:18" x14ac:dyDescent="0.3">
      <c r="A479" s="12" t="s">
        <v>553</v>
      </c>
      <c r="B479" s="19">
        <v>44132</v>
      </c>
      <c r="C479" s="11">
        <f>YEAR(B479)</f>
        <v>2020</v>
      </c>
      <c r="D479" s="38" t="str">
        <f t="shared" si="7"/>
        <v>Oct</v>
      </c>
      <c r="E479" s="12" t="s">
        <v>554</v>
      </c>
      <c r="F479" s="13" t="s">
        <v>6148</v>
      </c>
      <c r="G479" s="12">
        <v>5</v>
      </c>
      <c r="H479" s="12" t="str">
        <f>_xll.XLOOKUP(E479,customers!$A$1:$A$1001,customers!$B$1:$B$1001,,0)</f>
        <v>Duky Phizackerly</v>
      </c>
      <c r="I479" s="33" t="str">
        <f>_xll.XLOOKUP(E479,customers!$A$1:$A$1001,customers!$C$1:$C$1001,,0)</f>
        <v>dphizackerlyb@utexas.edu</v>
      </c>
      <c r="J479" s="12" t="str">
        <f>_xll.XLOOKUP(E479,customers!$A$1:$A$1001,customers!$G$1:$G$1001,,0)</f>
        <v>United States</v>
      </c>
      <c r="K479" s="13" t="str">
        <f>_xll.XLOOKUP(F479,products!$A$1:$A$49,products!$B$1:$B$49,,0)</f>
        <v>Exc</v>
      </c>
      <c r="L479" s="13" t="str">
        <f>_xll.XLOOKUP(F479,products!$A$1:$A$49,products!$C$1:$C$49,,0)</f>
        <v>L</v>
      </c>
      <c r="M479" s="10" t="str">
        <f>_xll.XLOOKUP(F479,products!$A$1:$A$49,products!$D$1:$D$49,,0) &amp; " Kg "</f>
        <v xml:space="preserve">2.5 Kg </v>
      </c>
      <c r="N479" s="26">
        <f>_xll.XLOOKUP(F479,products!$A$1:$A$49,products!$E$1:$E$49,,0)</f>
        <v>34.154999999999994</v>
      </c>
      <c r="O479" s="27">
        <f>(G479*N479)</f>
        <v>170.77499999999998</v>
      </c>
      <c r="P479" t="str">
        <f>IF(K479="Rob","Robusta",IF(K479="Exc","Excelsa",IF(K479="Lib","Liberica",IF(K479="Ara","Arabica",""))))</f>
        <v>Excelsa</v>
      </c>
      <c r="Q479" t="str">
        <f>IF(L479="M","Medium",IF(L479="D","Dark",IF(L479="L","Light","")))</f>
        <v>Light</v>
      </c>
      <c r="R479" t="str">
        <f>_xll.XLOOKUP(Table3[[#This Row],[Customer ID]],customers!$A$1:$A$1001,customers!$I$1:$I$1001,,0)</f>
        <v>Yes</v>
      </c>
    </row>
    <row r="480" spans="1:18" x14ac:dyDescent="0.3">
      <c r="A480" s="9" t="s">
        <v>3283</v>
      </c>
      <c r="B480" s="18">
        <v>44132</v>
      </c>
      <c r="C480" s="8">
        <f>YEAR(B480)</f>
        <v>2020</v>
      </c>
      <c r="D480" s="38" t="str">
        <f t="shared" si="7"/>
        <v>Oct</v>
      </c>
      <c r="E480" s="9" t="s">
        <v>3284</v>
      </c>
      <c r="F480" s="10" t="s">
        <v>6170</v>
      </c>
      <c r="G480" s="9">
        <v>2</v>
      </c>
      <c r="H480" s="9" t="str">
        <f>_xll.XLOOKUP(E480,customers!$A$1:$A$1001,customers!$B$1:$B$1001,,0)</f>
        <v>Felicia Jecock</v>
      </c>
      <c r="I480" s="32" t="str">
        <f>_xll.XLOOKUP(E480,customers!$A$1:$A$1001,customers!$C$1:$C$1001,,0)</f>
        <v>fjecockdq@unicef.org</v>
      </c>
      <c r="J480" s="9" t="str">
        <f>_xll.XLOOKUP(E480,customers!$A$1:$A$1001,customers!$G$1:$G$1001,,0)</f>
        <v>United States</v>
      </c>
      <c r="K480" s="10" t="str">
        <f>_xll.XLOOKUP(F480,products!$A$1:$A$49,products!$B$1:$B$49,,0)</f>
        <v>Lib</v>
      </c>
      <c r="L480" s="10" t="str">
        <f>_xll.XLOOKUP(F480,products!$A$1:$A$49,products!$C$1:$C$49,,0)</f>
        <v>L</v>
      </c>
      <c r="M480" s="10" t="str">
        <f>_xll.XLOOKUP(F480,products!$A$1:$A$49,products!$D$1:$D$49,,0) &amp; " Kg "</f>
        <v xml:space="preserve">1 Kg </v>
      </c>
      <c r="N480" s="24">
        <f>_xll.XLOOKUP(F480,products!$A$1:$A$49,products!$E$1:$E$49,,0)</f>
        <v>15.85</v>
      </c>
      <c r="O480" s="25">
        <f>(G480*N480)</f>
        <v>31.7</v>
      </c>
      <c r="P480" t="str">
        <f>IF(K480="Rob","Robusta",IF(K480="Exc","Excelsa",IF(K480="Lib","Liberica",IF(K480="Ara","Arabica",""))))</f>
        <v>Liberica</v>
      </c>
      <c r="Q480" t="str">
        <f>IF(L480="M","Medium",IF(L480="D","Dark",IF(L480="L","Light","")))</f>
        <v>Light</v>
      </c>
      <c r="R480" t="str">
        <f>_xll.XLOOKUP(Table3[[#This Row],[Customer ID]],customers!$A$1:$A$1001,customers!$I$1:$I$1001,,0)</f>
        <v>No</v>
      </c>
    </row>
    <row r="481" spans="1:18" x14ac:dyDescent="0.3">
      <c r="A481" s="12" t="s">
        <v>2694</v>
      </c>
      <c r="B481" s="19">
        <v>44133</v>
      </c>
      <c r="C481" s="11">
        <f>YEAR(B481)</f>
        <v>2020</v>
      </c>
      <c r="D481" s="38" t="str">
        <f t="shared" si="7"/>
        <v>Oct</v>
      </c>
      <c r="E481" s="12" t="s">
        <v>2695</v>
      </c>
      <c r="F481" s="13" t="s">
        <v>6157</v>
      </c>
      <c r="G481" s="12">
        <v>2</v>
      </c>
      <c r="H481" s="12" t="str">
        <f>_xll.XLOOKUP(E481,customers!$A$1:$A$1001,customers!$B$1:$B$1001,,0)</f>
        <v>Itch Norquoy</v>
      </c>
      <c r="I481" s="33" t="str">
        <f>_xll.XLOOKUP(E481,customers!$A$1:$A$1001,customers!$C$1:$C$1001,,0)</f>
        <v>inorquoyav@businessweek.com</v>
      </c>
      <c r="J481" s="12" t="str">
        <f>_xll.XLOOKUP(E481,customers!$A$1:$A$1001,customers!$G$1:$G$1001,,0)</f>
        <v>United States</v>
      </c>
      <c r="K481" s="13" t="str">
        <f>_xll.XLOOKUP(F481,products!$A$1:$A$49,products!$B$1:$B$49,,0)</f>
        <v>Ara</v>
      </c>
      <c r="L481" s="13" t="str">
        <f>_xll.XLOOKUP(F481,products!$A$1:$A$49,products!$C$1:$C$49,,0)</f>
        <v>M</v>
      </c>
      <c r="M481" s="10" t="str">
        <f>_xll.XLOOKUP(F481,products!$A$1:$A$49,products!$D$1:$D$49,,0) &amp; " Kg "</f>
        <v xml:space="preserve">0.5 Kg </v>
      </c>
      <c r="N481" s="26">
        <f>_xll.XLOOKUP(F481,products!$A$1:$A$49,products!$E$1:$E$49,,0)</f>
        <v>6.75</v>
      </c>
      <c r="O481" s="27">
        <f>(G481*N481)</f>
        <v>13.5</v>
      </c>
      <c r="P481" t="str">
        <f>IF(K481="Rob","Robusta",IF(K481="Exc","Excelsa",IF(K481="Lib","Liberica",IF(K481="Ara","Arabica",""))))</f>
        <v>Arabica</v>
      </c>
      <c r="Q481" t="str">
        <f>IF(L481="M","Medium",IF(L481="D","Dark",IF(L481="L","Light","")))</f>
        <v>Medium</v>
      </c>
      <c r="R481" t="str">
        <f>_xll.XLOOKUP(Table3[[#This Row],[Customer ID]],customers!$A$1:$A$1001,customers!$I$1:$I$1001,,0)</f>
        <v>No</v>
      </c>
    </row>
    <row r="482" spans="1:18" x14ac:dyDescent="0.3">
      <c r="A482" s="9" t="s">
        <v>4682</v>
      </c>
      <c r="B482" s="18">
        <v>44133</v>
      </c>
      <c r="C482" s="8">
        <f>YEAR(B482)</f>
        <v>2020</v>
      </c>
      <c r="D482" s="38" t="str">
        <f t="shared" si="7"/>
        <v>Oct</v>
      </c>
      <c r="E482" s="9" t="s">
        <v>4683</v>
      </c>
      <c r="F482" s="10" t="s">
        <v>6162</v>
      </c>
      <c r="G482" s="9">
        <v>4</v>
      </c>
      <c r="H482" s="9" t="str">
        <f>_xll.XLOOKUP(E482,customers!$A$1:$A$1001,customers!$B$1:$B$1001,,0)</f>
        <v>Reese Lidgey</v>
      </c>
      <c r="I482" s="32" t="str">
        <f>_xll.XLOOKUP(E482,customers!$A$1:$A$1001,customers!$C$1:$C$1001,,0)</f>
        <v>rlidgeykm@vimeo.com</v>
      </c>
      <c r="J482" s="9" t="str">
        <f>_xll.XLOOKUP(E482,customers!$A$1:$A$1001,customers!$G$1:$G$1001,,0)</f>
        <v>United States</v>
      </c>
      <c r="K482" s="10" t="str">
        <f>_xll.XLOOKUP(F482,products!$A$1:$A$49,products!$B$1:$B$49,,0)</f>
        <v>Lib</v>
      </c>
      <c r="L482" s="10" t="str">
        <f>_xll.XLOOKUP(F482,products!$A$1:$A$49,products!$C$1:$C$49,,0)</f>
        <v>M</v>
      </c>
      <c r="M482" s="10" t="str">
        <f>_xll.XLOOKUP(F482,products!$A$1:$A$49,products!$D$1:$D$49,,0) &amp; " Kg "</f>
        <v xml:space="preserve">1 Kg </v>
      </c>
      <c r="N482" s="24">
        <f>_xll.XLOOKUP(F482,products!$A$1:$A$49,products!$E$1:$E$49,,0)</f>
        <v>14.55</v>
      </c>
      <c r="O482" s="25">
        <f>(G482*N482)</f>
        <v>58.2</v>
      </c>
      <c r="P482" t="str">
        <f>IF(K482="Rob","Robusta",IF(K482="Exc","Excelsa",IF(K482="Lib","Liberica",IF(K482="Ara","Arabica",""))))</f>
        <v>Liberica</v>
      </c>
      <c r="Q482" t="str">
        <f>IF(L482="M","Medium",IF(L482="D","Dark",IF(L482="L","Light","")))</f>
        <v>Medium</v>
      </c>
      <c r="R482" t="str">
        <f>_xll.XLOOKUP(Table3[[#This Row],[Customer ID]],customers!$A$1:$A$1001,customers!$I$1:$I$1001,,0)</f>
        <v>No</v>
      </c>
    </row>
    <row r="483" spans="1:18" x14ac:dyDescent="0.3">
      <c r="A483" s="12" t="s">
        <v>5141</v>
      </c>
      <c r="B483" s="19">
        <v>44134</v>
      </c>
      <c r="C483" s="11">
        <f>YEAR(B483)</f>
        <v>2020</v>
      </c>
      <c r="D483" s="38" t="str">
        <f t="shared" si="7"/>
        <v>Oct</v>
      </c>
      <c r="E483" s="12" t="s">
        <v>5142</v>
      </c>
      <c r="F483" s="13" t="s">
        <v>6170</v>
      </c>
      <c r="G483" s="12">
        <v>3</v>
      </c>
      <c r="H483" s="12" t="str">
        <f>_xll.XLOOKUP(E483,customers!$A$1:$A$1001,customers!$B$1:$B$1001,,0)</f>
        <v>Tess Benediktovich</v>
      </c>
      <c r="I483" s="33" t="str">
        <f>_xll.XLOOKUP(E483,customers!$A$1:$A$1001,customers!$C$1:$C$1001,,0)</f>
        <v>tbenediktovichmv@ebay.com</v>
      </c>
      <c r="J483" s="12" t="str">
        <f>_xll.XLOOKUP(E483,customers!$A$1:$A$1001,customers!$G$1:$G$1001,,0)</f>
        <v>United States</v>
      </c>
      <c r="K483" s="13" t="str">
        <f>_xll.XLOOKUP(F483,products!$A$1:$A$49,products!$B$1:$B$49,,0)</f>
        <v>Lib</v>
      </c>
      <c r="L483" s="13" t="str">
        <f>_xll.XLOOKUP(F483,products!$A$1:$A$49,products!$C$1:$C$49,,0)</f>
        <v>L</v>
      </c>
      <c r="M483" s="10" t="str">
        <f>_xll.XLOOKUP(F483,products!$A$1:$A$49,products!$D$1:$D$49,,0) &amp; " Kg "</f>
        <v xml:space="preserve">1 Kg </v>
      </c>
      <c r="N483" s="26">
        <f>_xll.XLOOKUP(F483,products!$A$1:$A$49,products!$E$1:$E$49,,0)</f>
        <v>15.85</v>
      </c>
      <c r="O483" s="27">
        <f>(G483*N483)</f>
        <v>47.55</v>
      </c>
      <c r="P483" t="str">
        <f>IF(K483="Rob","Robusta",IF(K483="Exc","Excelsa",IF(K483="Lib","Liberica",IF(K483="Ara","Arabica",""))))</f>
        <v>Liberica</v>
      </c>
      <c r="Q483" t="str">
        <f>IF(L483="M","Medium",IF(L483="D","Dark",IF(L483="L","Light","")))</f>
        <v>Light</v>
      </c>
      <c r="R483" t="str">
        <f>_xll.XLOOKUP(Table3[[#This Row],[Customer ID]],customers!$A$1:$A$1001,customers!$I$1:$I$1001,,0)</f>
        <v>Yes</v>
      </c>
    </row>
    <row r="484" spans="1:18" x14ac:dyDescent="0.3">
      <c r="A484" s="9" t="s">
        <v>1001</v>
      </c>
      <c r="B484" s="18">
        <v>44137</v>
      </c>
      <c r="C484" s="8">
        <f>YEAR(B484)</f>
        <v>2020</v>
      </c>
      <c r="D484" s="38" t="str">
        <f t="shared" si="7"/>
        <v>Nov</v>
      </c>
      <c r="E484" s="9" t="s">
        <v>1002</v>
      </c>
      <c r="F484" s="10" t="s">
        <v>6175</v>
      </c>
      <c r="G484" s="9">
        <v>4</v>
      </c>
      <c r="H484" s="9" t="str">
        <f>_xll.XLOOKUP(E484,customers!$A$1:$A$1001,customers!$B$1:$B$1001,,0)</f>
        <v>Adham Greenhead</v>
      </c>
      <c r="I484" s="32" t="str">
        <f>_xll.XLOOKUP(E484,customers!$A$1:$A$1001,customers!$C$1:$C$1001,,0)</f>
        <v>agreenhead2j@dailymail.co.uk</v>
      </c>
      <c r="J484" s="9" t="str">
        <f>_xll.XLOOKUP(E484,customers!$A$1:$A$1001,customers!$G$1:$G$1001,,0)</f>
        <v>United States</v>
      </c>
      <c r="K484" s="10" t="str">
        <f>_xll.XLOOKUP(F484,products!$A$1:$A$49,products!$B$1:$B$49,,0)</f>
        <v>Ara</v>
      </c>
      <c r="L484" s="10" t="str">
        <f>_xll.XLOOKUP(F484,products!$A$1:$A$49,products!$C$1:$C$49,,0)</f>
        <v>M</v>
      </c>
      <c r="M484" s="10" t="str">
        <f>_xll.XLOOKUP(F484,products!$A$1:$A$49,products!$D$1:$D$49,,0) &amp; " Kg "</f>
        <v xml:space="preserve">2.5 Kg </v>
      </c>
      <c r="N484" s="24">
        <f>_xll.XLOOKUP(F484,products!$A$1:$A$49,products!$E$1:$E$49,,0)</f>
        <v>25.874999999999996</v>
      </c>
      <c r="O484" s="25">
        <f>(G484*N484)</f>
        <v>103.49999999999999</v>
      </c>
      <c r="P484" t="str">
        <f>IF(K484="Rob","Robusta",IF(K484="Exc","Excelsa",IF(K484="Lib","Liberica",IF(K484="Ara","Arabica",""))))</f>
        <v>Arabica</v>
      </c>
      <c r="Q484" t="str">
        <f>IF(L484="M","Medium",IF(L484="D","Dark",IF(L484="L","Light","")))</f>
        <v>Medium</v>
      </c>
      <c r="R484" t="str">
        <f>_xll.XLOOKUP(Table3[[#This Row],[Customer ID]],customers!$A$1:$A$1001,customers!$I$1:$I$1001,,0)</f>
        <v>No</v>
      </c>
    </row>
    <row r="485" spans="1:18" x14ac:dyDescent="0.3">
      <c r="A485" s="12" t="s">
        <v>3911</v>
      </c>
      <c r="B485" s="19">
        <v>44138</v>
      </c>
      <c r="C485" s="11">
        <f>YEAR(B485)</f>
        <v>2020</v>
      </c>
      <c r="D485" s="38" t="str">
        <f t="shared" si="7"/>
        <v>Nov</v>
      </c>
      <c r="E485" s="12" t="s">
        <v>3840</v>
      </c>
      <c r="F485" s="13" t="s">
        <v>6164</v>
      </c>
      <c r="G485" s="12">
        <v>3</v>
      </c>
      <c r="H485" s="12" t="str">
        <f>_xll.XLOOKUP(E485,customers!$A$1:$A$1001,customers!$B$1:$B$1001,,0)</f>
        <v>Cody Verissimo</v>
      </c>
      <c r="I485" s="33" t="str">
        <f>_xll.XLOOKUP(E485,customers!$A$1:$A$1001,customers!$C$1:$C$1001,,0)</f>
        <v>cverissimogh@theglobeandmail.com</v>
      </c>
      <c r="J485" s="12" t="str">
        <f>_xll.XLOOKUP(E485,customers!$A$1:$A$1001,customers!$G$1:$G$1001,,0)</f>
        <v>United Kingdom</v>
      </c>
      <c r="K485" s="13" t="str">
        <f>_xll.XLOOKUP(F485,products!$A$1:$A$49,products!$B$1:$B$49,,0)</f>
        <v>Lib</v>
      </c>
      <c r="L485" s="13" t="str">
        <f>_xll.XLOOKUP(F485,products!$A$1:$A$49,products!$C$1:$C$49,,0)</f>
        <v>L</v>
      </c>
      <c r="M485" s="10" t="str">
        <f>_xll.XLOOKUP(F485,products!$A$1:$A$49,products!$D$1:$D$49,,0) &amp; " Kg "</f>
        <v xml:space="preserve">2.5 Kg </v>
      </c>
      <c r="N485" s="26">
        <f>_xll.XLOOKUP(F485,products!$A$1:$A$49,products!$E$1:$E$49,,0)</f>
        <v>36.454999999999998</v>
      </c>
      <c r="O485" s="27">
        <f>(G485*N485)</f>
        <v>109.36499999999999</v>
      </c>
      <c r="P485" t="str">
        <f>IF(K485="Rob","Robusta",IF(K485="Exc","Excelsa",IF(K485="Lib","Liberica",IF(K485="Ara","Arabica",""))))</f>
        <v>Liberica</v>
      </c>
      <c r="Q485" t="str">
        <f>IF(L485="M","Medium",IF(L485="D","Dark",IF(L485="L","Light","")))</f>
        <v>Light</v>
      </c>
      <c r="R485" t="str">
        <f>_xll.XLOOKUP(Table3[[#This Row],[Customer ID]],customers!$A$1:$A$1001,customers!$I$1:$I$1001,,0)</f>
        <v>Yes</v>
      </c>
    </row>
    <row r="486" spans="1:18" x14ac:dyDescent="0.3">
      <c r="A486" s="9" t="s">
        <v>1043</v>
      </c>
      <c r="B486" s="18">
        <v>44139</v>
      </c>
      <c r="C486" s="8">
        <f>YEAR(B486)</f>
        <v>2020</v>
      </c>
      <c r="D486" s="38" t="str">
        <f t="shared" si="7"/>
        <v>Nov</v>
      </c>
      <c r="E486" s="9" t="s">
        <v>1044</v>
      </c>
      <c r="F486" s="10" t="s">
        <v>6159</v>
      </c>
      <c r="G486" s="9">
        <v>3</v>
      </c>
      <c r="H486" s="9" t="str">
        <f>_xll.XLOOKUP(E486,customers!$A$1:$A$1001,customers!$B$1:$B$1001,,0)</f>
        <v>Aube Follett</v>
      </c>
      <c r="I486" s="32">
        <f>_xll.XLOOKUP(E486,customers!$A$1:$A$1001,customers!$C$1:$C$1001,,0)</f>
        <v>0</v>
      </c>
      <c r="J486" s="9" t="str">
        <f>_xll.XLOOKUP(E486,customers!$A$1:$A$1001,customers!$G$1:$G$1001,,0)</f>
        <v>United States</v>
      </c>
      <c r="K486" s="10" t="str">
        <f>_xll.XLOOKUP(F486,products!$A$1:$A$49,products!$B$1:$B$49,,0)</f>
        <v>Lib</v>
      </c>
      <c r="L486" s="10" t="str">
        <f>_xll.XLOOKUP(F486,products!$A$1:$A$49,products!$C$1:$C$49,,0)</f>
        <v>M</v>
      </c>
      <c r="M486" s="10" t="str">
        <f>_xll.XLOOKUP(F486,products!$A$1:$A$49,products!$D$1:$D$49,,0) &amp; " Kg "</f>
        <v xml:space="preserve">0.2 Kg </v>
      </c>
      <c r="N486" s="24">
        <f>_xll.XLOOKUP(F486,products!$A$1:$A$49,products!$E$1:$E$49,,0)</f>
        <v>4.3650000000000002</v>
      </c>
      <c r="O486" s="25">
        <f>(G486*N486)</f>
        <v>13.095000000000001</v>
      </c>
      <c r="P486" t="str">
        <f>IF(K486="Rob","Robusta",IF(K486="Exc","Excelsa",IF(K486="Lib","Liberica",IF(K486="Ara","Arabica",""))))</f>
        <v>Liberica</v>
      </c>
      <c r="Q486" t="str">
        <f>IF(L486="M","Medium",IF(L486="D","Dark",IF(L486="L","Light","")))</f>
        <v>Medium</v>
      </c>
      <c r="R486" t="str">
        <f>_xll.XLOOKUP(Table3[[#This Row],[Customer ID]],customers!$A$1:$A$1001,customers!$I$1:$I$1001,,0)</f>
        <v>Yes</v>
      </c>
    </row>
    <row r="487" spans="1:18" x14ac:dyDescent="0.3">
      <c r="A487" s="12" t="s">
        <v>2721</v>
      </c>
      <c r="B487" s="19">
        <v>44140</v>
      </c>
      <c r="C487" s="11">
        <f>YEAR(B487)</f>
        <v>2020</v>
      </c>
      <c r="D487" s="38" t="str">
        <f t="shared" si="7"/>
        <v>Nov</v>
      </c>
      <c r="E487" s="12" t="s">
        <v>2722</v>
      </c>
      <c r="F487" s="13" t="s">
        <v>6180</v>
      </c>
      <c r="G487" s="12">
        <v>5</v>
      </c>
      <c r="H487" s="12" t="str">
        <f>_xll.XLOOKUP(E487,customers!$A$1:$A$1001,customers!$B$1:$B$1001,,0)</f>
        <v>Xenos Gibbons</v>
      </c>
      <c r="I487" s="33" t="str">
        <f>_xll.XLOOKUP(E487,customers!$A$1:$A$1001,customers!$C$1:$C$1001,,0)</f>
        <v>xgibbonsb0@artisteer.com</v>
      </c>
      <c r="J487" s="12" t="str">
        <f>_xll.XLOOKUP(E487,customers!$A$1:$A$1001,customers!$G$1:$G$1001,,0)</f>
        <v>United States</v>
      </c>
      <c r="K487" s="13" t="str">
        <f>_xll.XLOOKUP(F487,products!$A$1:$A$49,products!$B$1:$B$49,,0)</f>
        <v>Ara</v>
      </c>
      <c r="L487" s="13" t="str">
        <f>_xll.XLOOKUP(F487,products!$A$1:$A$49,products!$C$1:$C$49,,0)</f>
        <v>L</v>
      </c>
      <c r="M487" s="10" t="str">
        <f>_xll.XLOOKUP(F487,products!$A$1:$A$49,products!$D$1:$D$49,,0) &amp; " Kg "</f>
        <v xml:space="preserve">0.5 Kg </v>
      </c>
      <c r="N487" s="26">
        <f>_xll.XLOOKUP(F487,products!$A$1:$A$49,products!$E$1:$E$49,,0)</f>
        <v>7.77</v>
      </c>
      <c r="O487" s="27">
        <f>(G487*N487)</f>
        <v>38.849999999999994</v>
      </c>
      <c r="P487" t="str">
        <f>IF(K487="Rob","Robusta",IF(K487="Exc","Excelsa",IF(K487="Lib","Liberica",IF(K487="Ara","Arabica",""))))</f>
        <v>Arabica</v>
      </c>
      <c r="Q487" t="str">
        <f>IF(L487="M","Medium",IF(L487="D","Dark",IF(L487="L","Light","")))</f>
        <v>Light</v>
      </c>
      <c r="R487" t="str">
        <f>_xll.XLOOKUP(Table3[[#This Row],[Customer ID]],customers!$A$1:$A$1001,customers!$I$1:$I$1001,,0)</f>
        <v>No</v>
      </c>
    </row>
    <row r="488" spans="1:18" x14ac:dyDescent="0.3">
      <c r="A488" s="9" t="s">
        <v>5205</v>
      </c>
      <c r="B488" s="18">
        <v>44141</v>
      </c>
      <c r="C488" s="8">
        <f>YEAR(B488)</f>
        <v>2020</v>
      </c>
      <c r="D488" s="38" t="str">
        <f t="shared" si="7"/>
        <v>Nov</v>
      </c>
      <c r="E488" s="9" t="s">
        <v>5206</v>
      </c>
      <c r="F488" s="10" t="s">
        <v>6168</v>
      </c>
      <c r="G488" s="9">
        <v>1</v>
      </c>
      <c r="H488" s="9" t="str">
        <f>_xll.XLOOKUP(E488,customers!$A$1:$A$1001,customers!$B$1:$B$1001,,0)</f>
        <v>Nadeen Broomer</v>
      </c>
      <c r="I488" s="32" t="str">
        <f>_xll.XLOOKUP(E488,customers!$A$1:$A$1001,customers!$C$1:$C$1001,,0)</f>
        <v>nbroomern6@examiner.com</v>
      </c>
      <c r="J488" s="9" t="str">
        <f>_xll.XLOOKUP(E488,customers!$A$1:$A$1001,customers!$G$1:$G$1001,,0)</f>
        <v>United States</v>
      </c>
      <c r="K488" s="10" t="str">
        <f>_xll.XLOOKUP(F488,products!$A$1:$A$49,products!$B$1:$B$49,,0)</f>
        <v>Ara</v>
      </c>
      <c r="L488" s="10" t="str">
        <f>_xll.XLOOKUP(F488,products!$A$1:$A$49,products!$C$1:$C$49,,0)</f>
        <v>D</v>
      </c>
      <c r="M488" s="10" t="str">
        <f>_xll.XLOOKUP(F488,products!$A$1:$A$49,products!$D$1:$D$49,,0) &amp; " Kg "</f>
        <v xml:space="preserve">2.5 Kg </v>
      </c>
      <c r="N488" s="24">
        <f>_xll.XLOOKUP(F488,products!$A$1:$A$49,products!$E$1:$E$49,,0)</f>
        <v>22.884999999999998</v>
      </c>
      <c r="O488" s="25">
        <f>(G488*N488)</f>
        <v>22.884999999999998</v>
      </c>
      <c r="P488" t="str">
        <f>IF(K488="Rob","Robusta",IF(K488="Exc","Excelsa",IF(K488="Lib","Liberica",IF(K488="Ara","Arabica",""))))</f>
        <v>Arabica</v>
      </c>
      <c r="Q488" t="str">
        <f>IF(L488="M","Medium",IF(L488="D","Dark",IF(L488="L","Light","")))</f>
        <v>Dark</v>
      </c>
      <c r="R488" t="str">
        <f>_xll.XLOOKUP(Table3[[#This Row],[Customer ID]],customers!$A$1:$A$1001,customers!$I$1:$I$1001,,0)</f>
        <v>No</v>
      </c>
    </row>
    <row r="489" spans="1:18" x14ac:dyDescent="0.3">
      <c r="A489" s="12" t="s">
        <v>2844</v>
      </c>
      <c r="B489" s="19">
        <v>44142</v>
      </c>
      <c r="C489" s="11">
        <f>YEAR(B489)</f>
        <v>2020</v>
      </c>
      <c r="D489" s="38" t="str">
        <f t="shared" si="7"/>
        <v>Nov</v>
      </c>
      <c r="E489" s="12" t="s">
        <v>2845</v>
      </c>
      <c r="F489" s="13" t="s">
        <v>6182</v>
      </c>
      <c r="G489" s="12">
        <v>5</v>
      </c>
      <c r="H489" s="12" t="str">
        <f>_xll.XLOOKUP(E489,customers!$A$1:$A$1001,customers!$B$1:$B$1001,,0)</f>
        <v>Broderick McGilvra</v>
      </c>
      <c r="I489" s="33" t="str">
        <f>_xll.XLOOKUP(E489,customers!$A$1:$A$1001,customers!$C$1:$C$1001,,0)</f>
        <v>bmcgilvrabm@so-net.ne.jp</v>
      </c>
      <c r="J489" s="12" t="str">
        <f>_xll.XLOOKUP(E489,customers!$A$1:$A$1001,customers!$G$1:$G$1001,,0)</f>
        <v>United States</v>
      </c>
      <c r="K489" s="13" t="str">
        <f>_xll.XLOOKUP(F489,products!$A$1:$A$49,products!$B$1:$B$49,,0)</f>
        <v>Ara</v>
      </c>
      <c r="L489" s="13" t="str">
        <f>_xll.XLOOKUP(F489,products!$A$1:$A$49,products!$C$1:$C$49,,0)</f>
        <v>L</v>
      </c>
      <c r="M489" s="10" t="str">
        <f>_xll.XLOOKUP(F489,products!$A$1:$A$49,products!$D$1:$D$49,,0) &amp; " Kg "</f>
        <v xml:space="preserve">2.5 Kg </v>
      </c>
      <c r="N489" s="26">
        <f>_xll.XLOOKUP(F489,products!$A$1:$A$49,products!$E$1:$E$49,,0)</f>
        <v>29.784999999999997</v>
      </c>
      <c r="O489" s="27">
        <f>(G489*N489)</f>
        <v>148.92499999999998</v>
      </c>
      <c r="P489" t="str">
        <f>IF(K489="Rob","Robusta",IF(K489="Exc","Excelsa",IF(K489="Lib","Liberica",IF(K489="Ara","Arabica",""))))</f>
        <v>Arabica</v>
      </c>
      <c r="Q489" t="str">
        <f>IF(L489="M","Medium",IF(L489="D","Dark",IF(L489="L","Light","")))</f>
        <v>Light</v>
      </c>
      <c r="R489" t="str">
        <f>_xll.XLOOKUP(Table3[[#This Row],[Customer ID]],customers!$A$1:$A$1001,customers!$I$1:$I$1001,,0)</f>
        <v>Yes</v>
      </c>
    </row>
    <row r="490" spans="1:18" x14ac:dyDescent="0.3">
      <c r="A490" s="9" t="s">
        <v>5129</v>
      </c>
      <c r="B490" s="18">
        <v>44144</v>
      </c>
      <c r="C490" s="8">
        <f>YEAR(B490)</f>
        <v>2020</v>
      </c>
      <c r="D490" s="38" t="str">
        <f t="shared" si="7"/>
        <v>Nov</v>
      </c>
      <c r="E490" s="9" t="s">
        <v>5130</v>
      </c>
      <c r="F490" s="10" t="s">
        <v>6172</v>
      </c>
      <c r="G490" s="9">
        <v>5</v>
      </c>
      <c r="H490" s="9" t="str">
        <f>_xll.XLOOKUP(E490,customers!$A$1:$A$1001,customers!$B$1:$B$1001,,0)</f>
        <v>Ericka Tripp</v>
      </c>
      <c r="I490" s="32" t="str">
        <f>_xll.XLOOKUP(E490,customers!$A$1:$A$1001,customers!$C$1:$C$1001,,0)</f>
        <v>etrippmt@wp.com</v>
      </c>
      <c r="J490" s="9" t="str">
        <f>_xll.XLOOKUP(E490,customers!$A$1:$A$1001,customers!$G$1:$G$1001,,0)</f>
        <v>United States</v>
      </c>
      <c r="K490" s="10" t="str">
        <f>_xll.XLOOKUP(F490,products!$A$1:$A$49,products!$B$1:$B$49,,0)</f>
        <v>Rob</v>
      </c>
      <c r="L490" s="10" t="str">
        <f>_xll.XLOOKUP(F490,products!$A$1:$A$49,products!$C$1:$C$49,,0)</f>
        <v>D</v>
      </c>
      <c r="M490" s="10" t="str">
        <f>_xll.XLOOKUP(F490,products!$A$1:$A$49,products!$D$1:$D$49,,0) &amp; " Kg "</f>
        <v xml:space="preserve">0.5 Kg </v>
      </c>
      <c r="N490" s="24">
        <f>_xll.XLOOKUP(F490,products!$A$1:$A$49,products!$E$1:$E$49,,0)</f>
        <v>5.3699999999999992</v>
      </c>
      <c r="O490" s="25">
        <f>(G490*N490)</f>
        <v>26.849999999999994</v>
      </c>
      <c r="P490" t="str">
        <f>IF(K490="Rob","Robusta",IF(K490="Exc","Excelsa",IF(K490="Lib","Liberica",IF(K490="Ara","Arabica",""))))</f>
        <v>Robusta</v>
      </c>
      <c r="Q490" t="str">
        <f>IF(L490="M","Medium",IF(L490="D","Dark",IF(L490="L","Light","")))</f>
        <v>Dark</v>
      </c>
      <c r="R490" t="str">
        <f>_xll.XLOOKUP(Table3[[#This Row],[Customer ID]],customers!$A$1:$A$1001,customers!$I$1:$I$1001,,0)</f>
        <v>No</v>
      </c>
    </row>
    <row r="491" spans="1:18" x14ac:dyDescent="0.3">
      <c r="A491" s="12" t="s">
        <v>3927</v>
      </c>
      <c r="B491" s="19">
        <v>44147</v>
      </c>
      <c r="C491" s="11">
        <f>YEAR(B491)</f>
        <v>2020</v>
      </c>
      <c r="D491" s="38" t="str">
        <f t="shared" si="7"/>
        <v>Nov</v>
      </c>
      <c r="E491" s="12" t="s">
        <v>3928</v>
      </c>
      <c r="F491" s="13" t="s">
        <v>6159</v>
      </c>
      <c r="G491" s="12">
        <v>6</v>
      </c>
      <c r="H491" s="12" t="str">
        <f>_xll.XLOOKUP(E491,customers!$A$1:$A$1001,customers!$B$1:$B$1001,,0)</f>
        <v>Ancell Fendt</v>
      </c>
      <c r="I491" s="33" t="str">
        <f>_xll.XLOOKUP(E491,customers!$A$1:$A$1001,customers!$C$1:$C$1001,,0)</f>
        <v>afendtgx@forbes.com</v>
      </c>
      <c r="J491" s="12" t="str">
        <f>_xll.XLOOKUP(E491,customers!$A$1:$A$1001,customers!$G$1:$G$1001,,0)</f>
        <v>United States</v>
      </c>
      <c r="K491" s="13" t="str">
        <f>_xll.XLOOKUP(F491,products!$A$1:$A$49,products!$B$1:$B$49,,0)</f>
        <v>Lib</v>
      </c>
      <c r="L491" s="13" t="str">
        <f>_xll.XLOOKUP(F491,products!$A$1:$A$49,products!$C$1:$C$49,,0)</f>
        <v>M</v>
      </c>
      <c r="M491" s="10" t="str">
        <f>_xll.XLOOKUP(F491,products!$A$1:$A$49,products!$D$1:$D$49,,0) &amp; " Kg "</f>
        <v xml:space="preserve">0.2 Kg </v>
      </c>
      <c r="N491" s="26">
        <f>_xll.XLOOKUP(F491,products!$A$1:$A$49,products!$E$1:$E$49,,0)</f>
        <v>4.3650000000000002</v>
      </c>
      <c r="O491" s="27">
        <f>(G491*N491)</f>
        <v>26.19</v>
      </c>
      <c r="P491" t="str">
        <f>IF(K491="Rob","Robusta",IF(K491="Exc","Excelsa",IF(K491="Lib","Liberica",IF(K491="Ara","Arabica",""))))</f>
        <v>Liberica</v>
      </c>
      <c r="Q491" t="str">
        <f>IF(L491="M","Medium",IF(L491="D","Dark",IF(L491="L","Light","")))</f>
        <v>Medium</v>
      </c>
      <c r="R491" t="str">
        <f>_xll.XLOOKUP(Table3[[#This Row],[Customer ID]],customers!$A$1:$A$1001,customers!$I$1:$I$1001,,0)</f>
        <v>Yes</v>
      </c>
    </row>
    <row r="492" spans="1:18" x14ac:dyDescent="0.3">
      <c r="A492" s="9" t="s">
        <v>3900</v>
      </c>
      <c r="B492" s="18">
        <v>44148</v>
      </c>
      <c r="C492" s="8">
        <f>YEAR(B492)</f>
        <v>2020</v>
      </c>
      <c r="D492" s="38" t="str">
        <f t="shared" si="7"/>
        <v>Nov</v>
      </c>
      <c r="E492" s="9" t="s">
        <v>3901</v>
      </c>
      <c r="F492" s="10" t="s">
        <v>6165</v>
      </c>
      <c r="G492" s="9">
        <v>4</v>
      </c>
      <c r="H492" s="9" t="str">
        <f>_xll.XLOOKUP(E492,customers!$A$1:$A$1001,customers!$B$1:$B$1001,,0)</f>
        <v>Jorge Bettison</v>
      </c>
      <c r="I492" s="32">
        <f>_xll.XLOOKUP(E492,customers!$A$1:$A$1001,customers!$C$1:$C$1001,,0)</f>
        <v>0</v>
      </c>
      <c r="J492" s="9" t="str">
        <f>_xll.XLOOKUP(E492,customers!$A$1:$A$1001,customers!$G$1:$G$1001,,0)</f>
        <v>Ireland</v>
      </c>
      <c r="K492" s="10" t="str">
        <f>_xll.XLOOKUP(F492,products!$A$1:$A$49,products!$B$1:$B$49,,0)</f>
        <v>Lib</v>
      </c>
      <c r="L492" s="10" t="str">
        <f>_xll.XLOOKUP(F492,products!$A$1:$A$49,products!$C$1:$C$49,,0)</f>
        <v>D</v>
      </c>
      <c r="M492" s="10" t="str">
        <f>_xll.XLOOKUP(F492,products!$A$1:$A$49,products!$D$1:$D$49,,0) &amp; " Kg "</f>
        <v xml:space="preserve">2.5 Kg </v>
      </c>
      <c r="N492" s="24">
        <f>_xll.XLOOKUP(F492,products!$A$1:$A$49,products!$E$1:$E$49,,0)</f>
        <v>29.784999999999997</v>
      </c>
      <c r="O492" s="25">
        <f>(G492*N492)</f>
        <v>119.13999999999999</v>
      </c>
      <c r="P492" t="str">
        <f>IF(K492="Rob","Robusta",IF(K492="Exc","Excelsa",IF(K492="Lib","Liberica",IF(K492="Ara","Arabica",""))))</f>
        <v>Liberica</v>
      </c>
      <c r="Q492" t="str">
        <f>IF(L492="M","Medium",IF(L492="D","Dark",IF(L492="L","Light","")))</f>
        <v>Dark</v>
      </c>
      <c r="R492" t="str">
        <f>_xll.XLOOKUP(Table3[[#This Row],[Customer ID]],customers!$A$1:$A$1001,customers!$I$1:$I$1001,,0)</f>
        <v>No</v>
      </c>
    </row>
    <row r="493" spans="1:18" x14ac:dyDescent="0.3">
      <c r="A493" s="12" t="s">
        <v>4551</v>
      </c>
      <c r="B493" s="19">
        <v>44150</v>
      </c>
      <c r="C493" s="11">
        <f>YEAR(B493)</f>
        <v>2020</v>
      </c>
      <c r="D493" s="38" t="str">
        <f t="shared" si="7"/>
        <v>Nov</v>
      </c>
      <c r="E493" s="12" t="s">
        <v>4552</v>
      </c>
      <c r="F493" s="13" t="s">
        <v>6170</v>
      </c>
      <c r="G493" s="12">
        <v>5</v>
      </c>
      <c r="H493" s="12" t="str">
        <f>_xll.XLOOKUP(E493,customers!$A$1:$A$1001,customers!$B$1:$B$1001,,0)</f>
        <v>Granger Fantham</v>
      </c>
      <c r="I493" s="33" t="str">
        <f>_xll.XLOOKUP(E493,customers!$A$1:$A$1001,customers!$C$1:$C$1001,,0)</f>
        <v>gfanthamjz@hexun.com</v>
      </c>
      <c r="J493" s="12" t="str">
        <f>_xll.XLOOKUP(E493,customers!$A$1:$A$1001,customers!$G$1:$G$1001,,0)</f>
        <v>United States</v>
      </c>
      <c r="K493" s="13" t="str">
        <f>_xll.XLOOKUP(F493,products!$A$1:$A$49,products!$B$1:$B$49,,0)</f>
        <v>Lib</v>
      </c>
      <c r="L493" s="13" t="str">
        <f>_xll.XLOOKUP(F493,products!$A$1:$A$49,products!$C$1:$C$49,,0)</f>
        <v>L</v>
      </c>
      <c r="M493" s="10" t="str">
        <f>_xll.XLOOKUP(F493,products!$A$1:$A$49,products!$D$1:$D$49,,0) &amp; " Kg "</f>
        <v xml:space="preserve">1 Kg </v>
      </c>
      <c r="N493" s="26">
        <f>_xll.XLOOKUP(F493,products!$A$1:$A$49,products!$E$1:$E$49,,0)</f>
        <v>15.85</v>
      </c>
      <c r="O493" s="27">
        <f>(G493*N493)</f>
        <v>79.25</v>
      </c>
      <c r="P493" t="str">
        <f>IF(K493="Rob","Robusta",IF(K493="Exc","Excelsa",IF(K493="Lib","Liberica",IF(K493="Ara","Arabica",""))))</f>
        <v>Liberica</v>
      </c>
      <c r="Q493" t="str">
        <f>IF(L493="M","Medium",IF(L493="D","Dark",IF(L493="L","Light","")))</f>
        <v>Light</v>
      </c>
      <c r="R493" t="str">
        <f>_xll.XLOOKUP(Table3[[#This Row],[Customer ID]],customers!$A$1:$A$1001,customers!$I$1:$I$1001,,0)</f>
        <v>Yes</v>
      </c>
    </row>
    <row r="494" spans="1:18" x14ac:dyDescent="0.3">
      <c r="A494" s="9" t="s">
        <v>5774</v>
      </c>
      <c r="B494" s="18">
        <v>44153</v>
      </c>
      <c r="C494" s="8">
        <f>YEAR(B494)</f>
        <v>2020</v>
      </c>
      <c r="D494" s="38" t="str">
        <f t="shared" si="7"/>
        <v>Nov</v>
      </c>
      <c r="E494" s="9" t="s">
        <v>5775</v>
      </c>
      <c r="F494" s="10" t="s">
        <v>6175</v>
      </c>
      <c r="G494" s="9">
        <v>6</v>
      </c>
      <c r="H494" s="9" t="str">
        <f>_xll.XLOOKUP(E494,customers!$A$1:$A$1001,customers!$B$1:$B$1001,,0)</f>
        <v>Michale Delves</v>
      </c>
      <c r="I494" s="32" t="str">
        <f>_xll.XLOOKUP(E494,customers!$A$1:$A$1001,customers!$C$1:$C$1001,,0)</f>
        <v>mdelvespz@nature.com</v>
      </c>
      <c r="J494" s="9" t="str">
        <f>_xll.XLOOKUP(E494,customers!$A$1:$A$1001,customers!$G$1:$G$1001,,0)</f>
        <v>United States</v>
      </c>
      <c r="K494" s="10" t="str">
        <f>_xll.XLOOKUP(F494,products!$A$1:$A$49,products!$B$1:$B$49,,0)</f>
        <v>Ara</v>
      </c>
      <c r="L494" s="10" t="str">
        <f>_xll.XLOOKUP(F494,products!$A$1:$A$49,products!$C$1:$C$49,,0)</f>
        <v>M</v>
      </c>
      <c r="M494" s="10" t="str">
        <f>_xll.XLOOKUP(F494,products!$A$1:$A$49,products!$D$1:$D$49,,0) &amp; " Kg "</f>
        <v xml:space="preserve">2.5 Kg </v>
      </c>
      <c r="N494" s="24">
        <f>_xll.XLOOKUP(F494,products!$A$1:$A$49,products!$E$1:$E$49,,0)</f>
        <v>25.874999999999996</v>
      </c>
      <c r="O494" s="25">
        <f>(G494*N494)</f>
        <v>155.24999999999997</v>
      </c>
      <c r="P494" t="str">
        <f>IF(K494="Rob","Robusta",IF(K494="Exc","Excelsa",IF(K494="Lib","Liberica",IF(K494="Ara","Arabica",""))))</f>
        <v>Arabica</v>
      </c>
      <c r="Q494" t="str">
        <f>IF(L494="M","Medium",IF(L494="D","Dark",IF(L494="L","Light","")))</f>
        <v>Medium</v>
      </c>
      <c r="R494" t="str">
        <f>_xll.XLOOKUP(Table3[[#This Row],[Customer ID]],customers!$A$1:$A$1001,customers!$I$1:$I$1001,,0)</f>
        <v>Yes</v>
      </c>
    </row>
    <row r="495" spans="1:18" x14ac:dyDescent="0.3">
      <c r="A495" s="12" t="s">
        <v>4602</v>
      </c>
      <c r="B495" s="19">
        <v>44155</v>
      </c>
      <c r="C495" s="11">
        <f>YEAR(B495)</f>
        <v>2020</v>
      </c>
      <c r="D495" s="38" t="str">
        <f t="shared" si="7"/>
        <v>Nov</v>
      </c>
      <c r="E495" s="12" t="s">
        <v>4603</v>
      </c>
      <c r="F495" s="13" t="s">
        <v>6144</v>
      </c>
      <c r="G495" s="12">
        <v>3</v>
      </c>
      <c r="H495" s="12" t="str">
        <f>_xll.XLOOKUP(E495,customers!$A$1:$A$1001,customers!$B$1:$B$1001,,0)</f>
        <v>Rochette Huscroft</v>
      </c>
      <c r="I495" s="33" t="str">
        <f>_xll.XLOOKUP(E495,customers!$A$1:$A$1001,customers!$C$1:$C$1001,,0)</f>
        <v>rhuscroftk8@jimdo.com</v>
      </c>
      <c r="J495" s="12" t="str">
        <f>_xll.XLOOKUP(E495,customers!$A$1:$A$1001,customers!$G$1:$G$1001,,0)</f>
        <v>United States</v>
      </c>
      <c r="K495" s="13" t="str">
        <f>_xll.XLOOKUP(F495,products!$A$1:$A$49,products!$B$1:$B$49,,0)</f>
        <v>Exc</v>
      </c>
      <c r="L495" s="13" t="str">
        <f>_xll.XLOOKUP(F495,products!$A$1:$A$49,products!$C$1:$C$49,,0)</f>
        <v>D</v>
      </c>
      <c r="M495" s="10" t="str">
        <f>_xll.XLOOKUP(F495,products!$A$1:$A$49,products!$D$1:$D$49,,0) &amp; " Kg "</f>
        <v xml:space="preserve">0.5 Kg </v>
      </c>
      <c r="N495" s="26">
        <f>_xll.XLOOKUP(F495,products!$A$1:$A$49,products!$E$1:$E$49,,0)</f>
        <v>7.29</v>
      </c>
      <c r="O495" s="27">
        <f>(G495*N495)</f>
        <v>21.87</v>
      </c>
      <c r="P495" t="str">
        <f>IF(K495="Rob","Robusta",IF(K495="Exc","Excelsa",IF(K495="Lib","Liberica",IF(K495="Ara","Arabica",""))))</f>
        <v>Excelsa</v>
      </c>
      <c r="Q495" t="str">
        <f>IF(L495="M","Medium",IF(L495="D","Dark",IF(L495="L","Light","")))</f>
        <v>Dark</v>
      </c>
      <c r="R495" t="str">
        <f>_xll.XLOOKUP(Table3[[#This Row],[Customer ID]],customers!$A$1:$A$1001,customers!$I$1:$I$1001,,0)</f>
        <v>Yes</v>
      </c>
    </row>
    <row r="496" spans="1:18" x14ac:dyDescent="0.3">
      <c r="A496" s="9" t="s">
        <v>1958</v>
      </c>
      <c r="B496" s="18">
        <v>44156</v>
      </c>
      <c r="C496" s="8">
        <f>YEAR(B496)</f>
        <v>2020</v>
      </c>
      <c r="D496" s="38" t="str">
        <f t="shared" si="7"/>
        <v>Nov</v>
      </c>
      <c r="E496" s="9" t="s">
        <v>1959</v>
      </c>
      <c r="F496" s="10" t="s">
        <v>6142</v>
      </c>
      <c r="G496" s="9">
        <v>1</v>
      </c>
      <c r="H496" s="9" t="str">
        <f>_xll.XLOOKUP(E496,customers!$A$1:$A$1001,customers!$B$1:$B$1001,,0)</f>
        <v>Tani Taffarello</v>
      </c>
      <c r="I496" s="32" t="str">
        <f>_xll.XLOOKUP(E496,customers!$A$1:$A$1001,customers!$C$1:$C$1001,,0)</f>
        <v>ttaffarello78@sciencedaily.com</v>
      </c>
      <c r="J496" s="9" t="str">
        <f>_xll.XLOOKUP(E496,customers!$A$1:$A$1001,customers!$G$1:$G$1001,,0)</f>
        <v>United States</v>
      </c>
      <c r="K496" s="10" t="str">
        <f>_xll.XLOOKUP(F496,products!$A$1:$A$49,products!$B$1:$B$49,,0)</f>
        <v>Rob</v>
      </c>
      <c r="L496" s="10" t="str">
        <f>_xll.XLOOKUP(F496,products!$A$1:$A$49,products!$C$1:$C$49,,0)</f>
        <v>L</v>
      </c>
      <c r="M496" s="10" t="str">
        <f>_xll.XLOOKUP(F496,products!$A$1:$A$49,products!$D$1:$D$49,,0) &amp; " Kg "</f>
        <v xml:space="preserve">2.5 Kg </v>
      </c>
      <c r="N496" s="24">
        <f>_xll.XLOOKUP(F496,products!$A$1:$A$49,products!$E$1:$E$49,,0)</f>
        <v>27.484999999999996</v>
      </c>
      <c r="O496" s="25">
        <f>(G496*N496)</f>
        <v>27.484999999999996</v>
      </c>
      <c r="P496" t="str">
        <f>IF(K496="Rob","Robusta",IF(K496="Exc","Excelsa",IF(K496="Lib","Liberica",IF(K496="Ara","Arabica",""))))</f>
        <v>Robusta</v>
      </c>
      <c r="Q496" t="str">
        <f>IF(L496="M","Medium",IF(L496="D","Dark",IF(L496="L","Light","")))</f>
        <v>Light</v>
      </c>
      <c r="R496" t="str">
        <f>_xll.XLOOKUP(Table3[[#This Row],[Customer ID]],customers!$A$1:$A$1001,customers!$I$1:$I$1001,,0)</f>
        <v>Yes</v>
      </c>
    </row>
    <row r="497" spans="1:18" x14ac:dyDescent="0.3">
      <c r="A497" s="12" t="s">
        <v>3527</v>
      </c>
      <c r="B497" s="19">
        <v>44156</v>
      </c>
      <c r="C497" s="11">
        <f>YEAR(B497)</f>
        <v>2020</v>
      </c>
      <c r="D497" s="38" t="str">
        <f t="shared" si="7"/>
        <v>Nov</v>
      </c>
      <c r="E497" s="12" t="s">
        <v>3528</v>
      </c>
      <c r="F497" s="13" t="s">
        <v>6185</v>
      </c>
      <c r="G497" s="12">
        <v>4</v>
      </c>
      <c r="H497" s="12" t="str">
        <f>_xll.XLOOKUP(E497,customers!$A$1:$A$1001,customers!$B$1:$B$1001,,0)</f>
        <v>Hildegarde Brangan</v>
      </c>
      <c r="I497" s="33" t="str">
        <f>_xll.XLOOKUP(E497,customers!$A$1:$A$1001,customers!$C$1:$C$1001,,0)</f>
        <v>hbranganex@woothemes.com</v>
      </c>
      <c r="J497" s="12" t="str">
        <f>_xll.XLOOKUP(E497,customers!$A$1:$A$1001,customers!$G$1:$G$1001,,0)</f>
        <v>United States</v>
      </c>
      <c r="K497" s="13" t="str">
        <f>_xll.XLOOKUP(F497,products!$A$1:$A$49,products!$B$1:$B$49,,0)</f>
        <v>Exc</v>
      </c>
      <c r="L497" s="13" t="str">
        <f>_xll.XLOOKUP(F497,products!$A$1:$A$49,products!$C$1:$C$49,,0)</f>
        <v>D</v>
      </c>
      <c r="M497" s="10" t="str">
        <f>_xll.XLOOKUP(F497,products!$A$1:$A$49,products!$D$1:$D$49,,0) &amp; " Kg "</f>
        <v xml:space="preserve">2.5 Kg </v>
      </c>
      <c r="N497" s="26">
        <f>_xll.XLOOKUP(F497,products!$A$1:$A$49,products!$E$1:$E$49,,0)</f>
        <v>27.945</v>
      </c>
      <c r="O497" s="27">
        <f>(G497*N497)</f>
        <v>111.78</v>
      </c>
      <c r="P497" t="str">
        <f>IF(K497="Rob","Robusta",IF(K497="Exc","Excelsa",IF(K497="Lib","Liberica",IF(K497="Ara","Arabica",""))))</f>
        <v>Excelsa</v>
      </c>
      <c r="Q497" t="str">
        <f>IF(L497="M","Medium",IF(L497="D","Dark",IF(L497="L","Light","")))</f>
        <v>Dark</v>
      </c>
      <c r="R497" t="str">
        <f>_xll.XLOOKUP(Table3[[#This Row],[Customer ID]],customers!$A$1:$A$1001,customers!$I$1:$I$1001,,0)</f>
        <v>Yes</v>
      </c>
    </row>
    <row r="498" spans="1:18" x14ac:dyDescent="0.3">
      <c r="A498" s="9" t="s">
        <v>5921</v>
      </c>
      <c r="B498" s="18">
        <v>44158</v>
      </c>
      <c r="C498" s="8">
        <f>YEAR(B498)</f>
        <v>2020</v>
      </c>
      <c r="D498" s="38" t="str">
        <f t="shared" si="7"/>
        <v>Nov</v>
      </c>
      <c r="E498" s="9" t="s">
        <v>5922</v>
      </c>
      <c r="F498" s="10" t="s">
        <v>6168</v>
      </c>
      <c r="G498" s="9">
        <v>2</v>
      </c>
      <c r="H498" s="9" t="str">
        <f>_xll.XLOOKUP(E498,customers!$A$1:$A$1001,customers!$B$1:$B$1001,,0)</f>
        <v>Florinda Matusovsky</v>
      </c>
      <c r="I498" s="32">
        <f>_xll.XLOOKUP(E498,customers!$A$1:$A$1001,customers!$C$1:$C$1001,,0)</f>
        <v>0</v>
      </c>
      <c r="J498" s="9" t="str">
        <f>_xll.XLOOKUP(E498,customers!$A$1:$A$1001,customers!$G$1:$G$1001,,0)</f>
        <v>United States</v>
      </c>
      <c r="K498" s="10" t="str">
        <f>_xll.XLOOKUP(F498,products!$A$1:$A$49,products!$B$1:$B$49,,0)</f>
        <v>Ara</v>
      </c>
      <c r="L498" s="10" t="str">
        <f>_xll.XLOOKUP(F498,products!$A$1:$A$49,products!$C$1:$C$49,,0)</f>
        <v>D</v>
      </c>
      <c r="M498" s="10" t="str">
        <f>_xll.XLOOKUP(F498,products!$A$1:$A$49,products!$D$1:$D$49,,0) &amp; " Kg "</f>
        <v xml:space="preserve">2.5 Kg </v>
      </c>
      <c r="N498" s="24">
        <f>_xll.XLOOKUP(F498,products!$A$1:$A$49,products!$E$1:$E$49,,0)</f>
        <v>22.884999999999998</v>
      </c>
      <c r="O498" s="25">
        <f>(G498*N498)</f>
        <v>45.769999999999996</v>
      </c>
      <c r="P498" t="str">
        <f>IF(K498="Rob","Robusta",IF(K498="Exc","Excelsa",IF(K498="Lib","Liberica",IF(K498="Ara","Arabica",""))))</f>
        <v>Arabica</v>
      </c>
      <c r="Q498" t="str">
        <f>IF(L498="M","Medium",IF(L498="D","Dark",IF(L498="L","Light","")))</f>
        <v>Dark</v>
      </c>
      <c r="R498" t="str">
        <f>_xll.XLOOKUP(Table3[[#This Row],[Customer ID]],customers!$A$1:$A$1001,customers!$I$1:$I$1001,,0)</f>
        <v>Yes</v>
      </c>
    </row>
    <row r="499" spans="1:18" x14ac:dyDescent="0.3">
      <c r="A499" s="12" t="s">
        <v>3307</v>
      </c>
      <c r="B499" s="19">
        <v>44159</v>
      </c>
      <c r="C499" s="11">
        <f>YEAR(B499)</f>
        <v>2020</v>
      </c>
      <c r="D499" s="38" t="str">
        <f t="shared" si="7"/>
        <v>Nov</v>
      </c>
      <c r="E499" s="12" t="s">
        <v>3368</v>
      </c>
      <c r="F499" s="13" t="s">
        <v>6138</v>
      </c>
      <c r="G499" s="12">
        <v>5</v>
      </c>
      <c r="H499" s="12" t="str">
        <f>_xll.XLOOKUP(E499,customers!$A$1:$A$1001,customers!$B$1:$B$1001,,0)</f>
        <v>Marja Urion</v>
      </c>
      <c r="I499" s="33" t="str">
        <f>_xll.XLOOKUP(E499,customers!$A$1:$A$1001,customers!$C$1:$C$1001,,0)</f>
        <v>murione5@alexa.com</v>
      </c>
      <c r="J499" s="12" t="str">
        <f>_xll.XLOOKUP(E499,customers!$A$1:$A$1001,customers!$G$1:$G$1001,,0)</f>
        <v>Ireland</v>
      </c>
      <c r="K499" s="13" t="str">
        <f>_xll.XLOOKUP(F499,products!$A$1:$A$49,products!$B$1:$B$49,,0)</f>
        <v>Rob</v>
      </c>
      <c r="L499" s="13" t="str">
        <f>_xll.XLOOKUP(F499,products!$A$1:$A$49,products!$C$1:$C$49,,0)</f>
        <v>M</v>
      </c>
      <c r="M499" s="10" t="str">
        <f>_xll.XLOOKUP(F499,products!$A$1:$A$49,products!$D$1:$D$49,,0) &amp; " Kg "</f>
        <v xml:space="preserve">1 Kg </v>
      </c>
      <c r="N499" s="26">
        <f>_xll.XLOOKUP(F499,products!$A$1:$A$49,products!$E$1:$E$49,,0)</f>
        <v>9.9499999999999993</v>
      </c>
      <c r="O499" s="27">
        <f>(G499*N499)</f>
        <v>49.75</v>
      </c>
      <c r="P499" t="str">
        <f>IF(K499="Rob","Robusta",IF(K499="Exc","Excelsa",IF(K499="Lib","Liberica",IF(K499="Ara","Arabica",""))))</f>
        <v>Robusta</v>
      </c>
      <c r="Q499" t="str">
        <f>IF(L499="M","Medium",IF(L499="D","Dark",IF(L499="L","Light","")))</f>
        <v>Medium</v>
      </c>
      <c r="R499" t="str">
        <f>_xll.XLOOKUP(Table3[[#This Row],[Customer ID]],customers!$A$1:$A$1001,customers!$I$1:$I$1001,,0)</f>
        <v>Yes</v>
      </c>
    </row>
    <row r="500" spans="1:18" x14ac:dyDescent="0.3">
      <c r="A500" s="9" t="s">
        <v>5742</v>
      </c>
      <c r="B500" s="18">
        <v>44165</v>
      </c>
      <c r="C500" s="8">
        <f>YEAR(B500)</f>
        <v>2020</v>
      </c>
      <c r="D500" s="38" t="str">
        <f t="shared" si="7"/>
        <v>Nov</v>
      </c>
      <c r="E500" s="9" t="s">
        <v>5743</v>
      </c>
      <c r="F500" s="10" t="s">
        <v>6184</v>
      </c>
      <c r="G500" s="9">
        <v>2</v>
      </c>
      <c r="H500" s="9" t="str">
        <f>_xll.XLOOKUP(E500,customers!$A$1:$A$1001,customers!$B$1:$B$1001,,0)</f>
        <v>Jarred Camillo</v>
      </c>
      <c r="I500" s="32" t="str">
        <f>_xll.XLOOKUP(E500,customers!$A$1:$A$1001,customers!$C$1:$C$1001,,0)</f>
        <v>jcamillopt@shinystat.com</v>
      </c>
      <c r="J500" s="9" t="str">
        <f>_xll.XLOOKUP(E500,customers!$A$1:$A$1001,customers!$G$1:$G$1001,,0)</f>
        <v>United States</v>
      </c>
      <c r="K500" s="10" t="str">
        <f>_xll.XLOOKUP(F500,products!$A$1:$A$49,products!$B$1:$B$49,,0)</f>
        <v>Exc</v>
      </c>
      <c r="L500" s="10" t="str">
        <f>_xll.XLOOKUP(F500,products!$A$1:$A$49,products!$C$1:$C$49,,0)</f>
        <v>L</v>
      </c>
      <c r="M500" s="10" t="str">
        <f>_xll.XLOOKUP(F500,products!$A$1:$A$49,products!$D$1:$D$49,,0) &amp; " Kg "</f>
        <v xml:space="preserve">0.2 Kg </v>
      </c>
      <c r="N500" s="24">
        <f>_xll.XLOOKUP(F500,products!$A$1:$A$49,products!$E$1:$E$49,,0)</f>
        <v>4.4550000000000001</v>
      </c>
      <c r="O500" s="25">
        <f>(G500*N500)</f>
        <v>8.91</v>
      </c>
      <c r="P500" t="str">
        <f>IF(K500="Rob","Robusta",IF(K500="Exc","Excelsa",IF(K500="Lib","Liberica",IF(K500="Ara","Arabica",""))))</f>
        <v>Excelsa</v>
      </c>
      <c r="Q500" t="str">
        <f>IF(L500="M","Medium",IF(L500="D","Dark",IF(L500="L","Light","")))</f>
        <v>Light</v>
      </c>
      <c r="R500" t="str">
        <f>_xll.XLOOKUP(Table3[[#This Row],[Customer ID]],customers!$A$1:$A$1001,customers!$I$1:$I$1001,,0)</f>
        <v>Yes</v>
      </c>
    </row>
    <row r="501" spans="1:18" x14ac:dyDescent="0.3">
      <c r="A501" s="12" t="s">
        <v>2775</v>
      </c>
      <c r="B501" s="19">
        <v>44167</v>
      </c>
      <c r="C501" s="11">
        <f>YEAR(B501)</f>
        <v>2020</v>
      </c>
      <c r="D501" s="38" t="str">
        <f t="shared" si="7"/>
        <v>Dec</v>
      </c>
      <c r="E501" s="12" t="s">
        <v>2776</v>
      </c>
      <c r="F501" s="13" t="s">
        <v>6139</v>
      </c>
      <c r="G501" s="12">
        <v>3</v>
      </c>
      <c r="H501" s="12" t="str">
        <f>_xll.XLOOKUP(E501,customers!$A$1:$A$1001,customers!$B$1:$B$1001,,0)</f>
        <v>Leonie Cullrford</v>
      </c>
      <c r="I501" s="33" t="str">
        <f>_xll.XLOOKUP(E501,customers!$A$1:$A$1001,customers!$C$1:$C$1001,,0)</f>
        <v>lcullrfordb9@xing.com</v>
      </c>
      <c r="J501" s="12" t="str">
        <f>_xll.XLOOKUP(E501,customers!$A$1:$A$1001,customers!$G$1:$G$1001,,0)</f>
        <v>United States</v>
      </c>
      <c r="K501" s="13" t="str">
        <f>_xll.XLOOKUP(F501,products!$A$1:$A$49,products!$B$1:$B$49,,0)</f>
        <v>Exc</v>
      </c>
      <c r="L501" s="13" t="str">
        <f>_xll.XLOOKUP(F501,products!$A$1:$A$49,products!$C$1:$C$49,,0)</f>
        <v>M</v>
      </c>
      <c r="M501" s="10" t="str">
        <f>_xll.XLOOKUP(F501,products!$A$1:$A$49,products!$D$1:$D$49,,0) &amp; " Kg "</f>
        <v xml:space="preserve">0.5 Kg </v>
      </c>
      <c r="N501" s="26">
        <f>_xll.XLOOKUP(F501,products!$A$1:$A$49,products!$E$1:$E$49,,0)</f>
        <v>8.25</v>
      </c>
      <c r="O501" s="27">
        <f>(G501*N501)</f>
        <v>24.75</v>
      </c>
      <c r="P501" t="str">
        <f>IF(K501="Rob","Robusta",IF(K501="Exc","Excelsa",IF(K501="Lib","Liberica",IF(K501="Ara","Arabica",""))))</f>
        <v>Excelsa</v>
      </c>
      <c r="Q501" t="str">
        <f>IF(L501="M","Medium",IF(L501="D","Dark",IF(L501="L","Light","")))</f>
        <v>Medium</v>
      </c>
      <c r="R501" t="str">
        <f>_xll.XLOOKUP(Table3[[#This Row],[Customer ID]],customers!$A$1:$A$1001,customers!$I$1:$I$1001,,0)</f>
        <v>Yes</v>
      </c>
    </row>
    <row r="502" spans="1:18" x14ac:dyDescent="0.3">
      <c r="A502" s="9" t="s">
        <v>800</v>
      </c>
      <c r="B502" s="18">
        <v>44168</v>
      </c>
      <c r="C502" s="8">
        <f>YEAR(B502)</f>
        <v>2020</v>
      </c>
      <c r="D502" s="38" t="str">
        <f t="shared" si="7"/>
        <v>Dec</v>
      </c>
      <c r="E502" s="9" t="s">
        <v>801</v>
      </c>
      <c r="F502" s="10" t="s">
        <v>6170</v>
      </c>
      <c r="G502" s="9">
        <v>3</v>
      </c>
      <c r="H502" s="9" t="str">
        <f>_xll.XLOOKUP(E502,customers!$A$1:$A$1001,customers!$B$1:$B$1001,,0)</f>
        <v>Salomo Cushworth</v>
      </c>
      <c r="I502" s="32">
        <f>_xll.XLOOKUP(E502,customers!$A$1:$A$1001,customers!$C$1:$C$1001,,0)</f>
        <v>0</v>
      </c>
      <c r="J502" s="9" t="str">
        <f>_xll.XLOOKUP(E502,customers!$A$1:$A$1001,customers!$G$1:$G$1001,,0)</f>
        <v>United States</v>
      </c>
      <c r="K502" s="10" t="str">
        <f>_xll.XLOOKUP(F502,products!$A$1:$A$49,products!$B$1:$B$49,,0)</f>
        <v>Lib</v>
      </c>
      <c r="L502" s="10" t="str">
        <f>_xll.XLOOKUP(F502,products!$A$1:$A$49,products!$C$1:$C$49,,0)</f>
        <v>L</v>
      </c>
      <c r="M502" s="10" t="str">
        <f>_xll.XLOOKUP(F502,products!$A$1:$A$49,products!$D$1:$D$49,,0) &amp; " Kg "</f>
        <v xml:space="preserve">1 Kg </v>
      </c>
      <c r="N502" s="24">
        <f>_xll.XLOOKUP(F502,products!$A$1:$A$49,products!$E$1:$E$49,,0)</f>
        <v>15.85</v>
      </c>
      <c r="O502" s="25">
        <f>(G502*N502)</f>
        <v>47.55</v>
      </c>
      <c r="P502" t="str">
        <f>IF(K502="Rob","Robusta",IF(K502="Exc","Excelsa",IF(K502="Lib","Liberica",IF(K502="Ara","Arabica",""))))</f>
        <v>Liberica</v>
      </c>
      <c r="Q502" t="str">
        <f>IF(L502="M","Medium",IF(L502="D","Dark",IF(L502="L","Light","")))</f>
        <v>Light</v>
      </c>
      <c r="R502" t="str">
        <f>_xll.XLOOKUP(Table3[[#This Row],[Customer ID]],customers!$A$1:$A$1001,customers!$I$1:$I$1001,,0)</f>
        <v>No</v>
      </c>
    </row>
    <row r="503" spans="1:18" x14ac:dyDescent="0.3">
      <c r="A503" s="12" t="s">
        <v>598</v>
      </c>
      <c r="B503" s="19">
        <v>44169</v>
      </c>
      <c r="C503" s="11">
        <f>YEAR(B503)</f>
        <v>2020</v>
      </c>
      <c r="D503" s="38" t="str">
        <f t="shared" si="7"/>
        <v>Dec</v>
      </c>
      <c r="E503" s="12" t="s">
        <v>599</v>
      </c>
      <c r="F503" s="13" t="s">
        <v>6152</v>
      </c>
      <c r="G503" s="12">
        <v>5</v>
      </c>
      <c r="H503" s="12" t="str">
        <f>_xll.XLOOKUP(E503,customers!$A$1:$A$1001,customers!$B$1:$B$1001,,0)</f>
        <v>Aurea Corradino</v>
      </c>
      <c r="I503" s="33" t="str">
        <f>_xll.XLOOKUP(E503,customers!$A$1:$A$1001,customers!$C$1:$C$1001,,0)</f>
        <v>acorradinoj@harvard.edu</v>
      </c>
      <c r="J503" s="12" t="str">
        <f>_xll.XLOOKUP(E503,customers!$A$1:$A$1001,customers!$G$1:$G$1001,,0)</f>
        <v>United States</v>
      </c>
      <c r="K503" s="13" t="str">
        <f>_xll.XLOOKUP(F503,products!$A$1:$A$49,products!$B$1:$B$49,,0)</f>
        <v>Ara</v>
      </c>
      <c r="L503" s="13" t="str">
        <f>_xll.XLOOKUP(F503,products!$A$1:$A$49,products!$C$1:$C$49,,0)</f>
        <v>M</v>
      </c>
      <c r="M503" s="10" t="str">
        <f>_xll.XLOOKUP(F503,products!$A$1:$A$49,products!$D$1:$D$49,,0) &amp; " Kg "</f>
        <v xml:space="preserve">0.2 Kg </v>
      </c>
      <c r="N503" s="26">
        <f>_xll.XLOOKUP(F503,products!$A$1:$A$49,products!$E$1:$E$49,,0)</f>
        <v>3.375</v>
      </c>
      <c r="O503" s="27">
        <f>(G503*N503)</f>
        <v>16.875</v>
      </c>
      <c r="P503" t="str">
        <f>IF(K503="Rob","Robusta",IF(K503="Exc","Excelsa",IF(K503="Lib","Liberica",IF(K503="Ara","Arabica",""))))</f>
        <v>Arabica</v>
      </c>
      <c r="Q503" t="str">
        <f>IF(L503="M","Medium",IF(L503="D","Dark",IF(L503="L","Light","")))</f>
        <v>Medium</v>
      </c>
      <c r="R503" t="str">
        <f>_xll.XLOOKUP(Table3[[#This Row],[Customer ID]],customers!$A$1:$A$1001,customers!$I$1:$I$1001,,0)</f>
        <v>Yes</v>
      </c>
    </row>
    <row r="504" spans="1:18" x14ac:dyDescent="0.3">
      <c r="A504" s="9" t="s">
        <v>598</v>
      </c>
      <c r="B504" s="18">
        <v>44169</v>
      </c>
      <c r="C504" s="8">
        <f>YEAR(B504)</f>
        <v>2020</v>
      </c>
      <c r="D504" s="38" t="str">
        <f t="shared" si="7"/>
        <v>Dec</v>
      </c>
      <c r="E504" s="9" t="s">
        <v>599</v>
      </c>
      <c r="F504" s="10" t="s">
        <v>6153</v>
      </c>
      <c r="G504" s="9">
        <v>4</v>
      </c>
      <c r="H504" s="9" t="str">
        <f>_xll.XLOOKUP(E504,customers!$A$1:$A$1001,customers!$B$1:$B$1001,,0)</f>
        <v>Aurea Corradino</v>
      </c>
      <c r="I504" s="32" t="str">
        <f>_xll.XLOOKUP(E504,customers!$A$1:$A$1001,customers!$C$1:$C$1001,,0)</f>
        <v>acorradinoj@harvard.edu</v>
      </c>
      <c r="J504" s="9" t="str">
        <f>_xll.XLOOKUP(E504,customers!$A$1:$A$1001,customers!$G$1:$G$1001,,0)</f>
        <v>United States</v>
      </c>
      <c r="K504" s="10" t="str">
        <f>_xll.XLOOKUP(F504,products!$A$1:$A$49,products!$B$1:$B$49,,0)</f>
        <v>Exc</v>
      </c>
      <c r="L504" s="10" t="str">
        <f>_xll.XLOOKUP(F504,products!$A$1:$A$49,products!$C$1:$C$49,,0)</f>
        <v>D</v>
      </c>
      <c r="M504" s="10" t="str">
        <f>_xll.XLOOKUP(F504,products!$A$1:$A$49,products!$D$1:$D$49,,0) &amp; " Kg "</f>
        <v xml:space="preserve">0.2 Kg </v>
      </c>
      <c r="N504" s="24">
        <f>_xll.XLOOKUP(F504,products!$A$1:$A$49,products!$E$1:$E$49,,0)</f>
        <v>3.645</v>
      </c>
      <c r="O504" s="25">
        <f>(G504*N504)</f>
        <v>14.58</v>
      </c>
      <c r="P504" t="str">
        <f>IF(K504="Rob","Robusta",IF(K504="Exc","Excelsa",IF(K504="Lib","Liberica",IF(K504="Ara","Arabica",""))))</f>
        <v>Excelsa</v>
      </c>
      <c r="Q504" t="str">
        <f>IF(L504="M","Medium",IF(L504="D","Dark",IF(L504="L","Light","")))</f>
        <v>Dark</v>
      </c>
      <c r="R504" t="str">
        <f>_xll.XLOOKUP(Table3[[#This Row],[Customer ID]],customers!$A$1:$A$1001,customers!$I$1:$I$1001,,0)</f>
        <v>Yes</v>
      </c>
    </row>
    <row r="505" spans="1:18" x14ac:dyDescent="0.3">
      <c r="A505" s="12" t="s">
        <v>608</v>
      </c>
      <c r="B505" s="19">
        <v>44169</v>
      </c>
      <c r="C505" s="11">
        <f>YEAR(B505)</f>
        <v>2020</v>
      </c>
      <c r="D505" s="38" t="str">
        <f t="shared" si="7"/>
        <v>Dec</v>
      </c>
      <c r="E505" s="12" t="s">
        <v>609</v>
      </c>
      <c r="F505" s="13" t="s">
        <v>6154</v>
      </c>
      <c r="G505" s="12">
        <v>6</v>
      </c>
      <c r="H505" s="12" t="str">
        <f>_xll.XLOOKUP(E505,customers!$A$1:$A$1001,customers!$B$1:$B$1001,,0)</f>
        <v>Avrit Davidowsky</v>
      </c>
      <c r="I505" s="33" t="str">
        <f>_xll.XLOOKUP(E505,customers!$A$1:$A$1001,customers!$C$1:$C$1001,,0)</f>
        <v>adavidowskyl@netvibes.com</v>
      </c>
      <c r="J505" s="12" t="str">
        <f>_xll.XLOOKUP(E505,customers!$A$1:$A$1001,customers!$G$1:$G$1001,,0)</f>
        <v>United States</v>
      </c>
      <c r="K505" s="13" t="str">
        <f>_xll.XLOOKUP(F505,products!$A$1:$A$49,products!$B$1:$B$49,,0)</f>
        <v>Ara</v>
      </c>
      <c r="L505" s="13" t="str">
        <f>_xll.XLOOKUP(F505,products!$A$1:$A$49,products!$C$1:$C$49,,0)</f>
        <v>D</v>
      </c>
      <c r="M505" s="10" t="str">
        <f>_xll.XLOOKUP(F505,products!$A$1:$A$49,products!$D$1:$D$49,,0) &amp; " Kg "</f>
        <v xml:space="preserve">0.2 Kg </v>
      </c>
      <c r="N505" s="26">
        <f>_xll.XLOOKUP(F505,products!$A$1:$A$49,products!$E$1:$E$49,,0)</f>
        <v>2.9849999999999999</v>
      </c>
      <c r="O505" s="27">
        <f>(G505*N505)</f>
        <v>17.91</v>
      </c>
      <c r="P505" t="str">
        <f>IF(K505="Rob","Robusta",IF(K505="Exc","Excelsa",IF(K505="Lib","Liberica",IF(K505="Ara","Arabica",""))))</f>
        <v>Arabica</v>
      </c>
      <c r="Q505" t="str">
        <f>IF(L505="M","Medium",IF(L505="D","Dark",IF(L505="L","Light","")))</f>
        <v>Dark</v>
      </c>
      <c r="R505" t="str">
        <f>_xll.XLOOKUP(Table3[[#This Row],[Customer ID]],customers!$A$1:$A$1001,customers!$I$1:$I$1001,,0)</f>
        <v>No</v>
      </c>
    </row>
    <row r="506" spans="1:18" x14ac:dyDescent="0.3">
      <c r="A506" s="9" t="s">
        <v>2301</v>
      </c>
      <c r="B506" s="18">
        <v>44170</v>
      </c>
      <c r="C506" s="8">
        <f>YEAR(B506)</f>
        <v>2020</v>
      </c>
      <c r="D506" s="38" t="str">
        <f t="shared" si="7"/>
        <v>Dec</v>
      </c>
      <c r="E506" s="9" t="s">
        <v>2302</v>
      </c>
      <c r="F506" s="10" t="s">
        <v>6152</v>
      </c>
      <c r="G506" s="9">
        <v>6</v>
      </c>
      <c r="H506" s="9" t="str">
        <f>_xll.XLOOKUP(E506,customers!$A$1:$A$1001,customers!$B$1:$B$1001,,0)</f>
        <v>Gaile Goggin</v>
      </c>
      <c r="I506" s="32" t="str">
        <f>_xll.XLOOKUP(E506,customers!$A$1:$A$1001,customers!$C$1:$C$1001,,0)</f>
        <v>ggoggin8x@wix.com</v>
      </c>
      <c r="J506" s="9" t="str">
        <f>_xll.XLOOKUP(E506,customers!$A$1:$A$1001,customers!$G$1:$G$1001,,0)</f>
        <v>Ireland</v>
      </c>
      <c r="K506" s="10" t="str">
        <f>_xll.XLOOKUP(F506,products!$A$1:$A$49,products!$B$1:$B$49,,0)</f>
        <v>Ara</v>
      </c>
      <c r="L506" s="10" t="str">
        <f>_xll.XLOOKUP(F506,products!$A$1:$A$49,products!$C$1:$C$49,,0)</f>
        <v>M</v>
      </c>
      <c r="M506" s="10" t="str">
        <f>_xll.XLOOKUP(F506,products!$A$1:$A$49,products!$D$1:$D$49,,0) &amp; " Kg "</f>
        <v xml:space="preserve">0.2 Kg </v>
      </c>
      <c r="N506" s="24">
        <f>_xll.XLOOKUP(F506,products!$A$1:$A$49,products!$E$1:$E$49,,0)</f>
        <v>3.375</v>
      </c>
      <c r="O506" s="25">
        <f>(G506*N506)</f>
        <v>20.25</v>
      </c>
      <c r="P506" t="str">
        <f>IF(K506="Rob","Robusta",IF(K506="Exc","Excelsa",IF(K506="Lib","Liberica",IF(K506="Ara","Arabica",""))))</f>
        <v>Arabica</v>
      </c>
      <c r="Q506" t="str">
        <f>IF(L506="M","Medium",IF(L506="D","Dark",IF(L506="L","Light","")))</f>
        <v>Medium</v>
      </c>
      <c r="R506" t="str">
        <f>_xll.XLOOKUP(Table3[[#This Row],[Customer ID]],customers!$A$1:$A$1001,customers!$I$1:$I$1001,,0)</f>
        <v>Yes</v>
      </c>
    </row>
    <row r="507" spans="1:18" x14ac:dyDescent="0.3">
      <c r="A507" s="12" t="s">
        <v>1027</v>
      </c>
      <c r="B507" s="19">
        <v>44171</v>
      </c>
      <c r="C507" s="11">
        <f>YEAR(B507)</f>
        <v>2020</v>
      </c>
      <c r="D507" s="38" t="str">
        <f t="shared" si="7"/>
        <v>Dec</v>
      </c>
      <c r="E507" s="12" t="s">
        <v>1028</v>
      </c>
      <c r="F507" s="13" t="s">
        <v>6154</v>
      </c>
      <c r="G507" s="12">
        <v>2</v>
      </c>
      <c r="H507" s="12" t="str">
        <f>_xll.XLOOKUP(E507,customers!$A$1:$A$1001,customers!$B$1:$B$1001,,0)</f>
        <v>Vicki Kirdsch</v>
      </c>
      <c r="I507" s="33" t="str">
        <f>_xll.XLOOKUP(E507,customers!$A$1:$A$1001,customers!$C$1:$C$1001,,0)</f>
        <v>vkirdsch2o@google.fr</v>
      </c>
      <c r="J507" s="12" t="str">
        <f>_xll.XLOOKUP(E507,customers!$A$1:$A$1001,customers!$G$1:$G$1001,,0)</f>
        <v>United States</v>
      </c>
      <c r="K507" s="13" t="str">
        <f>_xll.XLOOKUP(F507,products!$A$1:$A$49,products!$B$1:$B$49,,0)</f>
        <v>Ara</v>
      </c>
      <c r="L507" s="13" t="str">
        <f>_xll.XLOOKUP(F507,products!$A$1:$A$49,products!$C$1:$C$49,,0)</f>
        <v>D</v>
      </c>
      <c r="M507" s="10" t="str">
        <f>_xll.XLOOKUP(F507,products!$A$1:$A$49,products!$D$1:$D$49,,0) &amp; " Kg "</f>
        <v xml:space="preserve">0.2 Kg </v>
      </c>
      <c r="N507" s="26">
        <f>_xll.XLOOKUP(F507,products!$A$1:$A$49,products!$E$1:$E$49,,0)</f>
        <v>2.9849999999999999</v>
      </c>
      <c r="O507" s="27">
        <f>(G507*N507)</f>
        <v>5.97</v>
      </c>
      <c r="P507" t="str">
        <f>IF(K507="Rob","Robusta",IF(K507="Exc","Excelsa",IF(K507="Lib","Liberica",IF(K507="Ara","Arabica",""))))</f>
        <v>Arabica</v>
      </c>
      <c r="Q507" t="str">
        <f>IF(L507="M","Medium",IF(L507="D","Dark",IF(L507="L","Light","")))</f>
        <v>Dark</v>
      </c>
      <c r="R507" t="str">
        <f>_xll.XLOOKUP(Table3[[#This Row],[Customer ID]],customers!$A$1:$A$1001,customers!$I$1:$I$1001,,0)</f>
        <v>No</v>
      </c>
    </row>
    <row r="508" spans="1:18" x14ac:dyDescent="0.3">
      <c r="A508" s="9" t="s">
        <v>3124</v>
      </c>
      <c r="B508" s="18">
        <v>44171</v>
      </c>
      <c r="C508" s="8">
        <f>YEAR(B508)</f>
        <v>2020</v>
      </c>
      <c r="D508" s="38" t="str">
        <f t="shared" si="7"/>
        <v>Dec</v>
      </c>
      <c r="E508" s="9" t="s">
        <v>3125</v>
      </c>
      <c r="F508" s="10" t="s">
        <v>6154</v>
      </c>
      <c r="G508" s="9">
        <v>3</v>
      </c>
      <c r="H508" s="9" t="str">
        <f>_xll.XLOOKUP(E508,customers!$A$1:$A$1001,customers!$B$1:$B$1001,,0)</f>
        <v>Dagny Kornel</v>
      </c>
      <c r="I508" s="32" t="str">
        <f>_xll.XLOOKUP(E508,customers!$A$1:$A$1001,customers!$C$1:$C$1001,,0)</f>
        <v>dkornelcy@cyberchimps.com</v>
      </c>
      <c r="J508" s="9" t="str">
        <f>_xll.XLOOKUP(E508,customers!$A$1:$A$1001,customers!$G$1:$G$1001,,0)</f>
        <v>United States</v>
      </c>
      <c r="K508" s="10" t="str">
        <f>_xll.XLOOKUP(F508,products!$A$1:$A$49,products!$B$1:$B$49,,0)</f>
        <v>Ara</v>
      </c>
      <c r="L508" s="10" t="str">
        <f>_xll.XLOOKUP(F508,products!$A$1:$A$49,products!$C$1:$C$49,,0)</f>
        <v>D</v>
      </c>
      <c r="M508" s="10" t="str">
        <f>_xll.XLOOKUP(F508,products!$A$1:$A$49,products!$D$1:$D$49,,0) &amp; " Kg "</f>
        <v xml:space="preserve">0.2 Kg </v>
      </c>
      <c r="N508" s="24">
        <f>_xll.XLOOKUP(F508,products!$A$1:$A$49,products!$E$1:$E$49,,0)</f>
        <v>2.9849999999999999</v>
      </c>
      <c r="O508" s="25">
        <f>(G508*N508)</f>
        <v>8.9550000000000001</v>
      </c>
      <c r="P508" t="str">
        <f>IF(K508="Rob","Robusta",IF(K508="Exc","Excelsa",IF(K508="Lib","Liberica",IF(K508="Ara","Arabica",""))))</f>
        <v>Arabica</v>
      </c>
      <c r="Q508" t="str">
        <f>IF(L508="M","Medium",IF(L508="D","Dark",IF(L508="L","Light","")))</f>
        <v>Dark</v>
      </c>
      <c r="R508" t="str">
        <f>_xll.XLOOKUP(Table3[[#This Row],[Customer ID]],customers!$A$1:$A$1001,customers!$I$1:$I$1001,,0)</f>
        <v>Yes</v>
      </c>
    </row>
    <row r="509" spans="1:18" x14ac:dyDescent="0.3">
      <c r="A509" s="12" t="s">
        <v>1833</v>
      </c>
      <c r="B509" s="19">
        <v>44172</v>
      </c>
      <c r="C509" s="11">
        <f>YEAR(B509)</f>
        <v>2020</v>
      </c>
      <c r="D509" s="38" t="str">
        <f t="shared" si="7"/>
        <v>Dec</v>
      </c>
      <c r="E509" s="12" t="s">
        <v>1834</v>
      </c>
      <c r="F509" s="13" t="s">
        <v>6151</v>
      </c>
      <c r="G509" s="12">
        <v>2</v>
      </c>
      <c r="H509" s="12" t="str">
        <f>_xll.XLOOKUP(E509,customers!$A$1:$A$1001,customers!$B$1:$B$1001,,0)</f>
        <v>Friederike Drysdale</v>
      </c>
      <c r="I509" s="33" t="str">
        <f>_xll.XLOOKUP(E509,customers!$A$1:$A$1001,customers!$C$1:$C$1001,,0)</f>
        <v>fdrysdale6m@symantec.com</v>
      </c>
      <c r="J509" s="12" t="str">
        <f>_xll.XLOOKUP(E509,customers!$A$1:$A$1001,customers!$G$1:$G$1001,,0)</f>
        <v>United States</v>
      </c>
      <c r="K509" s="13" t="str">
        <f>_xll.XLOOKUP(F509,products!$A$1:$A$49,products!$B$1:$B$49,,0)</f>
        <v>Rob</v>
      </c>
      <c r="L509" s="13" t="str">
        <f>_xll.XLOOKUP(F509,products!$A$1:$A$49,products!$C$1:$C$49,,0)</f>
        <v>M</v>
      </c>
      <c r="M509" s="10" t="str">
        <f>_xll.XLOOKUP(F509,products!$A$1:$A$49,products!$D$1:$D$49,,0) &amp; " Kg "</f>
        <v xml:space="preserve">2.5 Kg </v>
      </c>
      <c r="N509" s="26">
        <f>_xll.XLOOKUP(F509,products!$A$1:$A$49,products!$E$1:$E$49,,0)</f>
        <v>22.884999999999998</v>
      </c>
      <c r="O509" s="27">
        <f>(G509*N509)</f>
        <v>45.769999999999996</v>
      </c>
      <c r="P509" t="str">
        <f>IF(K509="Rob","Robusta",IF(K509="Exc","Excelsa",IF(K509="Lib","Liberica",IF(K509="Ara","Arabica",""))))</f>
        <v>Robusta</v>
      </c>
      <c r="Q509" t="str">
        <f>IF(L509="M","Medium",IF(L509="D","Dark",IF(L509="L","Light","")))</f>
        <v>Medium</v>
      </c>
      <c r="R509" t="str">
        <f>_xll.XLOOKUP(Table3[[#This Row],[Customer ID]],customers!$A$1:$A$1001,customers!$I$1:$I$1001,,0)</f>
        <v>Yes</v>
      </c>
    </row>
    <row r="510" spans="1:18" x14ac:dyDescent="0.3">
      <c r="A510" s="9" t="s">
        <v>5084</v>
      </c>
      <c r="B510" s="18">
        <v>44173</v>
      </c>
      <c r="C510" s="8">
        <f>YEAR(B510)</f>
        <v>2020</v>
      </c>
      <c r="D510" s="38" t="str">
        <f t="shared" si="7"/>
        <v>Dec</v>
      </c>
      <c r="E510" s="9" t="s">
        <v>5085</v>
      </c>
      <c r="F510" s="10" t="s">
        <v>6166</v>
      </c>
      <c r="G510" s="9">
        <v>1</v>
      </c>
      <c r="H510" s="9" t="str">
        <f>_xll.XLOOKUP(E510,customers!$A$1:$A$1001,customers!$B$1:$B$1001,,0)</f>
        <v>Conchita Bryde</v>
      </c>
      <c r="I510" s="32" t="str">
        <f>_xll.XLOOKUP(E510,customers!$A$1:$A$1001,customers!$C$1:$C$1001,,0)</f>
        <v>cbrydeml@tuttocitta.it</v>
      </c>
      <c r="J510" s="9" t="str">
        <f>_xll.XLOOKUP(E510,customers!$A$1:$A$1001,customers!$G$1:$G$1001,,0)</f>
        <v>United States</v>
      </c>
      <c r="K510" s="10" t="str">
        <f>_xll.XLOOKUP(F510,products!$A$1:$A$49,products!$B$1:$B$49,,0)</f>
        <v>Exc</v>
      </c>
      <c r="L510" s="10" t="str">
        <f>_xll.XLOOKUP(F510,products!$A$1:$A$49,products!$C$1:$C$49,,0)</f>
        <v>M</v>
      </c>
      <c r="M510" s="10" t="str">
        <f>_xll.XLOOKUP(F510,products!$A$1:$A$49,products!$D$1:$D$49,,0) &amp; " Kg "</f>
        <v xml:space="preserve">2.5 Kg </v>
      </c>
      <c r="N510" s="24">
        <f>_xll.XLOOKUP(F510,products!$A$1:$A$49,products!$E$1:$E$49,,0)</f>
        <v>31.624999999999996</v>
      </c>
      <c r="O510" s="25">
        <f>(G510*N510)</f>
        <v>31.624999999999996</v>
      </c>
      <c r="P510" t="str">
        <f>IF(K510="Rob","Robusta",IF(K510="Exc","Excelsa",IF(K510="Lib","Liberica",IF(K510="Ara","Arabica",""))))</f>
        <v>Excelsa</v>
      </c>
      <c r="Q510" t="str">
        <f>IF(L510="M","Medium",IF(L510="D","Dark",IF(L510="L","Light","")))</f>
        <v>Medium</v>
      </c>
      <c r="R510" t="str">
        <f>_xll.XLOOKUP(Table3[[#This Row],[Customer ID]],customers!$A$1:$A$1001,customers!$I$1:$I$1001,,0)</f>
        <v>Yes</v>
      </c>
    </row>
    <row r="511" spans="1:18" x14ac:dyDescent="0.3">
      <c r="A511" s="12" t="s">
        <v>1713</v>
      </c>
      <c r="B511" s="19">
        <v>44174</v>
      </c>
      <c r="C511" s="11">
        <f>YEAR(B511)</f>
        <v>2020</v>
      </c>
      <c r="D511" s="38" t="str">
        <f t="shared" si="7"/>
        <v>Dec</v>
      </c>
      <c r="E511" s="12" t="s">
        <v>1714</v>
      </c>
      <c r="F511" s="13" t="s">
        <v>6176</v>
      </c>
      <c r="G511" s="12">
        <v>4</v>
      </c>
      <c r="H511" s="12" t="str">
        <f>_xll.XLOOKUP(E511,customers!$A$1:$A$1001,customers!$B$1:$B$1001,,0)</f>
        <v>Godfry Poinsett</v>
      </c>
      <c r="I511" s="33" t="str">
        <f>_xll.XLOOKUP(E511,customers!$A$1:$A$1001,customers!$C$1:$C$1001,,0)</f>
        <v>gpoinsett61@berkeley.edu</v>
      </c>
      <c r="J511" s="12" t="str">
        <f>_xll.XLOOKUP(E511,customers!$A$1:$A$1001,customers!$G$1:$G$1001,,0)</f>
        <v>United States</v>
      </c>
      <c r="K511" s="13" t="str">
        <f>_xll.XLOOKUP(F511,products!$A$1:$A$49,products!$B$1:$B$49,,0)</f>
        <v>Exc</v>
      </c>
      <c r="L511" s="13" t="str">
        <f>_xll.XLOOKUP(F511,products!$A$1:$A$49,products!$C$1:$C$49,,0)</f>
        <v>L</v>
      </c>
      <c r="M511" s="10" t="str">
        <f>_xll.XLOOKUP(F511,products!$A$1:$A$49,products!$D$1:$D$49,,0) &amp; " Kg "</f>
        <v xml:space="preserve">0.5 Kg </v>
      </c>
      <c r="N511" s="26">
        <f>_xll.XLOOKUP(F511,products!$A$1:$A$49,products!$E$1:$E$49,,0)</f>
        <v>8.91</v>
      </c>
      <c r="O511" s="27">
        <f>(G511*N511)</f>
        <v>35.64</v>
      </c>
      <c r="P511" t="str">
        <f>IF(K511="Rob","Robusta",IF(K511="Exc","Excelsa",IF(K511="Lib","Liberica",IF(K511="Ara","Arabica",""))))</f>
        <v>Excelsa</v>
      </c>
      <c r="Q511" t="str">
        <f>IF(L511="M","Medium",IF(L511="D","Dark",IF(L511="L","Light","")))</f>
        <v>Light</v>
      </c>
      <c r="R511" t="str">
        <f>_xll.XLOOKUP(Table3[[#This Row],[Customer ID]],customers!$A$1:$A$1001,customers!$I$1:$I$1001,,0)</f>
        <v>No</v>
      </c>
    </row>
    <row r="512" spans="1:18" x14ac:dyDescent="0.3">
      <c r="A512" s="9" t="s">
        <v>3599</v>
      </c>
      <c r="B512" s="18">
        <v>44176</v>
      </c>
      <c r="C512" s="8">
        <f>YEAR(B512)</f>
        <v>2020</v>
      </c>
      <c r="D512" s="38" t="str">
        <f t="shared" si="7"/>
        <v>Dec</v>
      </c>
      <c r="E512" s="9" t="s">
        <v>3600</v>
      </c>
      <c r="F512" s="10" t="s">
        <v>6150</v>
      </c>
      <c r="G512" s="9">
        <v>6</v>
      </c>
      <c r="H512" s="9" t="str">
        <f>_xll.XLOOKUP(E512,customers!$A$1:$A$1001,customers!$B$1:$B$1001,,0)</f>
        <v>Nick Brakespear</v>
      </c>
      <c r="I512" s="32" t="str">
        <f>_xll.XLOOKUP(E512,customers!$A$1:$A$1001,customers!$C$1:$C$1001,,0)</f>
        <v>nbrakespearfa@rediff.com</v>
      </c>
      <c r="J512" s="9" t="str">
        <f>_xll.XLOOKUP(E512,customers!$A$1:$A$1001,customers!$G$1:$G$1001,,0)</f>
        <v>United States</v>
      </c>
      <c r="K512" s="10" t="str">
        <f>_xll.XLOOKUP(F512,products!$A$1:$A$49,products!$B$1:$B$49,,0)</f>
        <v>Lib</v>
      </c>
      <c r="L512" s="10" t="str">
        <f>_xll.XLOOKUP(F512,products!$A$1:$A$49,products!$C$1:$C$49,,0)</f>
        <v>D</v>
      </c>
      <c r="M512" s="10" t="str">
        <f>_xll.XLOOKUP(F512,products!$A$1:$A$49,products!$D$1:$D$49,,0) &amp; " Kg "</f>
        <v xml:space="preserve">0.2 Kg </v>
      </c>
      <c r="N512" s="24">
        <f>_xll.XLOOKUP(F512,products!$A$1:$A$49,products!$E$1:$E$49,,0)</f>
        <v>3.8849999999999998</v>
      </c>
      <c r="O512" s="25">
        <f>(G512*N512)</f>
        <v>23.31</v>
      </c>
      <c r="P512" t="str">
        <f>IF(K512="Rob","Robusta",IF(K512="Exc","Excelsa",IF(K512="Lib","Liberica",IF(K512="Ara","Arabica",""))))</f>
        <v>Liberica</v>
      </c>
      <c r="Q512" t="str">
        <f>IF(L512="M","Medium",IF(L512="D","Dark",IF(L512="L","Light","")))</f>
        <v>Dark</v>
      </c>
      <c r="R512" t="str">
        <f>_xll.XLOOKUP(Table3[[#This Row],[Customer ID]],customers!$A$1:$A$1001,customers!$I$1:$I$1001,,0)</f>
        <v>Yes</v>
      </c>
    </row>
    <row r="513" spans="1:18" x14ac:dyDescent="0.3">
      <c r="A513" s="12" t="s">
        <v>2133</v>
      </c>
      <c r="B513" s="19">
        <v>44181</v>
      </c>
      <c r="C513" s="11">
        <f>YEAR(B513)</f>
        <v>2020</v>
      </c>
      <c r="D513" s="38" t="str">
        <f t="shared" si="7"/>
        <v>Dec</v>
      </c>
      <c r="E513" s="12" t="s">
        <v>2134</v>
      </c>
      <c r="F513" s="13" t="s">
        <v>6139</v>
      </c>
      <c r="G513" s="12">
        <v>2</v>
      </c>
      <c r="H513" s="12" t="str">
        <f>_xll.XLOOKUP(E513,customers!$A$1:$A$1001,customers!$B$1:$B$1001,,0)</f>
        <v>Violante Skouling</v>
      </c>
      <c r="I513" s="33">
        <f>_xll.XLOOKUP(E513,customers!$A$1:$A$1001,customers!$C$1:$C$1001,,0)</f>
        <v>0</v>
      </c>
      <c r="J513" s="12" t="str">
        <f>_xll.XLOOKUP(E513,customers!$A$1:$A$1001,customers!$G$1:$G$1001,,0)</f>
        <v>Ireland</v>
      </c>
      <c r="K513" s="13" t="str">
        <f>_xll.XLOOKUP(F513,products!$A$1:$A$49,products!$B$1:$B$49,,0)</f>
        <v>Exc</v>
      </c>
      <c r="L513" s="13" t="str">
        <f>_xll.XLOOKUP(F513,products!$A$1:$A$49,products!$C$1:$C$49,,0)</f>
        <v>M</v>
      </c>
      <c r="M513" s="10" t="str">
        <f>_xll.XLOOKUP(F513,products!$A$1:$A$49,products!$D$1:$D$49,,0) &amp; " Kg "</f>
        <v xml:space="preserve">0.5 Kg </v>
      </c>
      <c r="N513" s="26">
        <f>_xll.XLOOKUP(F513,products!$A$1:$A$49,products!$E$1:$E$49,,0)</f>
        <v>8.25</v>
      </c>
      <c r="O513" s="27">
        <f>(G513*N513)</f>
        <v>16.5</v>
      </c>
      <c r="P513" t="str">
        <f>IF(K513="Rob","Robusta",IF(K513="Exc","Excelsa",IF(K513="Lib","Liberica",IF(K513="Ara","Arabica",""))))</f>
        <v>Excelsa</v>
      </c>
      <c r="Q513" t="str">
        <f>IF(L513="M","Medium",IF(L513="D","Dark",IF(L513="L","Light","")))</f>
        <v>Medium</v>
      </c>
      <c r="R513" t="str">
        <f>_xll.XLOOKUP(Table3[[#This Row],[Customer ID]],customers!$A$1:$A$1001,customers!$I$1:$I$1001,,0)</f>
        <v>No</v>
      </c>
    </row>
    <row r="514" spans="1:18" x14ac:dyDescent="0.3">
      <c r="A514" s="9" t="s">
        <v>5687</v>
      </c>
      <c r="B514" s="18">
        <v>44181</v>
      </c>
      <c r="C514" s="8">
        <f>YEAR(B514)</f>
        <v>2020</v>
      </c>
      <c r="D514" s="38" t="str">
        <f t="shared" ref="D514:D577" si="8">TEXT(B514,"MMM")</f>
        <v>Dec</v>
      </c>
      <c r="E514" s="9" t="s">
        <v>5688</v>
      </c>
      <c r="F514" s="10" t="s">
        <v>6163</v>
      </c>
      <c r="G514" s="9">
        <v>5</v>
      </c>
      <c r="H514" s="9" t="str">
        <f>_xll.XLOOKUP(E514,customers!$A$1:$A$1001,customers!$B$1:$B$1001,,0)</f>
        <v>Quintina Heavyside</v>
      </c>
      <c r="I514" s="32" t="str">
        <f>_xll.XLOOKUP(E514,customers!$A$1:$A$1001,customers!$C$1:$C$1001,,0)</f>
        <v>qheavysidepj@unc.edu</v>
      </c>
      <c r="J514" s="9" t="str">
        <f>_xll.XLOOKUP(E514,customers!$A$1:$A$1001,customers!$G$1:$G$1001,,0)</f>
        <v>United States</v>
      </c>
      <c r="K514" s="10" t="str">
        <f>_xll.XLOOKUP(F514,products!$A$1:$A$49,products!$B$1:$B$49,,0)</f>
        <v>Rob</v>
      </c>
      <c r="L514" s="10" t="str">
        <f>_xll.XLOOKUP(F514,products!$A$1:$A$49,products!$C$1:$C$49,,0)</f>
        <v>D</v>
      </c>
      <c r="M514" s="10" t="str">
        <f>_xll.XLOOKUP(F514,products!$A$1:$A$49,products!$D$1:$D$49,,0) &amp; " Kg "</f>
        <v xml:space="preserve">0.2 Kg </v>
      </c>
      <c r="N514" s="24">
        <f>_xll.XLOOKUP(F514,products!$A$1:$A$49,products!$E$1:$E$49,,0)</f>
        <v>2.6849999999999996</v>
      </c>
      <c r="O514" s="25">
        <f>(G514*N514)</f>
        <v>13.424999999999997</v>
      </c>
      <c r="P514" t="str">
        <f>IF(K514="Rob","Robusta",IF(K514="Exc","Excelsa",IF(K514="Lib","Liberica",IF(K514="Ara","Arabica",""))))</f>
        <v>Robusta</v>
      </c>
      <c r="Q514" t="str">
        <f>IF(L514="M","Medium",IF(L514="D","Dark",IF(L514="L","Light","")))</f>
        <v>Dark</v>
      </c>
      <c r="R514" t="str">
        <f>_xll.XLOOKUP(Table3[[#This Row],[Customer ID]],customers!$A$1:$A$1001,customers!$I$1:$I$1001,,0)</f>
        <v>Yes</v>
      </c>
    </row>
    <row r="515" spans="1:18" x14ac:dyDescent="0.3">
      <c r="A515" s="12" t="s">
        <v>1413</v>
      </c>
      <c r="B515" s="19">
        <v>44182</v>
      </c>
      <c r="C515" s="11">
        <f>YEAR(B515)</f>
        <v>2020</v>
      </c>
      <c r="D515" s="38" t="str">
        <f t="shared" si="8"/>
        <v>Dec</v>
      </c>
      <c r="E515" s="12" t="s">
        <v>1414</v>
      </c>
      <c r="F515" s="13" t="s">
        <v>6144</v>
      </c>
      <c r="G515" s="12">
        <v>4</v>
      </c>
      <c r="H515" s="12" t="str">
        <f>_xll.XLOOKUP(E515,customers!$A$1:$A$1001,customers!$B$1:$B$1001,,0)</f>
        <v>Claiborne Feye</v>
      </c>
      <c r="I515" s="33" t="str">
        <f>_xll.XLOOKUP(E515,customers!$A$1:$A$1001,customers!$C$1:$C$1001,,0)</f>
        <v>cfeye4k@google.co.jp</v>
      </c>
      <c r="J515" s="12" t="str">
        <f>_xll.XLOOKUP(E515,customers!$A$1:$A$1001,customers!$G$1:$G$1001,,0)</f>
        <v>Ireland</v>
      </c>
      <c r="K515" s="13" t="str">
        <f>_xll.XLOOKUP(F515,products!$A$1:$A$49,products!$B$1:$B$49,,0)</f>
        <v>Exc</v>
      </c>
      <c r="L515" s="13" t="str">
        <f>_xll.XLOOKUP(F515,products!$A$1:$A$49,products!$C$1:$C$49,,0)</f>
        <v>D</v>
      </c>
      <c r="M515" s="10" t="str">
        <f>_xll.XLOOKUP(F515,products!$A$1:$A$49,products!$D$1:$D$49,,0) &amp; " Kg "</f>
        <v xml:space="preserve">0.5 Kg </v>
      </c>
      <c r="N515" s="26">
        <f>_xll.XLOOKUP(F515,products!$A$1:$A$49,products!$E$1:$E$49,,0)</f>
        <v>7.29</v>
      </c>
      <c r="O515" s="27">
        <f>(G515*N515)</f>
        <v>29.16</v>
      </c>
      <c r="P515" t="str">
        <f>IF(K515="Rob","Robusta",IF(K515="Exc","Excelsa",IF(K515="Lib","Liberica",IF(K515="Ara","Arabica",""))))</f>
        <v>Excelsa</v>
      </c>
      <c r="Q515" t="str">
        <f>IF(L515="M","Medium",IF(L515="D","Dark",IF(L515="L","Light","")))</f>
        <v>Dark</v>
      </c>
      <c r="R515" t="str">
        <f>_xll.XLOOKUP(Table3[[#This Row],[Customer ID]],customers!$A$1:$A$1001,customers!$I$1:$I$1001,,0)</f>
        <v>No</v>
      </c>
    </row>
    <row r="516" spans="1:18" x14ac:dyDescent="0.3">
      <c r="A516" s="9" t="s">
        <v>2307</v>
      </c>
      <c r="B516" s="18">
        <v>44182</v>
      </c>
      <c r="C516" s="8">
        <f>YEAR(B516)</f>
        <v>2020</v>
      </c>
      <c r="D516" s="38" t="str">
        <f t="shared" si="8"/>
        <v>Dec</v>
      </c>
      <c r="E516" s="9" t="s">
        <v>2308</v>
      </c>
      <c r="F516" s="10" t="s">
        <v>6169</v>
      </c>
      <c r="G516" s="9">
        <v>3</v>
      </c>
      <c r="H516" s="9" t="str">
        <f>_xll.XLOOKUP(E516,customers!$A$1:$A$1001,customers!$B$1:$B$1001,,0)</f>
        <v>Skylar Jeyness</v>
      </c>
      <c r="I516" s="32" t="str">
        <f>_xll.XLOOKUP(E516,customers!$A$1:$A$1001,customers!$C$1:$C$1001,,0)</f>
        <v>sjeyness8y@biglobe.ne.jp</v>
      </c>
      <c r="J516" s="9" t="str">
        <f>_xll.XLOOKUP(E516,customers!$A$1:$A$1001,customers!$G$1:$G$1001,,0)</f>
        <v>Ireland</v>
      </c>
      <c r="K516" s="10" t="str">
        <f>_xll.XLOOKUP(F516,products!$A$1:$A$49,products!$B$1:$B$49,,0)</f>
        <v>Lib</v>
      </c>
      <c r="L516" s="10" t="str">
        <f>_xll.XLOOKUP(F516,products!$A$1:$A$49,products!$C$1:$C$49,,0)</f>
        <v>D</v>
      </c>
      <c r="M516" s="10" t="str">
        <f>_xll.XLOOKUP(F516,products!$A$1:$A$49,products!$D$1:$D$49,,0) &amp; " Kg "</f>
        <v xml:space="preserve">0.5 Kg </v>
      </c>
      <c r="N516" s="24">
        <f>_xll.XLOOKUP(F516,products!$A$1:$A$49,products!$E$1:$E$49,,0)</f>
        <v>7.77</v>
      </c>
      <c r="O516" s="25">
        <f>(G516*N516)</f>
        <v>23.31</v>
      </c>
      <c r="P516" t="str">
        <f>IF(K516="Rob","Robusta",IF(K516="Exc","Excelsa",IF(K516="Lib","Liberica",IF(K516="Ara","Arabica",""))))</f>
        <v>Liberica</v>
      </c>
      <c r="Q516" t="str">
        <f>IF(L516="M","Medium",IF(L516="D","Dark",IF(L516="L","Light","")))</f>
        <v>Dark</v>
      </c>
      <c r="R516" t="str">
        <f>_xll.XLOOKUP(Table3[[#This Row],[Customer ID]],customers!$A$1:$A$1001,customers!$I$1:$I$1001,,0)</f>
        <v>No</v>
      </c>
    </row>
    <row r="517" spans="1:18" x14ac:dyDescent="0.3">
      <c r="A517" s="12" t="s">
        <v>2056</v>
      </c>
      <c r="B517" s="19">
        <v>44183</v>
      </c>
      <c r="C517" s="11">
        <f>YEAR(B517)</f>
        <v>2020</v>
      </c>
      <c r="D517" s="38" t="str">
        <f t="shared" si="8"/>
        <v>Dec</v>
      </c>
      <c r="E517" s="12" t="s">
        <v>2057</v>
      </c>
      <c r="F517" s="13" t="s">
        <v>6171</v>
      </c>
      <c r="G517" s="12">
        <v>6</v>
      </c>
      <c r="H517" s="12" t="str">
        <f>_xll.XLOOKUP(E517,customers!$A$1:$A$1001,customers!$B$1:$B$1001,,0)</f>
        <v>Gussy Broadbear</v>
      </c>
      <c r="I517" s="33" t="str">
        <f>_xll.XLOOKUP(E517,customers!$A$1:$A$1001,customers!$C$1:$C$1001,,0)</f>
        <v>gbroadbear7p@omniture.com</v>
      </c>
      <c r="J517" s="12" t="str">
        <f>_xll.XLOOKUP(E517,customers!$A$1:$A$1001,customers!$G$1:$G$1001,,0)</f>
        <v>United States</v>
      </c>
      <c r="K517" s="13" t="str">
        <f>_xll.XLOOKUP(F517,products!$A$1:$A$49,products!$B$1:$B$49,,0)</f>
        <v>Exc</v>
      </c>
      <c r="L517" s="13" t="str">
        <f>_xll.XLOOKUP(F517,products!$A$1:$A$49,products!$C$1:$C$49,,0)</f>
        <v>L</v>
      </c>
      <c r="M517" s="10" t="str">
        <f>_xll.XLOOKUP(F517,products!$A$1:$A$49,products!$D$1:$D$49,,0) &amp; " Kg "</f>
        <v xml:space="preserve">1 Kg </v>
      </c>
      <c r="N517" s="26">
        <f>_xll.XLOOKUP(F517,products!$A$1:$A$49,products!$E$1:$E$49,,0)</f>
        <v>14.85</v>
      </c>
      <c r="O517" s="27">
        <f>(G517*N517)</f>
        <v>89.1</v>
      </c>
      <c r="P517" t="str">
        <f>IF(K517="Rob","Robusta",IF(K517="Exc","Excelsa",IF(K517="Lib","Liberica",IF(K517="Ara","Arabica",""))))</f>
        <v>Excelsa</v>
      </c>
      <c r="Q517" t="str">
        <f>IF(L517="M","Medium",IF(L517="D","Dark",IF(L517="L","Light","")))</f>
        <v>Light</v>
      </c>
      <c r="R517" t="str">
        <f>_xll.XLOOKUP(Table3[[#This Row],[Customer ID]],customers!$A$1:$A$1001,customers!$I$1:$I$1001,,0)</f>
        <v>No</v>
      </c>
    </row>
    <row r="518" spans="1:18" x14ac:dyDescent="0.3">
      <c r="A518" s="9" t="s">
        <v>2871</v>
      </c>
      <c r="B518" s="18">
        <v>44183</v>
      </c>
      <c r="C518" s="8">
        <f>YEAR(B518)</f>
        <v>2020</v>
      </c>
      <c r="D518" s="38" t="str">
        <f t="shared" si="8"/>
        <v>Dec</v>
      </c>
      <c r="E518" s="9" t="s">
        <v>2872</v>
      </c>
      <c r="F518" s="10" t="s">
        <v>6146</v>
      </c>
      <c r="G518" s="9">
        <v>3</v>
      </c>
      <c r="H518" s="9" t="str">
        <f>_xll.XLOOKUP(E518,customers!$A$1:$A$1001,customers!$B$1:$B$1001,,0)</f>
        <v>Adelice Isabell</v>
      </c>
      <c r="I518" s="32">
        <f>_xll.XLOOKUP(E518,customers!$A$1:$A$1001,customers!$C$1:$C$1001,,0)</f>
        <v>0</v>
      </c>
      <c r="J518" s="9" t="str">
        <f>_xll.XLOOKUP(E518,customers!$A$1:$A$1001,customers!$G$1:$G$1001,,0)</f>
        <v>United States</v>
      </c>
      <c r="K518" s="10" t="str">
        <f>_xll.XLOOKUP(F518,products!$A$1:$A$49,products!$B$1:$B$49,,0)</f>
        <v>Rob</v>
      </c>
      <c r="L518" s="10" t="str">
        <f>_xll.XLOOKUP(F518,products!$A$1:$A$49,products!$C$1:$C$49,,0)</f>
        <v>M</v>
      </c>
      <c r="M518" s="10" t="str">
        <f>_xll.XLOOKUP(F518,products!$A$1:$A$49,products!$D$1:$D$49,,0) &amp; " Kg "</f>
        <v xml:space="preserve">0.5 Kg </v>
      </c>
      <c r="N518" s="24">
        <f>_xll.XLOOKUP(F518,products!$A$1:$A$49,products!$E$1:$E$49,,0)</f>
        <v>5.97</v>
      </c>
      <c r="O518" s="25">
        <f>(G518*N518)</f>
        <v>17.91</v>
      </c>
      <c r="P518" t="str">
        <f>IF(K518="Rob","Robusta",IF(K518="Exc","Excelsa",IF(K518="Lib","Liberica",IF(K518="Ara","Arabica",""))))</f>
        <v>Robusta</v>
      </c>
      <c r="Q518" t="str">
        <f>IF(L518="M","Medium",IF(L518="D","Dark",IF(L518="L","Light","")))</f>
        <v>Medium</v>
      </c>
      <c r="R518" t="str">
        <f>_xll.XLOOKUP(Table3[[#This Row],[Customer ID]],customers!$A$1:$A$1001,customers!$I$1:$I$1001,,0)</f>
        <v>No</v>
      </c>
    </row>
    <row r="519" spans="1:18" x14ac:dyDescent="0.3">
      <c r="A519" s="12" t="s">
        <v>3349</v>
      </c>
      <c r="B519" s="19">
        <v>44184</v>
      </c>
      <c r="C519" s="11">
        <f>YEAR(B519)</f>
        <v>2020</v>
      </c>
      <c r="D519" s="38" t="str">
        <f t="shared" si="8"/>
        <v>Dec</v>
      </c>
      <c r="E519" s="12" t="s">
        <v>3350</v>
      </c>
      <c r="F519" s="13" t="s">
        <v>6140</v>
      </c>
      <c r="G519" s="12">
        <v>2</v>
      </c>
      <c r="H519" s="12" t="str">
        <f>_xll.XLOOKUP(E519,customers!$A$1:$A$1001,customers!$B$1:$B$1001,,0)</f>
        <v>Diane-marie Wincer</v>
      </c>
      <c r="I519" s="33" t="str">
        <f>_xll.XLOOKUP(E519,customers!$A$1:$A$1001,customers!$C$1:$C$1001,,0)</f>
        <v>dwincere2@marriott.com</v>
      </c>
      <c r="J519" s="12" t="str">
        <f>_xll.XLOOKUP(E519,customers!$A$1:$A$1001,customers!$G$1:$G$1001,,0)</f>
        <v>United States</v>
      </c>
      <c r="K519" s="13" t="str">
        <f>_xll.XLOOKUP(F519,products!$A$1:$A$49,products!$B$1:$B$49,,0)</f>
        <v>Ara</v>
      </c>
      <c r="L519" s="13" t="str">
        <f>_xll.XLOOKUP(F519,products!$A$1:$A$49,products!$C$1:$C$49,,0)</f>
        <v>L</v>
      </c>
      <c r="M519" s="10" t="str">
        <f>_xll.XLOOKUP(F519,products!$A$1:$A$49,products!$D$1:$D$49,,0) &amp; " Kg "</f>
        <v xml:space="preserve">1 Kg </v>
      </c>
      <c r="N519" s="26">
        <f>_xll.XLOOKUP(F519,products!$A$1:$A$49,products!$E$1:$E$49,,0)</f>
        <v>12.95</v>
      </c>
      <c r="O519" s="27">
        <f>(G519*N519)</f>
        <v>25.9</v>
      </c>
      <c r="P519" t="str">
        <f>IF(K519="Rob","Robusta",IF(K519="Exc","Excelsa",IF(K519="Lib","Liberica",IF(K519="Ara","Arabica",""))))</f>
        <v>Arabica</v>
      </c>
      <c r="Q519" t="str">
        <f>IF(L519="M","Medium",IF(L519="D","Dark",IF(L519="L","Light","")))</f>
        <v>Light</v>
      </c>
      <c r="R519" t="str">
        <f>_xll.XLOOKUP(Table3[[#This Row],[Customer ID]],customers!$A$1:$A$1001,customers!$I$1:$I$1001,,0)</f>
        <v>Yes</v>
      </c>
    </row>
    <row r="520" spans="1:18" x14ac:dyDescent="0.3">
      <c r="A520" s="9" t="s">
        <v>4787</v>
      </c>
      <c r="B520" s="18">
        <v>44189</v>
      </c>
      <c r="C520" s="8">
        <f>YEAR(B520)</f>
        <v>2020</v>
      </c>
      <c r="D520" s="38" t="str">
        <f t="shared" si="8"/>
        <v>Dec</v>
      </c>
      <c r="E520" s="9" t="s">
        <v>4788</v>
      </c>
      <c r="F520" s="10" t="s">
        <v>6176</v>
      </c>
      <c r="G520" s="9">
        <v>5</v>
      </c>
      <c r="H520" s="9" t="str">
        <f>_xll.XLOOKUP(E520,customers!$A$1:$A$1001,customers!$B$1:$B$1001,,0)</f>
        <v>Arlana Ferrea</v>
      </c>
      <c r="I520" s="32" t="str">
        <f>_xll.XLOOKUP(E520,customers!$A$1:$A$1001,customers!$C$1:$C$1001,,0)</f>
        <v>aferreal4@wikia.com</v>
      </c>
      <c r="J520" s="9" t="str">
        <f>_xll.XLOOKUP(E520,customers!$A$1:$A$1001,customers!$G$1:$G$1001,,0)</f>
        <v>United States</v>
      </c>
      <c r="K520" s="10" t="str">
        <f>_xll.XLOOKUP(F520,products!$A$1:$A$49,products!$B$1:$B$49,,0)</f>
        <v>Exc</v>
      </c>
      <c r="L520" s="10" t="str">
        <f>_xll.XLOOKUP(F520,products!$A$1:$A$49,products!$C$1:$C$49,,0)</f>
        <v>L</v>
      </c>
      <c r="M520" s="10" t="str">
        <f>_xll.XLOOKUP(F520,products!$A$1:$A$49,products!$D$1:$D$49,,0) &amp; " Kg "</f>
        <v xml:space="preserve">0.5 Kg </v>
      </c>
      <c r="N520" s="24">
        <f>_xll.XLOOKUP(F520,products!$A$1:$A$49,products!$E$1:$E$49,,0)</f>
        <v>8.91</v>
      </c>
      <c r="O520" s="25">
        <f>(G520*N520)</f>
        <v>44.55</v>
      </c>
      <c r="P520" t="str">
        <f>IF(K520="Rob","Robusta",IF(K520="Exc","Excelsa",IF(K520="Lib","Liberica",IF(K520="Ara","Arabica",""))))</f>
        <v>Excelsa</v>
      </c>
      <c r="Q520" t="str">
        <f>IF(L520="M","Medium",IF(L520="D","Dark",IF(L520="L","Light","")))</f>
        <v>Light</v>
      </c>
      <c r="R520" t="str">
        <f>_xll.XLOOKUP(Table3[[#This Row],[Customer ID]],customers!$A$1:$A$1001,customers!$I$1:$I$1001,,0)</f>
        <v>No</v>
      </c>
    </row>
    <row r="521" spans="1:18" x14ac:dyDescent="0.3">
      <c r="A521" s="12" t="s">
        <v>3773</v>
      </c>
      <c r="B521" s="19">
        <v>44190</v>
      </c>
      <c r="C521" s="11">
        <f>YEAR(B521)</f>
        <v>2020</v>
      </c>
      <c r="D521" s="38" t="str">
        <f t="shared" si="8"/>
        <v>Dec</v>
      </c>
      <c r="E521" s="12" t="s">
        <v>3774</v>
      </c>
      <c r="F521" s="13" t="s">
        <v>6176</v>
      </c>
      <c r="G521" s="12">
        <v>5</v>
      </c>
      <c r="H521" s="12" t="str">
        <f>_xll.XLOOKUP(E521,customers!$A$1:$A$1001,customers!$B$1:$B$1001,,0)</f>
        <v>Carney Clemencet</v>
      </c>
      <c r="I521" s="33" t="str">
        <f>_xll.XLOOKUP(E521,customers!$A$1:$A$1001,customers!$C$1:$C$1001,,0)</f>
        <v>cclemencetg5@weather.com</v>
      </c>
      <c r="J521" s="12" t="str">
        <f>_xll.XLOOKUP(E521,customers!$A$1:$A$1001,customers!$G$1:$G$1001,,0)</f>
        <v>United Kingdom</v>
      </c>
      <c r="K521" s="13" t="str">
        <f>_xll.XLOOKUP(F521,products!$A$1:$A$49,products!$B$1:$B$49,,0)</f>
        <v>Exc</v>
      </c>
      <c r="L521" s="13" t="str">
        <f>_xll.XLOOKUP(F521,products!$A$1:$A$49,products!$C$1:$C$49,,0)</f>
        <v>L</v>
      </c>
      <c r="M521" s="10" t="str">
        <f>_xll.XLOOKUP(F521,products!$A$1:$A$49,products!$D$1:$D$49,,0) &amp; " Kg "</f>
        <v xml:space="preserve">0.5 Kg </v>
      </c>
      <c r="N521" s="26">
        <f>_xll.XLOOKUP(F521,products!$A$1:$A$49,products!$E$1:$E$49,,0)</f>
        <v>8.91</v>
      </c>
      <c r="O521" s="27">
        <f>(G521*N521)</f>
        <v>44.55</v>
      </c>
      <c r="P521" t="str">
        <f>IF(K521="Rob","Robusta",IF(K521="Exc","Excelsa",IF(K521="Lib","Liberica",IF(K521="Ara","Arabica",""))))</f>
        <v>Excelsa</v>
      </c>
      <c r="Q521" t="str">
        <f>IF(L521="M","Medium",IF(L521="D","Dark",IF(L521="L","Light","")))</f>
        <v>Light</v>
      </c>
      <c r="R521" t="str">
        <f>_xll.XLOOKUP(Table3[[#This Row],[Customer ID]],customers!$A$1:$A$1001,customers!$I$1:$I$1001,,0)</f>
        <v>Yes</v>
      </c>
    </row>
    <row r="522" spans="1:18" x14ac:dyDescent="0.3">
      <c r="A522" s="9" t="s">
        <v>3418</v>
      </c>
      <c r="B522" s="18">
        <v>44194</v>
      </c>
      <c r="C522" s="8">
        <f>YEAR(B522)</f>
        <v>2020</v>
      </c>
      <c r="D522" s="38" t="str">
        <f t="shared" si="8"/>
        <v>Dec</v>
      </c>
      <c r="E522" s="9" t="s">
        <v>3419</v>
      </c>
      <c r="F522" s="10" t="s">
        <v>6185</v>
      </c>
      <c r="G522" s="9">
        <v>5</v>
      </c>
      <c r="H522" s="9" t="str">
        <f>_xll.XLOOKUP(E522,customers!$A$1:$A$1001,customers!$B$1:$B$1001,,0)</f>
        <v>Karl Imorts</v>
      </c>
      <c r="I522" s="32" t="str">
        <f>_xll.XLOOKUP(E522,customers!$A$1:$A$1001,customers!$C$1:$C$1001,,0)</f>
        <v>kimortsee@alexa.com</v>
      </c>
      <c r="J522" s="9" t="str">
        <f>_xll.XLOOKUP(E522,customers!$A$1:$A$1001,customers!$G$1:$G$1001,,0)</f>
        <v>United States</v>
      </c>
      <c r="K522" s="10" t="str">
        <f>_xll.XLOOKUP(F522,products!$A$1:$A$49,products!$B$1:$B$49,,0)</f>
        <v>Exc</v>
      </c>
      <c r="L522" s="10" t="str">
        <f>_xll.XLOOKUP(F522,products!$A$1:$A$49,products!$C$1:$C$49,,0)</f>
        <v>D</v>
      </c>
      <c r="M522" s="10" t="str">
        <f>_xll.XLOOKUP(F522,products!$A$1:$A$49,products!$D$1:$D$49,,0) &amp; " Kg "</f>
        <v xml:space="preserve">2.5 Kg </v>
      </c>
      <c r="N522" s="24">
        <f>_xll.XLOOKUP(F522,products!$A$1:$A$49,products!$E$1:$E$49,,0)</f>
        <v>27.945</v>
      </c>
      <c r="O522" s="25">
        <f>(G522*N522)</f>
        <v>139.72499999999999</v>
      </c>
      <c r="P522" t="str">
        <f>IF(K522="Rob","Robusta",IF(K522="Exc","Excelsa",IF(K522="Lib","Liberica",IF(K522="Ara","Arabica",""))))</f>
        <v>Excelsa</v>
      </c>
      <c r="Q522" t="str">
        <f>IF(L522="M","Medium",IF(L522="D","Dark",IF(L522="L","Light","")))</f>
        <v>Dark</v>
      </c>
      <c r="R522" t="str">
        <f>_xll.XLOOKUP(Table3[[#This Row],[Customer ID]],customers!$A$1:$A$1001,customers!$I$1:$I$1001,,0)</f>
        <v>No</v>
      </c>
    </row>
    <row r="523" spans="1:18" x14ac:dyDescent="0.3">
      <c r="A523" s="12" t="s">
        <v>1227</v>
      </c>
      <c r="B523" s="19">
        <v>44196</v>
      </c>
      <c r="C523" s="11">
        <f>YEAR(B523)</f>
        <v>2020</v>
      </c>
      <c r="D523" s="38" t="str">
        <f t="shared" si="8"/>
        <v>Dec</v>
      </c>
      <c r="E523" s="12" t="s">
        <v>1228</v>
      </c>
      <c r="F523" s="13" t="s">
        <v>6144</v>
      </c>
      <c r="G523" s="12">
        <v>2</v>
      </c>
      <c r="H523" s="12" t="str">
        <f>_xll.XLOOKUP(E523,customers!$A$1:$A$1001,customers!$B$1:$B$1001,,0)</f>
        <v>Bobinette Hindsberg</v>
      </c>
      <c r="I523" s="33" t="str">
        <f>_xll.XLOOKUP(E523,customers!$A$1:$A$1001,customers!$C$1:$C$1001,,0)</f>
        <v>bhindsberg3n@blogs.com</v>
      </c>
      <c r="J523" s="12" t="str">
        <f>_xll.XLOOKUP(E523,customers!$A$1:$A$1001,customers!$G$1:$G$1001,,0)</f>
        <v>United States</v>
      </c>
      <c r="K523" s="13" t="str">
        <f>_xll.XLOOKUP(F523,products!$A$1:$A$49,products!$B$1:$B$49,,0)</f>
        <v>Exc</v>
      </c>
      <c r="L523" s="13" t="str">
        <f>_xll.XLOOKUP(F523,products!$A$1:$A$49,products!$C$1:$C$49,,0)</f>
        <v>D</v>
      </c>
      <c r="M523" s="10" t="str">
        <f>_xll.XLOOKUP(F523,products!$A$1:$A$49,products!$D$1:$D$49,,0) &amp; " Kg "</f>
        <v xml:space="preserve">0.5 Kg </v>
      </c>
      <c r="N523" s="26">
        <f>_xll.XLOOKUP(F523,products!$A$1:$A$49,products!$E$1:$E$49,,0)</f>
        <v>7.29</v>
      </c>
      <c r="O523" s="27">
        <f>(G523*N523)</f>
        <v>14.58</v>
      </c>
      <c r="P523" t="str">
        <f>IF(K523="Rob","Robusta",IF(K523="Exc","Excelsa",IF(K523="Lib","Liberica",IF(K523="Ara","Arabica",""))))</f>
        <v>Excelsa</v>
      </c>
      <c r="Q523" t="str">
        <f>IF(L523="M","Medium",IF(L523="D","Dark",IF(L523="L","Light","")))</f>
        <v>Dark</v>
      </c>
      <c r="R523" t="str">
        <f>_xll.XLOOKUP(Table3[[#This Row],[Customer ID]],customers!$A$1:$A$1001,customers!$I$1:$I$1001,,0)</f>
        <v>Yes</v>
      </c>
    </row>
    <row r="524" spans="1:18" x14ac:dyDescent="0.3">
      <c r="A524" s="9" t="s">
        <v>891</v>
      </c>
      <c r="B524" s="18">
        <v>44200</v>
      </c>
      <c r="C524" s="8">
        <f>YEAR(B524)</f>
        <v>2021</v>
      </c>
      <c r="D524" s="38" t="str">
        <f t="shared" si="8"/>
        <v>Jan</v>
      </c>
      <c r="E524" s="9" t="s">
        <v>892</v>
      </c>
      <c r="F524" s="10" t="s">
        <v>6145</v>
      </c>
      <c r="G524" s="9">
        <v>2</v>
      </c>
      <c r="H524" s="9" t="str">
        <f>_xll.XLOOKUP(E524,customers!$A$1:$A$1001,customers!$B$1:$B$1001,,0)</f>
        <v>Shirlene Edmondson</v>
      </c>
      <c r="I524" s="32" t="str">
        <f>_xll.XLOOKUP(E524,customers!$A$1:$A$1001,customers!$C$1:$C$1001,,0)</f>
        <v>sedmondson1z@theguardian.com</v>
      </c>
      <c r="J524" s="9" t="str">
        <f>_xll.XLOOKUP(E524,customers!$A$1:$A$1001,customers!$G$1:$G$1001,,0)</f>
        <v>Ireland</v>
      </c>
      <c r="K524" s="10" t="str">
        <f>_xll.XLOOKUP(F524,products!$A$1:$A$49,products!$B$1:$B$49,,0)</f>
        <v>Lib</v>
      </c>
      <c r="L524" s="10" t="str">
        <f>_xll.XLOOKUP(F524,products!$A$1:$A$49,products!$C$1:$C$49,,0)</f>
        <v>L</v>
      </c>
      <c r="M524" s="10" t="str">
        <f>_xll.XLOOKUP(F524,products!$A$1:$A$49,products!$D$1:$D$49,,0) &amp; " Kg "</f>
        <v xml:space="preserve">0.2 Kg </v>
      </c>
      <c r="N524" s="24">
        <f>_xll.XLOOKUP(F524,products!$A$1:$A$49,products!$E$1:$E$49,,0)</f>
        <v>4.7549999999999999</v>
      </c>
      <c r="O524" s="25">
        <f>(G524*N524)</f>
        <v>9.51</v>
      </c>
      <c r="P524" t="str">
        <f>IF(K524="Rob","Robusta",IF(K524="Exc","Excelsa",IF(K524="Lib","Liberica",IF(K524="Ara","Arabica",""))))</f>
        <v>Liberica</v>
      </c>
      <c r="Q524" t="str">
        <f>IF(L524="M","Medium",IF(L524="D","Dark",IF(L524="L","Light","")))</f>
        <v>Light</v>
      </c>
      <c r="R524" t="str">
        <f>_xll.XLOOKUP(Table3[[#This Row],[Customer ID]],customers!$A$1:$A$1001,customers!$I$1:$I$1001,,0)</f>
        <v>No</v>
      </c>
    </row>
    <row r="525" spans="1:18" x14ac:dyDescent="0.3">
      <c r="A525" s="12" t="s">
        <v>5096</v>
      </c>
      <c r="B525" s="19">
        <v>44200</v>
      </c>
      <c r="C525" s="11">
        <f>YEAR(B525)</f>
        <v>2021</v>
      </c>
      <c r="D525" s="38" t="str">
        <f t="shared" si="8"/>
        <v>Jan</v>
      </c>
      <c r="E525" s="12" t="s">
        <v>5097</v>
      </c>
      <c r="F525" s="13" t="s">
        <v>6146</v>
      </c>
      <c r="G525" s="12">
        <v>6</v>
      </c>
      <c r="H525" s="12" t="str">
        <f>_xll.XLOOKUP(E525,customers!$A$1:$A$1001,customers!$B$1:$B$1001,,0)</f>
        <v>Lenci Haggerstone</v>
      </c>
      <c r="I525" s="33" t="str">
        <f>_xll.XLOOKUP(E525,customers!$A$1:$A$1001,customers!$C$1:$C$1001,,0)</f>
        <v>lhaggerstonemn@independent.co.uk</v>
      </c>
      <c r="J525" s="12" t="str">
        <f>_xll.XLOOKUP(E525,customers!$A$1:$A$1001,customers!$G$1:$G$1001,,0)</f>
        <v>United States</v>
      </c>
      <c r="K525" s="13" t="str">
        <f>_xll.XLOOKUP(F525,products!$A$1:$A$49,products!$B$1:$B$49,,0)</f>
        <v>Rob</v>
      </c>
      <c r="L525" s="13" t="str">
        <f>_xll.XLOOKUP(F525,products!$A$1:$A$49,products!$C$1:$C$49,,0)</f>
        <v>M</v>
      </c>
      <c r="M525" s="10" t="str">
        <f>_xll.XLOOKUP(F525,products!$A$1:$A$49,products!$D$1:$D$49,,0) &amp; " Kg "</f>
        <v xml:space="preserve">0.5 Kg </v>
      </c>
      <c r="N525" s="26">
        <f>_xll.XLOOKUP(F525,products!$A$1:$A$49,products!$E$1:$E$49,,0)</f>
        <v>5.97</v>
      </c>
      <c r="O525" s="27">
        <f>(G525*N525)</f>
        <v>35.82</v>
      </c>
      <c r="P525" t="str">
        <f>IF(K525="Rob","Robusta",IF(K525="Exc","Excelsa",IF(K525="Lib","Liberica",IF(K525="Ara","Arabica",""))))</f>
        <v>Robusta</v>
      </c>
      <c r="Q525" t="str">
        <f>IF(L525="M","Medium",IF(L525="D","Dark",IF(L525="L","Light","")))</f>
        <v>Medium</v>
      </c>
      <c r="R525" t="str">
        <f>_xll.XLOOKUP(Table3[[#This Row],[Customer ID]],customers!$A$1:$A$1001,customers!$I$1:$I$1001,,0)</f>
        <v>No</v>
      </c>
    </row>
    <row r="526" spans="1:18" x14ac:dyDescent="0.3">
      <c r="A526" s="9" t="s">
        <v>2798</v>
      </c>
      <c r="B526" s="18">
        <v>44203</v>
      </c>
      <c r="C526" s="8">
        <f>YEAR(B526)</f>
        <v>2021</v>
      </c>
      <c r="D526" s="38" t="str">
        <f t="shared" si="8"/>
        <v>Jan</v>
      </c>
      <c r="E526" s="9" t="s">
        <v>2799</v>
      </c>
      <c r="F526" s="10" t="s">
        <v>6170</v>
      </c>
      <c r="G526" s="9">
        <v>3</v>
      </c>
      <c r="H526" s="9" t="str">
        <f>_xll.XLOOKUP(E526,customers!$A$1:$A$1001,customers!$B$1:$B$1001,,0)</f>
        <v>Hamish Skeech</v>
      </c>
      <c r="I526" s="32">
        <f>_xll.XLOOKUP(E526,customers!$A$1:$A$1001,customers!$C$1:$C$1001,,0)</f>
        <v>0</v>
      </c>
      <c r="J526" s="9" t="str">
        <f>_xll.XLOOKUP(E526,customers!$A$1:$A$1001,customers!$G$1:$G$1001,,0)</f>
        <v>Ireland</v>
      </c>
      <c r="K526" s="10" t="str">
        <f>_xll.XLOOKUP(F526,products!$A$1:$A$49,products!$B$1:$B$49,,0)</f>
        <v>Lib</v>
      </c>
      <c r="L526" s="10" t="str">
        <f>_xll.XLOOKUP(F526,products!$A$1:$A$49,products!$C$1:$C$49,,0)</f>
        <v>L</v>
      </c>
      <c r="M526" s="10" t="str">
        <f>_xll.XLOOKUP(F526,products!$A$1:$A$49,products!$D$1:$D$49,,0) &amp; " Kg "</f>
        <v xml:space="preserve">1 Kg </v>
      </c>
      <c r="N526" s="24">
        <f>_xll.XLOOKUP(F526,products!$A$1:$A$49,products!$E$1:$E$49,,0)</f>
        <v>15.85</v>
      </c>
      <c r="O526" s="25">
        <f>(G526*N526)</f>
        <v>47.55</v>
      </c>
      <c r="P526" t="str">
        <f>IF(K526="Rob","Robusta",IF(K526="Exc","Excelsa",IF(K526="Lib","Liberica",IF(K526="Ara","Arabica",""))))</f>
        <v>Liberica</v>
      </c>
      <c r="Q526" t="str">
        <f>IF(L526="M","Medium",IF(L526="D","Dark",IF(L526="L","Light","")))</f>
        <v>Light</v>
      </c>
      <c r="R526" t="str">
        <f>_xll.XLOOKUP(Table3[[#This Row],[Customer ID]],customers!$A$1:$A$1001,customers!$I$1:$I$1001,,0)</f>
        <v>Yes</v>
      </c>
    </row>
    <row r="527" spans="1:18" x14ac:dyDescent="0.3">
      <c r="A527" s="12" t="s">
        <v>5932</v>
      </c>
      <c r="B527" s="19">
        <v>44203</v>
      </c>
      <c r="C527" s="11">
        <f>YEAR(B527)</f>
        <v>2021</v>
      </c>
      <c r="D527" s="38" t="str">
        <f t="shared" si="8"/>
        <v>Jan</v>
      </c>
      <c r="E527" s="12" t="s">
        <v>5933</v>
      </c>
      <c r="F527" s="13" t="s">
        <v>6146</v>
      </c>
      <c r="G527" s="12">
        <v>4</v>
      </c>
      <c r="H527" s="12" t="str">
        <f>_xll.XLOOKUP(E527,customers!$A$1:$A$1001,customers!$B$1:$B$1001,,0)</f>
        <v>Yuri Burrells</v>
      </c>
      <c r="I527" s="33" t="str">
        <f>_xll.XLOOKUP(E527,customers!$A$1:$A$1001,customers!$C$1:$C$1001,,0)</f>
        <v>yburrellsqr@vinaora.com</v>
      </c>
      <c r="J527" s="12" t="str">
        <f>_xll.XLOOKUP(E527,customers!$A$1:$A$1001,customers!$G$1:$G$1001,,0)</f>
        <v>United States</v>
      </c>
      <c r="K527" s="13" t="str">
        <f>_xll.XLOOKUP(F527,products!$A$1:$A$49,products!$B$1:$B$49,,0)</f>
        <v>Rob</v>
      </c>
      <c r="L527" s="13" t="str">
        <f>_xll.XLOOKUP(F527,products!$A$1:$A$49,products!$C$1:$C$49,,0)</f>
        <v>M</v>
      </c>
      <c r="M527" s="10" t="str">
        <f>_xll.XLOOKUP(F527,products!$A$1:$A$49,products!$D$1:$D$49,,0) &amp; " Kg "</f>
        <v xml:space="preserve">0.5 Kg </v>
      </c>
      <c r="N527" s="26">
        <f>_xll.XLOOKUP(F527,products!$A$1:$A$49,products!$E$1:$E$49,,0)</f>
        <v>5.97</v>
      </c>
      <c r="O527" s="27">
        <f>(G527*N527)</f>
        <v>23.88</v>
      </c>
      <c r="P527" t="str">
        <f>IF(K527="Rob","Robusta",IF(K527="Exc","Excelsa",IF(K527="Lib","Liberica",IF(K527="Ara","Arabica",""))))</f>
        <v>Robusta</v>
      </c>
      <c r="Q527" t="str">
        <f>IF(L527="M","Medium",IF(L527="D","Dark",IF(L527="L","Light","")))</f>
        <v>Medium</v>
      </c>
      <c r="R527" t="str">
        <f>_xll.XLOOKUP(Table3[[#This Row],[Customer ID]],customers!$A$1:$A$1001,customers!$I$1:$I$1001,,0)</f>
        <v>Yes</v>
      </c>
    </row>
    <row r="528" spans="1:18" x14ac:dyDescent="0.3">
      <c r="A528" s="9" t="s">
        <v>4313</v>
      </c>
      <c r="B528" s="18">
        <v>44206</v>
      </c>
      <c r="C528" s="8">
        <f>YEAR(B528)</f>
        <v>2021</v>
      </c>
      <c r="D528" s="38" t="str">
        <f t="shared" si="8"/>
        <v>Jan</v>
      </c>
      <c r="E528" s="9" t="s">
        <v>4314</v>
      </c>
      <c r="F528" s="10" t="s">
        <v>6160</v>
      </c>
      <c r="G528" s="9">
        <v>5</v>
      </c>
      <c r="H528" s="9" t="str">
        <f>_xll.XLOOKUP(E528,customers!$A$1:$A$1001,customers!$B$1:$B$1001,,0)</f>
        <v>Charin Penwarden</v>
      </c>
      <c r="I528" s="32" t="str">
        <f>_xll.XLOOKUP(E528,customers!$A$1:$A$1001,customers!$C$1:$C$1001,,0)</f>
        <v>cpenwardenit@mlb.com</v>
      </c>
      <c r="J528" s="9" t="str">
        <f>_xll.XLOOKUP(E528,customers!$A$1:$A$1001,customers!$G$1:$G$1001,,0)</f>
        <v>Ireland</v>
      </c>
      <c r="K528" s="10" t="str">
        <f>_xll.XLOOKUP(F528,products!$A$1:$A$49,products!$B$1:$B$49,,0)</f>
        <v>Lib</v>
      </c>
      <c r="L528" s="10" t="str">
        <f>_xll.XLOOKUP(F528,products!$A$1:$A$49,products!$C$1:$C$49,,0)</f>
        <v>M</v>
      </c>
      <c r="M528" s="10" t="str">
        <f>_xll.XLOOKUP(F528,products!$A$1:$A$49,products!$D$1:$D$49,,0) &amp; " Kg "</f>
        <v xml:space="preserve">0.5 Kg </v>
      </c>
      <c r="N528" s="24">
        <f>_xll.XLOOKUP(F528,products!$A$1:$A$49,products!$E$1:$E$49,,0)</f>
        <v>8.73</v>
      </c>
      <c r="O528" s="25">
        <f>(G528*N528)</f>
        <v>43.650000000000006</v>
      </c>
      <c r="P528" t="str">
        <f>IF(K528="Rob","Robusta",IF(K528="Exc","Excelsa",IF(K528="Lib","Liberica",IF(K528="Ara","Arabica",""))))</f>
        <v>Liberica</v>
      </c>
      <c r="Q528" t="str">
        <f>IF(L528="M","Medium",IF(L528="D","Dark",IF(L528="L","Light","")))</f>
        <v>Medium</v>
      </c>
      <c r="R528" t="str">
        <f>_xll.XLOOKUP(Table3[[#This Row],[Customer ID]],customers!$A$1:$A$1001,customers!$I$1:$I$1001,,0)</f>
        <v>No</v>
      </c>
    </row>
    <row r="529" spans="1:18" x14ac:dyDescent="0.3">
      <c r="A529" s="12" t="s">
        <v>1395</v>
      </c>
      <c r="B529" s="19">
        <v>44207</v>
      </c>
      <c r="C529" s="11">
        <f>YEAR(B529)</f>
        <v>2021</v>
      </c>
      <c r="D529" s="38" t="str">
        <f t="shared" si="8"/>
        <v>Jan</v>
      </c>
      <c r="E529" s="12" t="s">
        <v>1396</v>
      </c>
      <c r="F529" s="13" t="s">
        <v>6180</v>
      </c>
      <c r="G529" s="12">
        <v>3</v>
      </c>
      <c r="H529" s="12" t="str">
        <f>_xll.XLOOKUP(E529,customers!$A$1:$A$1001,customers!$B$1:$B$1001,,0)</f>
        <v>Leontine Rubrow</v>
      </c>
      <c r="I529" s="33" t="str">
        <f>_xll.XLOOKUP(E529,customers!$A$1:$A$1001,customers!$C$1:$C$1001,,0)</f>
        <v>lrubrow4h@microsoft.com</v>
      </c>
      <c r="J529" s="12" t="str">
        <f>_xll.XLOOKUP(E529,customers!$A$1:$A$1001,customers!$G$1:$G$1001,,0)</f>
        <v>United States</v>
      </c>
      <c r="K529" s="13" t="str">
        <f>_xll.XLOOKUP(F529,products!$A$1:$A$49,products!$B$1:$B$49,,0)</f>
        <v>Ara</v>
      </c>
      <c r="L529" s="13" t="str">
        <f>_xll.XLOOKUP(F529,products!$A$1:$A$49,products!$C$1:$C$49,,0)</f>
        <v>L</v>
      </c>
      <c r="M529" s="10" t="str">
        <f>_xll.XLOOKUP(F529,products!$A$1:$A$49,products!$D$1:$D$49,,0) &amp; " Kg "</f>
        <v xml:space="preserve">0.5 Kg </v>
      </c>
      <c r="N529" s="26">
        <f>_xll.XLOOKUP(F529,products!$A$1:$A$49,products!$E$1:$E$49,,0)</f>
        <v>7.77</v>
      </c>
      <c r="O529" s="27">
        <f>(G529*N529)</f>
        <v>23.31</v>
      </c>
      <c r="P529" t="str">
        <f>IF(K529="Rob","Robusta",IF(K529="Exc","Excelsa",IF(K529="Lib","Liberica",IF(K529="Ara","Arabica",""))))</f>
        <v>Arabica</v>
      </c>
      <c r="Q529" t="str">
        <f>IF(L529="M","Medium",IF(L529="D","Dark",IF(L529="L","Light","")))</f>
        <v>Light</v>
      </c>
      <c r="R529" t="str">
        <f>_xll.XLOOKUP(Table3[[#This Row],[Customer ID]],customers!$A$1:$A$1001,customers!$I$1:$I$1001,,0)</f>
        <v>No</v>
      </c>
    </row>
    <row r="530" spans="1:18" x14ac:dyDescent="0.3">
      <c r="A530" s="9" t="s">
        <v>1653</v>
      </c>
      <c r="B530" s="18">
        <v>44207</v>
      </c>
      <c r="C530" s="8">
        <f>YEAR(B530)</f>
        <v>2021</v>
      </c>
      <c r="D530" s="38" t="str">
        <f t="shared" si="8"/>
        <v>Jan</v>
      </c>
      <c r="E530" s="9" t="s">
        <v>1654</v>
      </c>
      <c r="F530" s="10" t="s">
        <v>6157</v>
      </c>
      <c r="G530" s="9">
        <v>6</v>
      </c>
      <c r="H530" s="9" t="str">
        <f>_xll.XLOOKUP(E530,customers!$A$1:$A$1001,customers!$B$1:$B$1001,,0)</f>
        <v>Orbadiah Duny</v>
      </c>
      <c r="I530" s="32" t="str">
        <f>_xll.XLOOKUP(E530,customers!$A$1:$A$1001,customers!$C$1:$C$1001,,0)</f>
        <v>oduny5r@constantcontact.com</v>
      </c>
      <c r="J530" s="9" t="str">
        <f>_xll.XLOOKUP(E530,customers!$A$1:$A$1001,customers!$G$1:$G$1001,,0)</f>
        <v>United States</v>
      </c>
      <c r="K530" s="10" t="str">
        <f>_xll.XLOOKUP(F530,products!$A$1:$A$49,products!$B$1:$B$49,,0)</f>
        <v>Ara</v>
      </c>
      <c r="L530" s="10" t="str">
        <f>_xll.XLOOKUP(F530,products!$A$1:$A$49,products!$C$1:$C$49,,0)</f>
        <v>M</v>
      </c>
      <c r="M530" s="10" t="str">
        <f>_xll.XLOOKUP(F530,products!$A$1:$A$49,products!$D$1:$D$49,,0) &amp; " Kg "</f>
        <v xml:space="preserve">0.5 Kg </v>
      </c>
      <c r="N530" s="24">
        <f>_xll.XLOOKUP(F530,products!$A$1:$A$49,products!$E$1:$E$49,,0)</f>
        <v>6.75</v>
      </c>
      <c r="O530" s="25">
        <f>(G530*N530)</f>
        <v>40.5</v>
      </c>
      <c r="P530" t="str">
        <f>IF(K530="Rob","Robusta",IF(K530="Exc","Excelsa",IF(K530="Lib","Liberica",IF(K530="Ara","Arabica",""))))</f>
        <v>Arabica</v>
      </c>
      <c r="Q530" t="str">
        <f>IF(L530="M","Medium",IF(L530="D","Dark",IF(L530="L","Light","")))</f>
        <v>Medium</v>
      </c>
      <c r="R530" t="str">
        <f>_xll.XLOOKUP(Table3[[#This Row],[Customer ID]],customers!$A$1:$A$1001,customers!$I$1:$I$1001,,0)</f>
        <v>Yes</v>
      </c>
    </row>
    <row r="531" spans="1:18" x14ac:dyDescent="0.3">
      <c r="A531" s="12" t="s">
        <v>3027</v>
      </c>
      <c r="B531" s="19">
        <v>44207</v>
      </c>
      <c r="C531" s="11">
        <f>YEAR(B531)</f>
        <v>2021</v>
      </c>
      <c r="D531" s="38" t="str">
        <f t="shared" si="8"/>
        <v>Jan</v>
      </c>
      <c r="E531" s="12" t="s">
        <v>3028</v>
      </c>
      <c r="F531" s="13" t="s">
        <v>6145</v>
      </c>
      <c r="G531" s="12">
        <v>5</v>
      </c>
      <c r="H531" s="12" t="str">
        <f>_xll.XLOOKUP(E531,customers!$A$1:$A$1001,customers!$B$1:$B$1001,,0)</f>
        <v>Sim Pamphilon</v>
      </c>
      <c r="I531" s="33" t="str">
        <f>_xll.XLOOKUP(E531,customers!$A$1:$A$1001,customers!$C$1:$C$1001,,0)</f>
        <v>spamphilonci@mlb.com</v>
      </c>
      <c r="J531" s="12" t="str">
        <f>_xll.XLOOKUP(E531,customers!$A$1:$A$1001,customers!$G$1:$G$1001,,0)</f>
        <v>Ireland</v>
      </c>
      <c r="K531" s="13" t="str">
        <f>_xll.XLOOKUP(F531,products!$A$1:$A$49,products!$B$1:$B$49,,0)</f>
        <v>Lib</v>
      </c>
      <c r="L531" s="13" t="str">
        <f>_xll.XLOOKUP(F531,products!$A$1:$A$49,products!$C$1:$C$49,,0)</f>
        <v>L</v>
      </c>
      <c r="M531" s="10" t="str">
        <f>_xll.XLOOKUP(F531,products!$A$1:$A$49,products!$D$1:$D$49,,0) &amp; " Kg "</f>
        <v xml:space="preserve">0.2 Kg </v>
      </c>
      <c r="N531" s="26">
        <f>_xll.XLOOKUP(F531,products!$A$1:$A$49,products!$E$1:$E$49,,0)</f>
        <v>4.7549999999999999</v>
      </c>
      <c r="O531" s="27">
        <f>(G531*N531)</f>
        <v>23.774999999999999</v>
      </c>
      <c r="P531" t="str">
        <f>IF(K531="Rob","Robusta",IF(K531="Exc","Excelsa",IF(K531="Lib","Liberica",IF(K531="Ara","Arabica",""))))</f>
        <v>Liberica</v>
      </c>
      <c r="Q531" t="str">
        <f>IF(L531="M","Medium",IF(L531="D","Dark",IF(L531="L","Light","")))</f>
        <v>Light</v>
      </c>
      <c r="R531" t="str">
        <f>_xll.XLOOKUP(Table3[[#This Row],[Customer ID]],customers!$A$1:$A$1001,customers!$I$1:$I$1001,,0)</f>
        <v>No</v>
      </c>
    </row>
    <row r="532" spans="1:18" x14ac:dyDescent="0.3">
      <c r="A532" s="9" t="s">
        <v>4723</v>
      </c>
      <c r="B532" s="18">
        <v>44209</v>
      </c>
      <c r="C532" s="8">
        <f>YEAR(B532)</f>
        <v>2021</v>
      </c>
      <c r="D532" s="38" t="str">
        <f t="shared" si="8"/>
        <v>Jan</v>
      </c>
      <c r="E532" s="9" t="s">
        <v>4724</v>
      </c>
      <c r="F532" s="10" t="s">
        <v>6163</v>
      </c>
      <c r="G532" s="9">
        <v>2</v>
      </c>
      <c r="H532" s="9" t="str">
        <f>_xll.XLOOKUP(E532,customers!$A$1:$A$1001,customers!$B$1:$B$1001,,0)</f>
        <v>Melodie OIlier</v>
      </c>
      <c r="I532" s="32" t="str">
        <f>_xll.XLOOKUP(E532,customers!$A$1:$A$1001,customers!$C$1:$C$1001,,0)</f>
        <v>moilierkt@paginegialle.it</v>
      </c>
      <c r="J532" s="9" t="str">
        <f>_xll.XLOOKUP(E532,customers!$A$1:$A$1001,customers!$G$1:$G$1001,,0)</f>
        <v>Ireland</v>
      </c>
      <c r="K532" s="10" t="str">
        <f>_xll.XLOOKUP(F532,products!$A$1:$A$49,products!$B$1:$B$49,,0)</f>
        <v>Rob</v>
      </c>
      <c r="L532" s="10" t="str">
        <f>_xll.XLOOKUP(F532,products!$A$1:$A$49,products!$C$1:$C$49,,0)</f>
        <v>D</v>
      </c>
      <c r="M532" s="10" t="str">
        <f>_xll.XLOOKUP(F532,products!$A$1:$A$49,products!$D$1:$D$49,,0) &amp; " Kg "</f>
        <v xml:space="preserve">0.2 Kg </v>
      </c>
      <c r="N532" s="24">
        <f>_xll.XLOOKUP(F532,products!$A$1:$A$49,products!$E$1:$E$49,,0)</f>
        <v>2.6849999999999996</v>
      </c>
      <c r="O532" s="25">
        <f>(G532*N532)</f>
        <v>5.3699999999999992</v>
      </c>
      <c r="P532" t="str">
        <f>IF(K532="Rob","Robusta",IF(K532="Exc","Excelsa",IF(K532="Lib","Liberica",IF(K532="Ara","Arabica",""))))</f>
        <v>Robusta</v>
      </c>
      <c r="Q532" t="str">
        <f>IF(L532="M","Medium",IF(L532="D","Dark",IF(L532="L","Light","")))</f>
        <v>Dark</v>
      </c>
      <c r="R532" t="str">
        <f>_xll.XLOOKUP(Table3[[#This Row],[Customer ID]],customers!$A$1:$A$1001,customers!$I$1:$I$1001,,0)</f>
        <v>Yes</v>
      </c>
    </row>
    <row r="533" spans="1:18" x14ac:dyDescent="0.3">
      <c r="A533" s="12" t="s">
        <v>5385</v>
      </c>
      <c r="B533" s="19">
        <v>44209</v>
      </c>
      <c r="C533" s="11">
        <f>YEAR(B533)</f>
        <v>2021</v>
      </c>
      <c r="D533" s="38" t="str">
        <f t="shared" si="8"/>
        <v>Jan</v>
      </c>
      <c r="E533" s="12" t="s">
        <v>5386</v>
      </c>
      <c r="F533" s="13" t="s">
        <v>6158</v>
      </c>
      <c r="G533" s="12">
        <v>3</v>
      </c>
      <c r="H533" s="12" t="str">
        <f>_xll.XLOOKUP(E533,customers!$A$1:$A$1001,customers!$B$1:$B$1001,,0)</f>
        <v>Rafaela Treacher</v>
      </c>
      <c r="I533" s="33" t="str">
        <f>_xll.XLOOKUP(E533,customers!$A$1:$A$1001,customers!$C$1:$C$1001,,0)</f>
        <v>rtreachero2@usa.gov</v>
      </c>
      <c r="J533" s="12" t="str">
        <f>_xll.XLOOKUP(E533,customers!$A$1:$A$1001,customers!$G$1:$G$1001,,0)</f>
        <v>Ireland</v>
      </c>
      <c r="K533" s="13" t="str">
        <f>_xll.XLOOKUP(F533,products!$A$1:$A$49,products!$B$1:$B$49,,0)</f>
        <v>Ara</v>
      </c>
      <c r="L533" s="13" t="str">
        <f>_xll.XLOOKUP(F533,products!$A$1:$A$49,products!$C$1:$C$49,,0)</f>
        <v>D</v>
      </c>
      <c r="M533" s="10" t="str">
        <f>_xll.XLOOKUP(F533,products!$A$1:$A$49,products!$D$1:$D$49,,0) &amp; " Kg "</f>
        <v xml:space="preserve">0.5 Kg </v>
      </c>
      <c r="N533" s="26">
        <f>_xll.XLOOKUP(F533,products!$A$1:$A$49,products!$E$1:$E$49,,0)</f>
        <v>5.97</v>
      </c>
      <c r="O533" s="27">
        <f>(G533*N533)</f>
        <v>17.91</v>
      </c>
      <c r="P533" t="str">
        <f>IF(K533="Rob","Robusta",IF(K533="Exc","Excelsa",IF(K533="Lib","Liberica",IF(K533="Ara","Arabica",""))))</f>
        <v>Arabica</v>
      </c>
      <c r="Q533" t="str">
        <f>IF(L533="M","Medium",IF(L533="D","Dark",IF(L533="L","Light","")))</f>
        <v>Dark</v>
      </c>
      <c r="R533" t="str">
        <f>_xll.XLOOKUP(Table3[[#This Row],[Customer ID]],customers!$A$1:$A$1001,customers!$I$1:$I$1001,,0)</f>
        <v>No</v>
      </c>
    </row>
    <row r="534" spans="1:18" x14ac:dyDescent="0.3">
      <c r="A534" s="9" t="s">
        <v>2079</v>
      </c>
      <c r="B534" s="18">
        <v>44210</v>
      </c>
      <c r="C534" s="8">
        <f>YEAR(B534)</f>
        <v>2021</v>
      </c>
      <c r="D534" s="38" t="str">
        <f t="shared" si="8"/>
        <v>Jan</v>
      </c>
      <c r="E534" s="9" t="s">
        <v>2080</v>
      </c>
      <c r="F534" s="10" t="s">
        <v>6171</v>
      </c>
      <c r="G534" s="9">
        <v>4</v>
      </c>
      <c r="H534" s="9" t="str">
        <f>_xll.XLOOKUP(E534,customers!$A$1:$A$1001,customers!$B$1:$B$1001,,0)</f>
        <v>Karlan Karby</v>
      </c>
      <c r="I534" s="32" t="str">
        <f>_xll.XLOOKUP(E534,customers!$A$1:$A$1001,customers!$C$1:$C$1001,,0)</f>
        <v>kkarby7t@sbwire.com</v>
      </c>
      <c r="J534" s="9" t="str">
        <f>_xll.XLOOKUP(E534,customers!$A$1:$A$1001,customers!$G$1:$G$1001,,0)</f>
        <v>United States</v>
      </c>
      <c r="K534" s="10" t="str">
        <f>_xll.XLOOKUP(F534,products!$A$1:$A$49,products!$B$1:$B$49,,0)</f>
        <v>Exc</v>
      </c>
      <c r="L534" s="10" t="str">
        <f>_xll.XLOOKUP(F534,products!$A$1:$A$49,products!$C$1:$C$49,,0)</f>
        <v>L</v>
      </c>
      <c r="M534" s="10" t="str">
        <f>_xll.XLOOKUP(F534,products!$A$1:$A$49,products!$D$1:$D$49,,0) &amp; " Kg "</f>
        <v xml:space="preserve">1 Kg </v>
      </c>
      <c r="N534" s="24">
        <f>_xll.XLOOKUP(F534,products!$A$1:$A$49,products!$E$1:$E$49,,0)</f>
        <v>14.85</v>
      </c>
      <c r="O534" s="25">
        <f>(G534*N534)</f>
        <v>59.4</v>
      </c>
      <c r="P534" t="str">
        <f>IF(K534="Rob","Robusta",IF(K534="Exc","Excelsa",IF(K534="Lib","Liberica",IF(K534="Ara","Arabica",""))))</f>
        <v>Excelsa</v>
      </c>
      <c r="Q534" t="str">
        <f>IF(L534="M","Medium",IF(L534="D","Dark",IF(L534="L","Light","")))</f>
        <v>Light</v>
      </c>
      <c r="R534" t="str">
        <f>_xll.XLOOKUP(Table3[[#This Row],[Customer ID]],customers!$A$1:$A$1001,customers!$I$1:$I$1001,,0)</f>
        <v>Yes</v>
      </c>
    </row>
    <row r="535" spans="1:18" x14ac:dyDescent="0.3">
      <c r="A535" s="12" t="s">
        <v>3361</v>
      </c>
      <c r="B535" s="19">
        <v>44210</v>
      </c>
      <c r="C535" s="11">
        <f>YEAR(B535)</f>
        <v>2021</v>
      </c>
      <c r="D535" s="38" t="str">
        <f t="shared" si="8"/>
        <v>Jan</v>
      </c>
      <c r="E535" s="12" t="s">
        <v>3362</v>
      </c>
      <c r="F535" s="13" t="s">
        <v>6169</v>
      </c>
      <c r="G535" s="12">
        <v>6</v>
      </c>
      <c r="H535" s="12" t="str">
        <f>_xll.XLOOKUP(E535,customers!$A$1:$A$1001,customers!$B$1:$B$1001,,0)</f>
        <v>Heall Perris</v>
      </c>
      <c r="I535" s="33" t="str">
        <f>_xll.XLOOKUP(E535,customers!$A$1:$A$1001,customers!$C$1:$C$1001,,0)</f>
        <v>hperrise4@studiopress.com</v>
      </c>
      <c r="J535" s="12" t="str">
        <f>_xll.XLOOKUP(E535,customers!$A$1:$A$1001,customers!$G$1:$G$1001,,0)</f>
        <v>Ireland</v>
      </c>
      <c r="K535" s="13" t="str">
        <f>_xll.XLOOKUP(F535,products!$A$1:$A$49,products!$B$1:$B$49,,0)</f>
        <v>Lib</v>
      </c>
      <c r="L535" s="13" t="str">
        <f>_xll.XLOOKUP(F535,products!$A$1:$A$49,products!$C$1:$C$49,,0)</f>
        <v>D</v>
      </c>
      <c r="M535" s="10" t="str">
        <f>_xll.XLOOKUP(F535,products!$A$1:$A$49,products!$D$1:$D$49,,0) &amp; " Kg "</f>
        <v xml:space="preserve">0.5 Kg </v>
      </c>
      <c r="N535" s="26">
        <f>_xll.XLOOKUP(F535,products!$A$1:$A$49,products!$E$1:$E$49,,0)</f>
        <v>7.77</v>
      </c>
      <c r="O535" s="27">
        <f>(G535*N535)</f>
        <v>46.62</v>
      </c>
      <c r="P535" t="str">
        <f>IF(K535="Rob","Robusta",IF(K535="Exc","Excelsa",IF(K535="Lib","Liberica",IF(K535="Ara","Arabica",""))))</f>
        <v>Liberica</v>
      </c>
      <c r="Q535" t="str">
        <f>IF(L535="M","Medium",IF(L535="D","Dark",IF(L535="L","Light","")))</f>
        <v>Dark</v>
      </c>
      <c r="R535" t="str">
        <f>_xll.XLOOKUP(Table3[[#This Row],[Customer ID]],customers!$A$1:$A$1001,customers!$I$1:$I$1001,,0)</f>
        <v>No</v>
      </c>
    </row>
    <row r="536" spans="1:18" x14ac:dyDescent="0.3">
      <c r="A536" s="9" t="s">
        <v>1648</v>
      </c>
      <c r="B536" s="18">
        <v>44211</v>
      </c>
      <c r="C536" s="8">
        <f>YEAR(B536)</f>
        <v>2021</v>
      </c>
      <c r="D536" s="38" t="str">
        <f t="shared" si="8"/>
        <v>Jan</v>
      </c>
      <c r="E536" s="9" t="s">
        <v>1649</v>
      </c>
      <c r="F536" s="10" t="s">
        <v>6155</v>
      </c>
      <c r="G536" s="9">
        <v>2</v>
      </c>
      <c r="H536" s="9" t="str">
        <f>_xll.XLOOKUP(E536,customers!$A$1:$A$1001,customers!$B$1:$B$1001,,0)</f>
        <v>Nertie Poolman</v>
      </c>
      <c r="I536" s="32" t="str">
        <f>_xll.XLOOKUP(E536,customers!$A$1:$A$1001,customers!$C$1:$C$1001,,0)</f>
        <v>npoolman5q@howstuffworks.com</v>
      </c>
      <c r="J536" s="9" t="str">
        <f>_xll.XLOOKUP(E536,customers!$A$1:$A$1001,customers!$G$1:$G$1001,,0)</f>
        <v>United States</v>
      </c>
      <c r="K536" s="10" t="str">
        <f>_xll.XLOOKUP(F536,products!$A$1:$A$49,products!$B$1:$B$49,,0)</f>
        <v>Ara</v>
      </c>
      <c r="L536" s="10" t="str">
        <f>_xll.XLOOKUP(F536,products!$A$1:$A$49,products!$C$1:$C$49,,0)</f>
        <v>M</v>
      </c>
      <c r="M536" s="10" t="str">
        <f>_xll.XLOOKUP(F536,products!$A$1:$A$49,products!$D$1:$D$49,,0) &amp; " Kg "</f>
        <v xml:space="preserve">1 Kg </v>
      </c>
      <c r="N536" s="24">
        <f>_xll.XLOOKUP(F536,products!$A$1:$A$49,products!$E$1:$E$49,,0)</f>
        <v>11.25</v>
      </c>
      <c r="O536" s="25">
        <f>(G536*N536)</f>
        <v>22.5</v>
      </c>
      <c r="P536" t="str">
        <f>IF(K536="Rob","Robusta",IF(K536="Exc","Excelsa",IF(K536="Lib","Liberica",IF(K536="Ara","Arabica",""))))</f>
        <v>Arabica</v>
      </c>
      <c r="Q536" t="str">
        <f>IF(L536="M","Medium",IF(L536="D","Dark",IF(L536="L","Light","")))</f>
        <v>Medium</v>
      </c>
      <c r="R536" t="str">
        <f>_xll.XLOOKUP(Table3[[#This Row],[Customer ID]],customers!$A$1:$A$1001,customers!$I$1:$I$1001,,0)</f>
        <v>No</v>
      </c>
    </row>
    <row r="537" spans="1:18" x14ac:dyDescent="0.3">
      <c r="A537" s="12" t="s">
        <v>2951</v>
      </c>
      <c r="B537" s="19">
        <v>44213</v>
      </c>
      <c r="C537" s="11">
        <f>YEAR(B537)</f>
        <v>2021</v>
      </c>
      <c r="D537" s="38" t="str">
        <f t="shared" si="8"/>
        <v>Jan</v>
      </c>
      <c r="E537" s="12" t="s">
        <v>2952</v>
      </c>
      <c r="F537" s="13" t="s">
        <v>6165</v>
      </c>
      <c r="G537" s="12">
        <v>1</v>
      </c>
      <c r="H537" s="12" t="str">
        <f>_xll.XLOOKUP(E537,customers!$A$1:$A$1001,customers!$B$1:$B$1001,,0)</f>
        <v>Willabella Abramski</v>
      </c>
      <c r="I537" s="33">
        <f>_xll.XLOOKUP(E537,customers!$A$1:$A$1001,customers!$C$1:$C$1001,,0)</f>
        <v>0</v>
      </c>
      <c r="J537" s="12" t="str">
        <f>_xll.XLOOKUP(E537,customers!$A$1:$A$1001,customers!$G$1:$G$1001,,0)</f>
        <v>United States</v>
      </c>
      <c r="K537" s="13" t="str">
        <f>_xll.XLOOKUP(F537,products!$A$1:$A$49,products!$B$1:$B$49,,0)</f>
        <v>Lib</v>
      </c>
      <c r="L537" s="13" t="str">
        <f>_xll.XLOOKUP(F537,products!$A$1:$A$49,products!$C$1:$C$49,,0)</f>
        <v>D</v>
      </c>
      <c r="M537" s="10" t="str">
        <f>_xll.XLOOKUP(F537,products!$A$1:$A$49,products!$D$1:$D$49,,0) &amp; " Kg "</f>
        <v xml:space="preserve">2.5 Kg </v>
      </c>
      <c r="N537" s="26">
        <f>_xll.XLOOKUP(F537,products!$A$1:$A$49,products!$E$1:$E$49,,0)</f>
        <v>29.784999999999997</v>
      </c>
      <c r="O537" s="27">
        <f>(G537*N537)</f>
        <v>29.784999999999997</v>
      </c>
      <c r="P537" t="str">
        <f>IF(K537="Rob","Robusta",IF(K537="Exc","Excelsa",IF(K537="Lib","Liberica",IF(K537="Ara","Arabica",""))))</f>
        <v>Liberica</v>
      </c>
      <c r="Q537" t="str">
        <f>IF(L537="M","Medium",IF(L537="D","Dark",IF(L537="L","Light","")))</f>
        <v>Dark</v>
      </c>
      <c r="R537" t="str">
        <f>_xll.XLOOKUP(Table3[[#This Row],[Customer ID]],customers!$A$1:$A$1001,customers!$I$1:$I$1001,,0)</f>
        <v>No</v>
      </c>
    </row>
    <row r="538" spans="1:18" x14ac:dyDescent="0.3">
      <c r="A538" s="9" t="s">
        <v>6053</v>
      </c>
      <c r="B538" s="18">
        <v>44214</v>
      </c>
      <c r="C538" s="8">
        <f>YEAR(B538)</f>
        <v>2021</v>
      </c>
      <c r="D538" s="38" t="str">
        <f t="shared" si="8"/>
        <v>Jan</v>
      </c>
      <c r="E538" s="9" t="s">
        <v>6054</v>
      </c>
      <c r="F538" s="10" t="s">
        <v>6166</v>
      </c>
      <c r="G538" s="9">
        <v>1</v>
      </c>
      <c r="H538" s="9" t="str">
        <f>_xll.XLOOKUP(E538,customers!$A$1:$A$1001,customers!$B$1:$B$1001,,0)</f>
        <v>Ramon Cheak</v>
      </c>
      <c r="I538" s="32" t="str">
        <f>_xll.XLOOKUP(E538,customers!$A$1:$A$1001,customers!$C$1:$C$1001,,0)</f>
        <v>rcheakrc@tripadvisor.com</v>
      </c>
      <c r="J538" s="9" t="str">
        <f>_xll.XLOOKUP(E538,customers!$A$1:$A$1001,customers!$G$1:$G$1001,,0)</f>
        <v>Ireland</v>
      </c>
      <c r="K538" s="10" t="str">
        <f>_xll.XLOOKUP(F538,products!$A$1:$A$49,products!$B$1:$B$49,,0)</f>
        <v>Exc</v>
      </c>
      <c r="L538" s="10" t="str">
        <f>_xll.XLOOKUP(F538,products!$A$1:$A$49,products!$C$1:$C$49,,0)</f>
        <v>M</v>
      </c>
      <c r="M538" s="10" t="str">
        <f>_xll.XLOOKUP(F538,products!$A$1:$A$49,products!$D$1:$D$49,,0) &amp; " Kg "</f>
        <v xml:space="preserve">2.5 Kg </v>
      </c>
      <c r="N538" s="24">
        <f>_xll.XLOOKUP(F538,products!$A$1:$A$49,products!$E$1:$E$49,,0)</f>
        <v>31.624999999999996</v>
      </c>
      <c r="O538" s="25">
        <f>(G538*N538)</f>
        <v>31.624999999999996</v>
      </c>
      <c r="P538" t="str">
        <f>IF(K538="Rob","Robusta",IF(K538="Exc","Excelsa",IF(K538="Lib","Liberica",IF(K538="Ara","Arabica",""))))</f>
        <v>Excelsa</v>
      </c>
      <c r="Q538" t="str">
        <f>IF(L538="M","Medium",IF(L538="D","Dark",IF(L538="L","Light","")))</f>
        <v>Medium</v>
      </c>
      <c r="R538" t="str">
        <f>_xll.XLOOKUP(Table3[[#This Row],[Customer ID]],customers!$A$1:$A$1001,customers!$I$1:$I$1001,,0)</f>
        <v>Yes</v>
      </c>
    </row>
    <row r="539" spans="1:18" x14ac:dyDescent="0.3">
      <c r="A539" s="12" t="s">
        <v>4557</v>
      </c>
      <c r="B539" s="19">
        <v>44215</v>
      </c>
      <c r="C539" s="11">
        <f>YEAR(B539)</f>
        <v>2021</v>
      </c>
      <c r="D539" s="38" t="str">
        <f t="shared" si="8"/>
        <v>Jan</v>
      </c>
      <c r="E539" s="12" t="s">
        <v>4558</v>
      </c>
      <c r="F539" s="13" t="s">
        <v>6144</v>
      </c>
      <c r="G539" s="12">
        <v>5</v>
      </c>
      <c r="H539" s="12" t="str">
        <f>_xll.XLOOKUP(E539,customers!$A$1:$A$1001,customers!$B$1:$B$1001,,0)</f>
        <v>Reynolds Crookshanks</v>
      </c>
      <c r="I539" s="33" t="str">
        <f>_xll.XLOOKUP(E539,customers!$A$1:$A$1001,customers!$C$1:$C$1001,,0)</f>
        <v>rcrookshanksk0@unc.edu</v>
      </c>
      <c r="J539" s="12" t="str">
        <f>_xll.XLOOKUP(E539,customers!$A$1:$A$1001,customers!$G$1:$G$1001,,0)</f>
        <v>United States</v>
      </c>
      <c r="K539" s="13" t="str">
        <f>_xll.XLOOKUP(F539,products!$A$1:$A$49,products!$B$1:$B$49,,0)</f>
        <v>Exc</v>
      </c>
      <c r="L539" s="13" t="str">
        <f>_xll.XLOOKUP(F539,products!$A$1:$A$49,products!$C$1:$C$49,,0)</f>
        <v>D</v>
      </c>
      <c r="M539" s="10" t="str">
        <f>_xll.XLOOKUP(F539,products!$A$1:$A$49,products!$D$1:$D$49,,0) &amp; " Kg "</f>
        <v xml:space="preserve">0.5 Kg </v>
      </c>
      <c r="N539" s="26">
        <f>_xll.XLOOKUP(F539,products!$A$1:$A$49,products!$E$1:$E$49,,0)</f>
        <v>7.29</v>
      </c>
      <c r="O539" s="27">
        <f>(G539*N539)</f>
        <v>36.450000000000003</v>
      </c>
      <c r="P539" t="str">
        <f>IF(K539="Rob","Robusta",IF(K539="Exc","Excelsa",IF(K539="Lib","Liberica",IF(K539="Ara","Arabica",""))))</f>
        <v>Excelsa</v>
      </c>
      <c r="Q539" t="str">
        <f>IF(L539="M","Medium",IF(L539="D","Dark",IF(L539="L","Light","")))</f>
        <v>Dark</v>
      </c>
      <c r="R539" t="str">
        <f>_xll.XLOOKUP(Table3[[#This Row],[Customer ID]],customers!$A$1:$A$1001,customers!$I$1:$I$1001,,0)</f>
        <v>Yes</v>
      </c>
    </row>
    <row r="540" spans="1:18" x14ac:dyDescent="0.3">
      <c r="A540" s="9" t="s">
        <v>3990</v>
      </c>
      <c r="B540" s="18">
        <v>44217</v>
      </c>
      <c r="C540" s="8">
        <f>YEAR(B540)</f>
        <v>2021</v>
      </c>
      <c r="D540" s="38" t="str">
        <f t="shared" si="8"/>
        <v>Jan</v>
      </c>
      <c r="E540" s="9" t="s">
        <v>4042</v>
      </c>
      <c r="F540" s="10" t="s">
        <v>6152</v>
      </c>
      <c r="G540" s="9">
        <v>6</v>
      </c>
      <c r="H540" s="9" t="str">
        <f>_xll.XLOOKUP(E540,customers!$A$1:$A$1001,customers!$B$1:$B$1001,,0)</f>
        <v>Linn Alaway</v>
      </c>
      <c r="I540" s="32" t="str">
        <f>_xll.XLOOKUP(E540,customers!$A$1:$A$1001,customers!$C$1:$C$1001,,0)</f>
        <v>lalawayhh@weather.com</v>
      </c>
      <c r="J540" s="9" t="str">
        <f>_xll.XLOOKUP(E540,customers!$A$1:$A$1001,customers!$G$1:$G$1001,,0)</f>
        <v>United States</v>
      </c>
      <c r="K540" s="10" t="str">
        <f>_xll.XLOOKUP(F540,products!$A$1:$A$49,products!$B$1:$B$49,,0)</f>
        <v>Ara</v>
      </c>
      <c r="L540" s="10" t="str">
        <f>_xll.XLOOKUP(F540,products!$A$1:$A$49,products!$C$1:$C$49,,0)</f>
        <v>M</v>
      </c>
      <c r="M540" s="10" t="str">
        <f>_xll.XLOOKUP(F540,products!$A$1:$A$49,products!$D$1:$D$49,,0) &amp; " Kg "</f>
        <v xml:space="preserve">0.2 Kg </v>
      </c>
      <c r="N540" s="24">
        <f>_xll.XLOOKUP(F540,products!$A$1:$A$49,products!$E$1:$E$49,,0)</f>
        <v>3.375</v>
      </c>
      <c r="O540" s="25">
        <f>(G540*N540)</f>
        <v>20.25</v>
      </c>
      <c r="P540" t="str">
        <f>IF(K540="Rob","Robusta",IF(K540="Exc","Excelsa",IF(K540="Lib","Liberica",IF(K540="Ara","Arabica",""))))</f>
        <v>Arabica</v>
      </c>
      <c r="Q540" t="str">
        <f>IF(L540="M","Medium",IF(L540="D","Dark",IF(L540="L","Light","")))</f>
        <v>Medium</v>
      </c>
      <c r="R540" t="str">
        <f>_xll.XLOOKUP(Table3[[#This Row],[Customer ID]],customers!$A$1:$A$1001,customers!$I$1:$I$1001,,0)</f>
        <v>No</v>
      </c>
    </row>
    <row r="541" spans="1:18" x14ac:dyDescent="0.3">
      <c r="A541" s="12" t="s">
        <v>4308</v>
      </c>
      <c r="B541" s="19">
        <v>44217</v>
      </c>
      <c r="C541" s="11">
        <f>YEAR(B541)</f>
        <v>2021</v>
      </c>
      <c r="D541" s="38" t="str">
        <f t="shared" si="8"/>
        <v>Jan</v>
      </c>
      <c r="E541" s="12" t="s">
        <v>4309</v>
      </c>
      <c r="F541" s="13" t="s">
        <v>6161</v>
      </c>
      <c r="G541" s="12">
        <v>5</v>
      </c>
      <c r="H541" s="12" t="str">
        <f>_xll.XLOOKUP(E541,customers!$A$1:$A$1001,customers!$B$1:$B$1001,,0)</f>
        <v>Gabey Cogan</v>
      </c>
      <c r="I541" s="33">
        <f>_xll.XLOOKUP(E541,customers!$A$1:$A$1001,customers!$C$1:$C$1001,,0)</f>
        <v>0</v>
      </c>
      <c r="J541" s="12" t="str">
        <f>_xll.XLOOKUP(E541,customers!$A$1:$A$1001,customers!$G$1:$G$1001,,0)</f>
        <v>United States</v>
      </c>
      <c r="K541" s="13" t="str">
        <f>_xll.XLOOKUP(F541,products!$A$1:$A$49,products!$B$1:$B$49,,0)</f>
        <v>Lib</v>
      </c>
      <c r="L541" s="13" t="str">
        <f>_xll.XLOOKUP(F541,products!$A$1:$A$49,products!$C$1:$C$49,,0)</f>
        <v>L</v>
      </c>
      <c r="M541" s="10" t="str">
        <f>_xll.XLOOKUP(F541,products!$A$1:$A$49,products!$D$1:$D$49,,0) &amp; " Kg "</f>
        <v xml:space="preserve">0.5 Kg </v>
      </c>
      <c r="N541" s="26">
        <f>_xll.XLOOKUP(F541,products!$A$1:$A$49,products!$E$1:$E$49,,0)</f>
        <v>9.51</v>
      </c>
      <c r="O541" s="27">
        <f>(G541*N541)</f>
        <v>47.55</v>
      </c>
      <c r="P541" t="str">
        <f>IF(K541="Rob","Robusta",IF(K541="Exc","Excelsa",IF(K541="Lib","Liberica",IF(K541="Ara","Arabica",""))))</f>
        <v>Liberica</v>
      </c>
      <c r="Q541" t="str">
        <f>IF(L541="M","Medium",IF(L541="D","Dark",IF(L541="L","Light","")))</f>
        <v>Light</v>
      </c>
      <c r="R541" t="str">
        <f>_xll.XLOOKUP(Table3[[#This Row],[Customer ID]],customers!$A$1:$A$1001,customers!$I$1:$I$1001,,0)</f>
        <v>No</v>
      </c>
    </row>
    <row r="542" spans="1:18" x14ac:dyDescent="0.3">
      <c r="A542" s="9" t="s">
        <v>614</v>
      </c>
      <c r="B542" s="18">
        <v>44218</v>
      </c>
      <c r="C542" s="8">
        <f>YEAR(B542)</f>
        <v>2021</v>
      </c>
      <c r="D542" s="38" t="str">
        <f t="shared" si="8"/>
        <v>Jan</v>
      </c>
      <c r="E542" s="9" t="s">
        <v>615</v>
      </c>
      <c r="F542" s="10" t="s">
        <v>6151</v>
      </c>
      <c r="G542" s="9">
        <v>4</v>
      </c>
      <c r="H542" s="9" t="str">
        <f>_xll.XLOOKUP(E542,customers!$A$1:$A$1001,customers!$B$1:$B$1001,,0)</f>
        <v>Annabel Antuk</v>
      </c>
      <c r="I542" s="32" t="str">
        <f>_xll.XLOOKUP(E542,customers!$A$1:$A$1001,customers!$C$1:$C$1001,,0)</f>
        <v>aantukm@kickstarter.com</v>
      </c>
      <c r="J542" s="9" t="str">
        <f>_xll.XLOOKUP(E542,customers!$A$1:$A$1001,customers!$G$1:$G$1001,,0)</f>
        <v>United States</v>
      </c>
      <c r="K542" s="10" t="str">
        <f>_xll.XLOOKUP(F542,products!$A$1:$A$49,products!$B$1:$B$49,,0)</f>
        <v>Rob</v>
      </c>
      <c r="L542" s="10" t="str">
        <f>_xll.XLOOKUP(F542,products!$A$1:$A$49,products!$C$1:$C$49,,0)</f>
        <v>M</v>
      </c>
      <c r="M542" s="10" t="str">
        <f>_xll.XLOOKUP(F542,products!$A$1:$A$49,products!$D$1:$D$49,,0) &amp; " Kg "</f>
        <v xml:space="preserve">2.5 Kg </v>
      </c>
      <c r="N542" s="24">
        <f>_xll.XLOOKUP(F542,products!$A$1:$A$49,products!$E$1:$E$49,,0)</f>
        <v>22.884999999999998</v>
      </c>
      <c r="O542" s="25">
        <f>(G542*N542)</f>
        <v>91.539999999999992</v>
      </c>
      <c r="P542" t="str">
        <f>IF(K542="Rob","Robusta",IF(K542="Exc","Excelsa",IF(K542="Lib","Liberica",IF(K542="Ara","Arabica",""))))</f>
        <v>Robusta</v>
      </c>
      <c r="Q542" t="str">
        <f>IF(L542="M","Medium",IF(L542="D","Dark",IF(L542="L","Light","")))</f>
        <v>Medium</v>
      </c>
      <c r="R542" t="str">
        <f>_xll.XLOOKUP(Table3[[#This Row],[Customer ID]],customers!$A$1:$A$1001,customers!$I$1:$I$1001,,0)</f>
        <v>Yes</v>
      </c>
    </row>
    <row r="543" spans="1:18" x14ac:dyDescent="0.3">
      <c r="A543" s="12" t="s">
        <v>4620</v>
      </c>
      <c r="B543" s="19">
        <v>44222</v>
      </c>
      <c r="C543" s="11">
        <f>YEAR(B543)</f>
        <v>2021</v>
      </c>
      <c r="D543" s="38" t="str">
        <f t="shared" si="8"/>
        <v>Jan</v>
      </c>
      <c r="E543" s="12" t="s">
        <v>4621</v>
      </c>
      <c r="F543" s="13" t="s">
        <v>6150</v>
      </c>
      <c r="G543" s="12">
        <v>4</v>
      </c>
      <c r="H543" s="12" t="str">
        <f>_xll.XLOOKUP(E543,customers!$A$1:$A$1001,customers!$B$1:$B$1001,,0)</f>
        <v>Leta Clarricoates</v>
      </c>
      <c r="I543" s="33">
        <f>_xll.XLOOKUP(E543,customers!$A$1:$A$1001,customers!$C$1:$C$1001,,0)</f>
        <v>0</v>
      </c>
      <c r="J543" s="12" t="str">
        <f>_xll.XLOOKUP(E543,customers!$A$1:$A$1001,customers!$G$1:$G$1001,,0)</f>
        <v>United States</v>
      </c>
      <c r="K543" s="13" t="str">
        <f>_xll.XLOOKUP(F543,products!$A$1:$A$49,products!$B$1:$B$49,,0)</f>
        <v>Lib</v>
      </c>
      <c r="L543" s="13" t="str">
        <f>_xll.XLOOKUP(F543,products!$A$1:$A$49,products!$C$1:$C$49,,0)</f>
        <v>D</v>
      </c>
      <c r="M543" s="10" t="str">
        <f>_xll.XLOOKUP(F543,products!$A$1:$A$49,products!$D$1:$D$49,,0) &amp; " Kg "</f>
        <v xml:space="preserve">0.2 Kg </v>
      </c>
      <c r="N543" s="26">
        <f>_xll.XLOOKUP(F543,products!$A$1:$A$49,products!$E$1:$E$49,,0)</f>
        <v>3.8849999999999998</v>
      </c>
      <c r="O543" s="27">
        <f>(G543*N543)</f>
        <v>15.54</v>
      </c>
      <c r="P543" t="str">
        <f>IF(K543="Rob","Robusta",IF(K543="Exc","Excelsa",IF(K543="Lib","Liberica",IF(K543="Ara","Arabica",""))))</f>
        <v>Liberica</v>
      </c>
      <c r="Q543" t="str">
        <f>IF(L543="M","Medium",IF(L543="D","Dark",IF(L543="L","Light","")))</f>
        <v>Dark</v>
      </c>
      <c r="R543" t="str">
        <f>_xll.XLOOKUP(Table3[[#This Row],[Customer ID]],customers!$A$1:$A$1001,customers!$I$1:$I$1001,,0)</f>
        <v>Yes</v>
      </c>
    </row>
    <row r="544" spans="1:18" x14ac:dyDescent="0.3">
      <c r="A544" s="9" t="s">
        <v>5585</v>
      </c>
      <c r="B544" s="18">
        <v>44223</v>
      </c>
      <c r="C544" s="8">
        <f>YEAR(B544)</f>
        <v>2021</v>
      </c>
      <c r="D544" s="38" t="str">
        <f t="shared" si="8"/>
        <v>Jan</v>
      </c>
      <c r="E544" s="9" t="s">
        <v>5586</v>
      </c>
      <c r="F544" s="10" t="s">
        <v>6178</v>
      </c>
      <c r="G544" s="9">
        <v>1</v>
      </c>
      <c r="H544" s="9" t="str">
        <f>_xll.XLOOKUP(E544,customers!$A$1:$A$1001,customers!$B$1:$B$1001,,0)</f>
        <v>Drake Jevon</v>
      </c>
      <c r="I544" s="32" t="str">
        <f>_xll.XLOOKUP(E544,customers!$A$1:$A$1001,customers!$C$1:$C$1001,,0)</f>
        <v>djevonp1@ibm.com</v>
      </c>
      <c r="J544" s="9" t="str">
        <f>_xll.XLOOKUP(E544,customers!$A$1:$A$1001,customers!$G$1:$G$1001,,0)</f>
        <v>United States</v>
      </c>
      <c r="K544" s="10" t="str">
        <f>_xll.XLOOKUP(F544,products!$A$1:$A$49,products!$B$1:$B$49,,0)</f>
        <v>Rob</v>
      </c>
      <c r="L544" s="10" t="str">
        <f>_xll.XLOOKUP(F544,products!$A$1:$A$49,products!$C$1:$C$49,,0)</f>
        <v>L</v>
      </c>
      <c r="M544" s="10" t="str">
        <f>_xll.XLOOKUP(F544,products!$A$1:$A$49,products!$D$1:$D$49,,0) &amp; " Kg "</f>
        <v xml:space="preserve">0.2 Kg </v>
      </c>
      <c r="N544" s="24">
        <f>_xll.XLOOKUP(F544,products!$A$1:$A$49,products!$E$1:$E$49,,0)</f>
        <v>3.5849999999999995</v>
      </c>
      <c r="O544" s="25">
        <f>(G544*N544)</f>
        <v>3.5849999999999995</v>
      </c>
      <c r="P544" t="str">
        <f>IF(K544="Rob","Robusta",IF(K544="Exc","Excelsa",IF(K544="Lib","Liberica",IF(K544="Ara","Arabica",""))))</f>
        <v>Robusta</v>
      </c>
      <c r="Q544" t="str">
        <f>IF(L544="M","Medium",IF(L544="D","Dark",IF(L544="L","Light","")))</f>
        <v>Light</v>
      </c>
      <c r="R544" t="str">
        <f>_xll.XLOOKUP(Table3[[#This Row],[Customer ID]],customers!$A$1:$A$1001,customers!$I$1:$I$1001,,0)</f>
        <v>Yes</v>
      </c>
    </row>
    <row r="545" spans="1:18" x14ac:dyDescent="0.3">
      <c r="A545" s="12" t="s">
        <v>2894</v>
      </c>
      <c r="B545" s="19">
        <v>44224</v>
      </c>
      <c r="C545" s="11">
        <f>YEAR(B545)</f>
        <v>2021</v>
      </c>
      <c r="D545" s="38" t="str">
        <f t="shared" si="8"/>
        <v>Jan</v>
      </c>
      <c r="E545" s="12" t="s">
        <v>2895</v>
      </c>
      <c r="F545" s="13" t="s">
        <v>6175</v>
      </c>
      <c r="G545" s="12">
        <v>3</v>
      </c>
      <c r="H545" s="12" t="str">
        <f>_xll.XLOOKUP(E545,customers!$A$1:$A$1001,customers!$B$1:$B$1001,,0)</f>
        <v>Kynthia Berick</v>
      </c>
      <c r="I545" s="33">
        <f>_xll.XLOOKUP(E545,customers!$A$1:$A$1001,customers!$C$1:$C$1001,,0)</f>
        <v>0</v>
      </c>
      <c r="J545" s="12" t="str">
        <f>_xll.XLOOKUP(E545,customers!$A$1:$A$1001,customers!$G$1:$G$1001,,0)</f>
        <v>United States</v>
      </c>
      <c r="K545" s="13" t="str">
        <f>_xll.XLOOKUP(F545,products!$A$1:$A$49,products!$B$1:$B$49,,0)</f>
        <v>Ara</v>
      </c>
      <c r="L545" s="13" t="str">
        <f>_xll.XLOOKUP(F545,products!$A$1:$A$49,products!$C$1:$C$49,,0)</f>
        <v>M</v>
      </c>
      <c r="M545" s="10" t="str">
        <f>_xll.XLOOKUP(F545,products!$A$1:$A$49,products!$D$1:$D$49,,0) &amp; " Kg "</f>
        <v xml:space="preserve">2.5 Kg </v>
      </c>
      <c r="N545" s="26">
        <f>_xll.XLOOKUP(F545,products!$A$1:$A$49,products!$E$1:$E$49,,0)</f>
        <v>25.874999999999996</v>
      </c>
      <c r="O545" s="27">
        <f>(G545*N545)</f>
        <v>77.624999999999986</v>
      </c>
      <c r="P545" t="str">
        <f>IF(K545="Rob","Robusta",IF(K545="Exc","Excelsa",IF(K545="Lib","Liberica",IF(K545="Ara","Arabica",""))))</f>
        <v>Arabica</v>
      </c>
      <c r="Q545" t="str">
        <f>IF(L545="M","Medium",IF(L545="D","Dark",IF(L545="L","Light","")))</f>
        <v>Medium</v>
      </c>
      <c r="R545" t="str">
        <f>_xll.XLOOKUP(Table3[[#This Row],[Customer ID]],customers!$A$1:$A$1001,customers!$I$1:$I$1001,,0)</f>
        <v>Yes</v>
      </c>
    </row>
    <row r="546" spans="1:18" x14ac:dyDescent="0.3">
      <c r="A546" s="9" t="s">
        <v>4007</v>
      </c>
      <c r="B546" s="18">
        <v>44224</v>
      </c>
      <c r="C546" s="8">
        <f>YEAR(B546)</f>
        <v>2021</v>
      </c>
      <c r="D546" s="38" t="str">
        <f t="shared" si="8"/>
        <v>Jan</v>
      </c>
      <c r="E546" s="9" t="s">
        <v>4008</v>
      </c>
      <c r="F546" s="10" t="s">
        <v>6183</v>
      </c>
      <c r="G546" s="9">
        <v>1</v>
      </c>
      <c r="H546" s="9" t="str">
        <f>_xll.XLOOKUP(E546,customers!$A$1:$A$1001,customers!$B$1:$B$1001,,0)</f>
        <v>Nelie Garnson</v>
      </c>
      <c r="I546" s="32">
        <f>_xll.XLOOKUP(E546,customers!$A$1:$A$1001,customers!$C$1:$C$1001,,0)</f>
        <v>0</v>
      </c>
      <c r="J546" s="9" t="str">
        <f>_xll.XLOOKUP(E546,customers!$A$1:$A$1001,customers!$G$1:$G$1001,,0)</f>
        <v>United Kingdom</v>
      </c>
      <c r="K546" s="10" t="str">
        <f>_xll.XLOOKUP(F546,products!$A$1:$A$49,products!$B$1:$B$49,,0)</f>
        <v>Exc</v>
      </c>
      <c r="L546" s="10" t="str">
        <f>_xll.XLOOKUP(F546,products!$A$1:$A$49,products!$C$1:$C$49,,0)</f>
        <v>D</v>
      </c>
      <c r="M546" s="10" t="str">
        <f>_xll.XLOOKUP(F546,products!$A$1:$A$49,products!$D$1:$D$49,,0) &amp; " Kg "</f>
        <v xml:space="preserve">1 Kg </v>
      </c>
      <c r="N546" s="24">
        <f>_xll.XLOOKUP(F546,products!$A$1:$A$49,products!$E$1:$E$49,,0)</f>
        <v>12.15</v>
      </c>
      <c r="O546" s="25">
        <f>(G546*N546)</f>
        <v>12.15</v>
      </c>
      <c r="P546" t="str">
        <f>IF(K546="Rob","Robusta",IF(K546="Exc","Excelsa",IF(K546="Lib","Liberica",IF(K546="Ara","Arabica",""))))</f>
        <v>Excelsa</v>
      </c>
      <c r="Q546" t="str">
        <f>IF(L546="M","Medium",IF(L546="D","Dark",IF(L546="L","Light","")))</f>
        <v>Dark</v>
      </c>
      <c r="R546" t="str">
        <f>_xll.XLOOKUP(Table3[[#This Row],[Customer ID]],customers!$A$1:$A$1001,customers!$I$1:$I$1001,,0)</f>
        <v>No</v>
      </c>
    </row>
    <row r="547" spans="1:18" x14ac:dyDescent="0.3">
      <c r="A547" s="12" t="s">
        <v>3643</v>
      </c>
      <c r="B547" s="19">
        <v>44225</v>
      </c>
      <c r="C547" s="11">
        <f>YEAR(B547)</f>
        <v>2021</v>
      </c>
      <c r="D547" s="38" t="str">
        <f t="shared" si="8"/>
        <v>Jan</v>
      </c>
      <c r="E547" s="12" t="s">
        <v>3644</v>
      </c>
      <c r="F547" s="13" t="s">
        <v>6150</v>
      </c>
      <c r="G547" s="12">
        <v>4</v>
      </c>
      <c r="H547" s="12" t="str">
        <f>_xll.XLOOKUP(E547,customers!$A$1:$A$1001,customers!$B$1:$B$1001,,0)</f>
        <v>Kenton Wetherick</v>
      </c>
      <c r="I547" s="33">
        <f>_xll.XLOOKUP(E547,customers!$A$1:$A$1001,customers!$C$1:$C$1001,,0)</f>
        <v>0</v>
      </c>
      <c r="J547" s="12" t="str">
        <f>_xll.XLOOKUP(E547,customers!$A$1:$A$1001,customers!$G$1:$G$1001,,0)</f>
        <v>United States</v>
      </c>
      <c r="K547" s="13" t="str">
        <f>_xll.XLOOKUP(F547,products!$A$1:$A$49,products!$B$1:$B$49,,0)</f>
        <v>Lib</v>
      </c>
      <c r="L547" s="13" t="str">
        <f>_xll.XLOOKUP(F547,products!$A$1:$A$49,products!$C$1:$C$49,,0)</f>
        <v>D</v>
      </c>
      <c r="M547" s="10" t="str">
        <f>_xll.XLOOKUP(F547,products!$A$1:$A$49,products!$D$1:$D$49,,0) &amp; " Kg "</f>
        <v xml:space="preserve">0.2 Kg </v>
      </c>
      <c r="N547" s="26">
        <f>_xll.XLOOKUP(F547,products!$A$1:$A$49,products!$E$1:$E$49,,0)</f>
        <v>3.8849999999999998</v>
      </c>
      <c r="O547" s="27">
        <f>(G547*N547)</f>
        <v>15.54</v>
      </c>
      <c r="P547" t="str">
        <f>IF(K547="Rob","Robusta",IF(K547="Exc","Excelsa",IF(K547="Lib","Liberica",IF(K547="Ara","Arabica",""))))</f>
        <v>Liberica</v>
      </c>
      <c r="Q547" t="str">
        <f>IF(L547="M","Medium",IF(L547="D","Dark",IF(L547="L","Light","")))</f>
        <v>Dark</v>
      </c>
      <c r="R547" t="str">
        <f>_xll.XLOOKUP(Table3[[#This Row],[Customer ID]],customers!$A$1:$A$1001,customers!$I$1:$I$1001,,0)</f>
        <v>Yes</v>
      </c>
    </row>
    <row r="548" spans="1:18" x14ac:dyDescent="0.3">
      <c r="A548" s="9" t="s">
        <v>2221</v>
      </c>
      <c r="B548" s="18">
        <v>44227</v>
      </c>
      <c r="C548" s="8">
        <f>YEAR(B548)</f>
        <v>2021</v>
      </c>
      <c r="D548" s="38" t="str">
        <f t="shared" si="8"/>
        <v>Jan</v>
      </c>
      <c r="E548" s="9" t="s">
        <v>2222</v>
      </c>
      <c r="F548" s="10" t="s">
        <v>6155</v>
      </c>
      <c r="G548" s="9">
        <v>3</v>
      </c>
      <c r="H548" s="9" t="str">
        <f>_xll.XLOOKUP(E548,customers!$A$1:$A$1001,customers!$B$1:$B$1001,,0)</f>
        <v>Ermin Beeble</v>
      </c>
      <c r="I548" s="32" t="str">
        <f>_xll.XLOOKUP(E548,customers!$A$1:$A$1001,customers!$C$1:$C$1001,,0)</f>
        <v>ebeeble8j@soundcloud.com</v>
      </c>
      <c r="J548" s="9" t="str">
        <f>_xll.XLOOKUP(E548,customers!$A$1:$A$1001,customers!$G$1:$G$1001,,0)</f>
        <v>United States</v>
      </c>
      <c r="K548" s="10" t="str">
        <f>_xll.XLOOKUP(F548,products!$A$1:$A$49,products!$B$1:$B$49,,0)</f>
        <v>Ara</v>
      </c>
      <c r="L548" s="10" t="str">
        <f>_xll.XLOOKUP(F548,products!$A$1:$A$49,products!$C$1:$C$49,,0)</f>
        <v>M</v>
      </c>
      <c r="M548" s="10" t="str">
        <f>_xll.XLOOKUP(F548,products!$A$1:$A$49,products!$D$1:$D$49,,0) &amp; " Kg "</f>
        <v xml:space="preserve">1 Kg </v>
      </c>
      <c r="N548" s="24">
        <f>_xll.XLOOKUP(F548,products!$A$1:$A$49,products!$E$1:$E$49,,0)</f>
        <v>11.25</v>
      </c>
      <c r="O548" s="25">
        <f>(G548*N548)</f>
        <v>33.75</v>
      </c>
      <c r="P548" t="str">
        <f>IF(K548="Rob","Robusta",IF(K548="Exc","Excelsa",IF(K548="Lib","Liberica",IF(K548="Ara","Arabica",""))))</f>
        <v>Arabica</v>
      </c>
      <c r="Q548" t="str">
        <f>IF(L548="M","Medium",IF(L548="D","Dark",IF(L548="L","Light","")))</f>
        <v>Medium</v>
      </c>
      <c r="R548" t="str">
        <f>_xll.XLOOKUP(Table3[[#This Row],[Customer ID]],customers!$A$1:$A$1001,customers!$I$1:$I$1001,,0)</f>
        <v>Yes</v>
      </c>
    </row>
    <row r="549" spans="1:18" x14ac:dyDescent="0.3">
      <c r="A549" s="12" t="s">
        <v>4393</v>
      </c>
      <c r="B549" s="19">
        <v>44227</v>
      </c>
      <c r="C549" s="11">
        <f>YEAR(B549)</f>
        <v>2021</v>
      </c>
      <c r="D549" s="38" t="str">
        <f t="shared" si="8"/>
        <v>Jan</v>
      </c>
      <c r="E549" s="12" t="s">
        <v>4434</v>
      </c>
      <c r="F549" s="13" t="s">
        <v>6155</v>
      </c>
      <c r="G549" s="12">
        <v>2</v>
      </c>
      <c r="H549" s="12" t="str">
        <f>_xll.XLOOKUP(E549,customers!$A$1:$A$1001,customers!$B$1:$B$1001,,0)</f>
        <v>Jimmy Dymoke</v>
      </c>
      <c r="I549" s="33" t="str">
        <f>_xll.XLOOKUP(E549,customers!$A$1:$A$1001,customers!$C$1:$C$1001,,0)</f>
        <v>jdymokeje@prnewswire.com</v>
      </c>
      <c r="J549" s="12" t="str">
        <f>_xll.XLOOKUP(E549,customers!$A$1:$A$1001,customers!$G$1:$G$1001,,0)</f>
        <v>Ireland</v>
      </c>
      <c r="K549" s="13" t="str">
        <f>_xll.XLOOKUP(F549,products!$A$1:$A$49,products!$B$1:$B$49,,0)</f>
        <v>Ara</v>
      </c>
      <c r="L549" s="13" t="str">
        <f>_xll.XLOOKUP(F549,products!$A$1:$A$49,products!$C$1:$C$49,,0)</f>
        <v>M</v>
      </c>
      <c r="M549" s="10" t="str">
        <f>_xll.XLOOKUP(F549,products!$A$1:$A$49,products!$D$1:$D$49,,0) &amp; " Kg "</f>
        <v xml:space="preserve">1 Kg </v>
      </c>
      <c r="N549" s="26">
        <f>_xll.XLOOKUP(F549,products!$A$1:$A$49,products!$E$1:$E$49,,0)</f>
        <v>11.25</v>
      </c>
      <c r="O549" s="27">
        <f>(G549*N549)</f>
        <v>22.5</v>
      </c>
      <c r="P549" t="str">
        <f>IF(K549="Rob","Robusta",IF(K549="Exc","Excelsa",IF(K549="Lib","Liberica",IF(K549="Ara","Arabica",""))))</f>
        <v>Arabica</v>
      </c>
      <c r="Q549" t="str">
        <f>IF(L549="M","Medium",IF(L549="D","Dark",IF(L549="L","Light","")))</f>
        <v>Medium</v>
      </c>
      <c r="R549" t="str">
        <f>_xll.XLOOKUP(Table3[[#This Row],[Customer ID]],customers!$A$1:$A$1001,customers!$I$1:$I$1001,,0)</f>
        <v>No</v>
      </c>
    </row>
    <row r="550" spans="1:18" x14ac:dyDescent="0.3">
      <c r="A550" s="9" t="s">
        <v>5797</v>
      </c>
      <c r="B550" s="18">
        <v>44229</v>
      </c>
      <c r="C550" s="8">
        <f>YEAR(B550)</f>
        <v>2021</v>
      </c>
      <c r="D550" s="38" t="str">
        <f t="shared" si="8"/>
        <v>Feb</v>
      </c>
      <c r="E550" s="9" t="s">
        <v>5798</v>
      </c>
      <c r="F550" s="10" t="s">
        <v>6145</v>
      </c>
      <c r="G550" s="9">
        <v>6</v>
      </c>
      <c r="H550" s="9" t="str">
        <f>_xll.XLOOKUP(E550,customers!$A$1:$A$1001,customers!$B$1:$B$1001,,0)</f>
        <v>Willy Pummery</v>
      </c>
      <c r="I550" s="32" t="str">
        <f>_xll.XLOOKUP(E550,customers!$A$1:$A$1001,customers!$C$1:$C$1001,,0)</f>
        <v>wpummeryq3@topsy.com</v>
      </c>
      <c r="J550" s="9" t="str">
        <f>_xll.XLOOKUP(E550,customers!$A$1:$A$1001,customers!$G$1:$G$1001,,0)</f>
        <v>United States</v>
      </c>
      <c r="K550" s="10" t="str">
        <f>_xll.XLOOKUP(F550,products!$A$1:$A$49,products!$B$1:$B$49,,0)</f>
        <v>Lib</v>
      </c>
      <c r="L550" s="10" t="str">
        <f>_xll.XLOOKUP(F550,products!$A$1:$A$49,products!$C$1:$C$49,,0)</f>
        <v>L</v>
      </c>
      <c r="M550" s="10" t="str">
        <f>_xll.XLOOKUP(F550,products!$A$1:$A$49,products!$D$1:$D$49,,0) &amp; " Kg "</f>
        <v xml:space="preserve">0.2 Kg </v>
      </c>
      <c r="N550" s="24">
        <f>_xll.XLOOKUP(F550,products!$A$1:$A$49,products!$E$1:$E$49,,0)</f>
        <v>4.7549999999999999</v>
      </c>
      <c r="O550" s="25">
        <f>(G550*N550)</f>
        <v>28.53</v>
      </c>
      <c r="P550" t="str">
        <f>IF(K550="Rob","Robusta",IF(K550="Exc","Excelsa",IF(K550="Lib","Liberica",IF(K550="Ara","Arabica",""))))</f>
        <v>Liberica</v>
      </c>
      <c r="Q550" t="str">
        <f>IF(L550="M","Medium",IF(L550="D","Dark",IF(L550="L","Light","")))</f>
        <v>Light</v>
      </c>
      <c r="R550" t="str">
        <f>_xll.XLOOKUP(Table3[[#This Row],[Customer ID]],customers!$A$1:$A$1001,customers!$I$1:$I$1001,,0)</f>
        <v>No</v>
      </c>
    </row>
    <row r="551" spans="1:18" x14ac:dyDescent="0.3">
      <c r="A551" s="12" t="s">
        <v>2968</v>
      </c>
      <c r="B551" s="19">
        <v>44230</v>
      </c>
      <c r="C551" s="11">
        <f>YEAR(B551)</f>
        <v>2021</v>
      </c>
      <c r="D551" s="38" t="str">
        <f t="shared" si="8"/>
        <v>Feb</v>
      </c>
      <c r="E551" s="12" t="s">
        <v>2969</v>
      </c>
      <c r="F551" s="13" t="s">
        <v>6175</v>
      </c>
      <c r="G551" s="12">
        <v>4</v>
      </c>
      <c r="H551" s="12" t="str">
        <f>_xll.XLOOKUP(E551,customers!$A$1:$A$1001,customers!$B$1:$B$1001,,0)</f>
        <v>Freda Hollows</v>
      </c>
      <c r="I551" s="33" t="str">
        <f>_xll.XLOOKUP(E551,customers!$A$1:$A$1001,customers!$C$1:$C$1001,,0)</f>
        <v>fhollowsc8@blogtalkradio.com</v>
      </c>
      <c r="J551" s="12" t="str">
        <f>_xll.XLOOKUP(E551,customers!$A$1:$A$1001,customers!$G$1:$G$1001,,0)</f>
        <v>United States</v>
      </c>
      <c r="K551" s="13" t="str">
        <f>_xll.XLOOKUP(F551,products!$A$1:$A$49,products!$B$1:$B$49,,0)</f>
        <v>Ara</v>
      </c>
      <c r="L551" s="13" t="str">
        <f>_xll.XLOOKUP(F551,products!$A$1:$A$49,products!$C$1:$C$49,,0)</f>
        <v>M</v>
      </c>
      <c r="M551" s="10" t="str">
        <f>_xll.XLOOKUP(F551,products!$A$1:$A$49,products!$D$1:$D$49,,0) &amp; " Kg "</f>
        <v xml:space="preserve">2.5 Kg </v>
      </c>
      <c r="N551" s="26">
        <f>_xll.XLOOKUP(F551,products!$A$1:$A$49,products!$E$1:$E$49,,0)</f>
        <v>25.874999999999996</v>
      </c>
      <c r="O551" s="27">
        <f>(G551*N551)</f>
        <v>103.49999999999999</v>
      </c>
      <c r="P551" t="str">
        <f>IF(K551="Rob","Robusta",IF(K551="Exc","Excelsa",IF(K551="Lib","Liberica",IF(K551="Ara","Arabica",""))))</f>
        <v>Arabica</v>
      </c>
      <c r="Q551" t="str">
        <f>IF(L551="M","Medium",IF(L551="D","Dark",IF(L551="L","Light","")))</f>
        <v>Medium</v>
      </c>
      <c r="R551" t="str">
        <f>_xll.XLOOKUP(Table3[[#This Row],[Customer ID]],customers!$A$1:$A$1001,customers!$I$1:$I$1001,,0)</f>
        <v>Yes</v>
      </c>
    </row>
    <row r="552" spans="1:18" x14ac:dyDescent="0.3">
      <c r="A552" s="9" t="s">
        <v>1249</v>
      </c>
      <c r="B552" s="18">
        <v>44232</v>
      </c>
      <c r="C552" s="8">
        <f>YEAR(B552)</f>
        <v>2021</v>
      </c>
      <c r="D552" s="38" t="str">
        <f t="shared" si="8"/>
        <v>Feb</v>
      </c>
      <c r="E552" s="9" t="s">
        <v>976</v>
      </c>
      <c r="F552" s="10" t="s">
        <v>6180</v>
      </c>
      <c r="G552" s="9">
        <v>5</v>
      </c>
      <c r="H552" s="9" t="str">
        <f>_xll.XLOOKUP(E552,customers!$A$1:$A$1001,customers!$B$1:$B$1001,,0)</f>
        <v>Blancha McAmish</v>
      </c>
      <c r="I552" s="32" t="str">
        <f>_xll.XLOOKUP(E552,customers!$A$1:$A$1001,customers!$C$1:$C$1001,,0)</f>
        <v>bmcamish2e@tripadvisor.com</v>
      </c>
      <c r="J552" s="9" t="str">
        <f>_xll.XLOOKUP(E552,customers!$A$1:$A$1001,customers!$G$1:$G$1001,,0)</f>
        <v>United States</v>
      </c>
      <c r="K552" s="10" t="str">
        <f>_xll.XLOOKUP(F552,products!$A$1:$A$49,products!$B$1:$B$49,,0)</f>
        <v>Ara</v>
      </c>
      <c r="L552" s="10" t="str">
        <f>_xll.XLOOKUP(F552,products!$A$1:$A$49,products!$C$1:$C$49,,0)</f>
        <v>L</v>
      </c>
      <c r="M552" s="10" t="str">
        <f>_xll.XLOOKUP(F552,products!$A$1:$A$49,products!$D$1:$D$49,,0) &amp; " Kg "</f>
        <v xml:space="preserve">0.5 Kg </v>
      </c>
      <c r="N552" s="24">
        <f>_xll.XLOOKUP(F552,products!$A$1:$A$49,products!$E$1:$E$49,,0)</f>
        <v>7.77</v>
      </c>
      <c r="O552" s="25">
        <f>(G552*N552)</f>
        <v>38.849999999999994</v>
      </c>
      <c r="P552" t="str">
        <f>IF(K552="Rob","Robusta",IF(K552="Exc","Excelsa",IF(K552="Lib","Liberica",IF(K552="Ara","Arabica",""))))</f>
        <v>Arabica</v>
      </c>
      <c r="Q552" t="str">
        <f>IF(L552="M","Medium",IF(L552="D","Dark",IF(L552="L","Light","")))</f>
        <v>Light</v>
      </c>
      <c r="R552" t="str">
        <f>_xll.XLOOKUP(Table3[[#This Row],[Customer ID]],customers!$A$1:$A$1001,customers!$I$1:$I$1001,,0)</f>
        <v>Yes</v>
      </c>
    </row>
    <row r="553" spans="1:18" x14ac:dyDescent="0.3">
      <c r="A553" s="12" t="s">
        <v>3593</v>
      </c>
      <c r="B553" s="19">
        <v>44232</v>
      </c>
      <c r="C553" s="11">
        <f>YEAR(B553)</f>
        <v>2021</v>
      </c>
      <c r="D553" s="38" t="str">
        <f t="shared" si="8"/>
        <v>Feb</v>
      </c>
      <c r="E553" s="12" t="s">
        <v>3594</v>
      </c>
      <c r="F553" s="13" t="s">
        <v>6184</v>
      </c>
      <c r="G553" s="12">
        <v>4</v>
      </c>
      <c r="H553" s="12" t="str">
        <f>_xll.XLOOKUP(E553,customers!$A$1:$A$1001,customers!$B$1:$B$1001,,0)</f>
        <v>Wilek Lightollers</v>
      </c>
      <c r="I553" s="33" t="str">
        <f>_xll.XLOOKUP(E553,customers!$A$1:$A$1001,customers!$C$1:$C$1001,,0)</f>
        <v>wlightollersf9@baidu.com</v>
      </c>
      <c r="J553" s="12" t="str">
        <f>_xll.XLOOKUP(E553,customers!$A$1:$A$1001,customers!$G$1:$G$1001,,0)</f>
        <v>United States</v>
      </c>
      <c r="K553" s="13" t="str">
        <f>_xll.XLOOKUP(F553,products!$A$1:$A$49,products!$B$1:$B$49,,0)</f>
        <v>Exc</v>
      </c>
      <c r="L553" s="13" t="str">
        <f>_xll.XLOOKUP(F553,products!$A$1:$A$49,products!$C$1:$C$49,,0)</f>
        <v>L</v>
      </c>
      <c r="M553" s="10" t="str">
        <f>_xll.XLOOKUP(F553,products!$A$1:$A$49,products!$D$1:$D$49,,0) &amp; " Kg "</f>
        <v xml:space="preserve">0.2 Kg </v>
      </c>
      <c r="N553" s="26">
        <f>_xll.XLOOKUP(F553,products!$A$1:$A$49,products!$E$1:$E$49,,0)</f>
        <v>4.4550000000000001</v>
      </c>
      <c r="O553" s="27">
        <f>(G553*N553)</f>
        <v>17.82</v>
      </c>
      <c r="P553" t="str">
        <f>IF(K553="Rob","Robusta",IF(K553="Exc","Excelsa",IF(K553="Lib","Liberica",IF(K553="Ara","Arabica",""))))</f>
        <v>Excelsa</v>
      </c>
      <c r="Q553" t="str">
        <f>IF(L553="M","Medium",IF(L553="D","Dark",IF(L553="L","Light","")))</f>
        <v>Light</v>
      </c>
      <c r="R553" t="str">
        <f>_xll.XLOOKUP(Table3[[#This Row],[Customer ID]],customers!$A$1:$A$1001,customers!$I$1:$I$1001,,0)</f>
        <v>Yes</v>
      </c>
    </row>
    <row r="554" spans="1:18" x14ac:dyDescent="0.3">
      <c r="A554" s="9" t="s">
        <v>693</v>
      </c>
      <c r="B554" s="18">
        <v>44233</v>
      </c>
      <c r="C554" s="8">
        <f>YEAR(B554)</f>
        <v>2021</v>
      </c>
      <c r="D554" s="38" t="str">
        <f t="shared" si="8"/>
        <v>Feb</v>
      </c>
      <c r="E554" s="9" t="s">
        <v>694</v>
      </c>
      <c r="F554" s="10" t="s">
        <v>6159</v>
      </c>
      <c r="G554" s="9">
        <v>2</v>
      </c>
      <c r="H554" s="9" t="str">
        <f>_xll.XLOOKUP(E554,customers!$A$1:$A$1001,customers!$B$1:$B$1001,,0)</f>
        <v>Zorina Ponting</v>
      </c>
      <c r="I554" s="32" t="str">
        <f>_xll.XLOOKUP(E554,customers!$A$1:$A$1001,customers!$C$1:$C$1001,,0)</f>
        <v>zponting10@altervista.org</v>
      </c>
      <c r="J554" s="9" t="str">
        <f>_xll.XLOOKUP(E554,customers!$A$1:$A$1001,customers!$G$1:$G$1001,,0)</f>
        <v>United States</v>
      </c>
      <c r="K554" s="10" t="str">
        <f>_xll.XLOOKUP(F554,products!$A$1:$A$49,products!$B$1:$B$49,,0)</f>
        <v>Lib</v>
      </c>
      <c r="L554" s="10" t="str">
        <f>_xll.XLOOKUP(F554,products!$A$1:$A$49,products!$C$1:$C$49,,0)</f>
        <v>M</v>
      </c>
      <c r="M554" s="10" t="str">
        <f>_xll.XLOOKUP(F554,products!$A$1:$A$49,products!$D$1:$D$49,,0) &amp; " Kg "</f>
        <v xml:space="preserve">0.2 Kg </v>
      </c>
      <c r="N554" s="24">
        <f>_xll.XLOOKUP(F554,products!$A$1:$A$49,products!$E$1:$E$49,,0)</f>
        <v>4.3650000000000002</v>
      </c>
      <c r="O554" s="25">
        <f>(G554*N554)</f>
        <v>8.73</v>
      </c>
      <c r="P554" t="str">
        <f>IF(K554="Rob","Robusta",IF(K554="Exc","Excelsa",IF(K554="Lib","Liberica",IF(K554="Ara","Arabica",""))))</f>
        <v>Liberica</v>
      </c>
      <c r="Q554" t="str">
        <f>IF(L554="M","Medium",IF(L554="D","Dark",IF(L554="L","Light","")))</f>
        <v>Medium</v>
      </c>
      <c r="R554" t="str">
        <f>_xll.XLOOKUP(Table3[[#This Row],[Customer ID]],customers!$A$1:$A$1001,customers!$I$1:$I$1001,,0)</f>
        <v>No</v>
      </c>
    </row>
    <row r="555" spans="1:18" x14ac:dyDescent="0.3">
      <c r="A555" s="12" t="s">
        <v>1420</v>
      </c>
      <c r="B555" s="19">
        <v>44234</v>
      </c>
      <c r="C555" s="11">
        <f>YEAR(B555)</f>
        <v>2021</v>
      </c>
      <c r="D555" s="38" t="str">
        <f t="shared" si="8"/>
        <v>Feb</v>
      </c>
      <c r="E555" s="12" t="s">
        <v>1421</v>
      </c>
      <c r="F555" s="13" t="s">
        <v>6177</v>
      </c>
      <c r="G555" s="12">
        <v>6</v>
      </c>
      <c r="H555" s="12" t="str">
        <f>_xll.XLOOKUP(E555,customers!$A$1:$A$1001,customers!$B$1:$B$1001,,0)</f>
        <v>Mina Elstone</v>
      </c>
      <c r="I555" s="33">
        <f>_xll.XLOOKUP(E555,customers!$A$1:$A$1001,customers!$C$1:$C$1001,,0)</f>
        <v>0</v>
      </c>
      <c r="J555" s="12" t="str">
        <f>_xll.XLOOKUP(E555,customers!$A$1:$A$1001,customers!$G$1:$G$1001,,0)</f>
        <v>United States</v>
      </c>
      <c r="K555" s="13" t="str">
        <f>_xll.XLOOKUP(F555,products!$A$1:$A$49,products!$B$1:$B$49,,0)</f>
        <v>Rob</v>
      </c>
      <c r="L555" s="13" t="str">
        <f>_xll.XLOOKUP(F555,products!$A$1:$A$49,products!$C$1:$C$49,,0)</f>
        <v>D</v>
      </c>
      <c r="M555" s="10" t="str">
        <f>_xll.XLOOKUP(F555,products!$A$1:$A$49,products!$D$1:$D$49,,0) &amp; " Kg "</f>
        <v xml:space="preserve">1 Kg </v>
      </c>
      <c r="N555" s="26">
        <f>_xll.XLOOKUP(F555,products!$A$1:$A$49,products!$E$1:$E$49,,0)</f>
        <v>8.9499999999999993</v>
      </c>
      <c r="O555" s="27">
        <f>(G555*N555)</f>
        <v>53.699999999999996</v>
      </c>
      <c r="P555" t="str">
        <f>IF(K555="Rob","Robusta",IF(K555="Exc","Excelsa",IF(K555="Lib","Liberica",IF(K555="Ara","Arabica",""))))</f>
        <v>Robusta</v>
      </c>
      <c r="Q555" t="str">
        <f>IF(L555="M","Medium",IF(L555="D","Dark",IF(L555="L","Light","")))</f>
        <v>Dark</v>
      </c>
      <c r="R555" t="str">
        <f>_xll.XLOOKUP(Table3[[#This Row],[Customer ID]],customers!$A$1:$A$1001,customers!$I$1:$I$1001,,0)</f>
        <v>Yes</v>
      </c>
    </row>
    <row r="556" spans="1:18" x14ac:dyDescent="0.3">
      <c r="A556" s="9" t="s">
        <v>2074</v>
      </c>
      <c r="B556" s="18">
        <v>44234</v>
      </c>
      <c r="C556" s="8">
        <f>YEAR(B556)</f>
        <v>2021</v>
      </c>
      <c r="D556" s="38" t="str">
        <f t="shared" si="8"/>
        <v>Feb</v>
      </c>
      <c r="E556" s="9" t="s">
        <v>2075</v>
      </c>
      <c r="F556" s="10" t="s">
        <v>6139</v>
      </c>
      <c r="G556" s="9">
        <v>5</v>
      </c>
      <c r="H556" s="9" t="str">
        <f>_xll.XLOOKUP(E556,customers!$A$1:$A$1001,customers!$B$1:$B$1001,,0)</f>
        <v>Christopher Grieveson</v>
      </c>
      <c r="I556" s="32">
        <f>_xll.XLOOKUP(E556,customers!$A$1:$A$1001,customers!$C$1:$C$1001,,0)</f>
        <v>0</v>
      </c>
      <c r="J556" s="9" t="str">
        <f>_xll.XLOOKUP(E556,customers!$A$1:$A$1001,customers!$G$1:$G$1001,,0)</f>
        <v>United States</v>
      </c>
      <c r="K556" s="10" t="str">
        <f>_xll.XLOOKUP(F556,products!$A$1:$A$49,products!$B$1:$B$49,,0)</f>
        <v>Exc</v>
      </c>
      <c r="L556" s="10" t="str">
        <f>_xll.XLOOKUP(F556,products!$A$1:$A$49,products!$C$1:$C$49,,0)</f>
        <v>M</v>
      </c>
      <c r="M556" s="10" t="str">
        <f>_xll.XLOOKUP(F556,products!$A$1:$A$49,products!$D$1:$D$49,,0) &amp; " Kg "</f>
        <v xml:space="preserve">0.5 Kg </v>
      </c>
      <c r="N556" s="24">
        <f>_xll.XLOOKUP(F556,products!$A$1:$A$49,products!$E$1:$E$49,,0)</f>
        <v>8.25</v>
      </c>
      <c r="O556" s="25">
        <f>(G556*N556)</f>
        <v>41.25</v>
      </c>
      <c r="P556" t="str">
        <f>IF(K556="Rob","Robusta",IF(K556="Exc","Excelsa",IF(K556="Lib","Liberica",IF(K556="Ara","Arabica",""))))</f>
        <v>Excelsa</v>
      </c>
      <c r="Q556" t="str">
        <f>IF(L556="M","Medium",IF(L556="D","Dark",IF(L556="L","Light","")))</f>
        <v>Medium</v>
      </c>
      <c r="R556" t="str">
        <f>_xll.XLOOKUP(Table3[[#This Row],[Customer ID]],customers!$A$1:$A$1001,customers!$I$1:$I$1001,,0)</f>
        <v>Yes</v>
      </c>
    </row>
    <row r="557" spans="1:18" x14ac:dyDescent="0.3">
      <c r="A557" s="12" t="s">
        <v>5062</v>
      </c>
      <c r="B557" s="19">
        <v>44235</v>
      </c>
      <c r="C557" s="11">
        <f>YEAR(B557)</f>
        <v>2021</v>
      </c>
      <c r="D557" s="38" t="str">
        <f t="shared" si="8"/>
        <v>Feb</v>
      </c>
      <c r="E557" s="12" t="s">
        <v>5063</v>
      </c>
      <c r="F557" s="13" t="s">
        <v>6163</v>
      </c>
      <c r="G557" s="12">
        <v>3</v>
      </c>
      <c r="H557" s="12" t="str">
        <f>_xll.XLOOKUP(E557,customers!$A$1:$A$1001,customers!$B$1:$B$1001,,0)</f>
        <v>Chaddie Bennie</v>
      </c>
      <c r="I557" s="33">
        <f>_xll.XLOOKUP(E557,customers!$A$1:$A$1001,customers!$C$1:$C$1001,,0)</f>
        <v>0</v>
      </c>
      <c r="J557" s="12" t="str">
        <f>_xll.XLOOKUP(E557,customers!$A$1:$A$1001,customers!$G$1:$G$1001,,0)</f>
        <v>United States</v>
      </c>
      <c r="K557" s="13" t="str">
        <f>_xll.XLOOKUP(F557,products!$A$1:$A$49,products!$B$1:$B$49,,0)</f>
        <v>Rob</v>
      </c>
      <c r="L557" s="13" t="str">
        <f>_xll.XLOOKUP(F557,products!$A$1:$A$49,products!$C$1:$C$49,,0)</f>
        <v>D</v>
      </c>
      <c r="M557" s="10" t="str">
        <f>_xll.XLOOKUP(F557,products!$A$1:$A$49,products!$D$1:$D$49,,0) &amp; " Kg "</f>
        <v xml:space="preserve">0.2 Kg </v>
      </c>
      <c r="N557" s="26">
        <f>_xll.XLOOKUP(F557,products!$A$1:$A$49,products!$E$1:$E$49,,0)</f>
        <v>2.6849999999999996</v>
      </c>
      <c r="O557" s="27">
        <f>(G557*N557)</f>
        <v>8.0549999999999997</v>
      </c>
      <c r="P557" t="str">
        <f>IF(K557="Rob","Robusta",IF(K557="Exc","Excelsa",IF(K557="Lib","Liberica",IF(K557="Ara","Arabica",""))))</f>
        <v>Robusta</v>
      </c>
      <c r="Q557" t="str">
        <f>IF(L557="M","Medium",IF(L557="D","Dark",IF(L557="L","Light","")))</f>
        <v>Dark</v>
      </c>
      <c r="R557" t="str">
        <f>_xll.XLOOKUP(Table3[[#This Row],[Customer ID]],customers!$A$1:$A$1001,customers!$I$1:$I$1001,,0)</f>
        <v>Yes</v>
      </c>
    </row>
    <row r="558" spans="1:18" x14ac:dyDescent="0.3">
      <c r="A558" s="9" t="s">
        <v>1266</v>
      </c>
      <c r="B558" s="18">
        <v>44238</v>
      </c>
      <c r="C558" s="8">
        <f>YEAR(B558)</f>
        <v>2021</v>
      </c>
      <c r="D558" s="38" t="str">
        <f t="shared" si="8"/>
        <v>Feb</v>
      </c>
      <c r="E558" s="9" t="s">
        <v>1267</v>
      </c>
      <c r="F558" s="10" t="s">
        <v>6183</v>
      </c>
      <c r="G558" s="9">
        <v>4</v>
      </c>
      <c r="H558" s="9" t="str">
        <f>_xll.XLOOKUP(E558,customers!$A$1:$A$1001,customers!$B$1:$B$1001,,0)</f>
        <v>Abraham Coleman</v>
      </c>
      <c r="I558" s="32">
        <f>_xll.XLOOKUP(E558,customers!$A$1:$A$1001,customers!$C$1:$C$1001,,0)</f>
        <v>0</v>
      </c>
      <c r="J558" s="9" t="str">
        <f>_xll.XLOOKUP(E558,customers!$A$1:$A$1001,customers!$G$1:$G$1001,,0)</f>
        <v>United States</v>
      </c>
      <c r="K558" s="10" t="str">
        <f>_xll.XLOOKUP(F558,products!$A$1:$A$49,products!$B$1:$B$49,,0)</f>
        <v>Exc</v>
      </c>
      <c r="L558" s="10" t="str">
        <f>_xll.XLOOKUP(F558,products!$A$1:$A$49,products!$C$1:$C$49,,0)</f>
        <v>D</v>
      </c>
      <c r="M558" s="10" t="str">
        <f>_xll.XLOOKUP(F558,products!$A$1:$A$49,products!$D$1:$D$49,,0) &amp; " Kg "</f>
        <v xml:space="preserve">1 Kg </v>
      </c>
      <c r="N558" s="24">
        <f>_xll.XLOOKUP(F558,products!$A$1:$A$49,products!$E$1:$E$49,,0)</f>
        <v>12.15</v>
      </c>
      <c r="O558" s="25">
        <f>(G558*N558)</f>
        <v>48.6</v>
      </c>
      <c r="P558" t="str">
        <f>IF(K558="Rob","Robusta",IF(K558="Exc","Excelsa",IF(K558="Lib","Liberica",IF(K558="Ara","Arabica",""))))</f>
        <v>Excelsa</v>
      </c>
      <c r="Q558" t="str">
        <f>IF(L558="M","Medium",IF(L558="D","Dark",IF(L558="L","Light","")))</f>
        <v>Dark</v>
      </c>
      <c r="R558" t="str">
        <f>_xll.XLOOKUP(Table3[[#This Row],[Customer ID]],customers!$A$1:$A$1001,customers!$I$1:$I$1001,,0)</f>
        <v>No</v>
      </c>
    </row>
    <row r="559" spans="1:18" x14ac:dyDescent="0.3">
      <c r="A559" s="12" t="s">
        <v>3739</v>
      </c>
      <c r="B559" s="19">
        <v>44239</v>
      </c>
      <c r="C559" s="11">
        <f>YEAR(B559)</f>
        <v>2021</v>
      </c>
      <c r="D559" s="38" t="str">
        <f t="shared" si="8"/>
        <v>Feb</v>
      </c>
      <c r="E559" s="12" t="s">
        <v>3740</v>
      </c>
      <c r="F559" s="13" t="s">
        <v>6181</v>
      </c>
      <c r="G559" s="12">
        <v>2</v>
      </c>
      <c r="H559" s="12" t="str">
        <f>_xll.XLOOKUP(E559,customers!$A$1:$A$1001,customers!$B$1:$B$1001,,0)</f>
        <v>Reggie Thickpenny</v>
      </c>
      <c r="I559" s="33" t="str">
        <f>_xll.XLOOKUP(E559,customers!$A$1:$A$1001,customers!$C$1:$C$1001,,0)</f>
        <v>rthickpennyfz@cafepress.com</v>
      </c>
      <c r="J559" s="12" t="str">
        <f>_xll.XLOOKUP(E559,customers!$A$1:$A$1001,customers!$G$1:$G$1001,,0)</f>
        <v>United States</v>
      </c>
      <c r="K559" s="13" t="str">
        <f>_xll.XLOOKUP(F559,products!$A$1:$A$49,products!$B$1:$B$49,,0)</f>
        <v>Lib</v>
      </c>
      <c r="L559" s="13" t="str">
        <f>_xll.XLOOKUP(F559,products!$A$1:$A$49,products!$C$1:$C$49,,0)</f>
        <v>M</v>
      </c>
      <c r="M559" s="10" t="str">
        <f>_xll.XLOOKUP(F559,products!$A$1:$A$49,products!$D$1:$D$49,,0) &amp; " Kg "</f>
        <v xml:space="preserve">2.5 Kg </v>
      </c>
      <c r="N559" s="26">
        <f>_xll.XLOOKUP(F559,products!$A$1:$A$49,products!$E$1:$E$49,,0)</f>
        <v>33.464999999999996</v>
      </c>
      <c r="O559" s="27">
        <f>(G559*N559)</f>
        <v>66.929999999999993</v>
      </c>
      <c r="P559" t="str">
        <f>IF(K559="Rob","Robusta",IF(K559="Exc","Excelsa",IF(K559="Lib","Liberica",IF(K559="Ara","Arabica",""))))</f>
        <v>Liberica</v>
      </c>
      <c r="Q559" t="str">
        <f>IF(L559="M","Medium",IF(L559="D","Dark",IF(L559="L","Light","")))</f>
        <v>Medium</v>
      </c>
      <c r="R559" t="str">
        <f>_xll.XLOOKUP(Table3[[#This Row],[Customer ID]],customers!$A$1:$A$1001,customers!$I$1:$I$1001,,0)</f>
        <v>No</v>
      </c>
    </row>
    <row r="560" spans="1:18" x14ac:dyDescent="0.3">
      <c r="A560" s="9" t="s">
        <v>5012</v>
      </c>
      <c r="B560" s="18">
        <v>44240</v>
      </c>
      <c r="C560" s="8">
        <f>YEAR(B560)</f>
        <v>2021</v>
      </c>
      <c r="D560" s="38" t="str">
        <f t="shared" si="8"/>
        <v>Feb</v>
      </c>
      <c r="E560" s="9" t="s">
        <v>5013</v>
      </c>
      <c r="F560" s="10" t="s">
        <v>6163</v>
      </c>
      <c r="G560" s="9">
        <v>6</v>
      </c>
      <c r="H560" s="9" t="str">
        <f>_xll.XLOOKUP(E560,customers!$A$1:$A$1001,customers!$B$1:$B$1001,,0)</f>
        <v>Man Fright</v>
      </c>
      <c r="I560" s="32" t="str">
        <f>_xll.XLOOKUP(E560,customers!$A$1:$A$1001,customers!$C$1:$C$1001,,0)</f>
        <v>mfrightm8@harvard.edu</v>
      </c>
      <c r="J560" s="9" t="str">
        <f>_xll.XLOOKUP(E560,customers!$A$1:$A$1001,customers!$G$1:$G$1001,,0)</f>
        <v>Ireland</v>
      </c>
      <c r="K560" s="10" t="str">
        <f>_xll.XLOOKUP(F560,products!$A$1:$A$49,products!$B$1:$B$49,,0)</f>
        <v>Rob</v>
      </c>
      <c r="L560" s="10" t="str">
        <f>_xll.XLOOKUP(F560,products!$A$1:$A$49,products!$C$1:$C$49,,0)</f>
        <v>D</v>
      </c>
      <c r="M560" s="10" t="str">
        <f>_xll.XLOOKUP(F560,products!$A$1:$A$49,products!$D$1:$D$49,,0) &amp; " Kg "</f>
        <v xml:space="preserve">0.2 Kg </v>
      </c>
      <c r="N560" s="24">
        <f>_xll.XLOOKUP(F560,products!$A$1:$A$49,products!$E$1:$E$49,,0)</f>
        <v>2.6849999999999996</v>
      </c>
      <c r="O560" s="25">
        <f>(G560*N560)</f>
        <v>16.11</v>
      </c>
      <c r="P560" t="str">
        <f>IF(K560="Rob","Robusta",IF(K560="Exc","Excelsa",IF(K560="Lib","Liberica",IF(K560="Ara","Arabica",""))))</f>
        <v>Robusta</v>
      </c>
      <c r="Q560" t="str">
        <f>IF(L560="M","Medium",IF(L560="D","Dark",IF(L560="L","Light","")))</f>
        <v>Dark</v>
      </c>
      <c r="R560" t="str">
        <f>_xll.XLOOKUP(Table3[[#This Row],[Customer ID]],customers!$A$1:$A$1001,customers!$I$1:$I$1001,,0)</f>
        <v>No</v>
      </c>
    </row>
    <row r="561" spans="1:18" x14ac:dyDescent="0.3">
      <c r="A561" s="12" t="s">
        <v>5046</v>
      </c>
      <c r="B561" s="19">
        <v>44241</v>
      </c>
      <c r="C561" s="11">
        <f>YEAR(B561)</f>
        <v>2021</v>
      </c>
      <c r="D561" s="38" t="str">
        <f t="shared" si="8"/>
        <v>Feb</v>
      </c>
      <c r="E561" s="12" t="s">
        <v>5047</v>
      </c>
      <c r="F561" s="13" t="s">
        <v>6150</v>
      </c>
      <c r="G561" s="12">
        <v>2</v>
      </c>
      <c r="H561" s="12" t="str">
        <f>_xll.XLOOKUP(E561,customers!$A$1:$A$1001,customers!$B$1:$B$1001,,0)</f>
        <v>Kathleen Diable</v>
      </c>
      <c r="I561" s="33">
        <f>_xll.XLOOKUP(E561,customers!$A$1:$A$1001,customers!$C$1:$C$1001,,0)</f>
        <v>0</v>
      </c>
      <c r="J561" s="12" t="str">
        <f>_xll.XLOOKUP(E561,customers!$A$1:$A$1001,customers!$G$1:$G$1001,,0)</f>
        <v>United Kingdom</v>
      </c>
      <c r="K561" s="13" t="str">
        <f>_xll.XLOOKUP(F561,products!$A$1:$A$49,products!$B$1:$B$49,,0)</f>
        <v>Lib</v>
      </c>
      <c r="L561" s="13" t="str">
        <f>_xll.XLOOKUP(F561,products!$A$1:$A$49,products!$C$1:$C$49,,0)</f>
        <v>D</v>
      </c>
      <c r="M561" s="10" t="str">
        <f>_xll.XLOOKUP(F561,products!$A$1:$A$49,products!$D$1:$D$49,,0) &amp; " Kg "</f>
        <v xml:space="preserve">0.2 Kg </v>
      </c>
      <c r="N561" s="26">
        <f>_xll.XLOOKUP(F561,products!$A$1:$A$49,products!$E$1:$E$49,,0)</f>
        <v>3.8849999999999998</v>
      </c>
      <c r="O561" s="27">
        <f>(G561*N561)</f>
        <v>7.77</v>
      </c>
      <c r="P561" t="str">
        <f>IF(K561="Rob","Robusta",IF(K561="Exc","Excelsa",IF(K561="Lib","Liberica",IF(K561="Ara","Arabica",""))))</f>
        <v>Liberica</v>
      </c>
      <c r="Q561" t="str">
        <f>IF(L561="M","Medium",IF(L561="D","Dark",IF(L561="L","Light","")))</f>
        <v>Dark</v>
      </c>
      <c r="R561" t="str">
        <f>_xll.XLOOKUP(Table3[[#This Row],[Customer ID]],customers!$A$1:$A$1001,customers!$I$1:$I$1001,,0)</f>
        <v>Yes</v>
      </c>
    </row>
    <row r="562" spans="1:18" x14ac:dyDescent="0.3">
      <c r="A562" s="9" t="s">
        <v>6106</v>
      </c>
      <c r="B562" s="18">
        <v>44244</v>
      </c>
      <c r="C562" s="8">
        <f>YEAR(B562)</f>
        <v>2021</v>
      </c>
      <c r="D562" s="38" t="str">
        <f t="shared" si="8"/>
        <v>Feb</v>
      </c>
      <c r="E562" s="9" t="s">
        <v>6107</v>
      </c>
      <c r="F562" s="10" t="s">
        <v>6154</v>
      </c>
      <c r="G562" s="9">
        <v>3</v>
      </c>
      <c r="H562" s="9" t="str">
        <f>_xll.XLOOKUP(E562,customers!$A$1:$A$1001,customers!$B$1:$B$1001,,0)</f>
        <v>Catharine Scoines</v>
      </c>
      <c r="I562" s="32">
        <f>_xll.XLOOKUP(E562,customers!$A$1:$A$1001,customers!$C$1:$C$1001,,0)</f>
        <v>0</v>
      </c>
      <c r="J562" s="9" t="str">
        <f>_xll.XLOOKUP(E562,customers!$A$1:$A$1001,customers!$G$1:$G$1001,,0)</f>
        <v>Ireland</v>
      </c>
      <c r="K562" s="10" t="str">
        <f>_xll.XLOOKUP(F562,products!$A$1:$A$49,products!$B$1:$B$49,,0)</f>
        <v>Ara</v>
      </c>
      <c r="L562" s="10" t="str">
        <f>_xll.XLOOKUP(F562,products!$A$1:$A$49,products!$C$1:$C$49,,0)</f>
        <v>D</v>
      </c>
      <c r="M562" s="10" t="str">
        <f>_xll.XLOOKUP(F562,products!$A$1:$A$49,products!$D$1:$D$49,,0) &amp; " Kg "</f>
        <v xml:space="preserve">0.2 Kg </v>
      </c>
      <c r="N562" s="24">
        <f>_xll.XLOOKUP(F562,products!$A$1:$A$49,products!$E$1:$E$49,,0)</f>
        <v>2.9849999999999999</v>
      </c>
      <c r="O562" s="25">
        <f>(G562*N562)</f>
        <v>8.9550000000000001</v>
      </c>
      <c r="P562" t="str">
        <f>IF(K562="Rob","Robusta",IF(K562="Exc","Excelsa",IF(K562="Lib","Liberica",IF(K562="Ara","Arabica",""))))</f>
        <v>Arabica</v>
      </c>
      <c r="Q562" t="str">
        <f>IF(L562="M","Medium",IF(L562="D","Dark",IF(L562="L","Light","")))</f>
        <v>Dark</v>
      </c>
      <c r="R562" t="str">
        <f>_xll.XLOOKUP(Table3[[#This Row],[Customer ID]],customers!$A$1:$A$1001,customers!$I$1:$I$1001,,0)</f>
        <v>No</v>
      </c>
    </row>
    <row r="563" spans="1:18" x14ac:dyDescent="0.3">
      <c r="A563" s="12" t="s">
        <v>2689</v>
      </c>
      <c r="B563" s="19">
        <v>44245</v>
      </c>
      <c r="C563" s="11">
        <f>YEAR(B563)</f>
        <v>2021</v>
      </c>
      <c r="D563" s="38" t="str">
        <f t="shared" si="8"/>
        <v>Feb</v>
      </c>
      <c r="E563" s="12" t="s">
        <v>2690</v>
      </c>
      <c r="F563" s="13" t="s">
        <v>6144</v>
      </c>
      <c r="G563" s="12">
        <v>2</v>
      </c>
      <c r="H563" s="12" t="str">
        <f>_xll.XLOOKUP(E563,customers!$A$1:$A$1001,customers!$B$1:$B$1001,,0)</f>
        <v>Sloan Diviny</v>
      </c>
      <c r="I563" s="33" t="str">
        <f>_xll.XLOOKUP(E563,customers!$A$1:$A$1001,customers!$C$1:$C$1001,,0)</f>
        <v>sdivinyau@ask.com</v>
      </c>
      <c r="J563" s="12" t="str">
        <f>_xll.XLOOKUP(E563,customers!$A$1:$A$1001,customers!$G$1:$G$1001,,0)</f>
        <v>United States</v>
      </c>
      <c r="K563" s="13" t="str">
        <f>_xll.XLOOKUP(F563,products!$A$1:$A$49,products!$B$1:$B$49,,0)</f>
        <v>Exc</v>
      </c>
      <c r="L563" s="13" t="str">
        <f>_xll.XLOOKUP(F563,products!$A$1:$A$49,products!$C$1:$C$49,,0)</f>
        <v>D</v>
      </c>
      <c r="M563" s="10" t="str">
        <f>_xll.XLOOKUP(F563,products!$A$1:$A$49,products!$D$1:$D$49,,0) &amp; " Kg "</f>
        <v xml:space="preserve">0.5 Kg </v>
      </c>
      <c r="N563" s="26">
        <f>_xll.XLOOKUP(F563,products!$A$1:$A$49,products!$E$1:$E$49,,0)</f>
        <v>7.29</v>
      </c>
      <c r="O563" s="27">
        <f>(G563*N563)</f>
        <v>14.58</v>
      </c>
      <c r="P563" t="str">
        <f>IF(K563="Rob","Robusta",IF(K563="Exc","Excelsa",IF(K563="Lib","Liberica",IF(K563="Ara","Arabica",""))))</f>
        <v>Excelsa</v>
      </c>
      <c r="Q563" t="str">
        <f>IF(L563="M","Medium",IF(L563="D","Dark",IF(L563="L","Light","")))</f>
        <v>Dark</v>
      </c>
      <c r="R563" t="str">
        <f>_xll.XLOOKUP(Table3[[#This Row],[Customer ID]],customers!$A$1:$A$1001,customers!$I$1:$I$1001,,0)</f>
        <v>Yes</v>
      </c>
    </row>
    <row r="564" spans="1:18" x14ac:dyDescent="0.3">
      <c r="A564" s="9" t="s">
        <v>5955</v>
      </c>
      <c r="B564" s="18">
        <v>44246</v>
      </c>
      <c r="C564" s="8">
        <f>YEAR(B564)</f>
        <v>2021</v>
      </c>
      <c r="D564" s="38" t="str">
        <f t="shared" si="8"/>
        <v>Feb</v>
      </c>
      <c r="E564" s="9" t="s">
        <v>5956</v>
      </c>
      <c r="F564" s="10" t="s">
        <v>6163</v>
      </c>
      <c r="G564" s="9">
        <v>1</v>
      </c>
      <c r="H564" s="9" t="str">
        <f>_xll.XLOOKUP(E564,customers!$A$1:$A$1001,customers!$B$1:$B$1001,,0)</f>
        <v>Zeke Walisiak</v>
      </c>
      <c r="I564" s="32" t="str">
        <f>_xll.XLOOKUP(E564,customers!$A$1:$A$1001,customers!$C$1:$C$1001,,0)</f>
        <v>zwalisiakqv@ucsd.edu</v>
      </c>
      <c r="J564" s="9" t="str">
        <f>_xll.XLOOKUP(E564,customers!$A$1:$A$1001,customers!$G$1:$G$1001,,0)</f>
        <v>Ireland</v>
      </c>
      <c r="K564" s="10" t="str">
        <f>_xll.XLOOKUP(F564,products!$A$1:$A$49,products!$B$1:$B$49,,0)</f>
        <v>Rob</v>
      </c>
      <c r="L564" s="10" t="str">
        <f>_xll.XLOOKUP(F564,products!$A$1:$A$49,products!$C$1:$C$49,,0)</f>
        <v>D</v>
      </c>
      <c r="M564" s="10" t="str">
        <f>_xll.XLOOKUP(F564,products!$A$1:$A$49,products!$D$1:$D$49,,0) &amp; " Kg "</f>
        <v xml:space="preserve">0.2 Kg </v>
      </c>
      <c r="N564" s="24">
        <f>_xll.XLOOKUP(F564,products!$A$1:$A$49,products!$E$1:$E$49,,0)</f>
        <v>2.6849999999999996</v>
      </c>
      <c r="O564" s="25">
        <f>(G564*N564)</f>
        <v>2.6849999999999996</v>
      </c>
      <c r="P564" t="str">
        <f>IF(K564="Rob","Robusta",IF(K564="Exc","Excelsa",IF(K564="Lib","Liberica",IF(K564="Ara","Arabica",""))))</f>
        <v>Robusta</v>
      </c>
      <c r="Q564" t="str">
        <f>IF(L564="M","Medium",IF(L564="D","Dark",IF(L564="L","Light","")))</f>
        <v>Dark</v>
      </c>
      <c r="R564" t="str">
        <f>_xll.XLOOKUP(Table3[[#This Row],[Customer ID]],customers!$A$1:$A$1001,customers!$I$1:$I$1001,,0)</f>
        <v>Yes</v>
      </c>
    </row>
    <row r="565" spans="1:18" x14ac:dyDescent="0.3">
      <c r="A565" s="12" t="s">
        <v>3214</v>
      </c>
      <c r="B565" s="19">
        <v>44247</v>
      </c>
      <c r="C565" s="11">
        <f>YEAR(B565)</f>
        <v>2021</v>
      </c>
      <c r="D565" s="38" t="str">
        <f t="shared" si="8"/>
        <v>Feb</v>
      </c>
      <c r="E565" s="12" t="s">
        <v>3215</v>
      </c>
      <c r="F565" s="13" t="s">
        <v>6185</v>
      </c>
      <c r="G565" s="12">
        <v>5</v>
      </c>
      <c r="H565" s="12" t="str">
        <f>_xll.XLOOKUP(E565,customers!$A$1:$A$1001,customers!$B$1:$B$1001,,0)</f>
        <v>Stanly Keets</v>
      </c>
      <c r="I565" s="33" t="str">
        <f>_xll.XLOOKUP(E565,customers!$A$1:$A$1001,customers!$C$1:$C$1001,,0)</f>
        <v>skeetsde@answers.com</v>
      </c>
      <c r="J565" s="12" t="str">
        <f>_xll.XLOOKUP(E565,customers!$A$1:$A$1001,customers!$G$1:$G$1001,,0)</f>
        <v>United States</v>
      </c>
      <c r="K565" s="13" t="str">
        <f>_xll.XLOOKUP(F565,products!$A$1:$A$49,products!$B$1:$B$49,,0)</f>
        <v>Exc</v>
      </c>
      <c r="L565" s="13" t="str">
        <f>_xll.XLOOKUP(F565,products!$A$1:$A$49,products!$C$1:$C$49,,0)</f>
        <v>D</v>
      </c>
      <c r="M565" s="10" t="str">
        <f>_xll.XLOOKUP(F565,products!$A$1:$A$49,products!$D$1:$D$49,,0) &amp; " Kg "</f>
        <v xml:space="preserve">2.5 Kg </v>
      </c>
      <c r="N565" s="26">
        <f>_xll.XLOOKUP(F565,products!$A$1:$A$49,products!$E$1:$E$49,,0)</f>
        <v>27.945</v>
      </c>
      <c r="O565" s="27">
        <f>(G565*N565)</f>
        <v>139.72499999999999</v>
      </c>
      <c r="P565" t="str">
        <f>IF(K565="Rob","Robusta",IF(K565="Exc","Excelsa",IF(K565="Lib","Liberica",IF(K565="Ara","Arabica",""))))</f>
        <v>Excelsa</v>
      </c>
      <c r="Q565" t="str">
        <f>IF(L565="M","Medium",IF(L565="D","Dark",IF(L565="L","Light","")))</f>
        <v>Dark</v>
      </c>
      <c r="R565" t="str">
        <f>_xll.XLOOKUP(Table3[[#This Row],[Customer ID]],customers!$A$1:$A$1001,customers!$I$1:$I$1001,,0)</f>
        <v>Yes</v>
      </c>
    </row>
    <row r="566" spans="1:18" x14ac:dyDescent="0.3">
      <c r="A566" s="9" t="s">
        <v>6070</v>
      </c>
      <c r="B566" s="18">
        <v>44247</v>
      </c>
      <c r="C566" s="8">
        <f>YEAR(B566)</f>
        <v>2021</v>
      </c>
      <c r="D566" s="38" t="str">
        <f t="shared" si="8"/>
        <v>Feb</v>
      </c>
      <c r="E566" s="9" t="s">
        <v>6071</v>
      </c>
      <c r="F566" s="10" t="s">
        <v>6158</v>
      </c>
      <c r="G566" s="9">
        <v>5</v>
      </c>
      <c r="H566" s="9" t="str">
        <f>_xll.XLOOKUP(E566,customers!$A$1:$A$1001,customers!$B$1:$B$1001,,0)</f>
        <v>Lorianne Kyneton</v>
      </c>
      <c r="I566" s="32" t="str">
        <f>_xll.XLOOKUP(E566,customers!$A$1:$A$1001,customers!$C$1:$C$1001,,0)</f>
        <v>lkynetonrf@macromedia.com</v>
      </c>
      <c r="J566" s="9" t="str">
        <f>_xll.XLOOKUP(E566,customers!$A$1:$A$1001,customers!$G$1:$G$1001,,0)</f>
        <v>United Kingdom</v>
      </c>
      <c r="K566" s="10" t="str">
        <f>_xll.XLOOKUP(F566,products!$A$1:$A$49,products!$B$1:$B$49,,0)</f>
        <v>Ara</v>
      </c>
      <c r="L566" s="10" t="str">
        <f>_xll.XLOOKUP(F566,products!$A$1:$A$49,products!$C$1:$C$49,,0)</f>
        <v>D</v>
      </c>
      <c r="M566" s="10" t="str">
        <f>_xll.XLOOKUP(F566,products!$A$1:$A$49,products!$D$1:$D$49,,0) &amp; " Kg "</f>
        <v xml:space="preserve">0.5 Kg </v>
      </c>
      <c r="N566" s="24">
        <f>_xll.XLOOKUP(F566,products!$A$1:$A$49,products!$E$1:$E$49,,0)</f>
        <v>5.97</v>
      </c>
      <c r="O566" s="25">
        <f>(G566*N566)</f>
        <v>29.849999999999998</v>
      </c>
      <c r="P566" t="str">
        <f>IF(K566="Rob","Robusta",IF(K566="Exc","Excelsa",IF(K566="Lib","Liberica",IF(K566="Ara","Arabica",""))))</f>
        <v>Arabica</v>
      </c>
      <c r="Q566" t="str">
        <f>IF(L566="M","Medium",IF(L566="D","Dark",IF(L566="L","Light","")))</f>
        <v>Dark</v>
      </c>
      <c r="R566" t="str">
        <f>_xll.XLOOKUP(Table3[[#This Row],[Customer ID]],customers!$A$1:$A$1001,customers!$I$1:$I$1001,,0)</f>
        <v>Yes</v>
      </c>
    </row>
    <row r="567" spans="1:18" x14ac:dyDescent="0.3">
      <c r="A567" s="12" t="s">
        <v>2632</v>
      </c>
      <c r="B567" s="19">
        <v>44249</v>
      </c>
      <c r="C567" s="11">
        <f>YEAR(B567)</f>
        <v>2021</v>
      </c>
      <c r="D567" s="38" t="str">
        <f t="shared" si="8"/>
        <v>Feb</v>
      </c>
      <c r="E567" s="12" t="s">
        <v>2331</v>
      </c>
      <c r="F567" s="13" t="s">
        <v>6169</v>
      </c>
      <c r="G567" s="12">
        <v>3</v>
      </c>
      <c r="H567" s="12" t="str">
        <f>_xll.XLOOKUP(E567,customers!$A$1:$A$1001,customers!$B$1:$B$1001,,0)</f>
        <v>Flynn Antony</v>
      </c>
      <c r="I567" s="33">
        <f>_xll.XLOOKUP(E567,customers!$A$1:$A$1001,customers!$C$1:$C$1001,,0)</f>
        <v>0</v>
      </c>
      <c r="J567" s="12" t="str">
        <f>_xll.XLOOKUP(E567,customers!$A$1:$A$1001,customers!$G$1:$G$1001,,0)</f>
        <v>United States</v>
      </c>
      <c r="K567" s="13" t="str">
        <f>_xll.XLOOKUP(F567,products!$A$1:$A$49,products!$B$1:$B$49,,0)</f>
        <v>Lib</v>
      </c>
      <c r="L567" s="13" t="str">
        <f>_xll.XLOOKUP(F567,products!$A$1:$A$49,products!$C$1:$C$49,,0)</f>
        <v>D</v>
      </c>
      <c r="M567" s="10" t="str">
        <f>_xll.XLOOKUP(F567,products!$A$1:$A$49,products!$D$1:$D$49,,0) &amp; " Kg "</f>
        <v xml:space="preserve">0.5 Kg </v>
      </c>
      <c r="N567" s="26">
        <f>_xll.XLOOKUP(F567,products!$A$1:$A$49,products!$E$1:$E$49,,0)</f>
        <v>7.77</v>
      </c>
      <c r="O567" s="27">
        <f>(G567*N567)</f>
        <v>23.31</v>
      </c>
      <c r="P567" t="str">
        <f>IF(K567="Rob","Robusta",IF(K567="Exc","Excelsa",IF(K567="Lib","Liberica",IF(K567="Ara","Arabica",""))))</f>
        <v>Liberica</v>
      </c>
      <c r="Q567" t="str">
        <f>IF(L567="M","Medium",IF(L567="D","Dark",IF(L567="L","Light","")))</f>
        <v>Dark</v>
      </c>
      <c r="R567" t="str">
        <f>_xll.XLOOKUP(Table3[[#This Row],[Customer ID]],customers!$A$1:$A$1001,customers!$I$1:$I$1001,,0)</f>
        <v>No</v>
      </c>
    </row>
    <row r="568" spans="1:18" x14ac:dyDescent="0.3">
      <c r="A568" s="9" t="s">
        <v>2986</v>
      </c>
      <c r="B568" s="18">
        <v>44250</v>
      </c>
      <c r="C568" s="8">
        <f>YEAR(B568)</f>
        <v>2021</v>
      </c>
      <c r="D568" s="38" t="str">
        <f t="shared" si="8"/>
        <v>Feb</v>
      </c>
      <c r="E568" s="9" t="s">
        <v>2987</v>
      </c>
      <c r="F568" s="10" t="s">
        <v>6184</v>
      </c>
      <c r="G568" s="9">
        <v>5</v>
      </c>
      <c r="H568" s="9" t="str">
        <f>_xll.XLOOKUP(E568,customers!$A$1:$A$1001,customers!$B$1:$B$1001,,0)</f>
        <v>Theo Bowne</v>
      </c>
      <c r="I568" s="32" t="str">
        <f>_xll.XLOOKUP(E568,customers!$A$1:$A$1001,customers!$C$1:$C$1001,,0)</f>
        <v>tbownecb@unicef.org</v>
      </c>
      <c r="J568" s="9" t="str">
        <f>_xll.XLOOKUP(E568,customers!$A$1:$A$1001,customers!$G$1:$G$1001,,0)</f>
        <v>Ireland</v>
      </c>
      <c r="K568" s="10" t="str">
        <f>_xll.XLOOKUP(F568,products!$A$1:$A$49,products!$B$1:$B$49,,0)</f>
        <v>Exc</v>
      </c>
      <c r="L568" s="10" t="str">
        <f>_xll.XLOOKUP(F568,products!$A$1:$A$49,products!$C$1:$C$49,,0)</f>
        <v>L</v>
      </c>
      <c r="M568" s="10" t="str">
        <f>_xll.XLOOKUP(F568,products!$A$1:$A$49,products!$D$1:$D$49,,0) &amp; " Kg "</f>
        <v xml:space="preserve">0.2 Kg </v>
      </c>
      <c r="N568" s="24">
        <f>_xll.XLOOKUP(F568,products!$A$1:$A$49,products!$E$1:$E$49,,0)</f>
        <v>4.4550000000000001</v>
      </c>
      <c r="O568" s="25">
        <f>(G568*N568)</f>
        <v>22.274999999999999</v>
      </c>
      <c r="P568" t="str">
        <f>IF(K568="Rob","Robusta",IF(K568="Exc","Excelsa",IF(K568="Lib","Liberica",IF(K568="Ara","Arabica",""))))</f>
        <v>Excelsa</v>
      </c>
      <c r="Q568" t="str">
        <f>IF(L568="M","Medium",IF(L568="D","Dark",IF(L568="L","Light","")))</f>
        <v>Light</v>
      </c>
      <c r="R568" t="str">
        <f>_xll.XLOOKUP(Table3[[#This Row],[Customer ID]],customers!$A$1:$A$1001,customers!$I$1:$I$1001,,0)</f>
        <v>Yes</v>
      </c>
    </row>
    <row r="569" spans="1:18" x14ac:dyDescent="0.3">
      <c r="A569" s="12" t="s">
        <v>827</v>
      </c>
      <c r="B569" s="19">
        <v>44252</v>
      </c>
      <c r="C569" s="11">
        <f>YEAR(B569)</f>
        <v>2021</v>
      </c>
      <c r="D569" s="38" t="str">
        <f t="shared" si="8"/>
        <v>Feb</v>
      </c>
      <c r="E569" s="12" t="s">
        <v>828</v>
      </c>
      <c r="F569" s="13" t="s">
        <v>6168</v>
      </c>
      <c r="G569" s="12">
        <v>5</v>
      </c>
      <c r="H569" s="12" t="str">
        <f>_xll.XLOOKUP(E569,customers!$A$1:$A$1001,customers!$B$1:$B$1001,,0)</f>
        <v>Correy Cottingham</v>
      </c>
      <c r="I569" s="33" t="str">
        <f>_xll.XLOOKUP(E569,customers!$A$1:$A$1001,customers!$C$1:$C$1001,,0)</f>
        <v>ccottingham1o@wikipedia.org</v>
      </c>
      <c r="J569" s="12" t="str">
        <f>_xll.XLOOKUP(E569,customers!$A$1:$A$1001,customers!$G$1:$G$1001,,0)</f>
        <v>United States</v>
      </c>
      <c r="K569" s="13" t="str">
        <f>_xll.XLOOKUP(F569,products!$A$1:$A$49,products!$B$1:$B$49,,0)</f>
        <v>Ara</v>
      </c>
      <c r="L569" s="13" t="str">
        <f>_xll.XLOOKUP(F569,products!$A$1:$A$49,products!$C$1:$C$49,,0)</f>
        <v>D</v>
      </c>
      <c r="M569" s="10" t="str">
        <f>_xll.XLOOKUP(F569,products!$A$1:$A$49,products!$D$1:$D$49,,0) &amp; " Kg "</f>
        <v xml:space="preserve">2.5 Kg </v>
      </c>
      <c r="N569" s="26">
        <f>_xll.XLOOKUP(F569,products!$A$1:$A$49,products!$E$1:$E$49,,0)</f>
        <v>22.884999999999998</v>
      </c>
      <c r="O569" s="27">
        <f>(G569*N569)</f>
        <v>114.42499999999998</v>
      </c>
      <c r="P569" t="str">
        <f>IF(K569="Rob","Robusta",IF(K569="Exc","Excelsa",IF(K569="Lib","Liberica",IF(K569="Ara","Arabica",""))))</f>
        <v>Arabica</v>
      </c>
      <c r="Q569" t="str">
        <f>IF(L569="M","Medium",IF(L569="D","Dark",IF(L569="L","Light","")))</f>
        <v>Dark</v>
      </c>
      <c r="R569" t="str">
        <f>_xll.XLOOKUP(Table3[[#This Row],[Customer ID]],customers!$A$1:$A$1001,customers!$I$1:$I$1001,,0)</f>
        <v>No</v>
      </c>
    </row>
    <row r="570" spans="1:18" x14ac:dyDescent="0.3">
      <c r="A570" s="9" t="s">
        <v>5439</v>
      </c>
      <c r="B570" s="18">
        <v>44253</v>
      </c>
      <c r="C570" s="8">
        <f>YEAR(B570)</f>
        <v>2021</v>
      </c>
      <c r="D570" s="38" t="str">
        <f t="shared" si="8"/>
        <v>Feb</v>
      </c>
      <c r="E570" s="9" t="s">
        <v>5440</v>
      </c>
      <c r="F570" s="10" t="s">
        <v>6160</v>
      </c>
      <c r="G570" s="9">
        <v>5</v>
      </c>
      <c r="H570" s="9" t="str">
        <f>_xll.XLOOKUP(E570,customers!$A$1:$A$1001,customers!$B$1:$B$1001,,0)</f>
        <v>Orazio Comber</v>
      </c>
      <c r="I570" s="32" t="str">
        <f>_xll.XLOOKUP(E570,customers!$A$1:$A$1001,customers!$C$1:$C$1001,,0)</f>
        <v>ocomberob@goo.gl</v>
      </c>
      <c r="J570" s="9" t="str">
        <f>_xll.XLOOKUP(E570,customers!$A$1:$A$1001,customers!$G$1:$G$1001,,0)</f>
        <v>Ireland</v>
      </c>
      <c r="K570" s="10" t="str">
        <f>_xll.XLOOKUP(F570,products!$A$1:$A$49,products!$B$1:$B$49,,0)</f>
        <v>Lib</v>
      </c>
      <c r="L570" s="10" t="str">
        <f>_xll.XLOOKUP(F570,products!$A$1:$A$49,products!$C$1:$C$49,,0)</f>
        <v>M</v>
      </c>
      <c r="M570" s="10" t="str">
        <f>_xll.XLOOKUP(F570,products!$A$1:$A$49,products!$D$1:$D$49,,0) &amp; " Kg "</f>
        <v xml:space="preserve">0.5 Kg </v>
      </c>
      <c r="N570" s="24">
        <f>_xll.XLOOKUP(F570,products!$A$1:$A$49,products!$E$1:$E$49,,0)</f>
        <v>8.73</v>
      </c>
      <c r="O570" s="25">
        <f>(G570*N570)</f>
        <v>43.650000000000006</v>
      </c>
      <c r="P570" t="str">
        <f>IF(K570="Rob","Robusta",IF(K570="Exc","Excelsa",IF(K570="Lib","Liberica",IF(K570="Ara","Arabica",""))))</f>
        <v>Liberica</v>
      </c>
      <c r="Q570" t="str">
        <f>IF(L570="M","Medium",IF(L570="D","Dark",IF(L570="L","Light","")))</f>
        <v>Medium</v>
      </c>
      <c r="R570" t="str">
        <f>_xll.XLOOKUP(Table3[[#This Row],[Customer ID]],customers!$A$1:$A$1001,customers!$I$1:$I$1001,,0)</f>
        <v>No</v>
      </c>
    </row>
    <row r="571" spans="1:18" x14ac:dyDescent="0.3">
      <c r="A571" s="12" t="s">
        <v>5439</v>
      </c>
      <c r="B571" s="19">
        <v>44253</v>
      </c>
      <c r="C571" s="11">
        <f>YEAR(B571)</f>
        <v>2021</v>
      </c>
      <c r="D571" s="38" t="str">
        <f t="shared" si="8"/>
        <v>Feb</v>
      </c>
      <c r="E571" s="12" t="s">
        <v>5440</v>
      </c>
      <c r="F571" s="13" t="s">
        <v>6180</v>
      </c>
      <c r="G571" s="12">
        <v>6</v>
      </c>
      <c r="H571" s="12" t="str">
        <f>_xll.XLOOKUP(E571,customers!$A$1:$A$1001,customers!$B$1:$B$1001,,0)</f>
        <v>Orazio Comber</v>
      </c>
      <c r="I571" s="33" t="str">
        <f>_xll.XLOOKUP(E571,customers!$A$1:$A$1001,customers!$C$1:$C$1001,,0)</f>
        <v>ocomberob@goo.gl</v>
      </c>
      <c r="J571" s="12" t="str">
        <f>_xll.XLOOKUP(E571,customers!$A$1:$A$1001,customers!$G$1:$G$1001,,0)</f>
        <v>Ireland</v>
      </c>
      <c r="K571" s="13" t="str">
        <f>_xll.XLOOKUP(F571,products!$A$1:$A$49,products!$B$1:$B$49,,0)</f>
        <v>Ara</v>
      </c>
      <c r="L571" s="13" t="str">
        <f>_xll.XLOOKUP(F571,products!$A$1:$A$49,products!$C$1:$C$49,,0)</f>
        <v>L</v>
      </c>
      <c r="M571" s="10" t="str">
        <f>_xll.XLOOKUP(F571,products!$A$1:$A$49,products!$D$1:$D$49,,0) &amp; " Kg "</f>
        <v xml:space="preserve">0.5 Kg </v>
      </c>
      <c r="N571" s="26">
        <f>_xll.XLOOKUP(F571,products!$A$1:$A$49,products!$E$1:$E$49,,0)</f>
        <v>7.77</v>
      </c>
      <c r="O571" s="27">
        <f>(G571*N571)</f>
        <v>46.62</v>
      </c>
      <c r="P571" t="str">
        <f>IF(K571="Rob","Robusta",IF(K571="Exc","Excelsa",IF(K571="Lib","Liberica",IF(K571="Ara","Arabica",""))))</f>
        <v>Arabica</v>
      </c>
      <c r="Q571" t="str">
        <f>IF(L571="M","Medium",IF(L571="D","Dark",IF(L571="L","Light","")))</f>
        <v>Light</v>
      </c>
      <c r="R571" t="str">
        <f>_xll.XLOOKUP(Table3[[#This Row],[Customer ID]],customers!$A$1:$A$1001,customers!$I$1:$I$1001,,0)</f>
        <v>No</v>
      </c>
    </row>
    <row r="572" spans="1:18" x14ac:dyDescent="0.3">
      <c r="A572" s="9" t="s">
        <v>3453</v>
      </c>
      <c r="B572" s="18">
        <v>44255</v>
      </c>
      <c r="C572" s="8">
        <f>YEAR(B572)</f>
        <v>2021</v>
      </c>
      <c r="D572" s="38" t="str">
        <f t="shared" si="8"/>
        <v>Feb</v>
      </c>
      <c r="E572" s="9" t="s">
        <v>3454</v>
      </c>
      <c r="F572" s="10" t="s">
        <v>6164</v>
      </c>
      <c r="G572" s="9">
        <v>2</v>
      </c>
      <c r="H572" s="9" t="str">
        <f>_xll.XLOOKUP(E572,customers!$A$1:$A$1001,customers!$B$1:$B$1001,,0)</f>
        <v>Erny Stenyng</v>
      </c>
      <c r="I572" s="32">
        <f>_xll.XLOOKUP(E572,customers!$A$1:$A$1001,customers!$C$1:$C$1001,,0)</f>
        <v>0</v>
      </c>
      <c r="J572" s="9" t="str">
        <f>_xll.XLOOKUP(E572,customers!$A$1:$A$1001,customers!$G$1:$G$1001,,0)</f>
        <v>United States</v>
      </c>
      <c r="K572" s="10" t="str">
        <f>_xll.XLOOKUP(F572,products!$A$1:$A$49,products!$B$1:$B$49,,0)</f>
        <v>Lib</v>
      </c>
      <c r="L572" s="10" t="str">
        <f>_xll.XLOOKUP(F572,products!$A$1:$A$49,products!$C$1:$C$49,,0)</f>
        <v>L</v>
      </c>
      <c r="M572" s="10" t="str">
        <f>_xll.XLOOKUP(F572,products!$A$1:$A$49,products!$D$1:$D$49,,0) &amp; " Kg "</f>
        <v xml:space="preserve">2.5 Kg </v>
      </c>
      <c r="N572" s="24">
        <f>_xll.XLOOKUP(F572,products!$A$1:$A$49,products!$E$1:$E$49,,0)</f>
        <v>36.454999999999998</v>
      </c>
      <c r="O572" s="25">
        <f>(G572*N572)</f>
        <v>72.91</v>
      </c>
      <c r="P572" t="str">
        <f>IF(K572="Rob","Robusta",IF(K572="Exc","Excelsa",IF(K572="Lib","Liberica",IF(K572="Ara","Arabica",""))))</f>
        <v>Liberica</v>
      </c>
      <c r="Q572" t="str">
        <f>IF(L572="M","Medium",IF(L572="D","Dark",IF(L572="L","Light","")))</f>
        <v>Light</v>
      </c>
      <c r="R572" t="str">
        <f>_xll.XLOOKUP(Table3[[#This Row],[Customer ID]],customers!$A$1:$A$1001,customers!$I$1:$I$1001,,0)</f>
        <v>No</v>
      </c>
    </row>
    <row r="573" spans="1:18" x14ac:dyDescent="0.3">
      <c r="A573" s="12" t="s">
        <v>2402</v>
      </c>
      <c r="B573" s="19">
        <v>44256</v>
      </c>
      <c r="C573" s="11">
        <f>YEAR(B573)</f>
        <v>2021</v>
      </c>
      <c r="D573" s="38" t="str">
        <f t="shared" si="8"/>
        <v>Mar</v>
      </c>
      <c r="E573" s="12" t="s">
        <v>2403</v>
      </c>
      <c r="F573" s="13" t="s">
        <v>6153</v>
      </c>
      <c r="G573" s="12">
        <v>2</v>
      </c>
      <c r="H573" s="12" t="str">
        <f>_xll.XLOOKUP(E573,customers!$A$1:$A$1001,customers!$B$1:$B$1001,,0)</f>
        <v>Emmaline Rasmus</v>
      </c>
      <c r="I573" s="33" t="str">
        <f>_xll.XLOOKUP(E573,customers!$A$1:$A$1001,customers!$C$1:$C$1001,,0)</f>
        <v>erasmus9f@techcrunch.com</v>
      </c>
      <c r="J573" s="12" t="str">
        <f>_xll.XLOOKUP(E573,customers!$A$1:$A$1001,customers!$G$1:$G$1001,,0)</f>
        <v>United States</v>
      </c>
      <c r="K573" s="13" t="str">
        <f>_xll.XLOOKUP(F573,products!$A$1:$A$49,products!$B$1:$B$49,,0)</f>
        <v>Exc</v>
      </c>
      <c r="L573" s="13" t="str">
        <f>_xll.XLOOKUP(F573,products!$A$1:$A$49,products!$C$1:$C$49,,0)</f>
        <v>D</v>
      </c>
      <c r="M573" s="10" t="str">
        <f>_xll.XLOOKUP(F573,products!$A$1:$A$49,products!$D$1:$D$49,,0) &amp; " Kg "</f>
        <v xml:space="preserve">0.2 Kg </v>
      </c>
      <c r="N573" s="26">
        <f>_xll.XLOOKUP(F573,products!$A$1:$A$49,products!$E$1:$E$49,,0)</f>
        <v>3.645</v>
      </c>
      <c r="O573" s="27">
        <f>(G573*N573)</f>
        <v>7.29</v>
      </c>
      <c r="P573" t="str">
        <f>IF(K573="Rob","Robusta",IF(K573="Exc","Excelsa",IF(K573="Lib","Liberica",IF(K573="Ara","Arabica",""))))</f>
        <v>Excelsa</v>
      </c>
      <c r="Q573" t="str">
        <f>IF(L573="M","Medium",IF(L573="D","Dark",IF(L573="L","Light","")))</f>
        <v>Dark</v>
      </c>
      <c r="R573" t="str">
        <f>_xll.XLOOKUP(Table3[[#This Row],[Customer ID]],customers!$A$1:$A$1001,customers!$I$1:$I$1001,,0)</f>
        <v>Yes</v>
      </c>
    </row>
    <row r="574" spans="1:18" x14ac:dyDescent="0.3">
      <c r="A574" s="9" t="s">
        <v>2163</v>
      </c>
      <c r="B574" s="18">
        <v>44258</v>
      </c>
      <c r="C574" s="8">
        <f>YEAR(B574)</f>
        <v>2021</v>
      </c>
      <c r="D574" s="38" t="str">
        <f t="shared" si="8"/>
        <v>Mar</v>
      </c>
      <c r="E574" s="9" t="s">
        <v>2164</v>
      </c>
      <c r="F574" s="10" t="s">
        <v>6172</v>
      </c>
      <c r="G574" s="9">
        <v>3</v>
      </c>
      <c r="H574" s="9" t="str">
        <f>_xll.XLOOKUP(E574,customers!$A$1:$A$1001,customers!$B$1:$B$1001,,0)</f>
        <v>Eddi Sedgebeer</v>
      </c>
      <c r="I574" s="32" t="str">
        <f>_xll.XLOOKUP(E574,customers!$A$1:$A$1001,customers!$C$1:$C$1001,,0)</f>
        <v>esedgebeer89@oaic.gov.au</v>
      </c>
      <c r="J574" s="9" t="str">
        <f>_xll.XLOOKUP(E574,customers!$A$1:$A$1001,customers!$G$1:$G$1001,,0)</f>
        <v>United States</v>
      </c>
      <c r="K574" s="10" t="str">
        <f>_xll.XLOOKUP(F574,products!$A$1:$A$49,products!$B$1:$B$49,,0)</f>
        <v>Rob</v>
      </c>
      <c r="L574" s="10" t="str">
        <f>_xll.XLOOKUP(F574,products!$A$1:$A$49,products!$C$1:$C$49,,0)</f>
        <v>D</v>
      </c>
      <c r="M574" s="10" t="str">
        <f>_xll.XLOOKUP(F574,products!$A$1:$A$49,products!$D$1:$D$49,,0) &amp; " Kg "</f>
        <v xml:space="preserve">0.5 Kg </v>
      </c>
      <c r="N574" s="24">
        <f>_xll.XLOOKUP(F574,products!$A$1:$A$49,products!$E$1:$E$49,,0)</f>
        <v>5.3699999999999992</v>
      </c>
      <c r="O574" s="25">
        <f>(G574*N574)</f>
        <v>16.11</v>
      </c>
      <c r="P574" t="str">
        <f>IF(K574="Rob","Robusta",IF(K574="Exc","Excelsa",IF(K574="Lib","Liberica",IF(K574="Ara","Arabica",""))))</f>
        <v>Robusta</v>
      </c>
      <c r="Q574" t="str">
        <f>IF(L574="M","Medium",IF(L574="D","Dark",IF(L574="L","Light","")))</f>
        <v>Dark</v>
      </c>
      <c r="R574" t="str">
        <f>_xll.XLOOKUP(Table3[[#This Row],[Customer ID]],customers!$A$1:$A$1001,customers!$I$1:$I$1001,,0)</f>
        <v>Yes</v>
      </c>
    </row>
    <row r="575" spans="1:18" x14ac:dyDescent="0.3">
      <c r="A575" s="12" t="s">
        <v>3627</v>
      </c>
      <c r="B575" s="19">
        <v>44258</v>
      </c>
      <c r="C575" s="11">
        <f>YEAR(B575)</f>
        <v>2021</v>
      </c>
      <c r="D575" s="38" t="str">
        <f t="shared" si="8"/>
        <v>Mar</v>
      </c>
      <c r="E575" s="12" t="s">
        <v>3628</v>
      </c>
      <c r="F575" s="13" t="s">
        <v>6141</v>
      </c>
      <c r="G575" s="12">
        <v>6</v>
      </c>
      <c r="H575" s="12" t="str">
        <f>_xll.XLOOKUP(E575,customers!$A$1:$A$1001,customers!$B$1:$B$1001,,0)</f>
        <v>Sigfrid Busch</v>
      </c>
      <c r="I575" s="33" t="str">
        <f>_xll.XLOOKUP(E575,customers!$A$1:$A$1001,customers!$C$1:$C$1001,,0)</f>
        <v>sbuschff@so-net.ne.jp</v>
      </c>
      <c r="J575" s="12" t="str">
        <f>_xll.XLOOKUP(E575,customers!$A$1:$A$1001,customers!$G$1:$G$1001,,0)</f>
        <v>Ireland</v>
      </c>
      <c r="K575" s="13" t="str">
        <f>_xll.XLOOKUP(F575,products!$A$1:$A$49,products!$B$1:$B$49,,0)</f>
        <v>Exc</v>
      </c>
      <c r="L575" s="13" t="str">
        <f>_xll.XLOOKUP(F575,products!$A$1:$A$49,products!$C$1:$C$49,,0)</f>
        <v>M</v>
      </c>
      <c r="M575" s="10" t="str">
        <f>_xll.XLOOKUP(F575,products!$A$1:$A$49,products!$D$1:$D$49,,0) &amp; " Kg "</f>
        <v xml:space="preserve">1 Kg </v>
      </c>
      <c r="N575" s="26">
        <f>_xll.XLOOKUP(F575,products!$A$1:$A$49,products!$E$1:$E$49,,0)</f>
        <v>13.75</v>
      </c>
      <c r="O575" s="27">
        <f>(G575*N575)</f>
        <v>82.5</v>
      </c>
      <c r="P575" t="str">
        <f>IF(K575="Rob","Robusta",IF(K575="Exc","Excelsa",IF(K575="Lib","Liberica",IF(K575="Ara","Arabica",""))))</f>
        <v>Excelsa</v>
      </c>
      <c r="Q575" t="str">
        <f>IF(L575="M","Medium",IF(L575="D","Dark",IF(L575="L","Light","")))</f>
        <v>Medium</v>
      </c>
      <c r="R575" t="str">
        <f>_xll.XLOOKUP(Table3[[#This Row],[Customer ID]],customers!$A$1:$A$1001,customers!$I$1:$I$1001,,0)</f>
        <v>No</v>
      </c>
    </row>
    <row r="576" spans="1:18" x14ac:dyDescent="0.3">
      <c r="A576" s="9" t="s">
        <v>1032</v>
      </c>
      <c r="B576" s="18">
        <v>44259</v>
      </c>
      <c r="C576" s="8">
        <f>YEAR(B576)</f>
        <v>2021</v>
      </c>
      <c r="D576" s="38" t="str">
        <f t="shared" si="8"/>
        <v>Mar</v>
      </c>
      <c r="E576" s="9" t="s">
        <v>1033</v>
      </c>
      <c r="F576" s="10" t="s">
        <v>6157</v>
      </c>
      <c r="G576" s="9">
        <v>2</v>
      </c>
      <c r="H576" s="9" t="str">
        <f>_xll.XLOOKUP(E576,customers!$A$1:$A$1001,customers!$B$1:$B$1001,,0)</f>
        <v>Ilysa Whapple</v>
      </c>
      <c r="I576" s="32" t="str">
        <f>_xll.XLOOKUP(E576,customers!$A$1:$A$1001,customers!$C$1:$C$1001,,0)</f>
        <v>iwhapple2p@com.com</v>
      </c>
      <c r="J576" s="9" t="str">
        <f>_xll.XLOOKUP(E576,customers!$A$1:$A$1001,customers!$G$1:$G$1001,,0)</f>
        <v>United States</v>
      </c>
      <c r="K576" s="10" t="str">
        <f>_xll.XLOOKUP(F576,products!$A$1:$A$49,products!$B$1:$B$49,,0)</f>
        <v>Ara</v>
      </c>
      <c r="L576" s="10" t="str">
        <f>_xll.XLOOKUP(F576,products!$A$1:$A$49,products!$C$1:$C$49,,0)</f>
        <v>M</v>
      </c>
      <c r="M576" s="10" t="str">
        <f>_xll.XLOOKUP(F576,products!$A$1:$A$49,products!$D$1:$D$49,,0) &amp; " Kg "</f>
        <v xml:space="preserve">0.5 Kg </v>
      </c>
      <c r="N576" s="24">
        <f>_xll.XLOOKUP(F576,products!$A$1:$A$49,products!$E$1:$E$49,,0)</f>
        <v>6.75</v>
      </c>
      <c r="O576" s="25">
        <f>(G576*N576)</f>
        <v>13.5</v>
      </c>
      <c r="P576" t="str">
        <f>IF(K576="Rob","Robusta",IF(K576="Exc","Excelsa",IF(K576="Lib","Liberica",IF(K576="Ara","Arabica",""))))</f>
        <v>Arabica</v>
      </c>
      <c r="Q576" t="str">
        <f>IF(L576="M","Medium",IF(L576="D","Dark",IF(L576="L","Light","")))</f>
        <v>Medium</v>
      </c>
      <c r="R576" t="str">
        <f>_xll.XLOOKUP(Table3[[#This Row],[Customer ID]],customers!$A$1:$A$1001,customers!$I$1:$I$1001,,0)</f>
        <v>No</v>
      </c>
    </row>
    <row r="577" spans="1:18" x14ac:dyDescent="0.3">
      <c r="A577" s="12" t="s">
        <v>5310</v>
      </c>
      <c r="B577" s="19">
        <v>44259</v>
      </c>
      <c r="C577" s="11">
        <f>YEAR(B577)</f>
        <v>2021</v>
      </c>
      <c r="D577" s="38" t="str">
        <f t="shared" si="8"/>
        <v>Mar</v>
      </c>
      <c r="E577" s="12" t="s">
        <v>5311</v>
      </c>
      <c r="F577" s="13" t="s">
        <v>6147</v>
      </c>
      <c r="G577" s="12">
        <v>2</v>
      </c>
      <c r="H577" s="12" t="str">
        <f>_xll.XLOOKUP(E577,customers!$A$1:$A$1001,customers!$B$1:$B$1001,,0)</f>
        <v>Lynnea Danton</v>
      </c>
      <c r="I577" s="33" t="str">
        <f>_xll.XLOOKUP(E577,customers!$A$1:$A$1001,customers!$C$1:$C$1001,,0)</f>
        <v>ldantonnp@miitbeian.gov.cn</v>
      </c>
      <c r="J577" s="12" t="str">
        <f>_xll.XLOOKUP(E577,customers!$A$1:$A$1001,customers!$G$1:$G$1001,,0)</f>
        <v>United States</v>
      </c>
      <c r="K577" s="13" t="str">
        <f>_xll.XLOOKUP(F577,products!$A$1:$A$49,products!$B$1:$B$49,,0)</f>
        <v>Ara</v>
      </c>
      <c r="L577" s="13" t="str">
        <f>_xll.XLOOKUP(F577,products!$A$1:$A$49,products!$C$1:$C$49,,0)</f>
        <v>D</v>
      </c>
      <c r="M577" s="10" t="str">
        <f>_xll.XLOOKUP(F577,products!$A$1:$A$49,products!$D$1:$D$49,,0) &amp; " Kg "</f>
        <v xml:space="preserve">1 Kg </v>
      </c>
      <c r="N577" s="26">
        <f>_xll.XLOOKUP(F577,products!$A$1:$A$49,products!$E$1:$E$49,,0)</f>
        <v>9.9499999999999993</v>
      </c>
      <c r="O577" s="27">
        <f>(G577*N577)</f>
        <v>19.899999999999999</v>
      </c>
      <c r="P577" t="str">
        <f>IF(K577="Rob","Robusta",IF(K577="Exc","Excelsa",IF(K577="Lib","Liberica",IF(K577="Ara","Arabica",""))))</f>
        <v>Arabica</v>
      </c>
      <c r="Q577" t="str">
        <f>IF(L577="M","Medium",IF(L577="D","Dark",IF(L577="L","Light","")))</f>
        <v>Dark</v>
      </c>
      <c r="R577" t="str">
        <f>_xll.XLOOKUP(Table3[[#This Row],[Customer ID]],customers!$A$1:$A$1001,customers!$I$1:$I$1001,,0)</f>
        <v>No</v>
      </c>
    </row>
    <row r="578" spans="1:18" x14ac:dyDescent="0.3">
      <c r="A578" s="9" t="s">
        <v>3790</v>
      </c>
      <c r="B578" s="18">
        <v>44262</v>
      </c>
      <c r="C578" s="8">
        <f>YEAR(B578)</f>
        <v>2021</v>
      </c>
      <c r="D578" s="38" t="str">
        <f t="shared" ref="D578:D641" si="9">TEXT(B578,"MMM")</f>
        <v>Mar</v>
      </c>
      <c r="E578" s="9" t="s">
        <v>3791</v>
      </c>
      <c r="F578" s="10" t="s">
        <v>6178</v>
      </c>
      <c r="G578" s="9">
        <v>6</v>
      </c>
      <c r="H578" s="9" t="str">
        <f>_xll.XLOOKUP(E578,customers!$A$1:$A$1001,customers!$B$1:$B$1001,,0)</f>
        <v>Rickey Readie</v>
      </c>
      <c r="I578" s="32" t="str">
        <f>_xll.XLOOKUP(E578,customers!$A$1:$A$1001,customers!$C$1:$C$1001,,0)</f>
        <v>rreadieg8@guardian.co.uk</v>
      </c>
      <c r="J578" s="9" t="str">
        <f>_xll.XLOOKUP(E578,customers!$A$1:$A$1001,customers!$G$1:$G$1001,,0)</f>
        <v>United States</v>
      </c>
      <c r="K578" s="10" t="str">
        <f>_xll.XLOOKUP(F578,products!$A$1:$A$49,products!$B$1:$B$49,,0)</f>
        <v>Rob</v>
      </c>
      <c r="L578" s="10" t="str">
        <f>_xll.XLOOKUP(F578,products!$A$1:$A$49,products!$C$1:$C$49,,0)</f>
        <v>L</v>
      </c>
      <c r="M578" s="10" t="str">
        <f>_xll.XLOOKUP(F578,products!$A$1:$A$49,products!$D$1:$D$49,,0) &amp; " Kg "</f>
        <v xml:space="preserve">0.2 Kg </v>
      </c>
      <c r="N578" s="24">
        <f>_xll.XLOOKUP(F578,products!$A$1:$A$49,products!$E$1:$E$49,,0)</f>
        <v>3.5849999999999995</v>
      </c>
      <c r="O578" s="25">
        <f>(G578*N578)</f>
        <v>21.509999999999998</v>
      </c>
      <c r="P578" t="str">
        <f>IF(K578="Rob","Robusta",IF(K578="Exc","Excelsa",IF(K578="Lib","Liberica",IF(K578="Ara","Arabica",""))))</f>
        <v>Robusta</v>
      </c>
      <c r="Q578" t="str">
        <f>IF(L578="M","Medium",IF(L578="D","Dark",IF(L578="L","Light","")))</f>
        <v>Light</v>
      </c>
      <c r="R578" t="str">
        <f>_xll.XLOOKUP(Table3[[#This Row],[Customer ID]],customers!$A$1:$A$1001,customers!$I$1:$I$1001,,0)</f>
        <v>No</v>
      </c>
    </row>
    <row r="579" spans="1:18" x14ac:dyDescent="0.3">
      <c r="A579" s="12" t="s">
        <v>547</v>
      </c>
      <c r="B579" s="19">
        <v>44263</v>
      </c>
      <c r="C579" s="11">
        <f>YEAR(B579)</f>
        <v>2021</v>
      </c>
      <c r="D579" s="38" t="str">
        <f t="shared" si="9"/>
        <v>Mar</v>
      </c>
      <c r="E579" s="12" t="s">
        <v>548</v>
      </c>
      <c r="F579" s="13" t="s">
        <v>6147</v>
      </c>
      <c r="G579" s="12">
        <v>4</v>
      </c>
      <c r="H579" s="12" t="str">
        <f>_xll.XLOOKUP(E579,customers!$A$1:$A$1001,customers!$B$1:$B$1001,,0)</f>
        <v>Ferrell Ferber</v>
      </c>
      <c r="I579" s="33" t="str">
        <f>_xll.XLOOKUP(E579,customers!$A$1:$A$1001,customers!$C$1:$C$1001,,0)</f>
        <v>fferbera@businesswire.com</v>
      </c>
      <c r="J579" s="12" t="str">
        <f>_xll.XLOOKUP(E579,customers!$A$1:$A$1001,customers!$G$1:$G$1001,,0)</f>
        <v>United States</v>
      </c>
      <c r="K579" s="13" t="str">
        <f>_xll.XLOOKUP(F579,products!$A$1:$A$49,products!$B$1:$B$49,,0)</f>
        <v>Ara</v>
      </c>
      <c r="L579" s="13" t="str">
        <f>_xll.XLOOKUP(F579,products!$A$1:$A$49,products!$C$1:$C$49,,0)</f>
        <v>D</v>
      </c>
      <c r="M579" s="10" t="str">
        <f>_xll.XLOOKUP(F579,products!$A$1:$A$49,products!$D$1:$D$49,,0) &amp; " Kg "</f>
        <v xml:space="preserve">1 Kg </v>
      </c>
      <c r="N579" s="26">
        <f>_xll.XLOOKUP(F579,products!$A$1:$A$49,products!$E$1:$E$49,,0)</f>
        <v>9.9499999999999993</v>
      </c>
      <c r="O579" s="27">
        <f>(G579*N579)</f>
        <v>39.799999999999997</v>
      </c>
      <c r="P579" t="str">
        <f>IF(K579="Rob","Robusta",IF(K579="Exc","Excelsa",IF(K579="Lib","Liberica",IF(K579="Ara","Arabica",""))))</f>
        <v>Arabica</v>
      </c>
      <c r="Q579" t="str">
        <f>IF(L579="M","Medium",IF(L579="D","Dark",IF(L579="L","Light","")))</f>
        <v>Dark</v>
      </c>
      <c r="R579" t="str">
        <f>_xll.XLOOKUP(Table3[[#This Row],[Customer ID]],customers!$A$1:$A$1001,customers!$I$1:$I$1001,,0)</f>
        <v>No</v>
      </c>
    </row>
    <row r="580" spans="1:18" x14ac:dyDescent="0.3">
      <c r="A580" s="9" t="s">
        <v>4303</v>
      </c>
      <c r="B580" s="18">
        <v>44263</v>
      </c>
      <c r="C580" s="8">
        <f>YEAR(B580)</f>
        <v>2021</v>
      </c>
      <c r="D580" s="38" t="str">
        <f t="shared" si="9"/>
        <v>Mar</v>
      </c>
      <c r="E580" s="9" t="s">
        <v>4304</v>
      </c>
      <c r="F580" s="10" t="s">
        <v>6165</v>
      </c>
      <c r="G580" s="9">
        <v>4</v>
      </c>
      <c r="H580" s="9" t="str">
        <f>_xll.XLOOKUP(E580,customers!$A$1:$A$1001,customers!$B$1:$B$1001,,0)</f>
        <v>Terri Lyford</v>
      </c>
      <c r="I580" s="32">
        <f>_xll.XLOOKUP(E580,customers!$A$1:$A$1001,customers!$C$1:$C$1001,,0)</f>
        <v>0</v>
      </c>
      <c r="J580" s="9" t="str">
        <f>_xll.XLOOKUP(E580,customers!$A$1:$A$1001,customers!$G$1:$G$1001,,0)</f>
        <v>United States</v>
      </c>
      <c r="K580" s="10" t="str">
        <f>_xll.XLOOKUP(F580,products!$A$1:$A$49,products!$B$1:$B$49,,0)</f>
        <v>Lib</v>
      </c>
      <c r="L580" s="10" t="str">
        <f>_xll.XLOOKUP(F580,products!$A$1:$A$49,products!$C$1:$C$49,,0)</f>
        <v>D</v>
      </c>
      <c r="M580" s="10" t="str">
        <f>_xll.XLOOKUP(F580,products!$A$1:$A$49,products!$D$1:$D$49,,0) &amp; " Kg "</f>
        <v xml:space="preserve">2.5 Kg </v>
      </c>
      <c r="N580" s="24">
        <f>_xll.XLOOKUP(F580,products!$A$1:$A$49,products!$E$1:$E$49,,0)</f>
        <v>29.784999999999997</v>
      </c>
      <c r="O580" s="25">
        <f>(G580*N580)</f>
        <v>119.13999999999999</v>
      </c>
      <c r="P580" t="str">
        <f>IF(K580="Rob","Robusta",IF(K580="Exc","Excelsa",IF(K580="Lib","Liberica",IF(K580="Ara","Arabica",""))))</f>
        <v>Liberica</v>
      </c>
      <c r="Q580" t="str">
        <f>IF(L580="M","Medium",IF(L580="D","Dark",IF(L580="L","Light","")))</f>
        <v>Dark</v>
      </c>
      <c r="R580" t="str">
        <f>_xll.XLOOKUP(Table3[[#This Row],[Customer ID]],customers!$A$1:$A$1001,customers!$I$1:$I$1001,,0)</f>
        <v>Yes</v>
      </c>
    </row>
    <row r="581" spans="1:18" x14ac:dyDescent="0.3">
      <c r="A581" s="12" t="s">
        <v>4596</v>
      </c>
      <c r="B581" s="19">
        <v>44264</v>
      </c>
      <c r="C581" s="11">
        <f>YEAR(B581)</f>
        <v>2021</v>
      </c>
      <c r="D581" s="38" t="str">
        <f t="shared" si="9"/>
        <v>Mar</v>
      </c>
      <c r="E581" s="12" t="s">
        <v>4597</v>
      </c>
      <c r="F581" s="13" t="s">
        <v>6146</v>
      </c>
      <c r="G581" s="12">
        <v>5</v>
      </c>
      <c r="H581" s="12" t="str">
        <f>_xll.XLOOKUP(E581,customers!$A$1:$A$1001,customers!$B$1:$B$1001,,0)</f>
        <v>Rikki Tomkowicz</v>
      </c>
      <c r="I581" s="33" t="str">
        <f>_xll.XLOOKUP(E581,customers!$A$1:$A$1001,customers!$C$1:$C$1001,,0)</f>
        <v>rtomkowiczk7@bravesites.com</v>
      </c>
      <c r="J581" s="12" t="str">
        <f>_xll.XLOOKUP(E581,customers!$A$1:$A$1001,customers!$G$1:$G$1001,,0)</f>
        <v>Ireland</v>
      </c>
      <c r="K581" s="13" t="str">
        <f>_xll.XLOOKUP(F581,products!$A$1:$A$49,products!$B$1:$B$49,,0)</f>
        <v>Rob</v>
      </c>
      <c r="L581" s="13" t="str">
        <f>_xll.XLOOKUP(F581,products!$A$1:$A$49,products!$C$1:$C$49,,0)</f>
        <v>M</v>
      </c>
      <c r="M581" s="10" t="str">
        <f>_xll.XLOOKUP(F581,products!$A$1:$A$49,products!$D$1:$D$49,,0) &amp; " Kg "</f>
        <v xml:space="preserve">0.5 Kg </v>
      </c>
      <c r="N581" s="26">
        <f>_xll.XLOOKUP(F581,products!$A$1:$A$49,products!$E$1:$E$49,,0)</f>
        <v>5.97</v>
      </c>
      <c r="O581" s="27">
        <f>(G581*N581)</f>
        <v>29.849999999999998</v>
      </c>
      <c r="P581" t="str">
        <f>IF(K581="Rob","Robusta",IF(K581="Exc","Excelsa",IF(K581="Lib","Liberica",IF(K581="Ara","Arabica",""))))</f>
        <v>Robusta</v>
      </c>
      <c r="Q581" t="str">
        <f>IF(L581="M","Medium",IF(L581="D","Dark",IF(L581="L","Light","")))</f>
        <v>Medium</v>
      </c>
      <c r="R581" t="str">
        <f>_xll.XLOOKUP(Table3[[#This Row],[Customer ID]],customers!$A$1:$A$1001,customers!$I$1:$I$1001,,0)</f>
        <v>Yes</v>
      </c>
    </row>
    <row r="582" spans="1:18" x14ac:dyDescent="0.3">
      <c r="A582" s="9" t="s">
        <v>1129</v>
      </c>
      <c r="B582" s="18">
        <v>44265</v>
      </c>
      <c r="C582" s="8">
        <f>YEAR(B582)</f>
        <v>2021</v>
      </c>
      <c r="D582" s="38" t="str">
        <f t="shared" si="9"/>
        <v>Mar</v>
      </c>
      <c r="E582" s="9" t="s">
        <v>1130</v>
      </c>
      <c r="F582" s="10" t="s">
        <v>6178</v>
      </c>
      <c r="G582" s="9">
        <v>4</v>
      </c>
      <c r="H582" s="9" t="str">
        <f>_xll.XLOOKUP(E582,customers!$A$1:$A$1001,customers!$B$1:$B$1001,,0)</f>
        <v>Carmina Hubbuck</v>
      </c>
      <c r="I582" s="32">
        <f>_xll.XLOOKUP(E582,customers!$A$1:$A$1001,customers!$C$1:$C$1001,,0)</f>
        <v>0</v>
      </c>
      <c r="J582" s="9" t="str">
        <f>_xll.XLOOKUP(E582,customers!$A$1:$A$1001,customers!$G$1:$G$1001,,0)</f>
        <v>United States</v>
      </c>
      <c r="K582" s="10" t="str">
        <f>_xll.XLOOKUP(F582,products!$A$1:$A$49,products!$B$1:$B$49,,0)</f>
        <v>Rob</v>
      </c>
      <c r="L582" s="10" t="str">
        <f>_xll.XLOOKUP(F582,products!$A$1:$A$49,products!$C$1:$C$49,,0)</f>
        <v>L</v>
      </c>
      <c r="M582" s="10" t="str">
        <f>_xll.XLOOKUP(F582,products!$A$1:$A$49,products!$D$1:$D$49,,0) &amp; " Kg "</f>
        <v xml:space="preserve">0.2 Kg </v>
      </c>
      <c r="N582" s="24">
        <f>_xll.XLOOKUP(F582,products!$A$1:$A$49,products!$E$1:$E$49,,0)</f>
        <v>3.5849999999999995</v>
      </c>
      <c r="O582" s="25">
        <f>(G582*N582)</f>
        <v>14.339999999999998</v>
      </c>
      <c r="P582" t="str">
        <f>IF(K582="Rob","Robusta",IF(K582="Exc","Excelsa",IF(K582="Lib","Liberica",IF(K582="Ara","Arabica",""))))</f>
        <v>Robusta</v>
      </c>
      <c r="Q582" t="str">
        <f>IF(L582="M","Medium",IF(L582="D","Dark",IF(L582="L","Light","")))</f>
        <v>Light</v>
      </c>
      <c r="R582" t="str">
        <f>_xll.XLOOKUP(Table3[[#This Row],[Customer ID]],customers!$A$1:$A$1001,customers!$I$1:$I$1001,,0)</f>
        <v>No</v>
      </c>
    </row>
    <row r="583" spans="1:18" x14ac:dyDescent="0.3">
      <c r="A583" s="12" t="s">
        <v>1299</v>
      </c>
      <c r="B583" s="19">
        <v>44265</v>
      </c>
      <c r="C583" s="11">
        <f>YEAR(B583)</f>
        <v>2021</v>
      </c>
      <c r="D583" s="38" t="str">
        <f t="shared" si="9"/>
        <v>Mar</v>
      </c>
      <c r="E583" s="12" t="s">
        <v>1300</v>
      </c>
      <c r="F583" s="13" t="s">
        <v>6148</v>
      </c>
      <c r="G583" s="12">
        <v>2</v>
      </c>
      <c r="H583" s="12" t="str">
        <f>_xll.XLOOKUP(E583,customers!$A$1:$A$1001,customers!$B$1:$B$1001,,0)</f>
        <v>Winn Keyse</v>
      </c>
      <c r="I583" s="33" t="str">
        <f>_xll.XLOOKUP(E583,customers!$A$1:$A$1001,customers!$C$1:$C$1001,,0)</f>
        <v>wkeyse40@apple.com</v>
      </c>
      <c r="J583" s="12" t="str">
        <f>_xll.XLOOKUP(E583,customers!$A$1:$A$1001,customers!$G$1:$G$1001,,0)</f>
        <v>United States</v>
      </c>
      <c r="K583" s="13" t="str">
        <f>_xll.XLOOKUP(F583,products!$A$1:$A$49,products!$B$1:$B$49,,0)</f>
        <v>Exc</v>
      </c>
      <c r="L583" s="13" t="str">
        <f>_xll.XLOOKUP(F583,products!$A$1:$A$49,products!$C$1:$C$49,,0)</f>
        <v>L</v>
      </c>
      <c r="M583" s="10" t="str">
        <f>_xll.XLOOKUP(F583,products!$A$1:$A$49,products!$D$1:$D$49,,0) &amp; " Kg "</f>
        <v xml:space="preserve">2.5 Kg </v>
      </c>
      <c r="N583" s="26">
        <f>_xll.XLOOKUP(F583,products!$A$1:$A$49,products!$E$1:$E$49,,0)</f>
        <v>34.154999999999994</v>
      </c>
      <c r="O583" s="27">
        <f>(G583*N583)</f>
        <v>68.309999999999988</v>
      </c>
      <c r="P583" t="str">
        <f>IF(K583="Rob","Robusta",IF(K583="Exc","Excelsa",IF(K583="Lib","Liberica",IF(K583="Ara","Arabica",""))))</f>
        <v>Excelsa</v>
      </c>
      <c r="Q583" t="str">
        <f>IF(L583="M","Medium",IF(L583="D","Dark",IF(L583="L","Light","")))</f>
        <v>Light</v>
      </c>
      <c r="R583" t="str">
        <f>_xll.XLOOKUP(Table3[[#This Row],[Customer ID]],customers!$A$1:$A$1001,customers!$I$1:$I$1001,,0)</f>
        <v>Yes</v>
      </c>
    </row>
    <row r="584" spans="1:18" x14ac:dyDescent="0.3">
      <c r="A584" s="9" t="s">
        <v>3582</v>
      </c>
      <c r="B584" s="18">
        <v>44265</v>
      </c>
      <c r="C584" s="8">
        <f>YEAR(B584)</f>
        <v>2021</v>
      </c>
      <c r="D584" s="38" t="str">
        <f t="shared" si="9"/>
        <v>Mar</v>
      </c>
      <c r="E584" s="9" t="s">
        <v>3594</v>
      </c>
      <c r="F584" s="10" t="s">
        <v>6178</v>
      </c>
      <c r="G584" s="9">
        <v>3</v>
      </c>
      <c r="H584" s="9" t="str">
        <f>_xll.XLOOKUP(E584,customers!$A$1:$A$1001,customers!$B$1:$B$1001,,0)</f>
        <v>Wilek Lightollers</v>
      </c>
      <c r="I584" s="32" t="str">
        <f>_xll.XLOOKUP(E584,customers!$A$1:$A$1001,customers!$C$1:$C$1001,,0)</f>
        <v>wlightollersf9@baidu.com</v>
      </c>
      <c r="J584" s="9" t="str">
        <f>_xll.XLOOKUP(E584,customers!$A$1:$A$1001,customers!$G$1:$G$1001,,0)</f>
        <v>United States</v>
      </c>
      <c r="K584" s="10" t="str">
        <f>_xll.XLOOKUP(F584,products!$A$1:$A$49,products!$B$1:$B$49,,0)</f>
        <v>Rob</v>
      </c>
      <c r="L584" s="10" t="str">
        <f>_xll.XLOOKUP(F584,products!$A$1:$A$49,products!$C$1:$C$49,,0)</f>
        <v>L</v>
      </c>
      <c r="M584" s="10" t="str">
        <f>_xll.XLOOKUP(F584,products!$A$1:$A$49,products!$D$1:$D$49,,0) &amp; " Kg "</f>
        <v xml:space="preserve">0.2 Kg </v>
      </c>
      <c r="N584" s="24">
        <f>_xll.XLOOKUP(F584,products!$A$1:$A$49,products!$E$1:$E$49,,0)</f>
        <v>3.5849999999999995</v>
      </c>
      <c r="O584" s="25">
        <f>(G584*N584)</f>
        <v>10.754999999999999</v>
      </c>
      <c r="P584" t="str">
        <f>IF(K584="Rob","Robusta",IF(K584="Exc","Excelsa",IF(K584="Lib","Liberica",IF(K584="Ara","Arabica",""))))</f>
        <v>Robusta</v>
      </c>
      <c r="Q584" t="str">
        <f>IF(L584="M","Medium",IF(L584="D","Dark",IF(L584="L","Light","")))</f>
        <v>Light</v>
      </c>
      <c r="R584" t="str">
        <f>_xll.XLOOKUP(Table3[[#This Row],[Customer ID]],customers!$A$1:$A$1001,customers!$I$1:$I$1001,,0)</f>
        <v>Yes</v>
      </c>
    </row>
    <row r="585" spans="1:18" x14ac:dyDescent="0.3">
      <c r="A585" s="12" t="s">
        <v>3807</v>
      </c>
      <c r="B585" s="19">
        <v>44267</v>
      </c>
      <c r="C585" s="11">
        <f>YEAR(B585)</f>
        <v>2021</v>
      </c>
      <c r="D585" s="38" t="str">
        <f t="shared" si="9"/>
        <v>Mar</v>
      </c>
      <c r="E585" s="12" t="s">
        <v>3808</v>
      </c>
      <c r="F585" s="13" t="s">
        <v>6169</v>
      </c>
      <c r="G585" s="12">
        <v>1</v>
      </c>
      <c r="H585" s="12" t="str">
        <f>_xll.XLOOKUP(E585,customers!$A$1:$A$1001,customers!$B$1:$B$1001,,0)</f>
        <v>Bar O' Mahony</v>
      </c>
      <c r="I585" s="33" t="str">
        <f>_xll.XLOOKUP(E585,customers!$A$1:$A$1001,customers!$C$1:$C$1001,,0)</f>
        <v>bogb@elpais.com</v>
      </c>
      <c r="J585" s="12" t="str">
        <f>_xll.XLOOKUP(E585,customers!$A$1:$A$1001,customers!$G$1:$G$1001,,0)</f>
        <v>United States</v>
      </c>
      <c r="K585" s="13" t="str">
        <f>_xll.XLOOKUP(F585,products!$A$1:$A$49,products!$B$1:$B$49,,0)</f>
        <v>Lib</v>
      </c>
      <c r="L585" s="13" t="str">
        <f>_xll.XLOOKUP(F585,products!$A$1:$A$49,products!$C$1:$C$49,,0)</f>
        <v>D</v>
      </c>
      <c r="M585" s="10" t="str">
        <f>_xll.XLOOKUP(F585,products!$A$1:$A$49,products!$D$1:$D$49,,0) &amp; " Kg "</f>
        <v xml:space="preserve">0.5 Kg </v>
      </c>
      <c r="N585" s="26">
        <f>_xll.XLOOKUP(F585,products!$A$1:$A$49,products!$E$1:$E$49,,0)</f>
        <v>7.77</v>
      </c>
      <c r="O585" s="27">
        <f>(G585*N585)</f>
        <v>7.77</v>
      </c>
      <c r="P585" t="str">
        <f>IF(K585="Rob","Robusta",IF(K585="Exc","Excelsa",IF(K585="Lib","Liberica",IF(K585="Ara","Arabica",""))))</f>
        <v>Liberica</v>
      </c>
      <c r="Q585" t="str">
        <f>IF(L585="M","Medium",IF(L585="D","Dark",IF(L585="L","Light","")))</f>
        <v>Dark</v>
      </c>
      <c r="R585" t="str">
        <f>_xll.XLOOKUP(Table3[[#This Row],[Customer ID]],customers!$A$1:$A$1001,customers!$I$1:$I$1001,,0)</f>
        <v>Yes</v>
      </c>
    </row>
    <row r="586" spans="1:18" x14ac:dyDescent="0.3">
      <c r="A586" s="9" t="s">
        <v>4825</v>
      </c>
      <c r="B586" s="18">
        <v>44267</v>
      </c>
      <c r="C586" s="8">
        <f>YEAR(B586)</f>
        <v>2021</v>
      </c>
      <c r="D586" s="38" t="str">
        <f t="shared" si="9"/>
        <v>Mar</v>
      </c>
      <c r="E586" s="9" t="s">
        <v>4759</v>
      </c>
      <c r="F586" s="10" t="s">
        <v>6182</v>
      </c>
      <c r="G586" s="9">
        <v>3</v>
      </c>
      <c r="H586" s="9" t="str">
        <f>_xll.XLOOKUP(E586,customers!$A$1:$A$1001,customers!$B$1:$B$1001,,0)</f>
        <v>Foster Constance</v>
      </c>
      <c r="I586" s="32" t="str">
        <f>_xll.XLOOKUP(E586,customers!$A$1:$A$1001,customers!$C$1:$C$1001,,0)</f>
        <v>fconstancekz@ifeng.com</v>
      </c>
      <c r="J586" s="9" t="str">
        <f>_xll.XLOOKUP(E586,customers!$A$1:$A$1001,customers!$G$1:$G$1001,,0)</f>
        <v>United States</v>
      </c>
      <c r="K586" s="10" t="str">
        <f>_xll.XLOOKUP(F586,products!$A$1:$A$49,products!$B$1:$B$49,,0)</f>
        <v>Ara</v>
      </c>
      <c r="L586" s="10" t="str">
        <f>_xll.XLOOKUP(F586,products!$A$1:$A$49,products!$C$1:$C$49,,0)</f>
        <v>L</v>
      </c>
      <c r="M586" s="10" t="str">
        <f>_xll.XLOOKUP(F586,products!$A$1:$A$49,products!$D$1:$D$49,,0) &amp; " Kg "</f>
        <v xml:space="preserve">2.5 Kg </v>
      </c>
      <c r="N586" s="24">
        <f>_xll.XLOOKUP(F586,products!$A$1:$A$49,products!$E$1:$E$49,,0)</f>
        <v>29.784999999999997</v>
      </c>
      <c r="O586" s="25">
        <f>(G586*N586)</f>
        <v>89.35499999999999</v>
      </c>
      <c r="P586" t="str">
        <f>IF(K586="Rob","Robusta",IF(K586="Exc","Excelsa",IF(K586="Lib","Liberica",IF(K586="Ara","Arabica",""))))</f>
        <v>Arabica</v>
      </c>
      <c r="Q586" t="str">
        <f>IF(L586="M","Medium",IF(L586="D","Dark",IF(L586="L","Light","")))</f>
        <v>Light</v>
      </c>
      <c r="R586" t="str">
        <f>_xll.XLOOKUP(Table3[[#This Row],[Customer ID]],customers!$A$1:$A$1001,customers!$I$1:$I$1001,,0)</f>
        <v>No</v>
      </c>
    </row>
    <row r="587" spans="1:18" x14ac:dyDescent="0.3">
      <c r="A587" s="12" t="s">
        <v>1174</v>
      </c>
      <c r="B587" s="19">
        <v>44268</v>
      </c>
      <c r="C587" s="11">
        <f>YEAR(B587)</f>
        <v>2021</v>
      </c>
      <c r="D587" s="38" t="str">
        <f t="shared" si="9"/>
        <v>Mar</v>
      </c>
      <c r="E587" s="12" t="s">
        <v>1175</v>
      </c>
      <c r="F587" s="13" t="s">
        <v>6158</v>
      </c>
      <c r="G587" s="12">
        <v>4</v>
      </c>
      <c r="H587" s="12" t="str">
        <f>_xll.XLOOKUP(E587,customers!$A$1:$A$1001,customers!$B$1:$B$1001,,0)</f>
        <v>Mahala Ludwell</v>
      </c>
      <c r="I587" s="33" t="str">
        <f>_xll.XLOOKUP(E587,customers!$A$1:$A$1001,customers!$C$1:$C$1001,,0)</f>
        <v>mludwell3e@blogger.com</v>
      </c>
      <c r="J587" s="12" t="str">
        <f>_xll.XLOOKUP(E587,customers!$A$1:$A$1001,customers!$G$1:$G$1001,,0)</f>
        <v>United States</v>
      </c>
      <c r="K587" s="13" t="str">
        <f>_xll.XLOOKUP(F587,products!$A$1:$A$49,products!$B$1:$B$49,,0)</f>
        <v>Ara</v>
      </c>
      <c r="L587" s="13" t="str">
        <f>_xll.XLOOKUP(F587,products!$A$1:$A$49,products!$C$1:$C$49,,0)</f>
        <v>D</v>
      </c>
      <c r="M587" s="10" t="str">
        <f>_xll.XLOOKUP(F587,products!$A$1:$A$49,products!$D$1:$D$49,,0) &amp; " Kg "</f>
        <v xml:space="preserve">0.5 Kg </v>
      </c>
      <c r="N587" s="26">
        <f>_xll.XLOOKUP(F587,products!$A$1:$A$49,products!$E$1:$E$49,,0)</f>
        <v>5.97</v>
      </c>
      <c r="O587" s="27">
        <f>(G587*N587)</f>
        <v>23.88</v>
      </c>
      <c r="P587" t="str">
        <f>IF(K587="Rob","Robusta",IF(K587="Exc","Excelsa",IF(K587="Lib","Liberica",IF(K587="Ara","Arabica",""))))</f>
        <v>Arabica</v>
      </c>
      <c r="Q587" t="str">
        <f>IF(L587="M","Medium",IF(L587="D","Dark",IF(L587="L","Light","")))</f>
        <v>Dark</v>
      </c>
      <c r="R587" t="str">
        <f>_xll.XLOOKUP(Table3[[#This Row],[Customer ID]],customers!$A$1:$A$1001,customers!$I$1:$I$1001,,0)</f>
        <v>Yes</v>
      </c>
    </row>
    <row r="588" spans="1:18" x14ac:dyDescent="0.3">
      <c r="A588" s="9" t="s">
        <v>1425</v>
      </c>
      <c r="B588" s="18">
        <v>44270</v>
      </c>
      <c r="C588" s="8">
        <f>YEAR(B588)</f>
        <v>2021</v>
      </c>
      <c r="D588" s="38" t="str">
        <f t="shared" si="9"/>
        <v>Mar</v>
      </c>
      <c r="E588" s="9" t="s">
        <v>1426</v>
      </c>
      <c r="F588" s="10" t="s">
        <v>6172</v>
      </c>
      <c r="G588" s="9">
        <v>5</v>
      </c>
      <c r="H588" s="9" t="str">
        <f>_xll.XLOOKUP(E588,customers!$A$1:$A$1001,customers!$B$1:$B$1001,,0)</f>
        <v>Sherman Mewrcik</v>
      </c>
      <c r="I588" s="32">
        <f>_xll.XLOOKUP(E588,customers!$A$1:$A$1001,customers!$C$1:$C$1001,,0)</f>
        <v>0</v>
      </c>
      <c r="J588" s="9" t="str">
        <f>_xll.XLOOKUP(E588,customers!$A$1:$A$1001,customers!$G$1:$G$1001,,0)</f>
        <v>United States</v>
      </c>
      <c r="K588" s="10" t="str">
        <f>_xll.XLOOKUP(F588,products!$A$1:$A$49,products!$B$1:$B$49,,0)</f>
        <v>Rob</v>
      </c>
      <c r="L588" s="10" t="str">
        <f>_xll.XLOOKUP(F588,products!$A$1:$A$49,products!$C$1:$C$49,,0)</f>
        <v>D</v>
      </c>
      <c r="M588" s="10" t="str">
        <f>_xll.XLOOKUP(F588,products!$A$1:$A$49,products!$D$1:$D$49,,0) &amp; " Kg "</f>
        <v xml:space="preserve">0.5 Kg </v>
      </c>
      <c r="N588" s="24">
        <f>_xll.XLOOKUP(F588,products!$A$1:$A$49,products!$E$1:$E$49,,0)</f>
        <v>5.3699999999999992</v>
      </c>
      <c r="O588" s="25">
        <f>(G588*N588)</f>
        <v>26.849999999999994</v>
      </c>
      <c r="P588" t="str">
        <f>IF(K588="Rob","Robusta",IF(K588="Exc","Excelsa",IF(K588="Lib","Liberica",IF(K588="Ara","Arabica",""))))</f>
        <v>Robusta</v>
      </c>
      <c r="Q588" t="str">
        <f>IF(L588="M","Medium",IF(L588="D","Dark",IF(L588="L","Light","")))</f>
        <v>Dark</v>
      </c>
      <c r="R588" t="str">
        <f>_xll.XLOOKUP(Table3[[#This Row],[Customer ID]],customers!$A$1:$A$1001,customers!$I$1:$I$1001,,0)</f>
        <v>Yes</v>
      </c>
    </row>
    <row r="589" spans="1:18" x14ac:dyDescent="0.3">
      <c r="A589" s="12" t="s">
        <v>5211</v>
      </c>
      <c r="B589" s="19">
        <v>44270</v>
      </c>
      <c r="C589" s="11">
        <f>YEAR(B589)</f>
        <v>2021</v>
      </c>
      <c r="D589" s="38" t="str">
        <f t="shared" si="9"/>
        <v>Mar</v>
      </c>
      <c r="E589" s="12" t="s">
        <v>5212</v>
      </c>
      <c r="F589" s="13" t="s">
        <v>6176</v>
      </c>
      <c r="G589" s="12">
        <v>1</v>
      </c>
      <c r="H589" s="12" t="str">
        <f>_xll.XLOOKUP(E589,customers!$A$1:$A$1001,customers!$B$1:$B$1001,,0)</f>
        <v>Konstantine Thoumasson</v>
      </c>
      <c r="I589" s="33" t="str">
        <f>_xll.XLOOKUP(E589,customers!$A$1:$A$1001,customers!$C$1:$C$1001,,0)</f>
        <v>kthoumassonn7@bloglovin.com</v>
      </c>
      <c r="J589" s="12" t="str">
        <f>_xll.XLOOKUP(E589,customers!$A$1:$A$1001,customers!$G$1:$G$1001,,0)</f>
        <v>United States</v>
      </c>
      <c r="K589" s="13" t="str">
        <f>_xll.XLOOKUP(F589,products!$A$1:$A$49,products!$B$1:$B$49,,0)</f>
        <v>Exc</v>
      </c>
      <c r="L589" s="13" t="str">
        <f>_xll.XLOOKUP(F589,products!$A$1:$A$49,products!$C$1:$C$49,,0)</f>
        <v>L</v>
      </c>
      <c r="M589" s="10" t="str">
        <f>_xll.XLOOKUP(F589,products!$A$1:$A$49,products!$D$1:$D$49,,0) &amp; " Kg "</f>
        <v xml:space="preserve">0.5 Kg </v>
      </c>
      <c r="N589" s="26">
        <f>_xll.XLOOKUP(F589,products!$A$1:$A$49,products!$E$1:$E$49,,0)</f>
        <v>8.91</v>
      </c>
      <c r="O589" s="27">
        <f>(G589*N589)</f>
        <v>8.91</v>
      </c>
      <c r="P589" t="str">
        <f>IF(K589="Rob","Robusta",IF(K589="Exc","Excelsa",IF(K589="Lib","Liberica",IF(K589="Ara","Arabica",""))))</f>
        <v>Excelsa</v>
      </c>
      <c r="Q589" t="str">
        <f>IF(L589="M","Medium",IF(L589="D","Dark",IF(L589="L","Light","")))</f>
        <v>Light</v>
      </c>
      <c r="R589" t="str">
        <f>_xll.XLOOKUP(Table3[[#This Row],[Customer ID]],customers!$A$1:$A$1001,customers!$I$1:$I$1001,,0)</f>
        <v>Yes</v>
      </c>
    </row>
    <row r="590" spans="1:18" x14ac:dyDescent="0.3">
      <c r="A590" s="9" t="s">
        <v>794</v>
      </c>
      <c r="B590" s="18">
        <v>44271</v>
      </c>
      <c r="C590" s="8">
        <f>YEAR(B590)</f>
        <v>2021</v>
      </c>
      <c r="D590" s="38" t="str">
        <f t="shared" si="9"/>
        <v>Mar</v>
      </c>
      <c r="E590" s="9" t="s">
        <v>795</v>
      </c>
      <c r="F590" s="10" t="s">
        <v>6162</v>
      </c>
      <c r="G590" s="9">
        <v>5</v>
      </c>
      <c r="H590" s="9" t="str">
        <f>_xll.XLOOKUP(E590,customers!$A$1:$A$1001,customers!$B$1:$B$1001,,0)</f>
        <v>Archambault Gillard</v>
      </c>
      <c r="I590" s="32" t="str">
        <f>_xll.XLOOKUP(E590,customers!$A$1:$A$1001,customers!$C$1:$C$1001,,0)</f>
        <v>agillard1i@issuu.com</v>
      </c>
      <c r="J590" s="9" t="str">
        <f>_xll.XLOOKUP(E590,customers!$A$1:$A$1001,customers!$G$1:$G$1001,,0)</f>
        <v>United States</v>
      </c>
      <c r="K590" s="10" t="str">
        <f>_xll.XLOOKUP(F590,products!$A$1:$A$49,products!$B$1:$B$49,,0)</f>
        <v>Lib</v>
      </c>
      <c r="L590" s="10" t="str">
        <f>_xll.XLOOKUP(F590,products!$A$1:$A$49,products!$C$1:$C$49,,0)</f>
        <v>M</v>
      </c>
      <c r="M590" s="10" t="str">
        <f>_xll.XLOOKUP(F590,products!$A$1:$A$49,products!$D$1:$D$49,,0) &amp; " Kg "</f>
        <v xml:space="preserve">1 Kg </v>
      </c>
      <c r="N590" s="24">
        <f>_xll.XLOOKUP(F590,products!$A$1:$A$49,products!$E$1:$E$49,,0)</f>
        <v>14.55</v>
      </c>
      <c r="O590" s="25">
        <f>(G590*N590)</f>
        <v>72.75</v>
      </c>
      <c r="P590" t="str">
        <f>IF(K590="Rob","Robusta",IF(K590="Exc","Excelsa",IF(K590="Lib","Liberica",IF(K590="Ara","Arabica",""))))</f>
        <v>Liberica</v>
      </c>
      <c r="Q590" t="str">
        <f>IF(L590="M","Medium",IF(L590="D","Dark",IF(L590="L","Light","")))</f>
        <v>Medium</v>
      </c>
      <c r="R590" t="str">
        <f>_xll.XLOOKUP(Table3[[#This Row],[Customer ID]],customers!$A$1:$A$1001,customers!$I$1:$I$1001,,0)</f>
        <v>No</v>
      </c>
    </row>
    <row r="591" spans="1:18" x14ac:dyDescent="0.3">
      <c r="A591" s="12" t="s">
        <v>3966</v>
      </c>
      <c r="B591" s="19">
        <v>44271</v>
      </c>
      <c r="C591" s="11">
        <f>YEAR(B591)</f>
        <v>2021</v>
      </c>
      <c r="D591" s="38" t="str">
        <f t="shared" si="9"/>
        <v>Mar</v>
      </c>
      <c r="E591" s="12" t="s">
        <v>3967</v>
      </c>
      <c r="F591" s="13" t="s">
        <v>6166</v>
      </c>
      <c r="G591" s="12">
        <v>4</v>
      </c>
      <c r="H591" s="12" t="str">
        <f>_xll.XLOOKUP(E591,customers!$A$1:$A$1001,customers!$B$1:$B$1001,,0)</f>
        <v>Linus Flippelli</v>
      </c>
      <c r="I591" s="33" t="str">
        <f>_xll.XLOOKUP(E591,customers!$A$1:$A$1001,customers!$C$1:$C$1001,,0)</f>
        <v>lflippellih4@github.io</v>
      </c>
      <c r="J591" s="12" t="str">
        <f>_xll.XLOOKUP(E591,customers!$A$1:$A$1001,customers!$G$1:$G$1001,,0)</f>
        <v>United Kingdom</v>
      </c>
      <c r="K591" s="13" t="str">
        <f>_xll.XLOOKUP(F591,products!$A$1:$A$49,products!$B$1:$B$49,,0)</f>
        <v>Exc</v>
      </c>
      <c r="L591" s="13" t="str">
        <f>_xll.XLOOKUP(F591,products!$A$1:$A$49,products!$C$1:$C$49,,0)</f>
        <v>M</v>
      </c>
      <c r="M591" s="10" t="str">
        <f>_xll.XLOOKUP(F591,products!$A$1:$A$49,products!$D$1:$D$49,,0) &amp; " Kg "</f>
        <v xml:space="preserve">2.5 Kg </v>
      </c>
      <c r="N591" s="26">
        <f>_xll.XLOOKUP(F591,products!$A$1:$A$49,products!$E$1:$E$49,,0)</f>
        <v>31.624999999999996</v>
      </c>
      <c r="O591" s="27">
        <f>(G591*N591)</f>
        <v>126.49999999999999</v>
      </c>
      <c r="P591" t="str">
        <f>IF(K591="Rob","Robusta",IF(K591="Exc","Excelsa",IF(K591="Lib","Liberica",IF(K591="Ara","Arabica",""))))</f>
        <v>Excelsa</v>
      </c>
      <c r="Q591" t="str">
        <f>IF(L591="M","Medium",IF(L591="D","Dark",IF(L591="L","Light","")))</f>
        <v>Medium</v>
      </c>
      <c r="R591" t="str">
        <f>_xll.XLOOKUP(Table3[[#This Row],[Customer ID]],customers!$A$1:$A$1001,customers!$I$1:$I$1001,,0)</f>
        <v>No</v>
      </c>
    </row>
    <row r="592" spans="1:18" x14ac:dyDescent="0.3">
      <c r="A592" s="9" t="s">
        <v>3181</v>
      </c>
      <c r="B592" s="18">
        <v>44274</v>
      </c>
      <c r="C592" s="8">
        <f>YEAR(B592)</f>
        <v>2021</v>
      </c>
      <c r="D592" s="38" t="str">
        <f t="shared" si="9"/>
        <v>Mar</v>
      </c>
      <c r="E592" s="9" t="s">
        <v>3182</v>
      </c>
      <c r="F592" s="10" t="s">
        <v>6184</v>
      </c>
      <c r="G592" s="9">
        <v>6</v>
      </c>
      <c r="H592" s="9" t="str">
        <f>_xll.XLOOKUP(E592,customers!$A$1:$A$1001,customers!$B$1:$B$1001,,0)</f>
        <v>Gardy Dimitriou</v>
      </c>
      <c r="I592" s="32" t="str">
        <f>_xll.XLOOKUP(E592,customers!$A$1:$A$1001,customers!$C$1:$C$1001,,0)</f>
        <v>gdimitrioud8@chronoengine.com</v>
      </c>
      <c r="J592" s="9" t="str">
        <f>_xll.XLOOKUP(E592,customers!$A$1:$A$1001,customers!$G$1:$G$1001,,0)</f>
        <v>United States</v>
      </c>
      <c r="K592" s="10" t="str">
        <f>_xll.XLOOKUP(F592,products!$A$1:$A$49,products!$B$1:$B$49,,0)</f>
        <v>Exc</v>
      </c>
      <c r="L592" s="10" t="str">
        <f>_xll.XLOOKUP(F592,products!$A$1:$A$49,products!$C$1:$C$49,,0)</f>
        <v>L</v>
      </c>
      <c r="M592" s="10" t="str">
        <f>_xll.XLOOKUP(F592,products!$A$1:$A$49,products!$D$1:$D$49,,0) &amp; " Kg "</f>
        <v xml:space="preserve">0.2 Kg </v>
      </c>
      <c r="N592" s="24">
        <f>_xll.XLOOKUP(F592,products!$A$1:$A$49,products!$E$1:$E$49,,0)</f>
        <v>4.4550000000000001</v>
      </c>
      <c r="O592" s="25">
        <f>(G592*N592)</f>
        <v>26.73</v>
      </c>
      <c r="P592" t="str">
        <f>IF(K592="Rob","Robusta",IF(K592="Exc","Excelsa",IF(K592="Lib","Liberica",IF(K592="Ara","Arabica",""))))</f>
        <v>Excelsa</v>
      </c>
      <c r="Q592" t="str">
        <f>IF(L592="M","Medium",IF(L592="D","Dark",IF(L592="L","Light","")))</f>
        <v>Light</v>
      </c>
      <c r="R592" t="str">
        <f>_xll.XLOOKUP(Table3[[#This Row],[Customer ID]],customers!$A$1:$A$1001,customers!$I$1:$I$1001,,0)</f>
        <v>Yes</v>
      </c>
    </row>
    <row r="593" spans="1:18" x14ac:dyDescent="0.3">
      <c r="A593" s="12" t="s">
        <v>5193</v>
      </c>
      <c r="B593" s="19">
        <v>44274</v>
      </c>
      <c r="C593" s="11">
        <f>YEAR(B593)</f>
        <v>2021</v>
      </c>
      <c r="D593" s="38" t="str">
        <f t="shared" si="9"/>
        <v>Mar</v>
      </c>
      <c r="E593" s="12" t="s">
        <v>5194</v>
      </c>
      <c r="F593" s="13" t="s">
        <v>6138</v>
      </c>
      <c r="G593" s="12">
        <v>6</v>
      </c>
      <c r="H593" s="12" t="str">
        <f>_xll.XLOOKUP(E593,customers!$A$1:$A$1001,customers!$B$1:$B$1001,,0)</f>
        <v>Isac Jesper</v>
      </c>
      <c r="I593" s="33" t="str">
        <f>_xll.XLOOKUP(E593,customers!$A$1:$A$1001,customers!$C$1:$C$1001,,0)</f>
        <v>ijespern4@theglobeandmail.com</v>
      </c>
      <c r="J593" s="12" t="str">
        <f>_xll.XLOOKUP(E593,customers!$A$1:$A$1001,customers!$G$1:$G$1001,,0)</f>
        <v>United States</v>
      </c>
      <c r="K593" s="13" t="str">
        <f>_xll.XLOOKUP(F593,products!$A$1:$A$49,products!$B$1:$B$49,,0)</f>
        <v>Rob</v>
      </c>
      <c r="L593" s="13" t="str">
        <f>_xll.XLOOKUP(F593,products!$A$1:$A$49,products!$C$1:$C$49,,0)</f>
        <v>M</v>
      </c>
      <c r="M593" s="10" t="str">
        <f>_xll.XLOOKUP(F593,products!$A$1:$A$49,products!$D$1:$D$49,,0) &amp; " Kg "</f>
        <v xml:space="preserve">1 Kg </v>
      </c>
      <c r="N593" s="26">
        <f>_xll.XLOOKUP(F593,products!$A$1:$A$49,products!$E$1:$E$49,,0)</f>
        <v>9.9499999999999993</v>
      </c>
      <c r="O593" s="27">
        <f>(G593*N593)</f>
        <v>59.699999999999996</v>
      </c>
      <c r="P593" t="str">
        <f>IF(K593="Rob","Robusta",IF(K593="Exc","Excelsa",IF(K593="Lib","Liberica",IF(K593="Ara","Arabica",""))))</f>
        <v>Robusta</v>
      </c>
      <c r="Q593" t="str">
        <f>IF(L593="M","Medium",IF(L593="D","Dark",IF(L593="L","Light","")))</f>
        <v>Medium</v>
      </c>
      <c r="R593" t="str">
        <f>_xll.XLOOKUP(Table3[[#This Row],[Customer ID]],customers!$A$1:$A$1001,customers!$I$1:$I$1001,,0)</f>
        <v>No</v>
      </c>
    </row>
    <row r="594" spans="1:18" x14ac:dyDescent="0.3">
      <c r="A594" s="9" t="s">
        <v>2142</v>
      </c>
      <c r="B594" s="18">
        <v>44275</v>
      </c>
      <c r="C594" s="8">
        <f>YEAR(B594)</f>
        <v>2021</v>
      </c>
      <c r="D594" s="38" t="str">
        <f t="shared" si="9"/>
        <v>Mar</v>
      </c>
      <c r="E594" s="9" t="s">
        <v>2143</v>
      </c>
      <c r="F594" s="10" t="s">
        <v>6158</v>
      </c>
      <c r="G594" s="9">
        <v>5</v>
      </c>
      <c r="H594" s="9" t="str">
        <f>_xll.XLOOKUP(E594,customers!$A$1:$A$1001,customers!$B$1:$B$1001,,0)</f>
        <v>Cassie Pinkerton</v>
      </c>
      <c r="I594" s="32" t="str">
        <f>_xll.XLOOKUP(E594,customers!$A$1:$A$1001,customers!$C$1:$C$1001,,0)</f>
        <v>cpinkerton85@upenn.edu</v>
      </c>
      <c r="J594" s="9" t="str">
        <f>_xll.XLOOKUP(E594,customers!$A$1:$A$1001,customers!$G$1:$G$1001,,0)</f>
        <v>United States</v>
      </c>
      <c r="K594" s="10" t="str">
        <f>_xll.XLOOKUP(F594,products!$A$1:$A$49,products!$B$1:$B$49,,0)</f>
        <v>Ara</v>
      </c>
      <c r="L594" s="10" t="str">
        <f>_xll.XLOOKUP(F594,products!$A$1:$A$49,products!$C$1:$C$49,,0)</f>
        <v>D</v>
      </c>
      <c r="M594" s="10" t="str">
        <f>_xll.XLOOKUP(F594,products!$A$1:$A$49,products!$D$1:$D$49,,0) &amp; " Kg "</f>
        <v xml:space="preserve">0.5 Kg </v>
      </c>
      <c r="N594" s="24">
        <f>_xll.XLOOKUP(F594,products!$A$1:$A$49,products!$E$1:$E$49,,0)</f>
        <v>5.97</v>
      </c>
      <c r="O594" s="25">
        <f>(G594*N594)</f>
        <v>29.849999999999998</v>
      </c>
      <c r="P594" t="str">
        <f>IF(K594="Rob","Robusta",IF(K594="Exc","Excelsa",IF(K594="Lib","Liberica",IF(K594="Ara","Arabica",""))))</f>
        <v>Arabica</v>
      </c>
      <c r="Q594" t="str">
        <f>IF(L594="M","Medium",IF(L594="D","Dark",IF(L594="L","Light","")))</f>
        <v>Dark</v>
      </c>
      <c r="R594" t="str">
        <f>_xll.XLOOKUP(Table3[[#This Row],[Customer ID]],customers!$A$1:$A$1001,customers!$I$1:$I$1001,,0)</f>
        <v>No</v>
      </c>
    </row>
    <row r="595" spans="1:18" x14ac:dyDescent="0.3">
      <c r="A595" s="12" t="s">
        <v>6096</v>
      </c>
      <c r="B595" s="19">
        <v>44276</v>
      </c>
      <c r="C595" s="11">
        <f>YEAR(B595)</f>
        <v>2021</v>
      </c>
      <c r="D595" s="38" t="str">
        <f t="shared" si="9"/>
        <v>Mar</v>
      </c>
      <c r="E595" s="12" t="s">
        <v>6097</v>
      </c>
      <c r="F595" s="13" t="s">
        <v>6164</v>
      </c>
      <c r="G595" s="12">
        <v>3</v>
      </c>
      <c r="H595" s="12" t="str">
        <f>_xll.XLOOKUP(E595,customers!$A$1:$A$1001,customers!$B$1:$B$1001,,0)</f>
        <v>Desdemona Eye</v>
      </c>
      <c r="I595" s="33">
        <f>_xll.XLOOKUP(E595,customers!$A$1:$A$1001,customers!$C$1:$C$1001,,0)</f>
        <v>0</v>
      </c>
      <c r="J595" s="12" t="str">
        <f>_xll.XLOOKUP(E595,customers!$A$1:$A$1001,customers!$G$1:$G$1001,,0)</f>
        <v>Ireland</v>
      </c>
      <c r="K595" s="13" t="str">
        <f>_xll.XLOOKUP(F595,products!$A$1:$A$49,products!$B$1:$B$49,,0)</f>
        <v>Lib</v>
      </c>
      <c r="L595" s="13" t="str">
        <f>_xll.XLOOKUP(F595,products!$A$1:$A$49,products!$C$1:$C$49,,0)</f>
        <v>L</v>
      </c>
      <c r="M595" s="10" t="str">
        <f>_xll.XLOOKUP(F595,products!$A$1:$A$49,products!$D$1:$D$49,,0) &amp; " Kg "</f>
        <v xml:space="preserve">2.5 Kg </v>
      </c>
      <c r="N595" s="26">
        <f>_xll.XLOOKUP(F595,products!$A$1:$A$49,products!$E$1:$E$49,,0)</f>
        <v>36.454999999999998</v>
      </c>
      <c r="O595" s="27">
        <f>(G595*N595)</f>
        <v>109.36499999999999</v>
      </c>
      <c r="P595" t="str">
        <f>IF(K595="Rob","Robusta",IF(K595="Exc","Excelsa",IF(K595="Lib","Liberica",IF(K595="Ara","Arabica",""))))</f>
        <v>Liberica</v>
      </c>
      <c r="Q595" t="str">
        <f>IF(L595="M","Medium",IF(L595="D","Dark",IF(L595="L","Light","")))</f>
        <v>Light</v>
      </c>
      <c r="R595" t="str">
        <f>_xll.XLOOKUP(Table3[[#This Row],[Customer ID]],customers!$A$1:$A$1001,customers!$I$1:$I$1001,,0)</f>
        <v>No</v>
      </c>
    </row>
    <row r="596" spans="1:18" x14ac:dyDescent="0.3">
      <c r="A596" s="9" t="s">
        <v>4730</v>
      </c>
      <c r="B596" s="18">
        <v>44277</v>
      </c>
      <c r="C596" s="8">
        <f>YEAR(B596)</f>
        <v>2021</v>
      </c>
      <c r="D596" s="38" t="str">
        <f t="shared" si="9"/>
        <v>Mar</v>
      </c>
      <c r="E596" s="9" t="s">
        <v>4731</v>
      </c>
      <c r="F596" s="10" t="s">
        <v>6146</v>
      </c>
      <c r="G596" s="9">
        <v>1</v>
      </c>
      <c r="H596" s="9" t="str">
        <f>_xll.XLOOKUP(E596,customers!$A$1:$A$1001,customers!$B$1:$B$1001,,0)</f>
        <v>Hazel Iacopini</v>
      </c>
      <c r="I596" s="32">
        <f>_xll.XLOOKUP(E596,customers!$A$1:$A$1001,customers!$C$1:$C$1001,,0)</f>
        <v>0</v>
      </c>
      <c r="J596" s="9" t="str">
        <f>_xll.XLOOKUP(E596,customers!$A$1:$A$1001,customers!$G$1:$G$1001,,0)</f>
        <v>United States</v>
      </c>
      <c r="K596" s="10" t="str">
        <f>_xll.XLOOKUP(F596,products!$A$1:$A$49,products!$B$1:$B$49,,0)</f>
        <v>Rob</v>
      </c>
      <c r="L596" s="10" t="str">
        <f>_xll.XLOOKUP(F596,products!$A$1:$A$49,products!$C$1:$C$49,,0)</f>
        <v>M</v>
      </c>
      <c r="M596" s="10" t="str">
        <f>_xll.XLOOKUP(F596,products!$A$1:$A$49,products!$D$1:$D$49,,0) &amp; " Kg "</f>
        <v xml:space="preserve">0.5 Kg </v>
      </c>
      <c r="N596" s="24">
        <f>_xll.XLOOKUP(F596,products!$A$1:$A$49,products!$E$1:$E$49,,0)</f>
        <v>5.97</v>
      </c>
      <c r="O596" s="25">
        <f>(G596*N596)</f>
        <v>5.97</v>
      </c>
      <c r="P596" t="str">
        <f>IF(K596="Rob","Robusta",IF(K596="Exc","Excelsa",IF(K596="Lib","Liberica",IF(K596="Ara","Arabica",""))))</f>
        <v>Robusta</v>
      </c>
      <c r="Q596" t="str">
        <f>IF(L596="M","Medium",IF(L596="D","Dark",IF(L596="L","Light","")))</f>
        <v>Medium</v>
      </c>
      <c r="R596" t="str">
        <f>_xll.XLOOKUP(Table3[[#This Row],[Customer ID]],customers!$A$1:$A$1001,customers!$I$1:$I$1001,,0)</f>
        <v>Yes</v>
      </c>
    </row>
    <row r="597" spans="1:18" x14ac:dyDescent="0.3">
      <c r="A597" s="12" t="s">
        <v>1806</v>
      </c>
      <c r="B597" s="19">
        <v>44278</v>
      </c>
      <c r="C597" s="11">
        <f>YEAR(B597)</f>
        <v>2021</v>
      </c>
      <c r="D597" s="38" t="str">
        <f t="shared" si="9"/>
        <v>Mar</v>
      </c>
      <c r="E597" s="12" t="s">
        <v>1807</v>
      </c>
      <c r="F597" s="13" t="s">
        <v>6156</v>
      </c>
      <c r="G597" s="12">
        <v>5</v>
      </c>
      <c r="H597" s="12" t="str">
        <f>_xll.XLOOKUP(E597,customers!$A$1:$A$1001,customers!$B$1:$B$1001,,0)</f>
        <v>Beryle Kenwell</v>
      </c>
      <c r="I597" s="33" t="str">
        <f>_xll.XLOOKUP(E597,customers!$A$1:$A$1001,customers!$C$1:$C$1001,,0)</f>
        <v>bkenwell6h@over-blog.com</v>
      </c>
      <c r="J597" s="12" t="str">
        <f>_xll.XLOOKUP(E597,customers!$A$1:$A$1001,customers!$G$1:$G$1001,,0)</f>
        <v>United States</v>
      </c>
      <c r="K597" s="13" t="str">
        <f>_xll.XLOOKUP(F597,products!$A$1:$A$49,products!$B$1:$B$49,,0)</f>
        <v>Exc</v>
      </c>
      <c r="L597" s="13" t="str">
        <f>_xll.XLOOKUP(F597,products!$A$1:$A$49,products!$C$1:$C$49,,0)</f>
        <v>M</v>
      </c>
      <c r="M597" s="10" t="str">
        <f>_xll.XLOOKUP(F597,products!$A$1:$A$49,products!$D$1:$D$49,,0) &amp; " Kg "</f>
        <v xml:space="preserve">0.2 Kg </v>
      </c>
      <c r="N597" s="26">
        <f>_xll.XLOOKUP(F597,products!$A$1:$A$49,products!$E$1:$E$49,,0)</f>
        <v>4.125</v>
      </c>
      <c r="O597" s="27">
        <f>(G597*N597)</f>
        <v>20.625</v>
      </c>
      <c r="P597" t="str">
        <f>IF(K597="Rob","Robusta",IF(K597="Exc","Excelsa",IF(K597="Lib","Liberica",IF(K597="Ara","Arabica",""))))</f>
        <v>Excelsa</v>
      </c>
      <c r="Q597" t="str">
        <f>IF(L597="M","Medium",IF(L597="D","Dark",IF(L597="L","Light","")))</f>
        <v>Medium</v>
      </c>
      <c r="R597" t="str">
        <f>_xll.XLOOKUP(Table3[[#This Row],[Customer ID]],customers!$A$1:$A$1001,customers!$I$1:$I$1001,,0)</f>
        <v>No</v>
      </c>
    </row>
    <row r="598" spans="1:18" x14ac:dyDescent="0.3">
      <c r="A598" s="9" t="s">
        <v>2118</v>
      </c>
      <c r="B598" s="18">
        <v>44279</v>
      </c>
      <c r="C598" s="8">
        <f>YEAR(B598)</f>
        <v>2021</v>
      </c>
      <c r="D598" s="38" t="str">
        <f t="shared" si="9"/>
        <v>Mar</v>
      </c>
      <c r="E598" s="9" t="s">
        <v>2119</v>
      </c>
      <c r="F598" s="10" t="s">
        <v>6139</v>
      </c>
      <c r="G598" s="9">
        <v>1</v>
      </c>
      <c r="H598" s="9" t="str">
        <f>_xll.XLOOKUP(E598,customers!$A$1:$A$1001,customers!$B$1:$B$1001,,0)</f>
        <v>Mathew Goulter</v>
      </c>
      <c r="I598" s="32">
        <f>_xll.XLOOKUP(E598,customers!$A$1:$A$1001,customers!$C$1:$C$1001,,0)</f>
        <v>0</v>
      </c>
      <c r="J598" s="9" t="str">
        <f>_xll.XLOOKUP(E598,customers!$A$1:$A$1001,customers!$G$1:$G$1001,,0)</f>
        <v>Ireland</v>
      </c>
      <c r="K598" s="10" t="str">
        <f>_xll.XLOOKUP(F598,products!$A$1:$A$49,products!$B$1:$B$49,,0)</f>
        <v>Exc</v>
      </c>
      <c r="L598" s="10" t="str">
        <f>_xll.XLOOKUP(F598,products!$A$1:$A$49,products!$C$1:$C$49,,0)</f>
        <v>M</v>
      </c>
      <c r="M598" s="10" t="str">
        <f>_xll.XLOOKUP(F598,products!$A$1:$A$49,products!$D$1:$D$49,,0) &amp; " Kg "</f>
        <v xml:space="preserve">0.5 Kg </v>
      </c>
      <c r="N598" s="24">
        <f>_xll.XLOOKUP(F598,products!$A$1:$A$49,products!$E$1:$E$49,,0)</f>
        <v>8.25</v>
      </c>
      <c r="O598" s="25">
        <f>(G598*N598)</f>
        <v>8.25</v>
      </c>
      <c r="P598" t="str">
        <f>IF(K598="Rob","Robusta",IF(K598="Exc","Excelsa",IF(K598="Lib","Liberica",IF(K598="Ara","Arabica",""))))</f>
        <v>Excelsa</v>
      </c>
      <c r="Q598" t="str">
        <f>IF(L598="M","Medium",IF(L598="D","Dark",IF(L598="L","Light","")))</f>
        <v>Medium</v>
      </c>
      <c r="R598" t="str">
        <f>_xll.XLOOKUP(Table3[[#This Row],[Customer ID]],customers!$A$1:$A$1001,customers!$I$1:$I$1001,,0)</f>
        <v>Yes</v>
      </c>
    </row>
    <row r="599" spans="1:18" x14ac:dyDescent="0.3">
      <c r="A599" s="12" t="s">
        <v>4319</v>
      </c>
      <c r="B599" s="19">
        <v>44281</v>
      </c>
      <c r="C599" s="11">
        <f>YEAR(B599)</f>
        <v>2021</v>
      </c>
      <c r="D599" s="38" t="str">
        <f t="shared" si="9"/>
        <v>Mar</v>
      </c>
      <c r="E599" s="12" t="s">
        <v>4320</v>
      </c>
      <c r="F599" s="13" t="s">
        <v>6182</v>
      </c>
      <c r="G599" s="12">
        <v>6</v>
      </c>
      <c r="H599" s="12" t="str">
        <f>_xll.XLOOKUP(E599,customers!$A$1:$A$1001,customers!$B$1:$B$1001,,0)</f>
        <v>Milty Middis</v>
      </c>
      <c r="I599" s="33" t="str">
        <f>_xll.XLOOKUP(E599,customers!$A$1:$A$1001,customers!$C$1:$C$1001,,0)</f>
        <v>mmiddisiu@dmoz.org</v>
      </c>
      <c r="J599" s="12" t="str">
        <f>_xll.XLOOKUP(E599,customers!$A$1:$A$1001,customers!$G$1:$G$1001,,0)</f>
        <v>United States</v>
      </c>
      <c r="K599" s="13" t="str">
        <f>_xll.XLOOKUP(F599,products!$A$1:$A$49,products!$B$1:$B$49,,0)</f>
        <v>Ara</v>
      </c>
      <c r="L599" s="13" t="str">
        <f>_xll.XLOOKUP(F599,products!$A$1:$A$49,products!$C$1:$C$49,,0)</f>
        <v>L</v>
      </c>
      <c r="M599" s="10" t="str">
        <f>_xll.XLOOKUP(F599,products!$A$1:$A$49,products!$D$1:$D$49,,0) &amp; " Kg "</f>
        <v xml:space="preserve">2.5 Kg </v>
      </c>
      <c r="N599" s="26">
        <f>_xll.XLOOKUP(F599,products!$A$1:$A$49,products!$E$1:$E$49,,0)</f>
        <v>29.784999999999997</v>
      </c>
      <c r="O599" s="27">
        <f>(G599*N599)</f>
        <v>178.70999999999998</v>
      </c>
      <c r="P599" t="str">
        <f>IF(K599="Rob","Robusta",IF(K599="Exc","Excelsa",IF(K599="Lib","Liberica",IF(K599="Ara","Arabica",""))))</f>
        <v>Arabica</v>
      </c>
      <c r="Q599" t="str">
        <f>IF(L599="M","Medium",IF(L599="D","Dark",IF(L599="L","Light","")))</f>
        <v>Light</v>
      </c>
      <c r="R599" t="str">
        <f>_xll.XLOOKUP(Table3[[#This Row],[Customer ID]],customers!$A$1:$A$1001,customers!$I$1:$I$1001,,0)</f>
        <v>Yes</v>
      </c>
    </row>
    <row r="600" spans="1:18" x14ac:dyDescent="0.3">
      <c r="A600" s="9" t="s">
        <v>1783</v>
      </c>
      <c r="B600" s="18">
        <v>44282</v>
      </c>
      <c r="C600" s="8">
        <f>YEAR(B600)</f>
        <v>2021</v>
      </c>
      <c r="D600" s="38" t="str">
        <f t="shared" si="9"/>
        <v>Mar</v>
      </c>
      <c r="E600" s="9" t="s">
        <v>1784</v>
      </c>
      <c r="F600" s="10" t="s">
        <v>6159</v>
      </c>
      <c r="G600" s="9">
        <v>2</v>
      </c>
      <c r="H600" s="9" t="str">
        <f>_xll.XLOOKUP(E600,customers!$A$1:$A$1001,customers!$B$1:$B$1001,,0)</f>
        <v>Kristos Streight</v>
      </c>
      <c r="I600" s="32" t="str">
        <f>_xll.XLOOKUP(E600,customers!$A$1:$A$1001,customers!$C$1:$C$1001,,0)</f>
        <v>kstreight6d@about.com</v>
      </c>
      <c r="J600" s="9" t="str">
        <f>_xll.XLOOKUP(E600,customers!$A$1:$A$1001,customers!$G$1:$G$1001,,0)</f>
        <v>United States</v>
      </c>
      <c r="K600" s="10" t="str">
        <f>_xll.XLOOKUP(F600,products!$A$1:$A$49,products!$B$1:$B$49,,0)</f>
        <v>Lib</v>
      </c>
      <c r="L600" s="10" t="str">
        <f>_xll.XLOOKUP(F600,products!$A$1:$A$49,products!$C$1:$C$49,,0)</f>
        <v>M</v>
      </c>
      <c r="M600" s="10" t="str">
        <f>_xll.XLOOKUP(F600,products!$A$1:$A$49,products!$D$1:$D$49,,0) &amp; " Kg "</f>
        <v xml:space="preserve">0.2 Kg </v>
      </c>
      <c r="N600" s="24">
        <f>_xll.XLOOKUP(F600,products!$A$1:$A$49,products!$E$1:$E$49,,0)</f>
        <v>4.3650000000000002</v>
      </c>
      <c r="O600" s="25">
        <f>(G600*N600)</f>
        <v>8.73</v>
      </c>
      <c r="P600" t="str">
        <f>IF(K600="Rob","Robusta",IF(K600="Exc","Excelsa",IF(K600="Lib","Liberica",IF(K600="Ara","Arabica",""))))</f>
        <v>Liberica</v>
      </c>
      <c r="Q600" t="str">
        <f>IF(L600="M","Medium",IF(L600="D","Dark",IF(L600="L","Light","")))</f>
        <v>Medium</v>
      </c>
      <c r="R600" t="str">
        <f>_xll.XLOOKUP(Table3[[#This Row],[Customer ID]],customers!$A$1:$A$1001,customers!$I$1:$I$1001,,0)</f>
        <v>No</v>
      </c>
    </row>
    <row r="601" spans="1:18" x14ac:dyDescent="0.3">
      <c r="A601" s="12" t="s">
        <v>2538</v>
      </c>
      <c r="B601" s="19">
        <v>44282</v>
      </c>
      <c r="C601" s="11">
        <f>YEAR(B601)</f>
        <v>2021</v>
      </c>
      <c r="D601" s="38" t="str">
        <f t="shared" si="9"/>
        <v>Mar</v>
      </c>
      <c r="E601" s="12" t="s">
        <v>2539</v>
      </c>
      <c r="F601" s="13" t="s">
        <v>6162</v>
      </c>
      <c r="G601" s="12">
        <v>6</v>
      </c>
      <c r="H601" s="12" t="str">
        <f>_xll.XLOOKUP(E601,customers!$A$1:$A$1001,customers!$B$1:$B$1001,,0)</f>
        <v>Kaja Loxton</v>
      </c>
      <c r="I601" s="33" t="str">
        <f>_xll.XLOOKUP(E601,customers!$A$1:$A$1001,customers!$C$1:$C$1001,,0)</f>
        <v>kloxtona3@opensource.org</v>
      </c>
      <c r="J601" s="12" t="str">
        <f>_xll.XLOOKUP(E601,customers!$A$1:$A$1001,customers!$G$1:$G$1001,,0)</f>
        <v>United States</v>
      </c>
      <c r="K601" s="13" t="str">
        <f>_xll.XLOOKUP(F601,products!$A$1:$A$49,products!$B$1:$B$49,,0)</f>
        <v>Lib</v>
      </c>
      <c r="L601" s="13" t="str">
        <f>_xll.XLOOKUP(F601,products!$A$1:$A$49,products!$C$1:$C$49,,0)</f>
        <v>M</v>
      </c>
      <c r="M601" s="10" t="str">
        <f>_xll.XLOOKUP(F601,products!$A$1:$A$49,products!$D$1:$D$49,,0) &amp; " Kg "</f>
        <v xml:space="preserve">1 Kg </v>
      </c>
      <c r="N601" s="26">
        <f>_xll.XLOOKUP(F601,products!$A$1:$A$49,products!$E$1:$E$49,,0)</f>
        <v>14.55</v>
      </c>
      <c r="O601" s="27">
        <f>(G601*N601)</f>
        <v>87.300000000000011</v>
      </c>
      <c r="P601" t="str">
        <f>IF(K601="Rob","Robusta",IF(K601="Exc","Excelsa",IF(K601="Lib","Liberica",IF(K601="Ara","Arabica",""))))</f>
        <v>Liberica</v>
      </c>
      <c r="Q601" t="str">
        <f>IF(L601="M","Medium",IF(L601="D","Dark",IF(L601="L","Light","")))</f>
        <v>Medium</v>
      </c>
      <c r="R601" t="str">
        <f>_xll.XLOOKUP(Table3[[#This Row],[Customer ID]],customers!$A$1:$A$1001,customers!$I$1:$I$1001,,0)</f>
        <v>No</v>
      </c>
    </row>
    <row r="602" spans="1:18" x14ac:dyDescent="0.3">
      <c r="A602" s="9" t="s">
        <v>1677</v>
      </c>
      <c r="B602" s="18">
        <v>44283</v>
      </c>
      <c r="C602" s="8">
        <f>YEAR(B602)</f>
        <v>2021</v>
      </c>
      <c r="D602" s="38" t="str">
        <f t="shared" si="9"/>
        <v>Mar</v>
      </c>
      <c r="E602" s="9" t="s">
        <v>1678</v>
      </c>
      <c r="F602" s="10" t="s">
        <v>6176</v>
      </c>
      <c r="G602" s="9">
        <v>6</v>
      </c>
      <c r="H602" s="9" t="str">
        <f>_xll.XLOOKUP(E602,customers!$A$1:$A$1001,customers!$B$1:$B$1001,,0)</f>
        <v>Minette Whellans</v>
      </c>
      <c r="I602" s="32" t="str">
        <f>_xll.XLOOKUP(E602,customers!$A$1:$A$1001,customers!$C$1:$C$1001,,0)</f>
        <v>mwhellans5v@mapquest.com</v>
      </c>
      <c r="J602" s="9" t="str">
        <f>_xll.XLOOKUP(E602,customers!$A$1:$A$1001,customers!$G$1:$G$1001,,0)</f>
        <v>United States</v>
      </c>
      <c r="K602" s="10" t="str">
        <f>_xll.XLOOKUP(F602,products!$A$1:$A$49,products!$B$1:$B$49,,0)</f>
        <v>Exc</v>
      </c>
      <c r="L602" s="10" t="str">
        <f>_xll.XLOOKUP(F602,products!$A$1:$A$49,products!$C$1:$C$49,,0)</f>
        <v>L</v>
      </c>
      <c r="M602" s="10" t="str">
        <f>_xll.XLOOKUP(F602,products!$A$1:$A$49,products!$D$1:$D$49,,0) &amp; " Kg "</f>
        <v xml:space="preserve">0.5 Kg </v>
      </c>
      <c r="N602" s="24">
        <f>_xll.XLOOKUP(F602,products!$A$1:$A$49,products!$E$1:$E$49,,0)</f>
        <v>8.91</v>
      </c>
      <c r="O602" s="25">
        <f>(G602*N602)</f>
        <v>53.46</v>
      </c>
      <c r="P602" t="str">
        <f>IF(K602="Rob","Robusta",IF(K602="Exc","Excelsa",IF(K602="Lib","Liberica",IF(K602="Ara","Arabica",""))))</f>
        <v>Excelsa</v>
      </c>
      <c r="Q602" t="str">
        <f>IF(L602="M","Medium",IF(L602="D","Dark",IF(L602="L","Light","")))</f>
        <v>Light</v>
      </c>
      <c r="R602" t="str">
        <f>_xll.XLOOKUP(Table3[[#This Row],[Customer ID]],customers!$A$1:$A$1001,customers!$I$1:$I$1001,,0)</f>
        <v>No</v>
      </c>
    </row>
    <row r="603" spans="1:18" x14ac:dyDescent="0.3">
      <c r="A603" s="12" t="s">
        <v>1992</v>
      </c>
      <c r="B603" s="19">
        <v>44283</v>
      </c>
      <c r="C603" s="11">
        <f>YEAR(B603)</f>
        <v>2021</v>
      </c>
      <c r="D603" s="38" t="str">
        <f t="shared" si="9"/>
        <v>Mar</v>
      </c>
      <c r="E603" s="12" t="s">
        <v>1993</v>
      </c>
      <c r="F603" s="13" t="s">
        <v>6183</v>
      </c>
      <c r="G603" s="12">
        <v>2</v>
      </c>
      <c r="H603" s="12" t="str">
        <f>_xll.XLOOKUP(E603,customers!$A$1:$A$1001,customers!$B$1:$B$1001,,0)</f>
        <v>Myles Seawright</v>
      </c>
      <c r="I603" s="33" t="str">
        <f>_xll.XLOOKUP(E603,customers!$A$1:$A$1001,customers!$C$1:$C$1001,,0)</f>
        <v>mseawright7e@nbcnews.com</v>
      </c>
      <c r="J603" s="12" t="str">
        <f>_xll.XLOOKUP(E603,customers!$A$1:$A$1001,customers!$G$1:$G$1001,,0)</f>
        <v>United Kingdom</v>
      </c>
      <c r="K603" s="13" t="str">
        <f>_xll.XLOOKUP(F603,products!$A$1:$A$49,products!$B$1:$B$49,,0)</f>
        <v>Exc</v>
      </c>
      <c r="L603" s="13" t="str">
        <f>_xll.XLOOKUP(F603,products!$A$1:$A$49,products!$C$1:$C$49,,0)</f>
        <v>D</v>
      </c>
      <c r="M603" s="10" t="str">
        <f>_xll.XLOOKUP(F603,products!$A$1:$A$49,products!$D$1:$D$49,,0) &amp; " Kg "</f>
        <v xml:space="preserve">1 Kg </v>
      </c>
      <c r="N603" s="26">
        <f>_xll.XLOOKUP(F603,products!$A$1:$A$49,products!$E$1:$E$49,,0)</f>
        <v>12.15</v>
      </c>
      <c r="O603" s="27">
        <f>(G603*N603)</f>
        <v>24.3</v>
      </c>
      <c r="P603" t="str">
        <f>IF(K603="Rob","Robusta",IF(K603="Exc","Excelsa",IF(K603="Lib","Liberica",IF(K603="Ara","Arabica",""))))</f>
        <v>Excelsa</v>
      </c>
      <c r="Q603" t="str">
        <f>IF(L603="M","Medium",IF(L603="D","Dark",IF(L603="L","Light","")))</f>
        <v>Dark</v>
      </c>
      <c r="R603" t="str">
        <f>_xll.XLOOKUP(Table3[[#This Row],[Customer ID]],customers!$A$1:$A$1001,customers!$I$1:$I$1001,,0)</f>
        <v>No</v>
      </c>
    </row>
    <row r="604" spans="1:18" x14ac:dyDescent="0.3">
      <c r="A604" s="9" t="s">
        <v>5158</v>
      </c>
      <c r="B604" s="18">
        <v>44283</v>
      </c>
      <c r="C604" s="8">
        <f>YEAR(B604)</f>
        <v>2021</v>
      </c>
      <c r="D604" s="38" t="str">
        <f t="shared" si="9"/>
        <v>Mar</v>
      </c>
      <c r="E604" s="9" t="s">
        <v>5159</v>
      </c>
      <c r="F604" s="10" t="s">
        <v>6139</v>
      </c>
      <c r="G604" s="9">
        <v>5</v>
      </c>
      <c r="H604" s="9" t="str">
        <f>_xll.XLOOKUP(E604,customers!$A$1:$A$1001,customers!$B$1:$B$1001,,0)</f>
        <v>Kandy Heddan</v>
      </c>
      <c r="I604" s="32" t="str">
        <f>_xll.XLOOKUP(E604,customers!$A$1:$A$1001,customers!$C$1:$C$1001,,0)</f>
        <v>kheddanmy@icq.com</v>
      </c>
      <c r="J604" s="9" t="str">
        <f>_xll.XLOOKUP(E604,customers!$A$1:$A$1001,customers!$G$1:$G$1001,,0)</f>
        <v>United States</v>
      </c>
      <c r="K604" s="10" t="str">
        <f>_xll.XLOOKUP(F604,products!$A$1:$A$49,products!$B$1:$B$49,,0)</f>
        <v>Exc</v>
      </c>
      <c r="L604" s="10" t="str">
        <f>_xll.XLOOKUP(F604,products!$A$1:$A$49,products!$C$1:$C$49,,0)</f>
        <v>M</v>
      </c>
      <c r="M604" s="10" t="str">
        <f>_xll.XLOOKUP(F604,products!$A$1:$A$49,products!$D$1:$D$49,,0) &amp; " Kg "</f>
        <v xml:space="preserve">0.5 Kg </v>
      </c>
      <c r="N604" s="24">
        <f>_xll.XLOOKUP(F604,products!$A$1:$A$49,products!$E$1:$E$49,,0)</f>
        <v>8.25</v>
      </c>
      <c r="O604" s="25">
        <f>(G604*N604)</f>
        <v>41.25</v>
      </c>
      <c r="P604" t="str">
        <f>IF(K604="Rob","Robusta",IF(K604="Exc","Excelsa",IF(K604="Lib","Liberica",IF(K604="Ara","Arabica",""))))</f>
        <v>Excelsa</v>
      </c>
      <c r="Q604" t="str">
        <f>IF(L604="M","Medium",IF(L604="D","Dark",IF(L604="L","Light","")))</f>
        <v>Medium</v>
      </c>
      <c r="R604" t="str">
        <f>_xll.XLOOKUP(Table3[[#This Row],[Customer ID]],customers!$A$1:$A$1001,customers!$I$1:$I$1001,,0)</f>
        <v>Yes</v>
      </c>
    </row>
    <row r="605" spans="1:18" x14ac:dyDescent="0.3">
      <c r="A605" s="12" t="s">
        <v>985</v>
      </c>
      <c r="B605" s="19">
        <v>44284</v>
      </c>
      <c r="C605" s="11">
        <f>YEAR(B605)</f>
        <v>2021</v>
      </c>
      <c r="D605" s="38" t="str">
        <f t="shared" si="9"/>
        <v>Mar</v>
      </c>
      <c r="E605" s="12" t="s">
        <v>986</v>
      </c>
      <c r="F605" s="13" t="s">
        <v>6179</v>
      </c>
      <c r="G605" s="12">
        <v>3</v>
      </c>
      <c r="H605" s="12" t="str">
        <f>_xll.XLOOKUP(E605,customers!$A$1:$A$1001,customers!$B$1:$B$1001,,0)</f>
        <v>Elna Grise</v>
      </c>
      <c r="I605" s="33" t="str">
        <f>_xll.XLOOKUP(E605,customers!$A$1:$A$1001,customers!$C$1:$C$1001,,0)</f>
        <v>egrise2g@cargocollective.com</v>
      </c>
      <c r="J605" s="12" t="str">
        <f>_xll.XLOOKUP(E605,customers!$A$1:$A$1001,customers!$G$1:$G$1001,,0)</f>
        <v>United States</v>
      </c>
      <c r="K605" s="13" t="str">
        <f>_xll.XLOOKUP(F605,products!$A$1:$A$49,products!$B$1:$B$49,,0)</f>
        <v>Rob</v>
      </c>
      <c r="L605" s="13" t="str">
        <f>_xll.XLOOKUP(F605,products!$A$1:$A$49,products!$C$1:$C$49,,0)</f>
        <v>L</v>
      </c>
      <c r="M605" s="10" t="str">
        <f>_xll.XLOOKUP(F605,products!$A$1:$A$49,products!$D$1:$D$49,,0) &amp; " Kg "</f>
        <v xml:space="preserve">1 Kg </v>
      </c>
      <c r="N605" s="26">
        <f>_xll.XLOOKUP(F605,products!$A$1:$A$49,products!$E$1:$E$49,,0)</f>
        <v>11.95</v>
      </c>
      <c r="O605" s="27">
        <f>(G605*N605)</f>
        <v>35.849999999999994</v>
      </c>
      <c r="P605" t="str">
        <f>IF(K605="Rob","Robusta",IF(K605="Exc","Excelsa",IF(K605="Lib","Liberica",IF(K605="Ara","Arabica",""))))</f>
        <v>Robusta</v>
      </c>
      <c r="Q605" t="str">
        <f>IF(L605="M","Medium",IF(L605="D","Dark",IF(L605="L","Light","")))</f>
        <v>Light</v>
      </c>
      <c r="R605" t="str">
        <f>_xll.XLOOKUP(Table3[[#This Row],[Customer ID]],customers!$A$1:$A$1001,customers!$I$1:$I$1001,,0)</f>
        <v>No</v>
      </c>
    </row>
    <row r="606" spans="1:18" x14ac:dyDescent="0.3">
      <c r="A606" s="9" t="s">
        <v>1514</v>
      </c>
      <c r="B606" s="18">
        <v>44284</v>
      </c>
      <c r="C606" s="8">
        <f>YEAR(B606)</f>
        <v>2021</v>
      </c>
      <c r="D606" s="38" t="str">
        <f t="shared" si="9"/>
        <v>Mar</v>
      </c>
      <c r="E606" s="9" t="s">
        <v>1515</v>
      </c>
      <c r="F606" s="10" t="s">
        <v>6172</v>
      </c>
      <c r="G606" s="9">
        <v>6</v>
      </c>
      <c r="H606" s="9" t="str">
        <f>_xll.XLOOKUP(E606,customers!$A$1:$A$1001,customers!$B$1:$B$1001,,0)</f>
        <v>Anny Mundford</v>
      </c>
      <c r="I606" s="32" t="str">
        <f>_xll.XLOOKUP(E606,customers!$A$1:$A$1001,customers!$C$1:$C$1001,,0)</f>
        <v>amundford52@nbcnews.com</v>
      </c>
      <c r="J606" s="9" t="str">
        <f>_xll.XLOOKUP(E606,customers!$A$1:$A$1001,customers!$G$1:$G$1001,,0)</f>
        <v>United States</v>
      </c>
      <c r="K606" s="10" t="str">
        <f>_xll.XLOOKUP(F606,products!$A$1:$A$49,products!$B$1:$B$49,,0)</f>
        <v>Rob</v>
      </c>
      <c r="L606" s="10" t="str">
        <f>_xll.XLOOKUP(F606,products!$A$1:$A$49,products!$C$1:$C$49,,0)</f>
        <v>D</v>
      </c>
      <c r="M606" s="10" t="str">
        <f>_xll.XLOOKUP(F606,products!$A$1:$A$49,products!$D$1:$D$49,,0) &amp; " Kg "</f>
        <v xml:space="preserve">0.5 Kg </v>
      </c>
      <c r="N606" s="24">
        <f>_xll.XLOOKUP(F606,products!$A$1:$A$49,products!$E$1:$E$49,,0)</f>
        <v>5.3699999999999992</v>
      </c>
      <c r="O606" s="25">
        <f>(G606*N606)</f>
        <v>32.22</v>
      </c>
      <c r="P606" t="str">
        <f>IF(K606="Rob","Robusta",IF(K606="Exc","Excelsa",IF(K606="Lib","Liberica",IF(K606="Ara","Arabica",""))))</f>
        <v>Robusta</v>
      </c>
      <c r="Q606" t="str">
        <f>IF(L606="M","Medium",IF(L606="D","Dark",IF(L606="L","Light","")))</f>
        <v>Dark</v>
      </c>
      <c r="R606" t="str">
        <f>_xll.XLOOKUP(Table3[[#This Row],[Customer ID]],customers!$A$1:$A$1001,customers!$I$1:$I$1001,,0)</f>
        <v>No</v>
      </c>
    </row>
    <row r="607" spans="1:18" x14ac:dyDescent="0.3">
      <c r="A607" s="12" t="s">
        <v>5472</v>
      </c>
      <c r="B607" s="19">
        <v>44286</v>
      </c>
      <c r="C607" s="11">
        <f>YEAR(B607)</f>
        <v>2021</v>
      </c>
      <c r="D607" s="38" t="str">
        <f t="shared" si="9"/>
        <v>Mar</v>
      </c>
      <c r="E607" s="12" t="s">
        <v>5473</v>
      </c>
      <c r="F607" s="13" t="s">
        <v>6167</v>
      </c>
      <c r="G607" s="12">
        <v>6</v>
      </c>
      <c r="H607" s="12" t="str">
        <f>_xll.XLOOKUP(E607,customers!$A$1:$A$1001,customers!$B$1:$B$1001,,0)</f>
        <v>Bobbe Castagneto</v>
      </c>
      <c r="I607" s="33">
        <f>_xll.XLOOKUP(E607,customers!$A$1:$A$1001,customers!$C$1:$C$1001,,0)</f>
        <v>0</v>
      </c>
      <c r="J607" s="12" t="str">
        <f>_xll.XLOOKUP(E607,customers!$A$1:$A$1001,customers!$G$1:$G$1001,,0)</f>
        <v>United States</v>
      </c>
      <c r="K607" s="13" t="str">
        <f>_xll.XLOOKUP(F607,products!$A$1:$A$49,products!$B$1:$B$49,,0)</f>
        <v>Ara</v>
      </c>
      <c r="L607" s="13" t="str">
        <f>_xll.XLOOKUP(F607,products!$A$1:$A$49,products!$C$1:$C$49,,0)</f>
        <v>L</v>
      </c>
      <c r="M607" s="10" t="str">
        <f>_xll.XLOOKUP(F607,products!$A$1:$A$49,products!$D$1:$D$49,,0) &amp; " Kg "</f>
        <v xml:space="preserve">0.2 Kg </v>
      </c>
      <c r="N607" s="26">
        <f>_xll.XLOOKUP(F607,products!$A$1:$A$49,products!$E$1:$E$49,,0)</f>
        <v>3.8849999999999998</v>
      </c>
      <c r="O607" s="27">
        <f>(G607*N607)</f>
        <v>23.31</v>
      </c>
      <c r="P607" t="str">
        <f>IF(K607="Rob","Robusta",IF(K607="Exc","Excelsa",IF(K607="Lib","Liberica",IF(K607="Ara","Arabica",""))))</f>
        <v>Arabica</v>
      </c>
      <c r="Q607" t="str">
        <f>IF(L607="M","Medium",IF(L607="D","Dark",IF(L607="L","Light","")))</f>
        <v>Light</v>
      </c>
      <c r="R607" t="str">
        <f>_xll.XLOOKUP(Table3[[#This Row],[Customer ID]],customers!$A$1:$A$1001,customers!$I$1:$I$1001,,0)</f>
        <v>Yes</v>
      </c>
    </row>
    <row r="608" spans="1:18" x14ac:dyDescent="0.3">
      <c r="A608" s="9" t="s">
        <v>980</v>
      </c>
      <c r="B608" s="18">
        <v>44289</v>
      </c>
      <c r="C608" s="8">
        <f>YEAR(B608)</f>
        <v>2021</v>
      </c>
      <c r="D608" s="38" t="str">
        <f t="shared" si="9"/>
        <v>Apr</v>
      </c>
      <c r="E608" s="9" t="s">
        <v>981</v>
      </c>
      <c r="F608" s="10" t="s">
        <v>6155</v>
      </c>
      <c r="G608" s="9">
        <v>3</v>
      </c>
      <c r="H608" s="9" t="str">
        <f>_xll.XLOOKUP(E608,customers!$A$1:$A$1001,customers!$B$1:$B$1001,,0)</f>
        <v>Beitris Keaveney</v>
      </c>
      <c r="I608" s="32" t="str">
        <f>_xll.XLOOKUP(E608,customers!$A$1:$A$1001,customers!$C$1:$C$1001,,0)</f>
        <v>bkeaveney2f@netlog.com</v>
      </c>
      <c r="J608" s="9" t="str">
        <f>_xll.XLOOKUP(E608,customers!$A$1:$A$1001,customers!$G$1:$G$1001,,0)</f>
        <v>United States</v>
      </c>
      <c r="K608" s="10" t="str">
        <f>_xll.XLOOKUP(F608,products!$A$1:$A$49,products!$B$1:$B$49,,0)</f>
        <v>Ara</v>
      </c>
      <c r="L608" s="10" t="str">
        <f>_xll.XLOOKUP(F608,products!$A$1:$A$49,products!$C$1:$C$49,,0)</f>
        <v>M</v>
      </c>
      <c r="M608" s="10" t="str">
        <f>_xll.XLOOKUP(F608,products!$A$1:$A$49,products!$D$1:$D$49,,0) &amp; " Kg "</f>
        <v xml:space="preserve">1 Kg </v>
      </c>
      <c r="N608" s="24">
        <f>_xll.XLOOKUP(F608,products!$A$1:$A$49,products!$E$1:$E$49,,0)</f>
        <v>11.25</v>
      </c>
      <c r="O608" s="25">
        <f>(G608*N608)</f>
        <v>33.75</v>
      </c>
      <c r="P608" t="str">
        <f>IF(K608="Rob","Robusta",IF(K608="Exc","Excelsa",IF(K608="Lib","Liberica",IF(K608="Ara","Arabica",""))))</f>
        <v>Arabica</v>
      </c>
      <c r="Q608" t="str">
        <f>IF(L608="M","Medium",IF(L608="D","Dark",IF(L608="L","Light","")))</f>
        <v>Medium</v>
      </c>
      <c r="R608" t="str">
        <f>_xll.XLOOKUP(Table3[[#This Row],[Customer ID]],customers!$A$1:$A$1001,customers!$I$1:$I$1001,,0)</f>
        <v>No</v>
      </c>
    </row>
    <row r="609" spans="1:18" x14ac:dyDescent="0.3">
      <c r="A609" s="12" t="s">
        <v>5035</v>
      </c>
      <c r="B609" s="19">
        <v>44289</v>
      </c>
      <c r="C609" s="11">
        <f>YEAR(B609)</f>
        <v>2021</v>
      </c>
      <c r="D609" s="38" t="str">
        <f t="shared" si="9"/>
        <v>Apr</v>
      </c>
      <c r="E609" s="12" t="s">
        <v>5036</v>
      </c>
      <c r="F609" s="13" t="s">
        <v>6179</v>
      </c>
      <c r="G609" s="12">
        <v>2</v>
      </c>
      <c r="H609" s="12" t="str">
        <f>_xll.XLOOKUP(E609,customers!$A$1:$A$1001,customers!$B$1:$B$1001,,0)</f>
        <v>Jammie Cloke</v>
      </c>
      <c r="I609" s="33">
        <f>_xll.XLOOKUP(E609,customers!$A$1:$A$1001,customers!$C$1:$C$1001,,0)</f>
        <v>0</v>
      </c>
      <c r="J609" s="12" t="str">
        <f>_xll.XLOOKUP(E609,customers!$A$1:$A$1001,customers!$G$1:$G$1001,,0)</f>
        <v>United Kingdom</v>
      </c>
      <c r="K609" s="13" t="str">
        <f>_xll.XLOOKUP(F609,products!$A$1:$A$49,products!$B$1:$B$49,,0)</f>
        <v>Rob</v>
      </c>
      <c r="L609" s="13" t="str">
        <f>_xll.XLOOKUP(F609,products!$A$1:$A$49,products!$C$1:$C$49,,0)</f>
        <v>L</v>
      </c>
      <c r="M609" s="10" t="str">
        <f>_xll.XLOOKUP(F609,products!$A$1:$A$49,products!$D$1:$D$49,,0) &amp; " Kg "</f>
        <v xml:space="preserve">1 Kg </v>
      </c>
      <c r="N609" s="26">
        <f>_xll.XLOOKUP(F609,products!$A$1:$A$49,products!$E$1:$E$49,,0)</f>
        <v>11.95</v>
      </c>
      <c r="O609" s="27">
        <f>(G609*N609)</f>
        <v>23.9</v>
      </c>
      <c r="P609" t="str">
        <f>IF(K609="Rob","Robusta",IF(K609="Exc","Excelsa",IF(K609="Lib","Liberica",IF(K609="Ara","Arabica",""))))</f>
        <v>Robusta</v>
      </c>
      <c r="Q609" t="str">
        <f>IF(L609="M","Medium",IF(L609="D","Dark",IF(L609="L","Light","")))</f>
        <v>Light</v>
      </c>
      <c r="R609" t="str">
        <f>_xll.XLOOKUP(Table3[[#This Row],[Customer ID]],customers!$A$1:$A$1001,customers!$I$1:$I$1001,,0)</f>
        <v>No</v>
      </c>
    </row>
    <row r="610" spans="1:18" x14ac:dyDescent="0.3">
      <c r="A610" s="9" t="s">
        <v>3745</v>
      </c>
      <c r="B610" s="18">
        <v>44290</v>
      </c>
      <c r="C610" s="8">
        <f>YEAR(B610)</f>
        <v>2021</v>
      </c>
      <c r="D610" s="38" t="str">
        <f t="shared" si="9"/>
        <v>Apr</v>
      </c>
      <c r="E610" s="9" t="s">
        <v>3746</v>
      </c>
      <c r="F610" s="10" t="s">
        <v>6154</v>
      </c>
      <c r="G610" s="9">
        <v>6</v>
      </c>
      <c r="H610" s="9" t="str">
        <f>_xll.XLOOKUP(E610,customers!$A$1:$A$1001,customers!$B$1:$B$1001,,0)</f>
        <v>Phyllys Ormerod</v>
      </c>
      <c r="I610" s="32" t="str">
        <f>_xll.XLOOKUP(E610,customers!$A$1:$A$1001,customers!$C$1:$C$1001,,0)</f>
        <v>pormerodg0@redcross.org</v>
      </c>
      <c r="J610" s="9" t="str">
        <f>_xll.XLOOKUP(E610,customers!$A$1:$A$1001,customers!$G$1:$G$1001,,0)</f>
        <v>United States</v>
      </c>
      <c r="K610" s="10" t="str">
        <f>_xll.XLOOKUP(F610,products!$A$1:$A$49,products!$B$1:$B$49,,0)</f>
        <v>Ara</v>
      </c>
      <c r="L610" s="10" t="str">
        <f>_xll.XLOOKUP(F610,products!$A$1:$A$49,products!$C$1:$C$49,,0)</f>
        <v>D</v>
      </c>
      <c r="M610" s="10" t="str">
        <f>_xll.XLOOKUP(F610,products!$A$1:$A$49,products!$D$1:$D$49,,0) &amp; " Kg "</f>
        <v xml:space="preserve">0.2 Kg </v>
      </c>
      <c r="N610" s="24">
        <f>_xll.XLOOKUP(F610,products!$A$1:$A$49,products!$E$1:$E$49,,0)</f>
        <v>2.9849999999999999</v>
      </c>
      <c r="O610" s="25">
        <f>(G610*N610)</f>
        <v>17.91</v>
      </c>
      <c r="P610" t="str">
        <f>IF(K610="Rob","Robusta",IF(K610="Exc","Excelsa",IF(K610="Lib","Liberica",IF(K610="Ara","Arabica",""))))</f>
        <v>Arabica</v>
      </c>
      <c r="Q610" t="str">
        <f>IF(L610="M","Medium",IF(L610="D","Dark",IF(L610="L","Light","")))</f>
        <v>Dark</v>
      </c>
      <c r="R610" t="str">
        <f>_xll.XLOOKUP(Table3[[#This Row],[Customer ID]],customers!$A$1:$A$1001,customers!$I$1:$I$1001,,0)</f>
        <v>No</v>
      </c>
    </row>
    <row r="611" spans="1:18" x14ac:dyDescent="0.3">
      <c r="A611" s="12" t="s">
        <v>1048</v>
      </c>
      <c r="B611" s="19">
        <v>44291</v>
      </c>
      <c r="C611" s="11">
        <f>YEAR(B611)</f>
        <v>2021</v>
      </c>
      <c r="D611" s="38" t="str">
        <f t="shared" si="9"/>
        <v>Apr</v>
      </c>
      <c r="E611" s="12" t="s">
        <v>1049</v>
      </c>
      <c r="F611" s="13" t="s">
        <v>6167</v>
      </c>
      <c r="G611" s="12">
        <v>2</v>
      </c>
      <c r="H611" s="12" t="str">
        <f>_xll.XLOOKUP(E611,customers!$A$1:$A$1001,customers!$B$1:$B$1001,,0)</f>
        <v>Rudiger Di Bartolomeo</v>
      </c>
      <c r="I611" s="33">
        <f>_xll.XLOOKUP(E611,customers!$A$1:$A$1001,customers!$C$1:$C$1001,,0)</f>
        <v>0</v>
      </c>
      <c r="J611" s="12" t="str">
        <f>_xll.XLOOKUP(E611,customers!$A$1:$A$1001,customers!$G$1:$G$1001,,0)</f>
        <v>United States</v>
      </c>
      <c r="K611" s="13" t="str">
        <f>_xll.XLOOKUP(F611,products!$A$1:$A$49,products!$B$1:$B$49,,0)</f>
        <v>Ara</v>
      </c>
      <c r="L611" s="13" t="str">
        <f>_xll.XLOOKUP(F611,products!$A$1:$A$49,products!$C$1:$C$49,,0)</f>
        <v>L</v>
      </c>
      <c r="M611" s="10" t="str">
        <f>_xll.XLOOKUP(F611,products!$A$1:$A$49,products!$D$1:$D$49,,0) &amp; " Kg "</f>
        <v xml:space="preserve">0.2 Kg </v>
      </c>
      <c r="N611" s="26">
        <f>_xll.XLOOKUP(F611,products!$A$1:$A$49,products!$E$1:$E$49,,0)</f>
        <v>3.8849999999999998</v>
      </c>
      <c r="O611" s="27">
        <f>(G611*N611)</f>
        <v>7.77</v>
      </c>
      <c r="P611" t="str">
        <f>IF(K611="Rob","Robusta",IF(K611="Exc","Excelsa",IF(K611="Lib","Liberica",IF(K611="Ara","Arabica",""))))</f>
        <v>Arabica</v>
      </c>
      <c r="Q611" t="str">
        <f>IF(L611="M","Medium",IF(L611="D","Dark",IF(L611="L","Light","")))</f>
        <v>Light</v>
      </c>
      <c r="R611" t="str">
        <f>_xll.XLOOKUP(Table3[[#This Row],[Customer ID]],customers!$A$1:$A$1001,customers!$I$1:$I$1001,,0)</f>
        <v>Yes</v>
      </c>
    </row>
    <row r="612" spans="1:18" x14ac:dyDescent="0.3">
      <c r="A612" s="9" t="s">
        <v>2917</v>
      </c>
      <c r="B612" s="18">
        <v>44291</v>
      </c>
      <c r="C612" s="8">
        <f>YEAR(B612)</f>
        <v>2021</v>
      </c>
      <c r="D612" s="38" t="str">
        <f t="shared" si="9"/>
        <v>Apr</v>
      </c>
      <c r="E612" s="9" t="s">
        <v>2918</v>
      </c>
      <c r="F612" s="10" t="s">
        <v>6185</v>
      </c>
      <c r="G612" s="9">
        <v>3</v>
      </c>
      <c r="H612" s="9" t="str">
        <f>_xll.XLOOKUP(E612,customers!$A$1:$A$1001,customers!$B$1:$B$1001,,0)</f>
        <v>Witty Ranson</v>
      </c>
      <c r="I612" s="32" t="str">
        <f>_xll.XLOOKUP(E612,customers!$A$1:$A$1001,customers!$C$1:$C$1001,,0)</f>
        <v>wransonbz@ted.com</v>
      </c>
      <c r="J612" s="9" t="str">
        <f>_xll.XLOOKUP(E612,customers!$A$1:$A$1001,customers!$G$1:$G$1001,,0)</f>
        <v>Ireland</v>
      </c>
      <c r="K612" s="10" t="str">
        <f>_xll.XLOOKUP(F612,products!$A$1:$A$49,products!$B$1:$B$49,,0)</f>
        <v>Exc</v>
      </c>
      <c r="L612" s="10" t="str">
        <f>_xll.XLOOKUP(F612,products!$A$1:$A$49,products!$C$1:$C$49,,0)</f>
        <v>D</v>
      </c>
      <c r="M612" s="10" t="str">
        <f>_xll.XLOOKUP(F612,products!$A$1:$A$49,products!$D$1:$D$49,,0) &amp; " Kg "</f>
        <v xml:space="preserve">2.5 Kg </v>
      </c>
      <c r="N612" s="24">
        <f>_xll.XLOOKUP(F612,products!$A$1:$A$49,products!$E$1:$E$49,,0)</f>
        <v>27.945</v>
      </c>
      <c r="O612" s="25">
        <f>(G612*N612)</f>
        <v>83.835000000000008</v>
      </c>
      <c r="P612" t="str">
        <f>IF(K612="Rob","Robusta",IF(K612="Exc","Excelsa",IF(K612="Lib","Liberica",IF(K612="Ara","Arabica",""))))</f>
        <v>Excelsa</v>
      </c>
      <c r="Q612" t="str">
        <f>IF(L612="M","Medium",IF(L612="D","Dark",IF(L612="L","Light","")))</f>
        <v>Dark</v>
      </c>
      <c r="R612" t="str">
        <f>_xll.XLOOKUP(Table3[[#This Row],[Customer ID]],customers!$A$1:$A$1001,customers!$I$1:$I$1001,,0)</f>
        <v>Yes</v>
      </c>
    </row>
    <row r="613" spans="1:18" x14ac:dyDescent="0.3">
      <c r="A613" s="12" t="s">
        <v>5672</v>
      </c>
      <c r="B613" s="19">
        <v>44291</v>
      </c>
      <c r="C613" s="11">
        <f>YEAR(B613)</f>
        <v>2021</v>
      </c>
      <c r="D613" s="38" t="str">
        <f t="shared" si="9"/>
        <v>Apr</v>
      </c>
      <c r="E613" s="12" t="s">
        <v>5673</v>
      </c>
      <c r="F613" s="13" t="s">
        <v>6153</v>
      </c>
      <c r="G613" s="12">
        <v>1</v>
      </c>
      <c r="H613" s="12" t="str">
        <f>_xll.XLOOKUP(E613,customers!$A$1:$A$1001,customers!$B$1:$B$1001,,0)</f>
        <v>Harland Trematick</v>
      </c>
      <c r="I613" s="33">
        <f>_xll.XLOOKUP(E613,customers!$A$1:$A$1001,customers!$C$1:$C$1001,,0)</f>
        <v>0</v>
      </c>
      <c r="J613" s="12" t="str">
        <f>_xll.XLOOKUP(E613,customers!$A$1:$A$1001,customers!$G$1:$G$1001,,0)</f>
        <v>Ireland</v>
      </c>
      <c r="K613" s="13" t="str">
        <f>_xll.XLOOKUP(F613,products!$A$1:$A$49,products!$B$1:$B$49,,0)</f>
        <v>Exc</v>
      </c>
      <c r="L613" s="13" t="str">
        <f>_xll.XLOOKUP(F613,products!$A$1:$A$49,products!$C$1:$C$49,,0)</f>
        <v>D</v>
      </c>
      <c r="M613" s="10" t="str">
        <f>_xll.XLOOKUP(F613,products!$A$1:$A$49,products!$D$1:$D$49,,0) &amp; " Kg "</f>
        <v xml:space="preserve">0.2 Kg </v>
      </c>
      <c r="N613" s="26">
        <f>_xll.XLOOKUP(F613,products!$A$1:$A$49,products!$E$1:$E$49,,0)</f>
        <v>3.645</v>
      </c>
      <c r="O613" s="27">
        <f>(G613*N613)</f>
        <v>3.645</v>
      </c>
      <c r="P613" t="str">
        <f>IF(K613="Rob","Robusta",IF(K613="Exc","Excelsa",IF(K613="Lib","Liberica",IF(K613="Ara","Arabica",""))))</f>
        <v>Excelsa</v>
      </c>
      <c r="Q613" t="str">
        <f>IF(L613="M","Medium",IF(L613="D","Dark",IF(L613="L","Light","")))</f>
        <v>Dark</v>
      </c>
      <c r="R613" t="str">
        <f>_xll.XLOOKUP(Table3[[#This Row],[Customer ID]],customers!$A$1:$A$1001,customers!$I$1:$I$1001,,0)</f>
        <v>Yes</v>
      </c>
    </row>
    <row r="614" spans="1:18" x14ac:dyDescent="0.3">
      <c r="A614" s="9" t="s">
        <v>5513</v>
      </c>
      <c r="B614" s="18">
        <v>44292</v>
      </c>
      <c r="C614" s="8">
        <f>YEAR(B614)</f>
        <v>2021</v>
      </c>
      <c r="D614" s="38" t="str">
        <f t="shared" si="9"/>
        <v>Apr</v>
      </c>
      <c r="E614" s="9" t="s">
        <v>5514</v>
      </c>
      <c r="F614" s="10" t="s">
        <v>6167</v>
      </c>
      <c r="G614" s="9">
        <v>2</v>
      </c>
      <c r="H614" s="9" t="str">
        <f>_xll.XLOOKUP(E614,customers!$A$1:$A$1001,customers!$B$1:$B$1001,,0)</f>
        <v>Blake Kelloway</v>
      </c>
      <c r="I614" s="32" t="str">
        <f>_xll.XLOOKUP(E614,customers!$A$1:$A$1001,customers!$C$1:$C$1001,,0)</f>
        <v>bkellowayoo@omniture.com</v>
      </c>
      <c r="J614" s="9" t="str">
        <f>_xll.XLOOKUP(E614,customers!$A$1:$A$1001,customers!$G$1:$G$1001,,0)</f>
        <v>United States</v>
      </c>
      <c r="K614" s="10" t="str">
        <f>_xll.XLOOKUP(F614,products!$A$1:$A$49,products!$B$1:$B$49,,0)</f>
        <v>Ara</v>
      </c>
      <c r="L614" s="10" t="str">
        <f>_xll.XLOOKUP(F614,products!$A$1:$A$49,products!$C$1:$C$49,,0)</f>
        <v>L</v>
      </c>
      <c r="M614" s="10" t="str">
        <f>_xll.XLOOKUP(F614,products!$A$1:$A$49,products!$D$1:$D$49,,0) &amp; " Kg "</f>
        <v xml:space="preserve">0.2 Kg </v>
      </c>
      <c r="N614" s="24">
        <f>_xll.XLOOKUP(F614,products!$A$1:$A$49,products!$E$1:$E$49,,0)</f>
        <v>3.8849999999999998</v>
      </c>
      <c r="O614" s="25">
        <f>(G614*N614)</f>
        <v>7.77</v>
      </c>
      <c r="P614" t="str">
        <f>IF(K614="Rob","Robusta",IF(K614="Exc","Excelsa",IF(K614="Lib","Liberica",IF(K614="Ara","Arabica",""))))</f>
        <v>Arabica</v>
      </c>
      <c r="Q614" t="str">
        <f>IF(L614="M","Medium",IF(L614="D","Dark",IF(L614="L","Light","")))</f>
        <v>Light</v>
      </c>
      <c r="R614" t="str">
        <f>_xll.XLOOKUP(Table3[[#This Row],[Customer ID]],customers!$A$1:$A$1001,customers!$I$1:$I$1001,,0)</f>
        <v>Yes</v>
      </c>
    </row>
    <row r="615" spans="1:18" x14ac:dyDescent="0.3">
      <c r="A615" s="12" t="s">
        <v>1621</v>
      </c>
      <c r="B615" s="19">
        <v>44294</v>
      </c>
      <c r="C615" s="11">
        <f>YEAR(B615)</f>
        <v>2021</v>
      </c>
      <c r="D615" s="38" t="str">
        <f t="shared" si="9"/>
        <v>Apr</v>
      </c>
      <c r="E615" s="12" t="s">
        <v>1622</v>
      </c>
      <c r="F615" s="13" t="s">
        <v>6161</v>
      </c>
      <c r="G615" s="12">
        <v>6</v>
      </c>
      <c r="H615" s="12" t="str">
        <f>_xll.XLOOKUP(E615,customers!$A$1:$A$1001,customers!$B$1:$B$1001,,0)</f>
        <v>Adriana Lazarus</v>
      </c>
      <c r="I615" s="33">
        <f>_xll.XLOOKUP(E615,customers!$A$1:$A$1001,customers!$C$1:$C$1001,,0)</f>
        <v>0</v>
      </c>
      <c r="J615" s="12" t="str">
        <f>_xll.XLOOKUP(E615,customers!$A$1:$A$1001,customers!$G$1:$G$1001,,0)</f>
        <v>United States</v>
      </c>
      <c r="K615" s="13" t="str">
        <f>_xll.XLOOKUP(F615,products!$A$1:$A$49,products!$B$1:$B$49,,0)</f>
        <v>Lib</v>
      </c>
      <c r="L615" s="13" t="str">
        <f>_xll.XLOOKUP(F615,products!$A$1:$A$49,products!$C$1:$C$49,,0)</f>
        <v>L</v>
      </c>
      <c r="M615" s="10" t="str">
        <f>_xll.XLOOKUP(F615,products!$A$1:$A$49,products!$D$1:$D$49,,0) &amp; " Kg "</f>
        <v xml:space="preserve">0.5 Kg </v>
      </c>
      <c r="N615" s="26">
        <f>_xll.XLOOKUP(F615,products!$A$1:$A$49,products!$E$1:$E$49,,0)</f>
        <v>9.51</v>
      </c>
      <c r="O615" s="27">
        <f>(G615*N615)</f>
        <v>57.06</v>
      </c>
      <c r="P615" t="str">
        <f>IF(K615="Rob","Robusta",IF(K615="Exc","Excelsa",IF(K615="Lib","Liberica",IF(K615="Ara","Arabica",""))))</f>
        <v>Liberica</v>
      </c>
      <c r="Q615" t="str">
        <f>IF(L615="M","Medium",IF(L615="D","Dark",IF(L615="L","Light","")))</f>
        <v>Light</v>
      </c>
      <c r="R615" t="str">
        <f>_xll.XLOOKUP(Table3[[#This Row],[Customer ID]],customers!$A$1:$A$1001,customers!$I$1:$I$1001,,0)</f>
        <v>No</v>
      </c>
    </row>
    <row r="616" spans="1:18" x14ac:dyDescent="0.3">
      <c r="A616" s="9" t="s">
        <v>5844</v>
      </c>
      <c r="B616" s="18">
        <v>44294</v>
      </c>
      <c r="C616" s="8">
        <f>YEAR(B616)</f>
        <v>2021</v>
      </c>
      <c r="D616" s="38" t="str">
        <f t="shared" si="9"/>
        <v>Apr</v>
      </c>
      <c r="E616" s="9" t="s">
        <v>5845</v>
      </c>
      <c r="F616" s="10" t="s">
        <v>6155</v>
      </c>
      <c r="G616" s="9">
        <v>1</v>
      </c>
      <c r="H616" s="9" t="str">
        <f>_xll.XLOOKUP(E616,customers!$A$1:$A$1001,customers!$B$1:$B$1001,,0)</f>
        <v>Rickie Faltin</v>
      </c>
      <c r="I616" s="32" t="str">
        <f>_xll.XLOOKUP(E616,customers!$A$1:$A$1001,customers!$C$1:$C$1001,,0)</f>
        <v>rfaltinqb@topsy.com</v>
      </c>
      <c r="J616" s="9" t="str">
        <f>_xll.XLOOKUP(E616,customers!$A$1:$A$1001,customers!$G$1:$G$1001,,0)</f>
        <v>Ireland</v>
      </c>
      <c r="K616" s="10" t="str">
        <f>_xll.XLOOKUP(F616,products!$A$1:$A$49,products!$B$1:$B$49,,0)</f>
        <v>Ara</v>
      </c>
      <c r="L616" s="10" t="str">
        <f>_xll.XLOOKUP(F616,products!$A$1:$A$49,products!$C$1:$C$49,,0)</f>
        <v>M</v>
      </c>
      <c r="M616" s="10" t="str">
        <f>_xll.XLOOKUP(F616,products!$A$1:$A$49,products!$D$1:$D$49,,0) &amp; " Kg "</f>
        <v xml:space="preserve">1 Kg </v>
      </c>
      <c r="N616" s="24">
        <f>_xll.XLOOKUP(F616,products!$A$1:$A$49,products!$E$1:$E$49,,0)</f>
        <v>11.25</v>
      </c>
      <c r="O616" s="25">
        <f>(G616*N616)</f>
        <v>11.25</v>
      </c>
      <c r="P616" t="str">
        <f>IF(K616="Rob","Robusta",IF(K616="Exc","Excelsa",IF(K616="Lib","Liberica",IF(K616="Ara","Arabica",""))))</f>
        <v>Arabica</v>
      </c>
      <c r="Q616" t="str">
        <f>IF(L616="M","Medium",IF(L616="D","Dark",IF(L616="L","Light","")))</f>
        <v>Medium</v>
      </c>
      <c r="R616" t="str">
        <f>_xll.XLOOKUP(Table3[[#This Row],[Customer ID]],customers!$A$1:$A$1001,customers!$I$1:$I$1001,,0)</f>
        <v>No</v>
      </c>
    </row>
    <row r="617" spans="1:18" x14ac:dyDescent="0.3">
      <c r="A617" s="12" t="s">
        <v>2763</v>
      </c>
      <c r="B617" s="19">
        <v>44295</v>
      </c>
      <c r="C617" s="11">
        <f>YEAR(B617)</f>
        <v>2021</v>
      </c>
      <c r="D617" s="38" t="str">
        <f t="shared" si="9"/>
        <v>Apr</v>
      </c>
      <c r="E617" s="12" t="s">
        <v>2764</v>
      </c>
      <c r="F617" s="13" t="s">
        <v>6145</v>
      </c>
      <c r="G617" s="12">
        <v>2</v>
      </c>
      <c r="H617" s="12" t="str">
        <f>_xll.XLOOKUP(E617,customers!$A$1:$A$1001,customers!$B$1:$B$1001,,0)</f>
        <v>Benedetto Gozzett</v>
      </c>
      <c r="I617" s="33" t="str">
        <f>_xll.XLOOKUP(E617,customers!$A$1:$A$1001,customers!$C$1:$C$1001,,0)</f>
        <v>bgozzettb7@github.com</v>
      </c>
      <c r="J617" s="12" t="str">
        <f>_xll.XLOOKUP(E617,customers!$A$1:$A$1001,customers!$G$1:$G$1001,,0)</f>
        <v>United States</v>
      </c>
      <c r="K617" s="13" t="str">
        <f>_xll.XLOOKUP(F617,products!$A$1:$A$49,products!$B$1:$B$49,,0)</f>
        <v>Lib</v>
      </c>
      <c r="L617" s="13" t="str">
        <f>_xll.XLOOKUP(F617,products!$A$1:$A$49,products!$C$1:$C$49,,0)</f>
        <v>L</v>
      </c>
      <c r="M617" s="10" t="str">
        <f>_xll.XLOOKUP(F617,products!$A$1:$A$49,products!$D$1:$D$49,,0) &amp; " Kg "</f>
        <v xml:space="preserve">0.2 Kg </v>
      </c>
      <c r="N617" s="26">
        <f>_xll.XLOOKUP(F617,products!$A$1:$A$49,products!$E$1:$E$49,,0)</f>
        <v>4.7549999999999999</v>
      </c>
      <c r="O617" s="27">
        <f>(G617*N617)</f>
        <v>9.51</v>
      </c>
      <c r="P617" t="str">
        <f>IF(K617="Rob","Robusta",IF(K617="Exc","Excelsa",IF(K617="Lib","Liberica",IF(K617="Ara","Arabica",""))))</f>
        <v>Liberica</v>
      </c>
      <c r="Q617" t="str">
        <f>IF(L617="M","Medium",IF(L617="D","Dark",IF(L617="L","Light","")))</f>
        <v>Light</v>
      </c>
      <c r="R617" t="str">
        <f>_xll.XLOOKUP(Table3[[#This Row],[Customer ID]],customers!$A$1:$A$1001,customers!$I$1:$I$1001,,0)</f>
        <v>No</v>
      </c>
    </row>
    <row r="618" spans="1:18" x14ac:dyDescent="0.3">
      <c r="A618" s="9" t="s">
        <v>1475</v>
      </c>
      <c r="B618" s="18">
        <v>44296</v>
      </c>
      <c r="C618" s="8">
        <f>YEAR(B618)</f>
        <v>2021</v>
      </c>
      <c r="D618" s="38" t="str">
        <f t="shared" si="9"/>
        <v>Apr</v>
      </c>
      <c r="E618" s="9" t="s">
        <v>1476</v>
      </c>
      <c r="F618" s="10" t="s">
        <v>6166</v>
      </c>
      <c r="G618" s="9">
        <v>2</v>
      </c>
      <c r="H618" s="9" t="str">
        <f>_xll.XLOOKUP(E618,customers!$A$1:$A$1001,customers!$B$1:$B$1001,,0)</f>
        <v>Ethelda Hobbing</v>
      </c>
      <c r="I618" s="32" t="str">
        <f>_xll.XLOOKUP(E618,customers!$A$1:$A$1001,customers!$C$1:$C$1001,,0)</f>
        <v>ehobbing4v@nsw.gov.au</v>
      </c>
      <c r="J618" s="9" t="str">
        <f>_xll.XLOOKUP(E618,customers!$A$1:$A$1001,customers!$G$1:$G$1001,,0)</f>
        <v>United States</v>
      </c>
      <c r="K618" s="10" t="str">
        <f>_xll.XLOOKUP(F618,products!$A$1:$A$49,products!$B$1:$B$49,,0)</f>
        <v>Exc</v>
      </c>
      <c r="L618" s="10" t="str">
        <f>_xll.XLOOKUP(F618,products!$A$1:$A$49,products!$C$1:$C$49,,0)</f>
        <v>M</v>
      </c>
      <c r="M618" s="10" t="str">
        <f>_xll.XLOOKUP(F618,products!$A$1:$A$49,products!$D$1:$D$49,,0) &amp; " Kg "</f>
        <v xml:space="preserve">2.5 Kg </v>
      </c>
      <c r="N618" s="24">
        <f>_xll.XLOOKUP(F618,products!$A$1:$A$49,products!$E$1:$E$49,,0)</f>
        <v>31.624999999999996</v>
      </c>
      <c r="O618" s="25">
        <f>(G618*N618)</f>
        <v>63.249999999999993</v>
      </c>
      <c r="P618" t="str">
        <f>IF(K618="Rob","Robusta",IF(K618="Exc","Excelsa",IF(K618="Lib","Liberica",IF(K618="Ara","Arabica",""))))</f>
        <v>Excelsa</v>
      </c>
      <c r="Q618" t="str">
        <f>IF(L618="M","Medium",IF(L618="D","Dark",IF(L618="L","Light","")))</f>
        <v>Medium</v>
      </c>
      <c r="R618" t="str">
        <f>_xll.XLOOKUP(Table3[[#This Row],[Customer ID]],customers!$A$1:$A$1001,customers!$I$1:$I$1001,,0)</f>
        <v>Yes</v>
      </c>
    </row>
    <row r="619" spans="1:18" x14ac:dyDescent="0.3">
      <c r="A619" s="12" t="s">
        <v>4439</v>
      </c>
      <c r="B619" s="19">
        <v>44298</v>
      </c>
      <c r="C619" s="11">
        <f>YEAR(B619)</f>
        <v>2021</v>
      </c>
      <c r="D619" s="38" t="str">
        <f t="shared" si="9"/>
        <v>Apr</v>
      </c>
      <c r="E619" s="12" t="s">
        <v>4440</v>
      </c>
      <c r="F619" s="13" t="s">
        <v>6158</v>
      </c>
      <c r="G619" s="12">
        <v>4</v>
      </c>
      <c r="H619" s="12" t="str">
        <f>_xll.XLOOKUP(E619,customers!$A$1:$A$1001,customers!$B$1:$B$1001,,0)</f>
        <v>Orland Tadman</v>
      </c>
      <c r="I619" s="33" t="str">
        <f>_xll.XLOOKUP(E619,customers!$A$1:$A$1001,customers!$C$1:$C$1001,,0)</f>
        <v>otadmanjf@ft.com</v>
      </c>
      <c r="J619" s="12" t="str">
        <f>_xll.XLOOKUP(E619,customers!$A$1:$A$1001,customers!$G$1:$G$1001,,0)</f>
        <v>United States</v>
      </c>
      <c r="K619" s="13" t="str">
        <f>_xll.XLOOKUP(F619,products!$A$1:$A$49,products!$B$1:$B$49,,0)</f>
        <v>Ara</v>
      </c>
      <c r="L619" s="13" t="str">
        <f>_xll.XLOOKUP(F619,products!$A$1:$A$49,products!$C$1:$C$49,,0)</f>
        <v>D</v>
      </c>
      <c r="M619" s="10" t="str">
        <f>_xll.XLOOKUP(F619,products!$A$1:$A$49,products!$D$1:$D$49,,0) &amp; " Kg "</f>
        <v xml:space="preserve">0.5 Kg </v>
      </c>
      <c r="N619" s="26">
        <f>_xll.XLOOKUP(F619,products!$A$1:$A$49,products!$E$1:$E$49,,0)</f>
        <v>5.97</v>
      </c>
      <c r="O619" s="27">
        <f>(G619*N619)</f>
        <v>23.88</v>
      </c>
      <c r="P619" t="str">
        <f>IF(K619="Rob","Robusta",IF(K619="Exc","Excelsa",IF(K619="Lib","Liberica",IF(K619="Ara","Arabica",""))))</f>
        <v>Arabica</v>
      </c>
      <c r="Q619" t="str">
        <f>IF(L619="M","Medium",IF(L619="D","Dark",IF(L619="L","Light","")))</f>
        <v>Dark</v>
      </c>
      <c r="R619" t="str">
        <f>_xll.XLOOKUP(Table3[[#This Row],[Customer ID]],customers!$A$1:$A$1001,customers!$I$1:$I$1001,,0)</f>
        <v>Yes</v>
      </c>
    </row>
    <row r="620" spans="1:18" x14ac:dyDescent="0.3">
      <c r="A620" s="9" t="s">
        <v>4417</v>
      </c>
      <c r="B620" s="18">
        <v>44300</v>
      </c>
      <c r="C620" s="8">
        <f>YEAR(B620)</f>
        <v>2021</v>
      </c>
      <c r="D620" s="38" t="str">
        <f t="shared" si="9"/>
        <v>Apr</v>
      </c>
      <c r="E620" s="9" t="s">
        <v>4418</v>
      </c>
      <c r="F620" s="10" t="s">
        <v>6164</v>
      </c>
      <c r="G620" s="9">
        <v>5</v>
      </c>
      <c r="H620" s="9" t="str">
        <f>_xll.XLOOKUP(E620,customers!$A$1:$A$1001,customers!$B$1:$B$1001,,0)</f>
        <v>Davida Caro</v>
      </c>
      <c r="I620" s="32" t="str">
        <f>_xll.XLOOKUP(E620,customers!$A$1:$A$1001,customers!$C$1:$C$1001,,0)</f>
        <v>dcarojb@twitter.com</v>
      </c>
      <c r="J620" s="9" t="str">
        <f>_xll.XLOOKUP(E620,customers!$A$1:$A$1001,customers!$G$1:$G$1001,,0)</f>
        <v>United States</v>
      </c>
      <c r="K620" s="10" t="str">
        <f>_xll.XLOOKUP(F620,products!$A$1:$A$49,products!$B$1:$B$49,,0)</f>
        <v>Lib</v>
      </c>
      <c r="L620" s="10" t="str">
        <f>_xll.XLOOKUP(F620,products!$A$1:$A$49,products!$C$1:$C$49,,0)</f>
        <v>L</v>
      </c>
      <c r="M620" s="10" t="str">
        <f>_xll.XLOOKUP(F620,products!$A$1:$A$49,products!$D$1:$D$49,,0) &amp; " Kg "</f>
        <v xml:space="preserve">2.5 Kg </v>
      </c>
      <c r="N620" s="24">
        <f>_xll.XLOOKUP(F620,products!$A$1:$A$49,products!$E$1:$E$49,,0)</f>
        <v>36.454999999999998</v>
      </c>
      <c r="O620" s="25">
        <f>(G620*N620)</f>
        <v>182.27499999999998</v>
      </c>
      <c r="P620" t="str">
        <f>IF(K620="Rob","Robusta",IF(K620="Exc","Excelsa",IF(K620="Lib","Liberica",IF(K620="Ara","Arabica",""))))</f>
        <v>Liberica</v>
      </c>
      <c r="Q620" t="str">
        <f>IF(L620="M","Medium",IF(L620="D","Dark",IF(L620="L","Light","")))</f>
        <v>Light</v>
      </c>
      <c r="R620" t="str">
        <f>_xll.XLOOKUP(Table3[[#This Row],[Customer ID]],customers!$A$1:$A$1001,customers!$I$1:$I$1001,,0)</f>
        <v>Yes</v>
      </c>
    </row>
    <row r="621" spans="1:18" x14ac:dyDescent="0.3">
      <c r="A621" s="12" t="s">
        <v>5199</v>
      </c>
      <c r="B621" s="19">
        <v>44302</v>
      </c>
      <c r="C621" s="11">
        <f>YEAR(B621)</f>
        <v>2021</v>
      </c>
      <c r="D621" s="38" t="str">
        <f t="shared" si="9"/>
        <v>Apr</v>
      </c>
      <c r="E621" s="12" t="s">
        <v>5200</v>
      </c>
      <c r="F621" s="13" t="s">
        <v>6149</v>
      </c>
      <c r="G621" s="12">
        <v>4</v>
      </c>
      <c r="H621" s="12" t="str">
        <f>_xll.XLOOKUP(E621,customers!$A$1:$A$1001,customers!$B$1:$B$1001,,0)</f>
        <v>Lenette Dwerryhouse</v>
      </c>
      <c r="I621" s="33" t="str">
        <f>_xll.XLOOKUP(E621,customers!$A$1:$A$1001,customers!$C$1:$C$1001,,0)</f>
        <v>ldwerryhousen5@gravatar.com</v>
      </c>
      <c r="J621" s="12" t="str">
        <f>_xll.XLOOKUP(E621,customers!$A$1:$A$1001,customers!$G$1:$G$1001,,0)</f>
        <v>United States</v>
      </c>
      <c r="K621" s="13" t="str">
        <f>_xll.XLOOKUP(F621,products!$A$1:$A$49,products!$B$1:$B$49,,0)</f>
        <v>Rob</v>
      </c>
      <c r="L621" s="13" t="str">
        <f>_xll.XLOOKUP(F621,products!$A$1:$A$49,products!$C$1:$C$49,,0)</f>
        <v>D</v>
      </c>
      <c r="M621" s="10" t="str">
        <f>_xll.XLOOKUP(F621,products!$A$1:$A$49,products!$D$1:$D$49,,0) &amp; " Kg "</f>
        <v xml:space="preserve">2.5 Kg </v>
      </c>
      <c r="N621" s="26">
        <f>_xll.XLOOKUP(F621,products!$A$1:$A$49,products!$E$1:$E$49,,0)</f>
        <v>20.584999999999997</v>
      </c>
      <c r="O621" s="27">
        <f>(G621*N621)</f>
        <v>82.339999999999989</v>
      </c>
      <c r="P621" t="str">
        <f>IF(K621="Rob","Robusta",IF(K621="Exc","Excelsa",IF(K621="Lib","Liberica",IF(K621="Ara","Arabica",""))))</f>
        <v>Robusta</v>
      </c>
      <c r="Q621" t="str">
        <f>IF(L621="M","Medium",IF(L621="D","Dark",IF(L621="L","Light","")))</f>
        <v>Dark</v>
      </c>
      <c r="R621" t="str">
        <f>_xll.XLOOKUP(Table3[[#This Row],[Customer ID]],customers!$A$1:$A$1001,customers!$I$1:$I$1001,,0)</f>
        <v>Yes</v>
      </c>
    </row>
    <row r="622" spans="1:18" x14ac:dyDescent="0.3">
      <c r="A622" s="9" t="s">
        <v>715</v>
      </c>
      <c r="B622" s="18">
        <v>44305</v>
      </c>
      <c r="C622" s="8">
        <f>YEAR(B622)</f>
        <v>2021</v>
      </c>
      <c r="D622" s="38" t="str">
        <f t="shared" si="9"/>
        <v>Apr</v>
      </c>
      <c r="E622" s="9" t="s">
        <v>716</v>
      </c>
      <c r="F622" s="10" t="s">
        <v>6162</v>
      </c>
      <c r="G622" s="9">
        <v>3</v>
      </c>
      <c r="H622" s="9" t="str">
        <f>_xll.XLOOKUP(E622,customers!$A$1:$A$1001,customers!$B$1:$B$1001,,0)</f>
        <v>Jessica McNess</v>
      </c>
      <c r="I622" s="32">
        <f>_xll.XLOOKUP(E622,customers!$A$1:$A$1001,customers!$C$1:$C$1001,,0)</f>
        <v>0</v>
      </c>
      <c r="J622" s="9" t="str">
        <f>_xll.XLOOKUP(E622,customers!$A$1:$A$1001,customers!$G$1:$G$1001,,0)</f>
        <v>United States</v>
      </c>
      <c r="K622" s="10" t="str">
        <f>_xll.XLOOKUP(F622,products!$A$1:$A$49,products!$B$1:$B$49,,0)</f>
        <v>Lib</v>
      </c>
      <c r="L622" s="10" t="str">
        <f>_xll.XLOOKUP(F622,products!$A$1:$A$49,products!$C$1:$C$49,,0)</f>
        <v>M</v>
      </c>
      <c r="M622" s="10" t="str">
        <f>_xll.XLOOKUP(F622,products!$A$1:$A$49,products!$D$1:$D$49,,0) &amp; " Kg "</f>
        <v xml:space="preserve">1 Kg </v>
      </c>
      <c r="N622" s="24">
        <f>_xll.XLOOKUP(F622,products!$A$1:$A$49,products!$E$1:$E$49,,0)</f>
        <v>14.55</v>
      </c>
      <c r="O622" s="25">
        <f>(G622*N622)</f>
        <v>43.650000000000006</v>
      </c>
      <c r="P622" t="str">
        <f>IF(K622="Rob","Robusta",IF(K622="Exc","Excelsa",IF(K622="Lib","Liberica",IF(K622="Ara","Arabica",""))))</f>
        <v>Liberica</v>
      </c>
      <c r="Q622" t="str">
        <f>IF(L622="M","Medium",IF(L622="D","Dark",IF(L622="L","Light","")))</f>
        <v>Medium</v>
      </c>
      <c r="R622" t="str">
        <f>_xll.XLOOKUP(Table3[[#This Row],[Customer ID]],customers!$A$1:$A$1001,customers!$I$1:$I$1001,,0)</f>
        <v>No</v>
      </c>
    </row>
    <row r="623" spans="1:18" x14ac:dyDescent="0.3">
      <c r="A623" s="12" t="s">
        <v>4938</v>
      </c>
      <c r="B623" s="19">
        <v>44305</v>
      </c>
      <c r="C623" s="11">
        <f>YEAR(B623)</f>
        <v>2021</v>
      </c>
      <c r="D623" s="38" t="str">
        <f t="shared" si="9"/>
        <v>Apr</v>
      </c>
      <c r="E623" s="12" t="s">
        <v>4939</v>
      </c>
      <c r="F623" s="13" t="s">
        <v>6141</v>
      </c>
      <c r="G623" s="12">
        <v>6</v>
      </c>
      <c r="H623" s="12" t="str">
        <f>_xll.XLOOKUP(E623,customers!$A$1:$A$1001,customers!$B$1:$B$1001,,0)</f>
        <v>Beryl Osborn</v>
      </c>
      <c r="I623" s="33">
        <f>_xll.XLOOKUP(E623,customers!$A$1:$A$1001,customers!$C$1:$C$1001,,0)</f>
        <v>0</v>
      </c>
      <c r="J623" s="12" t="str">
        <f>_xll.XLOOKUP(E623,customers!$A$1:$A$1001,customers!$G$1:$G$1001,,0)</f>
        <v>United States</v>
      </c>
      <c r="K623" s="13" t="str">
        <f>_xll.XLOOKUP(F623,products!$A$1:$A$49,products!$B$1:$B$49,,0)</f>
        <v>Exc</v>
      </c>
      <c r="L623" s="13" t="str">
        <f>_xll.XLOOKUP(F623,products!$A$1:$A$49,products!$C$1:$C$49,,0)</f>
        <v>M</v>
      </c>
      <c r="M623" s="10" t="str">
        <f>_xll.XLOOKUP(F623,products!$A$1:$A$49,products!$D$1:$D$49,,0) &amp; " Kg "</f>
        <v xml:space="preserve">1 Kg </v>
      </c>
      <c r="N623" s="26">
        <f>_xll.XLOOKUP(F623,products!$A$1:$A$49,products!$E$1:$E$49,,0)</f>
        <v>13.75</v>
      </c>
      <c r="O623" s="27">
        <f>(G623*N623)</f>
        <v>82.5</v>
      </c>
      <c r="P623" t="str">
        <f>IF(K623="Rob","Robusta",IF(K623="Exc","Excelsa",IF(K623="Lib","Liberica",IF(K623="Ara","Arabica",""))))</f>
        <v>Excelsa</v>
      </c>
      <c r="Q623" t="str">
        <f>IF(L623="M","Medium",IF(L623="D","Dark",IF(L623="L","Light","")))</f>
        <v>Medium</v>
      </c>
      <c r="R623" t="str">
        <f>_xll.XLOOKUP(Table3[[#This Row],[Customer ID]],customers!$A$1:$A$1001,customers!$I$1:$I$1001,,0)</f>
        <v>Yes</v>
      </c>
    </row>
    <row r="624" spans="1:18" x14ac:dyDescent="0.3">
      <c r="A624" s="9" t="s">
        <v>4625</v>
      </c>
      <c r="B624" s="18">
        <v>44312</v>
      </c>
      <c r="C624" s="8">
        <f>YEAR(B624)</f>
        <v>2021</v>
      </c>
      <c r="D624" s="38" t="str">
        <f t="shared" si="9"/>
        <v>Apr</v>
      </c>
      <c r="E624" s="9" t="s">
        <v>4626</v>
      </c>
      <c r="F624" s="10" t="s">
        <v>6184</v>
      </c>
      <c r="G624" s="9">
        <v>2</v>
      </c>
      <c r="H624" s="9" t="str">
        <f>_xll.XLOOKUP(E624,customers!$A$1:$A$1001,customers!$B$1:$B$1001,,0)</f>
        <v>Jacquelyn Maha</v>
      </c>
      <c r="I624" s="32" t="str">
        <f>_xll.XLOOKUP(E624,customers!$A$1:$A$1001,customers!$C$1:$C$1001,,0)</f>
        <v>jmahakc@cyberchimps.com</v>
      </c>
      <c r="J624" s="9" t="str">
        <f>_xll.XLOOKUP(E624,customers!$A$1:$A$1001,customers!$G$1:$G$1001,,0)</f>
        <v>United States</v>
      </c>
      <c r="K624" s="10" t="str">
        <f>_xll.XLOOKUP(F624,products!$A$1:$A$49,products!$B$1:$B$49,,0)</f>
        <v>Exc</v>
      </c>
      <c r="L624" s="10" t="str">
        <f>_xll.XLOOKUP(F624,products!$A$1:$A$49,products!$C$1:$C$49,,0)</f>
        <v>L</v>
      </c>
      <c r="M624" s="10" t="str">
        <f>_xll.XLOOKUP(F624,products!$A$1:$A$49,products!$D$1:$D$49,,0) &amp; " Kg "</f>
        <v xml:space="preserve">0.2 Kg </v>
      </c>
      <c r="N624" s="24">
        <f>_xll.XLOOKUP(F624,products!$A$1:$A$49,products!$E$1:$E$49,,0)</f>
        <v>4.4550000000000001</v>
      </c>
      <c r="O624" s="25">
        <f>(G624*N624)</f>
        <v>8.91</v>
      </c>
      <c r="P624" t="str">
        <f>IF(K624="Rob","Robusta",IF(K624="Exc","Excelsa",IF(K624="Lib","Liberica",IF(K624="Ara","Arabica",""))))</f>
        <v>Excelsa</v>
      </c>
      <c r="Q624" t="str">
        <f>IF(L624="M","Medium",IF(L624="D","Dark",IF(L624="L","Light","")))</f>
        <v>Light</v>
      </c>
      <c r="R624" t="str">
        <f>_xll.XLOOKUP(Table3[[#This Row],[Customer ID]],customers!$A$1:$A$1001,customers!$I$1:$I$1001,,0)</f>
        <v>No</v>
      </c>
    </row>
    <row r="625" spans="1:18" x14ac:dyDescent="0.3">
      <c r="A625" s="12" t="s">
        <v>4915</v>
      </c>
      <c r="B625" s="19">
        <v>44312</v>
      </c>
      <c r="C625" s="11">
        <f>YEAR(B625)</f>
        <v>2021</v>
      </c>
      <c r="D625" s="38" t="str">
        <f t="shared" si="9"/>
        <v>Apr</v>
      </c>
      <c r="E625" s="12" t="s">
        <v>4916</v>
      </c>
      <c r="F625" s="13" t="s">
        <v>6160</v>
      </c>
      <c r="G625" s="12">
        <v>5</v>
      </c>
      <c r="H625" s="12" t="str">
        <f>_xll.XLOOKUP(E625,customers!$A$1:$A$1001,customers!$B$1:$B$1001,,0)</f>
        <v>Chris Croster</v>
      </c>
      <c r="I625" s="33" t="str">
        <f>_xll.XLOOKUP(E625,customers!$A$1:$A$1001,customers!$C$1:$C$1001,,0)</f>
        <v>ccrosterlr@gov.uk</v>
      </c>
      <c r="J625" s="12" t="str">
        <f>_xll.XLOOKUP(E625,customers!$A$1:$A$1001,customers!$G$1:$G$1001,,0)</f>
        <v>United States</v>
      </c>
      <c r="K625" s="13" t="str">
        <f>_xll.XLOOKUP(F625,products!$A$1:$A$49,products!$B$1:$B$49,,0)</f>
        <v>Lib</v>
      </c>
      <c r="L625" s="13" t="str">
        <f>_xll.XLOOKUP(F625,products!$A$1:$A$49,products!$C$1:$C$49,,0)</f>
        <v>M</v>
      </c>
      <c r="M625" s="10" t="str">
        <f>_xll.XLOOKUP(F625,products!$A$1:$A$49,products!$D$1:$D$49,,0) &amp; " Kg "</f>
        <v xml:space="preserve">0.5 Kg </v>
      </c>
      <c r="N625" s="26">
        <f>_xll.XLOOKUP(F625,products!$A$1:$A$49,products!$E$1:$E$49,,0)</f>
        <v>8.73</v>
      </c>
      <c r="O625" s="27">
        <f>(G625*N625)</f>
        <v>43.650000000000006</v>
      </c>
      <c r="P625" t="str">
        <f>IF(K625="Rob","Robusta",IF(K625="Exc","Excelsa",IF(K625="Lib","Liberica",IF(K625="Ara","Arabica",""))))</f>
        <v>Liberica</v>
      </c>
      <c r="Q625" t="str">
        <f>IF(L625="M","Medium",IF(L625="D","Dark",IF(L625="L","Light","")))</f>
        <v>Medium</v>
      </c>
      <c r="R625" t="str">
        <f>_xll.XLOOKUP(Table3[[#This Row],[Customer ID]],customers!$A$1:$A$1001,customers!$I$1:$I$1001,,0)</f>
        <v>Yes</v>
      </c>
    </row>
    <row r="626" spans="1:18" x14ac:dyDescent="0.3">
      <c r="A626" s="9" t="s">
        <v>1384</v>
      </c>
      <c r="B626" s="18">
        <v>44316</v>
      </c>
      <c r="C626" s="8">
        <f>YEAR(B626)</f>
        <v>2021</v>
      </c>
      <c r="D626" s="38" t="str">
        <f t="shared" si="9"/>
        <v>Apr</v>
      </c>
      <c r="E626" s="9" t="s">
        <v>1385</v>
      </c>
      <c r="F626" s="10" t="s">
        <v>6164</v>
      </c>
      <c r="G626" s="9">
        <v>6</v>
      </c>
      <c r="H626" s="9" t="str">
        <f>_xll.XLOOKUP(E626,customers!$A$1:$A$1001,customers!$B$1:$B$1001,,0)</f>
        <v>Alexa Sizey</v>
      </c>
      <c r="I626" s="32">
        <f>_xll.XLOOKUP(E626,customers!$A$1:$A$1001,customers!$C$1:$C$1001,,0)</f>
        <v>0</v>
      </c>
      <c r="J626" s="9" t="str">
        <f>_xll.XLOOKUP(E626,customers!$A$1:$A$1001,customers!$G$1:$G$1001,,0)</f>
        <v>United States</v>
      </c>
      <c r="K626" s="10" t="str">
        <f>_xll.XLOOKUP(F626,products!$A$1:$A$49,products!$B$1:$B$49,,0)</f>
        <v>Lib</v>
      </c>
      <c r="L626" s="10" t="str">
        <f>_xll.XLOOKUP(F626,products!$A$1:$A$49,products!$C$1:$C$49,,0)</f>
        <v>L</v>
      </c>
      <c r="M626" s="10" t="str">
        <f>_xll.XLOOKUP(F626,products!$A$1:$A$49,products!$D$1:$D$49,,0) &amp; " Kg "</f>
        <v xml:space="preserve">2.5 Kg </v>
      </c>
      <c r="N626" s="24">
        <f>_xll.XLOOKUP(F626,products!$A$1:$A$49,products!$E$1:$E$49,,0)</f>
        <v>36.454999999999998</v>
      </c>
      <c r="O626" s="25">
        <f>(G626*N626)</f>
        <v>218.73</v>
      </c>
      <c r="P626" t="str">
        <f>IF(K626="Rob","Robusta",IF(K626="Exc","Excelsa",IF(K626="Lib","Liberica",IF(K626="Ara","Arabica",""))))</f>
        <v>Liberica</v>
      </c>
      <c r="Q626" t="str">
        <f>IF(L626="M","Medium",IF(L626="D","Dark",IF(L626="L","Light","")))</f>
        <v>Light</v>
      </c>
      <c r="R626" t="str">
        <f>_xll.XLOOKUP(Table3[[#This Row],[Customer ID]],customers!$A$1:$A$1001,customers!$I$1:$I$1001,,0)</f>
        <v>No</v>
      </c>
    </row>
    <row r="627" spans="1:18" x14ac:dyDescent="0.3">
      <c r="A627" s="12" t="s">
        <v>1719</v>
      </c>
      <c r="B627" s="19">
        <v>44317</v>
      </c>
      <c r="C627" s="11">
        <f>YEAR(B627)</f>
        <v>2021</v>
      </c>
      <c r="D627" s="38" t="str">
        <f t="shared" si="9"/>
        <v>May</v>
      </c>
      <c r="E627" s="12" t="s">
        <v>1720</v>
      </c>
      <c r="F627" s="13" t="s">
        <v>6155</v>
      </c>
      <c r="G627" s="12">
        <v>5</v>
      </c>
      <c r="H627" s="12" t="str">
        <f>_xll.XLOOKUP(E627,customers!$A$1:$A$1001,customers!$B$1:$B$1001,,0)</f>
        <v>Rem Furman</v>
      </c>
      <c r="I627" s="33" t="str">
        <f>_xll.XLOOKUP(E627,customers!$A$1:$A$1001,customers!$C$1:$C$1001,,0)</f>
        <v>rfurman62@t.co</v>
      </c>
      <c r="J627" s="12" t="str">
        <f>_xll.XLOOKUP(E627,customers!$A$1:$A$1001,customers!$G$1:$G$1001,,0)</f>
        <v>Ireland</v>
      </c>
      <c r="K627" s="13" t="str">
        <f>_xll.XLOOKUP(F627,products!$A$1:$A$49,products!$B$1:$B$49,,0)</f>
        <v>Ara</v>
      </c>
      <c r="L627" s="13" t="str">
        <f>_xll.XLOOKUP(F627,products!$A$1:$A$49,products!$C$1:$C$49,,0)</f>
        <v>M</v>
      </c>
      <c r="M627" s="10" t="str">
        <f>_xll.XLOOKUP(F627,products!$A$1:$A$49,products!$D$1:$D$49,,0) &amp; " Kg "</f>
        <v xml:space="preserve">1 Kg </v>
      </c>
      <c r="N627" s="26">
        <f>_xll.XLOOKUP(F627,products!$A$1:$A$49,products!$E$1:$E$49,,0)</f>
        <v>11.25</v>
      </c>
      <c r="O627" s="27">
        <f>(G627*N627)</f>
        <v>56.25</v>
      </c>
      <c r="P627" t="str">
        <f>IF(K627="Rob","Robusta",IF(K627="Exc","Excelsa",IF(K627="Lib","Liberica",IF(K627="Ara","Arabica",""))))</f>
        <v>Arabica</v>
      </c>
      <c r="Q627" t="str">
        <f>IF(L627="M","Medium",IF(L627="D","Dark",IF(L627="L","Light","")))</f>
        <v>Medium</v>
      </c>
      <c r="R627" t="str">
        <f>_xll.XLOOKUP(Table3[[#This Row],[Customer ID]],customers!$A$1:$A$1001,customers!$I$1:$I$1001,,0)</f>
        <v>Yes</v>
      </c>
    </row>
    <row r="628" spans="1:18" x14ac:dyDescent="0.3">
      <c r="A628" s="9" t="s">
        <v>2250</v>
      </c>
      <c r="B628" s="18">
        <v>44317</v>
      </c>
      <c r="C628" s="8">
        <f>YEAR(B628)</f>
        <v>2021</v>
      </c>
      <c r="D628" s="38" t="str">
        <f t="shared" si="9"/>
        <v>May</v>
      </c>
      <c r="E628" s="9" t="s">
        <v>2251</v>
      </c>
      <c r="F628" s="10" t="s">
        <v>6146</v>
      </c>
      <c r="G628" s="9">
        <v>1</v>
      </c>
      <c r="H628" s="9" t="str">
        <f>_xll.XLOOKUP(E628,customers!$A$1:$A$1001,customers!$B$1:$B$1001,,0)</f>
        <v>Natka Leethem</v>
      </c>
      <c r="I628" s="32" t="str">
        <f>_xll.XLOOKUP(E628,customers!$A$1:$A$1001,customers!$C$1:$C$1001,,0)</f>
        <v>nleethem8o@mac.com</v>
      </c>
      <c r="J628" s="9" t="str">
        <f>_xll.XLOOKUP(E628,customers!$A$1:$A$1001,customers!$G$1:$G$1001,,0)</f>
        <v>United States</v>
      </c>
      <c r="K628" s="10" t="str">
        <f>_xll.XLOOKUP(F628,products!$A$1:$A$49,products!$B$1:$B$49,,0)</f>
        <v>Rob</v>
      </c>
      <c r="L628" s="10" t="str">
        <f>_xll.XLOOKUP(F628,products!$A$1:$A$49,products!$C$1:$C$49,,0)</f>
        <v>M</v>
      </c>
      <c r="M628" s="10" t="str">
        <f>_xll.XLOOKUP(F628,products!$A$1:$A$49,products!$D$1:$D$49,,0) &amp; " Kg "</f>
        <v xml:space="preserve">0.5 Kg </v>
      </c>
      <c r="N628" s="24">
        <f>_xll.XLOOKUP(F628,products!$A$1:$A$49,products!$E$1:$E$49,,0)</f>
        <v>5.97</v>
      </c>
      <c r="O628" s="25">
        <f>(G628*N628)</f>
        <v>5.97</v>
      </c>
      <c r="P628" t="str">
        <f>IF(K628="Rob","Robusta",IF(K628="Exc","Excelsa",IF(K628="Lib","Liberica",IF(K628="Ara","Arabica",""))))</f>
        <v>Robusta</v>
      </c>
      <c r="Q628" t="str">
        <f>IF(L628="M","Medium",IF(L628="D","Dark",IF(L628="L","Light","")))</f>
        <v>Medium</v>
      </c>
      <c r="R628" t="str">
        <f>_xll.XLOOKUP(Table3[[#This Row],[Customer ID]],customers!$A$1:$A$1001,customers!$I$1:$I$1001,,0)</f>
        <v>Yes</v>
      </c>
    </row>
    <row r="629" spans="1:18" x14ac:dyDescent="0.3">
      <c r="A629" s="12" t="s">
        <v>3695</v>
      </c>
      <c r="B629" s="19">
        <v>44318</v>
      </c>
      <c r="C629" s="11">
        <f>YEAR(B629)</f>
        <v>2021</v>
      </c>
      <c r="D629" s="38" t="str">
        <f t="shared" si="9"/>
        <v>May</v>
      </c>
      <c r="E629" s="12" t="s">
        <v>3696</v>
      </c>
      <c r="F629" s="13" t="s">
        <v>6142</v>
      </c>
      <c r="G629" s="12">
        <v>6</v>
      </c>
      <c r="H629" s="12" t="str">
        <f>_xll.XLOOKUP(E629,customers!$A$1:$A$1001,customers!$B$1:$B$1001,,0)</f>
        <v>Elvina Angel</v>
      </c>
      <c r="I629" s="33">
        <f>_xll.XLOOKUP(E629,customers!$A$1:$A$1001,customers!$C$1:$C$1001,,0)</f>
        <v>0</v>
      </c>
      <c r="J629" s="12" t="str">
        <f>_xll.XLOOKUP(E629,customers!$A$1:$A$1001,customers!$G$1:$G$1001,,0)</f>
        <v>Ireland</v>
      </c>
      <c r="K629" s="13" t="str">
        <f>_xll.XLOOKUP(F629,products!$A$1:$A$49,products!$B$1:$B$49,,0)</f>
        <v>Rob</v>
      </c>
      <c r="L629" s="13" t="str">
        <f>_xll.XLOOKUP(F629,products!$A$1:$A$49,products!$C$1:$C$49,,0)</f>
        <v>L</v>
      </c>
      <c r="M629" s="10" t="str">
        <f>_xll.XLOOKUP(F629,products!$A$1:$A$49,products!$D$1:$D$49,,0) &amp; " Kg "</f>
        <v xml:space="preserve">2.5 Kg </v>
      </c>
      <c r="N629" s="26">
        <f>_xll.XLOOKUP(F629,products!$A$1:$A$49,products!$E$1:$E$49,,0)</f>
        <v>27.484999999999996</v>
      </c>
      <c r="O629" s="27">
        <f>(G629*N629)</f>
        <v>164.90999999999997</v>
      </c>
      <c r="P629" t="str">
        <f>IF(K629="Rob","Robusta",IF(K629="Exc","Excelsa",IF(K629="Lib","Liberica",IF(K629="Ara","Arabica",""))))</f>
        <v>Robusta</v>
      </c>
      <c r="Q629" t="str">
        <f>IF(L629="M","Medium",IF(L629="D","Dark",IF(L629="L","Light","")))</f>
        <v>Light</v>
      </c>
      <c r="R629" t="str">
        <f>_xll.XLOOKUP(Table3[[#This Row],[Customer ID]],customers!$A$1:$A$1001,customers!$I$1:$I$1001,,0)</f>
        <v>No</v>
      </c>
    </row>
    <row r="630" spans="1:18" x14ac:dyDescent="0.3">
      <c r="A630" s="9" t="s">
        <v>3872</v>
      </c>
      <c r="B630" s="18">
        <v>44321</v>
      </c>
      <c r="C630" s="8">
        <f>YEAR(B630)</f>
        <v>2021</v>
      </c>
      <c r="D630" s="38" t="str">
        <f t="shared" si="9"/>
        <v>May</v>
      </c>
      <c r="E630" s="9" t="s">
        <v>3873</v>
      </c>
      <c r="F630" s="10" t="s">
        <v>6154</v>
      </c>
      <c r="G630" s="9">
        <v>4</v>
      </c>
      <c r="H630" s="9" t="str">
        <f>_xll.XLOOKUP(E630,customers!$A$1:$A$1001,customers!$B$1:$B$1001,,0)</f>
        <v>Alisha Hulburt</v>
      </c>
      <c r="I630" s="32" t="str">
        <f>_xll.XLOOKUP(E630,customers!$A$1:$A$1001,customers!$C$1:$C$1001,,0)</f>
        <v>ahulburtgn@fda.gov</v>
      </c>
      <c r="J630" s="9" t="str">
        <f>_xll.XLOOKUP(E630,customers!$A$1:$A$1001,customers!$G$1:$G$1001,,0)</f>
        <v>United States</v>
      </c>
      <c r="K630" s="10" t="str">
        <f>_xll.XLOOKUP(F630,products!$A$1:$A$49,products!$B$1:$B$49,,0)</f>
        <v>Ara</v>
      </c>
      <c r="L630" s="10" t="str">
        <f>_xll.XLOOKUP(F630,products!$A$1:$A$49,products!$C$1:$C$49,,0)</f>
        <v>D</v>
      </c>
      <c r="M630" s="10" t="str">
        <f>_xll.XLOOKUP(F630,products!$A$1:$A$49,products!$D$1:$D$49,,0) &amp; " Kg "</f>
        <v xml:space="preserve">0.2 Kg </v>
      </c>
      <c r="N630" s="24">
        <f>_xll.XLOOKUP(F630,products!$A$1:$A$49,products!$E$1:$E$49,,0)</f>
        <v>2.9849999999999999</v>
      </c>
      <c r="O630" s="25">
        <f>(G630*N630)</f>
        <v>11.94</v>
      </c>
      <c r="P630" t="str">
        <f>IF(K630="Rob","Robusta",IF(K630="Exc","Excelsa",IF(K630="Lib","Liberica",IF(K630="Ara","Arabica",""))))</f>
        <v>Arabica</v>
      </c>
      <c r="Q630" t="str">
        <f>IF(L630="M","Medium",IF(L630="D","Dark",IF(L630="L","Light","")))</f>
        <v>Dark</v>
      </c>
      <c r="R630" t="str">
        <f>_xll.XLOOKUP(Table3[[#This Row],[Customer ID]],customers!$A$1:$A$1001,customers!$I$1:$I$1001,,0)</f>
        <v>Yes</v>
      </c>
    </row>
    <row r="631" spans="1:18" x14ac:dyDescent="0.3">
      <c r="A631" s="12" t="s">
        <v>5456</v>
      </c>
      <c r="B631" s="19">
        <v>44323</v>
      </c>
      <c r="C631" s="11">
        <f>YEAR(B631)</f>
        <v>2021</v>
      </c>
      <c r="D631" s="38" t="str">
        <f t="shared" si="9"/>
        <v>May</v>
      </c>
      <c r="E631" s="12" t="s">
        <v>5457</v>
      </c>
      <c r="F631" s="13" t="s">
        <v>6142</v>
      </c>
      <c r="G631" s="12">
        <v>1</v>
      </c>
      <c r="H631" s="12" t="str">
        <f>_xll.XLOOKUP(E631,customers!$A$1:$A$1001,customers!$B$1:$B$1001,,0)</f>
        <v>Izaak Primak</v>
      </c>
      <c r="I631" s="33">
        <f>_xll.XLOOKUP(E631,customers!$A$1:$A$1001,customers!$C$1:$C$1001,,0)</f>
        <v>0</v>
      </c>
      <c r="J631" s="12" t="str">
        <f>_xll.XLOOKUP(E631,customers!$A$1:$A$1001,customers!$G$1:$G$1001,,0)</f>
        <v>United States</v>
      </c>
      <c r="K631" s="13" t="str">
        <f>_xll.XLOOKUP(F631,products!$A$1:$A$49,products!$B$1:$B$49,,0)</f>
        <v>Rob</v>
      </c>
      <c r="L631" s="13" t="str">
        <f>_xll.XLOOKUP(F631,products!$A$1:$A$49,products!$C$1:$C$49,,0)</f>
        <v>L</v>
      </c>
      <c r="M631" s="10" t="str">
        <f>_xll.XLOOKUP(F631,products!$A$1:$A$49,products!$D$1:$D$49,,0) &amp; " Kg "</f>
        <v xml:space="preserve">2.5 Kg </v>
      </c>
      <c r="N631" s="26">
        <f>_xll.XLOOKUP(F631,products!$A$1:$A$49,products!$E$1:$E$49,,0)</f>
        <v>27.484999999999996</v>
      </c>
      <c r="O631" s="27">
        <f>(G631*N631)</f>
        <v>27.484999999999996</v>
      </c>
      <c r="P631" t="str">
        <f>IF(K631="Rob","Robusta",IF(K631="Exc","Excelsa",IF(K631="Lib","Liberica",IF(K631="Ara","Arabica",""))))</f>
        <v>Robusta</v>
      </c>
      <c r="Q631" t="str">
        <f>IF(L631="M","Medium",IF(L631="D","Dark",IF(L631="L","Light","")))</f>
        <v>Light</v>
      </c>
      <c r="R631" t="str">
        <f>_xll.XLOOKUP(Table3[[#This Row],[Customer ID]],customers!$A$1:$A$1001,customers!$I$1:$I$1001,,0)</f>
        <v>Yes</v>
      </c>
    </row>
    <row r="632" spans="1:18" x14ac:dyDescent="0.3">
      <c r="A632" s="9" t="s">
        <v>1998</v>
      </c>
      <c r="B632" s="18">
        <v>44324</v>
      </c>
      <c r="C632" s="8">
        <f>YEAR(B632)</f>
        <v>2021</v>
      </c>
      <c r="D632" s="38" t="str">
        <f t="shared" si="9"/>
        <v>May</v>
      </c>
      <c r="E632" s="9" t="s">
        <v>1999</v>
      </c>
      <c r="F632" s="10" t="s">
        <v>6153</v>
      </c>
      <c r="G632" s="9">
        <v>6</v>
      </c>
      <c r="H632" s="9" t="str">
        <f>_xll.XLOOKUP(E632,customers!$A$1:$A$1001,customers!$B$1:$B$1001,,0)</f>
        <v>Silvana Northeast</v>
      </c>
      <c r="I632" s="32" t="str">
        <f>_xll.XLOOKUP(E632,customers!$A$1:$A$1001,customers!$C$1:$C$1001,,0)</f>
        <v>snortheast7f@mashable.com</v>
      </c>
      <c r="J632" s="9" t="str">
        <f>_xll.XLOOKUP(E632,customers!$A$1:$A$1001,customers!$G$1:$G$1001,,0)</f>
        <v>United States</v>
      </c>
      <c r="K632" s="10" t="str">
        <f>_xll.XLOOKUP(F632,products!$A$1:$A$49,products!$B$1:$B$49,,0)</f>
        <v>Exc</v>
      </c>
      <c r="L632" s="10" t="str">
        <f>_xll.XLOOKUP(F632,products!$A$1:$A$49,products!$C$1:$C$49,,0)</f>
        <v>D</v>
      </c>
      <c r="M632" s="10" t="str">
        <f>_xll.XLOOKUP(F632,products!$A$1:$A$49,products!$D$1:$D$49,,0) &amp; " Kg "</f>
        <v xml:space="preserve">0.2 Kg </v>
      </c>
      <c r="N632" s="24">
        <f>_xll.XLOOKUP(F632,products!$A$1:$A$49,products!$E$1:$E$49,,0)</f>
        <v>3.645</v>
      </c>
      <c r="O632" s="25">
        <f>(G632*N632)</f>
        <v>21.87</v>
      </c>
      <c r="P632" t="str">
        <f>IF(K632="Rob","Robusta",IF(K632="Exc","Excelsa",IF(K632="Lib","Liberica",IF(K632="Ara","Arabica",""))))</f>
        <v>Excelsa</v>
      </c>
      <c r="Q632" t="str">
        <f>IF(L632="M","Medium",IF(L632="D","Dark",IF(L632="L","Light","")))</f>
        <v>Dark</v>
      </c>
      <c r="R632" t="str">
        <f>_xll.XLOOKUP(Table3[[#This Row],[Customer ID]],customers!$A$1:$A$1001,customers!$I$1:$I$1001,,0)</f>
        <v>Yes</v>
      </c>
    </row>
    <row r="633" spans="1:18" x14ac:dyDescent="0.3">
      <c r="A633" s="12" t="s">
        <v>3499</v>
      </c>
      <c r="B633" s="19">
        <v>44330</v>
      </c>
      <c r="C633" s="11">
        <f>YEAR(B633)</f>
        <v>2021</v>
      </c>
      <c r="D633" s="38" t="str">
        <f t="shared" si="9"/>
        <v>May</v>
      </c>
      <c r="E633" s="12" t="s">
        <v>3500</v>
      </c>
      <c r="F633" s="13" t="s">
        <v>6139</v>
      </c>
      <c r="G633" s="12">
        <v>2</v>
      </c>
      <c r="H633" s="12" t="str">
        <f>_xll.XLOOKUP(E633,customers!$A$1:$A$1001,customers!$B$1:$B$1001,,0)</f>
        <v>Nannie Naseby</v>
      </c>
      <c r="I633" s="33" t="str">
        <f>_xll.XLOOKUP(E633,customers!$A$1:$A$1001,customers!$C$1:$C$1001,,0)</f>
        <v>nnasebyes@umich.edu</v>
      </c>
      <c r="J633" s="12" t="str">
        <f>_xll.XLOOKUP(E633,customers!$A$1:$A$1001,customers!$G$1:$G$1001,,0)</f>
        <v>United States</v>
      </c>
      <c r="K633" s="13" t="str">
        <f>_xll.XLOOKUP(F633,products!$A$1:$A$49,products!$B$1:$B$49,,0)</f>
        <v>Exc</v>
      </c>
      <c r="L633" s="13" t="str">
        <f>_xll.XLOOKUP(F633,products!$A$1:$A$49,products!$C$1:$C$49,,0)</f>
        <v>M</v>
      </c>
      <c r="M633" s="10" t="str">
        <f>_xll.XLOOKUP(F633,products!$A$1:$A$49,products!$D$1:$D$49,,0) &amp; " Kg "</f>
        <v xml:space="preserve">0.5 Kg </v>
      </c>
      <c r="N633" s="26">
        <f>_xll.XLOOKUP(F633,products!$A$1:$A$49,products!$E$1:$E$49,,0)</f>
        <v>8.25</v>
      </c>
      <c r="O633" s="27">
        <f>(G633*N633)</f>
        <v>16.5</v>
      </c>
      <c r="P633" t="str">
        <f>IF(K633="Rob","Robusta",IF(K633="Exc","Excelsa",IF(K633="Lib","Liberica",IF(K633="Ara","Arabica",""))))</f>
        <v>Excelsa</v>
      </c>
      <c r="Q633" t="str">
        <f>IF(L633="M","Medium",IF(L633="D","Dark",IF(L633="L","Light","")))</f>
        <v>Medium</v>
      </c>
      <c r="R633" t="str">
        <f>_xll.XLOOKUP(Table3[[#This Row],[Customer ID]],customers!$A$1:$A$1001,customers!$I$1:$I$1001,,0)</f>
        <v>Yes</v>
      </c>
    </row>
    <row r="634" spans="1:18" x14ac:dyDescent="0.3">
      <c r="A634" s="9" t="s">
        <v>4365</v>
      </c>
      <c r="B634" s="18">
        <v>44330</v>
      </c>
      <c r="C634" s="8">
        <f>YEAR(B634)</f>
        <v>2021</v>
      </c>
      <c r="D634" s="38" t="str">
        <f t="shared" si="9"/>
        <v>May</v>
      </c>
      <c r="E634" s="9" t="s">
        <v>4366</v>
      </c>
      <c r="F634" s="10" t="s">
        <v>6163</v>
      </c>
      <c r="G634" s="9">
        <v>3</v>
      </c>
      <c r="H634" s="9" t="str">
        <f>_xll.XLOOKUP(E634,customers!$A$1:$A$1001,customers!$B$1:$B$1001,,0)</f>
        <v>Deonne Shortall</v>
      </c>
      <c r="I634" s="32" t="str">
        <f>_xll.XLOOKUP(E634,customers!$A$1:$A$1001,customers!$C$1:$C$1001,,0)</f>
        <v>dshortallj2@wikipedia.org</v>
      </c>
      <c r="J634" s="9" t="str">
        <f>_xll.XLOOKUP(E634,customers!$A$1:$A$1001,customers!$G$1:$G$1001,,0)</f>
        <v>United States</v>
      </c>
      <c r="K634" s="10" t="str">
        <f>_xll.XLOOKUP(F634,products!$A$1:$A$49,products!$B$1:$B$49,,0)</f>
        <v>Rob</v>
      </c>
      <c r="L634" s="10" t="str">
        <f>_xll.XLOOKUP(F634,products!$A$1:$A$49,products!$C$1:$C$49,,0)</f>
        <v>D</v>
      </c>
      <c r="M634" s="10" t="str">
        <f>_xll.XLOOKUP(F634,products!$A$1:$A$49,products!$D$1:$D$49,,0) &amp; " Kg "</f>
        <v xml:space="preserve">0.2 Kg </v>
      </c>
      <c r="N634" s="24">
        <f>_xll.XLOOKUP(F634,products!$A$1:$A$49,products!$E$1:$E$49,,0)</f>
        <v>2.6849999999999996</v>
      </c>
      <c r="O634" s="25">
        <f>(G634*N634)</f>
        <v>8.0549999999999997</v>
      </c>
      <c r="P634" t="str">
        <f>IF(K634="Rob","Robusta",IF(K634="Exc","Excelsa",IF(K634="Lib","Liberica",IF(K634="Ara","Arabica",""))))</f>
        <v>Robusta</v>
      </c>
      <c r="Q634" t="str">
        <f>IF(L634="M","Medium",IF(L634="D","Dark",IF(L634="L","Light","")))</f>
        <v>Dark</v>
      </c>
      <c r="R634" t="str">
        <f>_xll.XLOOKUP(Table3[[#This Row],[Customer ID]],customers!$A$1:$A$1001,customers!$I$1:$I$1001,,0)</f>
        <v>Yes</v>
      </c>
    </row>
    <row r="635" spans="1:18" x14ac:dyDescent="0.3">
      <c r="A635" s="12" t="s">
        <v>4098</v>
      </c>
      <c r="B635" s="19">
        <v>44331</v>
      </c>
      <c r="C635" s="11">
        <f>YEAR(B635)</f>
        <v>2021</v>
      </c>
      <c r="D635" s="38" t="str">
        <f t="shared" si="9"/>
        <v>May</v>
      </c>
      <c r="E635" s="12" t="s">
        <v>4099</v>
      </c>
      <c r="F635" s="13" t="s">
        <v>6150</v>
      </c>
      <c r="G635" s="12">
        <v>1</v>
      </c>
      <c r="H635" s="12" t="str">
        <f>_xll.XLOOKUP(E635,customers!$A$1:$A$1001,customers!$B$1:$B$1001,,0)</f>
        <v>Jeno Capey</v>
      </c>
      <c r="I635" s="33" t="str">
        <f>_xll.XLOOKUP(E635,customers!$A$1:$A$1001,customers!$C$1:$C$1001,,0)</f>
        <v>jcapeyhr@bravesites.com</v>
      </c>
      <c r="J635" s="12" t="str">
        <f>_xll.XLOOKUP(E635,customers!$A$1:$A$1001,customers!$G$1:$G$1001,,0)</f>
        <v>United States</v>
      </c>
      <c r="K635" s="13" t="str">
        <f>_xll.XLOOKUP(F635,products!$A$1:$A$49,products!$B$1:$B$49,,0)</f>
        <v>Lib</v>
      </c>
      <c r="L635" s="13" t="str">
        <f>_xll.XLOOKUP(F635,products!$A$1:$A$49,products!$C$1:$C$49,,0)</f>
        <v>D</v>
      </c>
      <c r="M635" s="10" t="str">
        <f>_xll.XLOOKUP(F635,products!$A$1:$A$49,products!$D$1:$D$49,,0) &amp; " Kg "</f>
        <v xml:space="preserve">0.2 Kg </v>
      </c>
      <c r="N635" s="26">
        <f>_xll.XLOOKUP(F635,products!$A$1:$A$49,products!$E$1:$E$49,,0)</f>
        <v>3.8849999999999998</v>
      </c>
      <c r="O635" s="27">
        <f>(G635*N635)</f>
        <v>3.8849999999999998</v>
      </c>
      <c r="P635" t="str">
        <f>IF(K635="Rob","Robusta",IF(K635="Exc","Excelsa",IF(K635="Lib","Liberica",IF(K635="Ara","Arabica",""))))</f>
        <v>Liberica</v>
      </c>
      <c r="Q635" t="str">
        <f>IF(L635="M","Medium",IF(L635="D","Dark",IF(L635="L","Light","")))</f>
        <v>Dark</v>
      </c>
      <c r="R635" t="str">
        <f>_xll.XLOOKUP(Table3[[#This Row],[Customer ID]],customers!$A$1:$A$1001,customers!$I$1:$I$1001,,0)</f>
        <v>Yes</v>
      </c>
    </row>
    <row r="636" spans="1:18" x14ac:dyDescent="0.3">
      <c r="A636" s="9" t="s">
        <v>2745</v>
      </c>
      <c r="B636" s="18">
        <v>44332</v>
      </c>
      <c r="C636" s="8">
        <f>YEAR(B636)</f>
        <v>2021</v>
      </c>
      <c r="D636" s="38" t="str">
        <f t="shared" si="9"/>
        <v>May</v>
      </c>
      <c r="E636" s="9" t="s">
        <v>2746</v>
      </c>
      <c r="F636" s="10" t="s">
        <v>6170</v>
      </c>
      <c r="G636" s="9">
        <v>4</v>
      </c>
      <c r="H636" s="9" t="str">
        <f>_xll.XLOOKUP(E636,customers!$A$1:$A$1001,customers!$B$1:$B$1001,,0)</f>
        <v>Neely Broadberrie</v>
      </c>
      <c r="I636" s="32" t="str">
        <f>_xll.XLOOKUP(E636,customers!$A$1:$A$1001,customers!$C$1:$C$1001,,0)</f>
        <v>nbroadberrieb4@gnu.org</v>
      </c>
      <c r="J636" s="9" t="str">
        <f>_xll.XLOOKUP(E636,customers!$A$1:$A$1001,customers!$G$1:$G$1001,,0)</f>
        <v>United States</v>
      </c>
      <c r="K636" s="10" t="str">
        <f>_xll.XLOOKUP(F636,products!$A$1:$A$49,products!$B$1:$B$49,,0)</f>
        <v>Lib</v>
      </c>
      <c r="L636" s="10" t="str">
        <f>_xll.XLOOKUP(F636,products!$A$1:$A$49,products!$C$1:$C$49,,0)</f>
        <v>L</v>
      </c>
      <c r="M636" s="10" t="str">
        <f>_xll.XLOOKUP(F636,products!$A$1:$A$49,products!$D$1:$D$49,,0) &amp; " Kg "</f>
        <v xml:space="preserve">1 Kg </v>
      </c>
      <c r="N636" s="24">
        <f>_xll.XLOOKUP(F636,products!$A$1:$A$49,products!$E$1:$E$49,,0)</f>
        <v>15.85</v>
      </c>
      <c r="O636" s="25">
        <f>(G636*N636)</f>
        <v>63.4</v>
      </c>
      <c r="P636" t="str">
        <f>IF(K636="Rob","Robusta",IF(K636="Exc","Excelsa",IF(K636="Lib","Liberica",IF(K636="Ara","Arabica",""))))</f>
        <v>Liberica</v>
      </c>
      <c r="Q636" t="str">
        <f>IF(L636="M","Medium",IF(L636="D","Dark",IF(L636="L","Light","")))</f>
        <v>Light</v>
      </c>
      <c r="R636" t="str">
        <f>_xll.XLOOKUP(Table3[[#This Row],[Customer ID]],customers!$A$1:$A$1001,customers!$I$1:$I$1001,,0)</f>
        <v>No</v>
      </c>
    </row>
    <row r="637" spans="1:18" x14ac:dyDescent="0.3">
      <c r="A637" s="12" t="s">
        <v>5803</v>
      </c>
      <c r="B637" s="19">
        <v>44332</v>
      </c>
      <c r="C637" s="11">
        <f>YEAR(B637)</f>
        <v>2021</v>
      </c>
      <c r="D637" s="38" t="str">
        <f t="shared" si="9"/>
        <v>May</v>
      </c>
      <c r="E637" s="12" t="s">
        <v>5804</v>
      </c>
      <c r="F637" s="13" t="s">
        <v>6173</v>
      </c>
      <c r="G637" s="12">
        <v>2</v>
      </c>
      <c r="H637" s="12" t="str">
        <f>_xll.XLOOKUP(E637,customers!$A$1:$A$1001,customers!$B$1:$B$1001,,0)</f>
        <v>Geoffrey Siuda</v>
      </c>
      <c r="I637" s="33" t="str">
        <f>_xll.XLOOKUP(E637,customers!$A$1:$A$1001,customers!$C$1:$C$1001,,0)</f>
        <v>gsiudaq4@nytimes.com</v>
      </c>
      <c r="J637" s="12" t="str">
        <f>_xll.XLOOKUP(E637,customers!$A$1:$A$1001,customers!$G$1:$G$1001,,0)</f>
        <v>United States</v>
      </c>
      <c r="K637" s="13" t="str">
        <f>_xll.XLOOKUP(F637,products!$A$1:$A$49,products!$B$1:$B$49,,0)</f>
        <v>Rob</v>
      </c>
      <c r="L637" s="13" t="str">
        <f>_xll.XLOOKUP(F637,products!$A$1:$A$49,products!$C$1:$C$49,,0)</f>
        <v>L</v>
      </c>
      <c r="M637" s="10" t="str">
        <f>_xll.XLOOKUP(F637,products!$A$1:$A$49,products!$D$1:$D$49,,0) &amp; " Kg "</f>
        <v xml:space="preserve">0.5 Kg </v>
      </c>
      <c r="N637" s="26">
        <f>_xll.XLOOKUP(F637,products!$A$1:$A$49,products!$E$1:$E$49,,0)</f>
        <v>7.169999999999999</v>
      </c>
      <c r="O637" s="27">
        <f>(G637*N637)</f>
        <v>14.339999999999998</v>
      </c>
      <c r="P637" t="str">
        <f>IF(K637="Rob","Robusta",IF(K637="Exc","Excelsa",IF(K637="Lib","Liberica",IF(K637="Ara","Arabica",""))))</f>
        <v>Robusta</v>
      </c>
      <c r="Q637" t="str">
        <f>IF(L637="M","Medium",IF(L637="D","Dark",IF(L637="L","Light","")))</f>
        <v>Light</v>
      </c>
      <c r="R637" t="str">
        <f>_xll.XLOOKUP(Table3[[#This Row],[Customer ID]],customers!$A$1:$A$1001,customers!$I$1:$I$1001,,0)</f>
        <v>Yes</v>
      </c>
    </row>
    <row r="638" spans="1:18" x14ac:dyDescent="0.3">
      <c r="A638" s="9" t="s">
        <v>2009</v>
      </c>
      <c r="B638" s="18">
        <v>44333</v>
      </c>
      <c r="C638" s="8">
        <f>YEAR(B638)</f>
        <v>2021</v>
      </c>
      <c r="D638" s="38" t="str">
        <f t="shared" si="9"/>
        <v>May</v>
      </c>
      <c r="E638" s="9" t="s">
        <v>2010</v>
      </c>
      <c r="F638" s="10" t="s">
        <v>6154</v>
      </c>
      <c r="G638" s="9">
        <v>2</v>
      </c>
      <c r="H638" s="9" t="str">
        <f>_xll.XLOOKUP(E638,customers!$A$1:$A$1001,customers!$B$1:$B$1001,,0)</f>
        <v>Monica Fearon</v>
      </c>
      <c r="I638" s="32" t="str">
        <f>_xll.XLOOKUP(E638,customers!$A$1:$A$1001,customers!$C$1:$C$1001,,0)</f>
        <v>mfearon7h@reverbnation.com</v>
      </c>
      <c r="J638" s="9" t="str">
        <f>_xll.XLOOKUP(E638,customers!$A$1:$A$1001,customers!$G$1:$G$1001,,0)</f>
        <v>United States</v>
      </c>
      <c r="K638" s="10" t="str">
        <f>_xll.XLOOKUP(F638,products!$A$1:$A$49,products!$B$1:$B$49,,0)</f>
        <v>Ara</v>
      </c>
      <c r="L638" s="10" t="str">
        <f>_xll.XLOOKUP(F638,products!$A$1:$A$49,products!$C$1:$C$49,,0)</f>
        <v>D</v>
      </c>
      <c r="M638" s="10" t="str">
        <f>_xll.XLOOKUP(F638,products!$A$1:$A$49,products!$D$1:$D$49,,0) &amp; " Kg "</f>
        <v xml:space="preserve">0.2 Kg </v>
      </c>
      <c r="N638" s="24">
        <f>_xll.XLOOKUP(F638,products!$A$1:$A$49,products!$E$1:$E$49,,0)</f>
        <v>2.9849999999999999</v>
      </c>
      <c r="O638" s="25">
        <f>(G638*N638)</f>
        <v>5.97</v>
      </c>
      <c r="P638" t="str">
        <f>IF(K638="Rob","Robusta",IF(K638="Exc","Excelsa",IF(K638="Lib","Liberica",IF(K638="Ara","Arabica",""))))</f>
        <v>Arabica</v>
      </c>
      <c r="Q638" t="str">
        <f>IF(L638="M","Medium",IF(L638="D","Dark",IF(L638="L","Light","")))</f>
        <v>Dark</v>
      </c>
      <c r="R638" t="str">
        <f>_xll.XLOOKUP(Table3[[#This Row],[Customer ID]],customers!$A$1:$A$1001,customers!$I$1:$I$1001,,0)</f>
        <v>No</v>
      </c>
    </row>
    <row r="639" spans="1:18" x14ac:dyDescent="0.3">
      <c r="A639" s="12" t="s">
        <v>3553</v>
      </c>
      <c r="B639" s="19">
        <v>44335</v>
      </c>
      <c r="C639" s="11">
        <f>YEAR(B639)</f>
        <v>2021</v>
      </c>
      <c r="D639" s="38" t="str">
        <f t="shared" si="9"/>
        <v>May</v>
      </c>
      <c r="E639" s="12" t="s">
        <v>3554</v>
      </c>
      <c r="F639" s="13" t="s">
        <v>6175</v>
      </c>
      <c r="G639" s="12">
        <v>4</v>
      </c>
      <c r="H639" s="12" t="str">
        <f>_xll.XLOOKUP(E639,customers!$A$1:$A$1001,customers!$B$1:$B$1001,,0)</f>
        <v>Zack Pellett</v>
      </c>
      <c r="I639" s="33" t="str">
        <f>_xll.XLOOKUP(E639,customers!$A$1:$A$1001,customers!$C$1:$C$1001,,0)</f>
        <v>zpellettf2@dailymotion.com</v>
      </c>
      <c r="J639" s="12" t="str">
        <f>_xll.XLOOKUP(E639,customers!$A$1:$A$1001,customers!$G$1:$G$1001,,0)</f>
        <v>United States</v>
      </c>
      <c r="K639" s="13" t="str">
        <f>_xll.XLOOKUP(F639,products!$A$1:$A$49,products!$B$1:$B$49,,0)</f>
        <v>Ara</v>
      </c>
      <c r="L639" s="13" t="str">
        <f>_xll.XLOOKUP(F639,products!$A$1:$A$49,products!$C$1:$C$49,,0)</f>
        <v>M</v>
      </c>
      <c r="M639" s="10" t="str">
        <f>_xll.XLOOKUP(F639,products!$A$1:$A$49,products!$D$1:$D$49,,0) &amp; " Kg "</f>
        <v xml:space="preserve">2.5 Kg </v>
      </c>
      <c r="N639" s="26">
        <f>_xll.XLOOKUP(F639,products!$A$1:$A$49,products!$E$1:$E$49,,0)</f>
        <v>25.874999999999996</v>
      </c>
      <c r="O639" s="27">
        <f>(G639*N639)</f>
        <v>103.49999999999999</v>
      </c>
      <c r="P639" t="str">
        <f>IF(K639="Rob","Robusta",IF(K639="Exc","Excelsa",IF(K639="Lib","Liberica",IF(K639="Ara","Arabica",""))))</f>
        <v>Arabica</v>
      </c>
      <c r="Q639" t="str">
        <f>IF(L639="M","Medium",IF(L639="D","Dark",IF(L639="L","Light","")))</f>
        <v>Medium</v>
      </c>
      <c r="R639" t="str">
        <f>_xll.XLOOKUP(Table3[[#This Row],[Customer ID]],customers!$A$1:$A$1001,customers!$I$1:$I$1001,,0)</f>
        <v>No</v>
      </c>
    </row>
    <row r="640" spans="1:18" x14ac:dyDescent="0.3">
      <c r="A640" s="9" t="s">
        <v>3021</v>
      </c>
      <c r="B640" s="18">
        <v>44336</v>
      </c>
      <c r="C640" s="8">
        <f>YEAR(B640)</f>
        <v>2021</v>
      </c>
      <c r="D640" s="38" t="str">
        <f t="shared" si="9"/>
        <v>May</v>
      </c>
      <c r="E640" s="9" t="s">
        <v>3022</v>
      </c>
      <c r="F640" s="10" t="s">
        <v>6163</v>
      </c>
      <c r="G640" s="9">
        <v>2</v>
      </c>
      <c r="H640" s="9" t="str">
        <f>_xll.XLOOKUP(E640,customers!$A$1:$A$1001,customers!$B$1:$B$1001,,0)</f>
        <v>Antone Harrold</v>
      </c>
      <c r="I640" s="32" t="str">
        <f>_xll.XLOOKUP(E640,customers!$A$1:$A$1001,customers!$C$1:$C$1001,,0)</f>
        <v>aharroldch@miibeian.gov.cn</v>
      </c>
      <c r="J640" s="9" t="str">
        <f>_xll.XLOOKUP(E640,customers!$A$1:$A$1001,customers!$G$1:$G$1001,,0)</f>
        <v>United States</v>
      </c>
      <c r="K640" s="10" t="str">
        <f>_xll.XLOOKUP(F640,products!$A$1:$A$49,products!$B$1:$B$49,,0)</f>
        <v>Rob</v>
      </c>
      <c r="L640" s="10" t="str">
        <f>_xll.XLOOKUP(F640,products!$A$1:$A$49,products!$C$1:$C$49,,0)</f>
        <v>D</v>
      </c>
      <c r="M640" s="10" t="str">
        <f>_xll.XLOOKUP(F640,products!$A$1:$A$49,products!$D$1:$D$49,,0) &amp; " Kg "</f>
        <v xml:space="preserve">0.2 Kg </v>
      </c>
      <c r="N640" s="24">
        <f>_xll.XLOOKUP(F640,products!$A$1:$A$49,products!$E$1:$E$49,,0)</f>
        <v>2.6849999999999996</v>
      </c>
      <c r="O640" s="25">
        <f>(G640*N640)</f>
        <v>5.3699999999999992</v>
      </c>
      <c r="P640" t="str">
        <f>IF(K640="Rob","Robusta",IF(K640="Exc","Excelsa",IF(K640="Lib","Liberica",IF(K640="Ara","Arabica",""))))</f>
        <v>Robusta</v>
      </c>
      <c r="Q640" t="str">
        <f>IF(L640="M","Medium",IF(L640="D","Dark",IF(L640="L","Light","")))</f>
        <v>Dark</v>
      </c>
      <c r="R640" t="str">
        <f>_xll.XLOOKUP(Table3[[#This Row],[Customer ID]],customers!$A$1:$A$1001,customers!$I$1:$I$1001,,0)</f>
        <v>No</v>
      </c>
    </row>
    <row r="641" spans="1:18" x14ac:dyDescent="0.3">
      <c r="A641" s="12" t="s">
        <v>1759</v>
      </c>
      <c r="B641" s="19">
        <v>44337</v>
      </c>
      <c r="C641" s="11">
        <f>YEAR(B641)</f>
        <v>2021</v>
      </c>
      <c r="D641" s="38" t="str">
        <f t="shared" si="9"/>
        <v>May</v>
      </c>
      <c r="E641" s="12" t="s">
        <v>1760</v>
      </c>
      <c r="F641" s="13" t="s">
        <v>6178</v>
      </c>
      <c r="G641" s="12">
        <v>4</v>
      </c>
      <c r="H641" s="12" t="str">
        <f>_xll.XLOOKUP(E641,customers!$A$1:$A$1001,customers!$B$1:$B$1001,,0)</f>
        <v>Elsbeth Westerman</v>
      </c>
      <c r="I641" s="33" t="str">
        <f>_xll.XLOOKUP(E641,customers!$A$1:$A$1001,customers!$C$1:$C$1001,,0)</f>
        <v>ewesterman69@si.edu</v>
      </c>
      <c r="J641" s="12" t="str">
        <f>_xll.XLOOKUP(E641,customers!$A$1:$A$1001,customers!$G$1:$G$1001,,0)</f>
        <v>Ireland</v>
      </c>
      <c r="K641" s="13" t="str">
        <f>_xll.XLOOKUP(F641,products!$A$1:$A$49,products!$B$1:$B$49,,0)</f>
        <v>Rob</v>
      </c>
      <c r="L641" s="13" t="str">
        <f>_xll.XLOOKUP(F641,products!$A$1:$A$49,products!$C$1:$C$49,,0)</f>
        <v>L</v>
      </c>
      <c r="M641" s="10" t="str">
        <f>_xll.XLOOKUP(F641,products!$A$1:$A$49,products!$D$1:$D$49,,0) &amp; " Kg "</f>
        <v xml:space="preserve">0.2 Kg </v>
      </c>
      <c r="N641" s="26">
        <f>_xll.XLOOKUP(F641,products!$A$1:$A$49,products!$E$1:$E$49,,0)</f>
        <v>3.5849999999999995</v>
      </c>
      <c r="O641" s="27">
        <f>(G641*N641)</f>
        <v>14.339999999999998</v>
      </c>
      <c r="P641" t="str">
        <f>IF(K641="Rob","Robusta",IF(K641="Exc","Excelsa",IF(K641="Lib","Liberica",IF(K641="Ara","Arabica",""))))</f>
        <v>Robusta</v>
      </c>
      <c r="Q641" t="str">
        <f>IF(L641="M","Medium",IF(L641="D","Dark",IF(L641="L","Light","")))</f>
        <v>Light</v>
      </c>
      <c r="R641" t="str">
        <f>_xll.XLOOKUP(Table3[[#This Row],[Customer ID]],customers!$A$1:$A$1001,customers!$I$1:$I$1001,,0)</f>
        <v>No</v>
      </c>
    </row>
    <row r="642" spans="1:18" x14ac:dyDescent="0.3">
      <c r="A642" s="9" t="s">
        <v>1596</v>
      </c>
      <c r="B642" s="18">
        <v>44339</v>
      </c>
      <c r="C642" s="8">
        <f>YEAR(B642)</f>
        <v>2021</v>
      </c>
      <c r="D642" s="38" t="str">
        <f t="shared" ref="D642:D705" si="10">TEXT(B642,"MMM")</f>
        <v>May</v>
      </c>
      <c r="E642" s="9" t="s">
        <v>1597</v>
      </c>
      <c r="F642" s="10" t="s">
        <v>6176</v>
      </c>
      <c r="G642" s="9">
        <v>6</v>
      </c>
      <c r="H642" s="9" t="str">
        <f>_xll.XLOOKUP(E642,customers!$A$1:$A$1001,customers!$B$1:$B$1001,,0)</f>
        <v>Nealson Cuttler</v>
      </c>
      <c r="I642" s="32" t="str">
        <f>_xll.XLOOKUP(E642,customers!$A$1:$A$1001,customers!$C$1:$C$1001,,0)</f>
        <v>ncuttler5g@parallels.com</v>
      </c>
      <c r="J642" s="9" t="str">
        <f>_xll.XLOOKUP(E642,customers!$A$1:$A$1001,customers!$G$1:$G$1001,,0)</f>
        <v>United States</v>
      </c>
      <c r="K642" s="10" t="str">
        <f>_xll.XLOOKUP(F642,products!$A$1:$A$49,products!$B$1:$B$49,,0)</f>
        <v>Exc</v>
      </c>
      <c r="L642" s="10" t="str">
        <f>_xll.XLOOKUP(F642,products!$A$1:$A$49,products!$C$1:$C$49,,0)</f>
        <v>L</v>
      </c>
      <c r="M642" s="10" t="str">
        <f>_xll.XLOOKUP(F642,products!$A$1:$A$49,products!$D$1:$D$49,,0) &amp; " Kg "</f>
        <v xml:space="preserve">0.5 Kg </v>
      </c>
      <c r="N642" s="24">
        <f>_xll.XLOOKUP(F642,products!$A$1:$A$49,products!$E$1:$E$49,,0)</f>
        <v>8.91</v>
      </c>
      <c r="O642" s="25">
        <f>(G642*N642)</f>
        <v>53.46</v>
      </c>
      <c r="P642" t="str">
        <f>IF(K642="Rob","Robusta",IF(K642="Exc","Excelsa",IF(K642="Lib","Liberica",IF(K642="Ara","Arabica",""))))</f>
        <v>Excelsa</v>
      </c>
      <c r="Q642" t="str">
        <f>IF(L642="M","Medium",IF(L642="D","Dark",IF(L642="L","Light","")))</f>
        <v>Light</v>
      </c>
      <c r="R642" t="str">
        <f>_xll.XLOOKUP(Table3[[#This Row],[Customer ID]],customers!$A$1:$A$1001,customers!$I$1:$I$1001,,0)</f>
        <v>No</v>
      </c>
    </row>
    <row r="643" spans="1:18" x14ac:dyDescent="0.3">
      <c r="A643" s="12" t="s">
        <v>1596</v>
      </c>
      <c r="B643" s="19">
        <v>44339</v>
      </c>
      <c r="C643" s="11">
        <f>YEAR(B643)</f>
        <v>2021</v>
      </c>
      <c r="D643" s="38" t="str">
        <f t="shared" si="10"/>
        <v>May</v>
      </c>
      <c r="E643" s="12" t="s">
        <v>1597</v>
      </c>
      <c r="F643" s="13" t="s">
        <v>6165</v>
      </c>
      <c r="G643" s="12">
        <v>2</v>
      </c>
      <c r="H643" s="12" t="str">
        <f>_xll.XLOOKUP(E643,customers!$A$1:$A$1001,customers!$B$1:$B$1001,,0)</f>
        <v>Nealson Cuttler</v>
      </c>
      <c r="I643" s="33" t="str">
        <f>_xll.XLOOKUP(E643,customers!$A$1:$A$1001,customers!$C$1:$C$1001,,0)</f>
        <v>ncuttler5g@parallels.com</v>
      </c>
      <c r="J643" s="12" t="str">
        <f>_xll.XLOOKUP(E643,customers!$A$1:$A$1001,customers!$G$1:$G$1001,,0)</f>
        <v>United States</v>
      </c>
      <c r="K643" s="13" t="str">
        <f>_xll.XLOOKUP(F643,products!$A$1:$A$49,products!$B$1:$B$49,,0)</f>
        <v>Lib</v>
      </c>
      <c r="L643" s="13" t="str">
        <f>_xll.XLOOKUP(F643,products!$A$1:$A$49,products!$C$1:$C$49,,0)</f>
        <v>D</v>
      </c>
      <c r="M643" s="10" t="str">
        <f>_xll.XLOOKUP(F643,products!$A$1:$A$49,products!$D$1:$D$49,,0) &amp; " Kg "</f>
        <v xml:space="preserve">2.5 Kg </v>
      </c>
      <c r="N643" s="26">
        <f>_xll.XLOOKUP(F643,products!$A$1:$A$49,products!$E$1:$E$49,,0)</f>
        <v>29.784999999999997</v>
      </c>
      <c r="O643" s="27">
        <f>(G643*N643)</f>
        <v>59.569999999999993</v>
      </c>
      <c r="P643" t="str">
        <f>IF(K643="Rob","Robusta",IF(K643="Exc","Excelsa",IF(K643="Lib","Liberica",IF(K643="Ara","Arabica",""))))</f>
        <v>Liberica</v>
      </c>
      <c r="Q643" t="str">
        <f>IF(L643="M","Medium",IF(L643="D","Dark",IF(L643="L","Light","")))</f>
        <v>Dark</v>
      </c>
      <c r="R643" t="str">
        <f>_xll.XLOOKUP(Table3[[#This Row],[Customer ID]],customers!$A$1:$A$1001,customers!$I$1:$I$1001,,0)</f>
        <v>No</v>
      </c>
    </row>
    <row r="644" spans="1:18" x14ac:dyDescent="0.3">
      <c r="A644" s="9" t="s">
        <v>1596</v>
      </c>
      <c r="B644" s="18">
        <v>44339</v>
      </c>
      <c r="C644" s="8">
        <f>YEAR(B644)</f>
        <v>2021</v>
      </c>
      <c r="D644" s="38" t="str">
        <f t="shared" si="10"/>
        <v>May</v>
      </c>
      <c r="E644" s="9" t="s">
        <v>1597</v>
      </c>
      <c r="F644" s="10" t="s">
        <v>6165</v>
      </c>
      <c r="G644" s="9">
        <v>3</v>
      </c>
      <c r="H644" s="9" t="str">
        <f>_xll.XLOOKUP(E644,customers!$A$1:$A$1001,customers!$B$1:$B$1001,,0)</f>
        <v>Nealson Cuttler</v>
      </c>
      <c r="I644" s="32" t="str">
        <f>_xll.XLOOKUP(E644,customers!$A$1:$A$1001,customers!$C$1:$C$1001,,0)</f>
        <v>ncuttler5g@parallels.com</v>
      </c>
      <c r="J644" s="9" t="str">
        <f>_xll.XLOOKUP(E644,customers!$A$1:$A$1001,customers!$G$1:$G$1001,,0)</f>
        <v>United States</v>
      </c>
      <c r="K644" s="10" t="str">
        <f>_xll.XLOOKUP(F644,products!$A$1:$A$49,products!$B$1:$B$49,,0)</f>
        <v>Lib</v>
      </c>
      <c r="L644" s="10" t="str">
        <f>_xll.XLOOKUP(F644,products!$A$1:$A$49,products!$C$1:$C$49,,0)</f>
        <v>D</v>
      </c>
      <c r="M644" s="10" t="str">
        <f>_xll.XLOOKUP(F644,products!$A$1:$A$49,products!$D$1:$D$49,,0) &amp; " Kg "</f>
        <v xml:space="preserve">2.5 Kg </v>
      </c>
      <c r="N644" s="24">
        <f>_xll.XLOOKUP(F644,products!$A$1:$A$49,products!$E$1:$E$49,,0)</f>
        <v>29.784999999999997</v>
      </c>
      <c r="O644" s="25">
        <f>(G644*N644)</f>
        <v>89.35499999999999</v>
      </c>
      <c r="P644" t="str">
        <f>IF(K644="Rob","Robusta",IF(K644="Exc","Excelsa",IF(K644="Lib","Liberica",IF(K644="Ara","Arabica",""))))</f>
        <v>Liberica</v>
      </c>
      <c r="Q644" t="str">
        <f>IF(L644="M","Medium",IF(L644="D","Dark",IF(L644="L","Light","")))</f>
        <v>Dark</v>
      </c>
      <c r="R644" t="str">
        <f>_xll.XLOOKUP(Table3[[#This Row],[Customer ID]],customers!$A$1:$A$1001,customers!$I$1:$I$1001,,0)</f>
        <v>No</v>
      </c>
    </row>
    <row r="645" spans="1:18" x14ac:dyDescent="0.3">
      <c r="A645" s="12" t="s">
        <v>1596</v>
      </c>
      <c r="B645" s="19">
        <v>44339</v>
      </c>
      <c r="C645" s="11">
        <f>YEAR(B645)</f>
        <v>2021</v>
      </c>
      <c r="D645" s="38" t="str">
        <f t="shared" si="10"/>
        <v>May</v>
      </c>
      <c r="E645" s="12" t="s">
        <v>1597</v>
      </c>
      <c r="F645" s="13" t="s">
        <v>6161</v>
      </c>
      <c r="G645" s="12">
        <v>4</v>
      </c>
      <c r="H645" s="12" t="str">
        <f>_xll.XLOOKUP(E645,customers!$A$1:$A$1001,customers!$B$1:$B$1001,,0)</f>
        <v>Nealson Cuttler</v>
      </c>
      <c r="I645" s="33" t="str">
        <f>_xll.XLOOKUP(E645,customers!$A$1:$A$1001,customers!$C$1:$C$1001,,0)</f>
        <v>ncuttler5g@parallels.com</v>
      </c>
      <c r="J645" s="12" t="str">
        <f>_xll.XLOOKUP(E645,customers!$A$1:$A$1001,customers!$G$1:$G$1001,,0)</f>
        <v>United States</v>
      </c>
      <c r="K645" s="13" t="str">
        <f>_xll.XLOOKUP(F645,products!$A$1:$A$49,products!$B$1:$B$49,,0)</f>
        <v>Lib</v>
      </c>
      <c r="L645" s="13" t="str">
        <f>_xll.XLOOKUP(F645,products!$A$1:$A$49,products!$C$1:$C$49,,0)</f>
        <v>L</v>
      </c>
      <c r="M645" s="10" t="str">
        <f>_xll.XLOOKUP(F645,products!$A$1:$A$49,products!$D$1:$D$49,,0) &amp; " Kg "</f>
        <v xml:space="preserve">0.5 Kg </v>
      </c>
      <c r="N645" s="26">
        <f>_xll.XLOOKUP(F645,products!$A$1:$A$49,products!$E$1:$E$49,,0)</f>
        <v>9.51</v>
      </c>
      <c r="O645" s="27">
        <f>(G645*N645)</f>
        <v>38.04</v>
      </c>
      <c r="P645" t="str">
        <f>IF(K645="Rob","Robusta",IF(K645="Exc","Excelsa",IF(K645="Lib","Liberica",IF(K645="Ara","Arabica",""))))</f>
        <v>Liberica</v>
      </c>
      <c r="Q645" t="str">
        <f>IF(L645="M","Medium",IF(L645="D","Dark",IF(L645="L","Light","")))</f>
        <v>Light</v>
      </c>
      <c r="R645" t="str">
        <f>_xll.XLOOKUP(Table3[[#This Row],[Customer ID]],customers!$A$1:$A$1001,customers!$I$1:$I$1001,,0)</f>
        <v>No</v>
      </c>
    </row>
    <row r="646" spans="1:18" x14ac:dyDescent="0.3">
      <c r="A646" s="9" t="s">
        <v>1596</v>
      </c>
      <c r="B646" s="18">
        <v>44339</v>
      </c>
      <c r="C646" s="8">
        <f>YEAR(B646)</f>
        <v>2021</v>
      </c>
      <c r="D646" s="38" t="str">
        <f t="shared" si="10"/>
        <v>May</v>
      </c>
      <c r="E646" s="9" t="s">
        <v>1597</v>
      </c>
      <c r="F646" s="10" t="s">
        <v>6141</v>
      </c>
      <c r="G646" s="9">
        <v>3</v>
      </c>
      <c r="H646" s="9" t="str">
        <f>_xll.XLOOKUP(E646,customers!$A$1:$A$1001,customers!$B$1:$B$1001,,0)</f>
        <v>Nealson Cuttler</v>
      </c>
      <c r="I646" s="32" t="str">
        <f>_xll.XLOOKUP(E646,customers!$A$1:$A$1001,customers!$C$1:$C$1001,,0)</f>
        <v>ncuttler5g@parallels.com</v>
      </c>
      <c r="J646" s="9" t="str">
        <f>_xll.XLOOKUP(E646,customers!$A$1:$A$1001,customers!$G$1:$G$1001,,0)</f>
        <v>United States</v>
      </c>
      <c r="K646" s="10" t="str">
        <f>_xll.XLOOKUP(F646,products!$A$1:$A$49,products!$B$1:$B$49,,0)</f>
        <v>Exc</v>
      </c>
      <c r="L646" s="10" t="str">
        <f>_xll.XLOOKUP(F646,products!$A$1:$A$49,products!$C$1:$C$49,,0)</f>
        <v>M</v>
      </c>
      <c r="M646" s="10" t="str">
        <f>_xll.XLOOKUP(F646,products!$A$1:$A$49,products!$D$1:$D$49,,0) &amp; " Kg "</f>
        <v xml:space="preserve">1 Kg </v>
      </c>
      <c r="N646" s="24">
        <f>_xll.XLOOKUP(F646,products!$A$1:$A$49,products!$E$1:$E$49,,0)</f>
        <v>13.75</v>
      </c>
      <c r="O646" s="25">
        <f>(G646*N646)</f>
        <v>41.25</v>
      </c>
      <c r="P646" t="str">
        <f>IF(K646="Rob","Robusta",IF(K646="Exc","Excelsa",IF(K646="Lib","Liberica",IF(K646="Ara","Arabica",""))))</f>
        <v>Excelsa</v>
      </c>
      <c r="Q646" t="str">
        <f>IF(L646="M","Medium",IF(L646="D","Dark",IF(L646="L","Light","")))</f>
        <v>Medium</v>
      </c>
      <c r="R646" t="str">
        <f>_xll.XLOOKUP(Table3[[#This Row],[Customer ID]],customers!$A$1:$A$1001,customers!$I$1:$I$1001,,0)</f>
        <v>No</v>
      </c>
    </row>
    <row r="647" spans="1:18" x14ac:dyDescent="0.3">
      <c r="A647" s="12" t="s">
        <v>1239</v>
      </c>
      <c r="B647" s="19">
        <v>44340</v>
      </c>
      <c r="C647" s="11">
        <f>YEAR(B647)</f>
        <v>2021</v>
      </c>
      <c r="D647" s="38" t="str">
        <f t="shared" si="10"/>
        <v>May</v>
      </c>
      <c r="E647" s="12" t="s">
        <v>1240</v>
      </c>
      <c r="F647" s="13" t="s">
        <v>6143</v>
      </c>
      <c r="G647" s="12">
        <v>1</v>
      </c>
      <c r="H647" s="12" t="str">
        <f>_xll.XLOOKUP(E647,customers!$A$1:$A$1001,customers!$B$1:$B$1001,,0)</f>
        <v>Othello Syseland</v>
      </c>
      <c r="I647" s="33" t="str">
        <f>_xll.XLOOKUP(E647,customers!$A$1:$A$1001,customers!$C$1:$C$1001,,0)</f>
        <v>osyseland3p@independent.co.uk</v>
      </c>
      <c r="J647" s="12" t="str">
        <f>_xll.XLOOKUP(E647,customers!$A$1:$A$1001,customers!$G$1:$G$1001,,0)</f>
        <v>United States</v>
      </c>
      <c r="K647" s="13" t="str">
        <f>_xll.XLOOKUP(F647,products!$A$1:$A$49,products!$B$1:$B$49,,0)</f>
        <v>Lib</v>
      </c>
      <c r="L647" s="13" t="str">
        <f>_xll.XLOOKUP(F647,products!$A$1:$A$49,products!$C$1:$C$49,,0)</f>
        <v>D</v>
      </c>
      <c r="M647" s="10" t="str">
        <f>_xll.XLOOKUP(F647,products!$A$1:$A$49,products!$D$1:$D$49,,0) &amp; " Kg "</f>
        <v xml:space="preserve">1 Kg </v>
      </c>
      <c r="N647" s="26">
        <f>_xll.XLOOKUP(F647,products!$A$1:$A$49,products!$E$1:$E$49,,0)</f>
        <v>12.95</v>
      </c>
      <c r="O647" s="27">
        <f>(G647*N647)</f>
        <v>12.95</v>
      </c>
      <c r="P647" t="str">
        <f>IF(K647="Rob","Robusta",IF(K647="Exc","Excelsa",IF(K647="Lib","Liberica",IF(K647="Ara","Arabica",""))))</f>
        <v>Liberica</v>
      </c>
      <c r="Q647" t="str">
        <f>IF(L647="M","Medium",IF(L647="D","Dark",IF(L647="L","Light","")))</f>
        <v>Dark</v>
      </c>
      <c r="R647" t="str">
        <f>_xll.XLOOKUP(Table3[[#This Row],[Customer ID]],customers!$A$1:$A$1001,customers!$I$1:$I$1001,,0)</f>
        <v>No</v>
      </c>
    </row>
    <row r="648" spans="1:18" x14ac:dyDescent="0.3">
      <c r="A648" s="9" t="s">
        <v>2440</v>
      </c>
      <c r="B648" s="18">
        <v>44344</v>
      </c>
      <c r="C648" s="8">
        <f>YEAR(B648)</f>
        <v>2021</v>
      </c>
      <c r="D648" s="38" t="str">
        <f t="shared" si="10"/>
        <v>May</v>
      </c>
      <c r="E648" s="9" t="s">
        <v>2441</v>
      </c>
      <c r="F648" s="10" t="s">
        <v>6180</v>
      </c>
      <c r="G648" s="9">
        <v>3</v>
      </c>
      <c r="H648" s="9" t="str">
        <f>_xll.XLOOKUP(E648,customers!$A$1:$A$1001,customers!$B$1:$B$1001,,0)</f>
        <v>Rebeka Worg</v>
      </c>
      <c r="I648" s="32" t="str">
        <f>_xll.XLOOKUP(E648,customers!$A$1:$A$1001,customers!$C$1:$C$1001,,0)</f>
        <v>rworg9m@arstechnica.com</v>
      </c>
      <c r="J648" s="9" t="str">
        <f>_xll.XLOOKUP(E648,customers!$A$1:$A$1001,customers!$G$1:$G$1001,,0)</f>
        <v>United States</v>
      </c>
      <c r="K648" s="10" t="str">
        <f>_xll.XLOOKUP(F648,products!$A$1:$A$49,products!$B$1:$B$49,,0)</f>
        <v>Ara</v>
      </c>
      <c r="L648" s="10" t="str">
        <f>_xll.XLOOKUP(F648,products!$A$1:$A$49,products!$C$1:$C$49,,0)</f>
        <v>L</v>
      </c>
      <c r="M648" s="10" t="str">
        <f>_xll.XLOOKUP(F648,products!$A$1:$A$49,products!$D$1:$D$49,,0) &amp; " Kg "</f>
        <v xml:space="preserve">0.5 Kg </v>
      </c>
      <c r="N648" s="24">
        <f>_xll.XLOOKUP(F648,products!$A$1:$A$49,products!$E$1:$E$49,,0)</f>
        <v>7.77</v>
      </c>
      <c r="O648" s="25">
        <f>(G648*N648)</f>
        <v>23.31</v>
      </c>
      <c r="P648" t="str">
        <f>IF(K648="Rob","Robusta",IF(K648="Exc","Excelsa",IF(K648="Lib","Liberica",IF(K648="Ara","Arabica",""))))</f>
        <v>Arabica</v>
      </c>
      <c r="Q648" t="str">
        <f>IF(L648="M","Medium",IF(L648="D","Dark",IF(L648="L","Light","")))</f>
        <v>Light</v>
      </c>
      <c r="R648" t="str">
        <f>_xll.XLOOKUP(Table3[[#This Row],[Customer ID]],customers!$A$1:$A$1001,customers!$I$1:$I$1001,,0)</f>
        <v>Yes</v>
      </c>
    </row>
    <row r="649" spans="1:18" x14ac:dyDescent="0.3">
      <c r="A649" s="12" t="s">
        <v>4383</v>
      </c>
      <c r="B649" s="19">
        <v>44346</v>
      </c>
      <c r="C649" s="11">
        <f>YEAR(B649)</f>
        <v>2021</v>
      </c>
      <c r="D649" s="38" t="str">
        <f t="shared" si="10"/>
        <v>May</v>
      </c>
      <c r="E649" s="12" t="s">
        <v>4384</v>
      </c>
      <c r="F649" s="13" t="s">
        <v>6157</v>
      </c>
      <c r="G649" s="12">
        <v>5</v>
      </c>
      <c r="H649" s="12" t="str">
        <f>_xll.XLOOKUP(E649,customers!$A$1:$A$1001,customers!$B$1:$B$1001,,0)</f>
        <v>Dionne Skyner</v>
      </c>
      <c r="I649" s="33" t="str">
        <f>_xll.XLOOKUP(E649,customers!$A$1:$A$1001,customers!$C$1:$C$1001,,0)</f>
        <v>dskynerj5@hubpages.com</v>
      </c>
      <c r="J649" s="12" t="str">
        <f>_xll.XLOOKUP(E649,customers!$A$1:$A$1001,customers!$G$1:$G$1001,,0)</f>
        <v>United States</v>
      </c>
      <c r="K649" s="13" t="str">
        <f>_xll.XLOOKUP(F649,products!$A$1:$A$49,products!$B$1:$B$49,,0)</f>
        <v>Ara</v>
      </c>
      <c r="L649" s="13" t="str">
        <f>_xll.XLOOKUP(F649,products!$A$1:$A$49,products!$C$1:$C$49,,0)</f>
        <v>M</v>
      </c>
      <c r="M649" s="10" t="str">
        <f>_xll.XLOOKUP(F649,products!$A$1:$A$49,products!$D$1:$D$49,,0) &amp; " Kg "</f>
        <v xml:space="preserve">0.5 Kg </v>
      </c>
      <c r="N649" s="26">
        <f>_xll.XLOOKUP(F649,products!$A$1:$A$49,products!$E$1:$E$49,,0)</f>
        <v>6.75</v>
      </c>
      <c r="O649" s="27">
        <f>(G649*N649)</f>
        <v>33.75</v>
      </c>
      <c r="P649" t="str">
        <f>IF(K649="Rob","Robusta",IF(K649="Exc","Excelsa",IF(K649="Lib","Liberica",IF(K649="Ara","Arabica",""))))</f>
        <v>Arabica</v>
      </c>
      <c r="Q649" t="str">
        <f>IF(L649="M","Medium",IF(L649="D","Dark",IF(L649="L","Light","")))</f>
        <v>Medium</v>
      </c>
      <c r="R649" t="str">
        <f>_xll.XLOOKUP(Table3[[#This Row],[Customer ID]],customers!$A$1:$A$1001,customers!$I$1:$I$1001,,0)</f>
        <v>No</v>
      </c>
    </row>
    <row r="650" spans="1:18" x14ac:dyDescent="0.3">
      <c r="A650" s="9" t="s">
        <v>5558</v>
      </c>
      <c r="B650" s="18">
        <v>44347</v>
      </c>
      <c r="C650" s="8">
        <f>YEAR(B650)</f>
        <v>2021</v>
      </c>
      <c r="D650" s="38" t="str">
        <f t="shared" si="10"/>
        <v>May</v>
      </c>
      <c r="E650" s="9" t="s">
        <v>5559</v>
      </c>
      <c r="F650" s="10" t="s">
        <v>6172</v>
      </c>
      <c r="G650" s="9">
        <v>6</v>
      </c>
      <c r="H650" s="9" t="str">
        <f>_xll.XLOOKUP(E650,customers!$A$1:$A$1001,customers!$B$1:$B$1001,,0)</f>
        <v>Baxy Cargen</v>
      </c>
      <c r="I650" s="32" t="str">
        <f>_xll.XLOOKUP(E650,customers!$A$1:$A$1001,customers!$C$1:$C$1001,,0)</f>
        <v>bcargenow@geocities.jp</v>
      </c>
      <c r="J650" s="9" t="str">
        <f>_xll.XLOOKUP(E650,customers!$A$1:$A$1001,customers!$G$1:$G$1001,,0)</f>
        <v>United States</v>
      </c>
      <c r="K650" s="10" t="str">
        <f>_xll.XLOOKUP(F650,products!$A$1:$A$49,products!$B$1:$B$49,,0)</f>
        <v>Rob</v>
      </c>
      <c r="L650" s="10" t="str">
        <f>_xll.XLOOKUP(F650,products!$A$1:$A$49,products!$C$1:$C$49,,0)</f>
        <v>D</v>
      </c>
      <c r="M650" s="10" t="str">
        <f>_xll.XLOOKUP(F650,products!$A$1:$A$49,products!$D$1:$D$49,,0) &amp; " Kg "</f>
        <v xml:space="preserve">0.5 Kg </v>
      </c>
      <c r="N650" s="24">
        <f>_xll.XLOOKUP(F650,products!$A$1:$A$49,products!$E$1:$E$49,,0)</f>
        <v>5.3699999999999992</v>
      </c>
      <c r="O650" s="25">
        <f>(G650*N650)</f>
        <v>32.22</v>
      </c>
      <c r="P650" t="str">
        <f>IF(K650="Rob","Robusta",IF(K650="Exc","Excelsa",IF(K650="Lib","Liberica",IF(K650="Ara","Arabica",""))))</f>
        <v>Robusta</v>
      </c>
      <c r="Q650" t="str">
        <f>IF(L650="M","Medium",IF(L650="D","Dark",IF(L650="L","Light","")))</f>
        <v>Dark</v>
      </c>
      <c r="R650" t="str">
        <f>_xll.XLOOKUP(Table3[[#This Row],[Customer ID]],customers!$A$1:$A$1001,customers!$I$1:$I$1001,,0)</f>
        <v>Yes</v>
      </c>
    </row>
    <row r="651" spans="1:18" x14ac:dyDescent="0.3">
      <c r="A651" s="12" t="s">
        <v>687</v>
      </c>
      <c r="B651" s="19">
        <v>44348</v>
      </c>
      <c r="C651" s="11">
        <f>YEAR(B651)</f>
        <v>2021</v>
      </c>
      <c r="D651" s="38" t="str">
        <f t="shared" si="10"/>
        <v>Jun</v>
      </c>
      <c r="E651" s="12" t="s">
        <v>688</v>
      </c>
      <c r="F651" s="13" t="s">
        <v>6158</v>
      </c>
      <c r="G651" s="12">
        <v>6</v>
      </c>
      <c r="H651" s="12" t="str">
        <f>_xll.XLOOKUP(E651,customers!$A$1:$A$1001,customers!$B$1:$B$1001,,0)</f>
        <v>Faber Eilhart</v>
      </c>
      <c r="I651" s="33" t="str">
        <f>_xll.XLOOKUP(E651,customers!$A$1:$A$1001,customers!$C$1:$C$1001,,0)</f>
        <v>feilhartz@who.int</v>
      </c>
      <c r="J651" s="12" t="str">
        <f>_xll.XLOOKUP(E651,customers!$A$1:$A$1001,customers!$G$1:$G$1001,,0)</f>
        <v>United States</v>
      </c>
      <c r="K651" s="13" t="str">
        <f>_xll.XLOOKUP(F651,products!$A$1:$A$49,products!$B$1:$B$49,,0)</f>
        <v>Ara</v>
      </c>
      <c r="L651" s="13" t="str">
        <f>_xll.XLOOKUP(F651,products!$A$1:$A$49,products!$C$1:$C$49,,0)</f>
        <v>D</v>
      </c>
      <c r="M651" s="10" t="str">
        <f>_xll.XLOOKUP(F651,products!$A$1:$A$49,products!$D$1:$D$49,,0) &amp; " Kg "</f>
        <v xml:space="preserve">0.5 Kg </v>
      </c>
      <c r="N651" s="26">
        <f>_xll.XLOOKUP(F651,products!$A$1:$A$49,products!$E$1:$E$49,,0)</f>
        <v>5.97</v>
      </c>
      <c r="O651" s="27">
        <f>(G651*N651)</f>
        <v>35.82</v>
      </c>
      <c r="P651" t="str">
        <f>IF(K651="Rob","Robusta",IF(K651="Exc","Excelsa",IF(K651="Lib","Liberica",IF(K651="Ara","Arabica",""))))</f>
        <v>Arabica</v>
      </c>
      <c r="Q651" t="str">
        <f>IF(L651="M","Medium",IF(L651="D","Dark",IF(L651="L","Light","")))</f>
        <v>Dark</v>
      </c>
      <c r="R651" t="str">
        <f>_xll.XLOOKUP(Table3[[#This Row],[Customer ID]],customers!$A$1:$A$1001,customers!$I$1:$I$1001,,0)</f>
        <v>No</v>
      </c>
    </row>
    <row r="652" spans="1:18" x14ac:dyDescent="0.3">
      <c r="A652" s="9" t="s">
        <v>4545</v>
      </c>
      <c r="B652" s="18">
        <v>44348</v>
      </c>
      <c r="C652" s="8">
        <f>YEAR(B652)</f>
        <v>2021</v>
      </c>
      <c r="D652" s="38" t="str">
        <f t="shared" si="10"/>
        <v>Jun</v>
      </c>
      <c r="E652" s="9" t="s">
        <v>4546</v>
      </c>
      <c r="F652" s="10" t="s">
        <v>6143</v>
      </c>
      <c r="G652" s="9">
        <v>3</v>
      </c>
      <c r="H652" s="9" t="str">
        <f>_xll.XLOOKUP(E652,customers!$A$1:$A$1001,customers!$B$1:$B$1001,,0)</f>
        <v>Darice Heaford</v>
      </c>
      <c r="I652" s="32" t="str">
        <f>_xll.XLOOKUP(E652,customers!$A$1:$A$1001,customers!$C$1:$C$1001,,0)</f>
        <v>dheafordjy@twitpic.com</v>
      </c>
      <c r="J652" s="9" t="str">
        <f>_xll.XLOOKUP(E652,customers!$A$1:$A$1001,customers!$G$1:$G$1001,,0)</f>
        <v>United States</v>
      </c>
      <c r="K652" s="10" t="str">
        <f>_xll.XLOOKUP(F652,products!$A$1:$A$49,products!$B$1:$B$49,,0)</f>
        <v>Lib</v>
      </c>
      <c r="L652" s="10" t="str">
        <f>_xll.XLOOKUP(F652,products!$A$1:$A$49,products!$C$1:$C$49,,0)</f>
        <v>D</v>
      </c>
      <c r="M652" s="10" t="str">
        <f>_xll.XLOOKUP(F652,products!$A$1:$A$49,products!$D$1:$D$49,,0) &amp; " Kg "</f>
        <v xml:space="preserve">1 Kg </v>
      </c>
      <c r="N652" s="24">
        <f>_xll.XLOOKUP(F652,products!$A$1:$A$49,products!$E$1:$E$49,,0)</f>
        <v>12.95</v>
      </c>
      <c r="O652" s="25">
        <f>(G652*N652)</f>
        <v>38.849999999999994</v>
      </c>
      <c r="P652" t="str">
        <f>IF(K652="Rob","Robusta",IF(K652="Exc","Excelsa",IF(K652="Lib","Liberica",IF(K652="Ara","Arabica",""))))</f>
        <v>Liberica</v>
      </c>
      <c r="Q652" t="str">
        <f>IF(L652="M","Medium",IF(L652="D","Dark",IF(L652="L","Light","")))</f>
        <v>Dark</v>
      </c>
      <c r="R652" t="str">
        <f>_xll.XLOOKUP(Table3[[#This Row],[Customer ID]],customers!$A$1:$A$1001,customers!$I$1:$I$1001,,0)</f>
        <v>No</v>
      </c>
    </row>
    <row r="653" spans="1:18" x14ac:dyDescent="0.3">
      <c r="A653" s="12" t="s">
        <v>3300</v>
      </c>
      <c r="B653" s="19">
        <v>44351</v>
      </c>
      <c r="C653" s="11">
        <f>YEAR(B653)</f>
        <v>2021</v>
      </c>
      <c r="D653" s="38" t="str">
        <f t="shared" si="10"/>
        <v>Jun</v>
      </c>
      <c r="E653" s="12" t="s">
        <v>3301</v>
      </c>
      <c r="F653" s="13" t="s">
        <v>6147</v>
      </c>
      <c r="G653" s="12">
        <v>4</v>
      </c>
      <c r="H653" s="12" t="str">
        <f>_xll.XLOOKUP(E653,customers!$A$1:$A$1001,customers!$B$1:$B$1001,,0)</f>
        <v>Chantal Mersh</v>
      </c>
      <c r="I653" s="33" t="str">
        <f>_xll.XLOOKUP(E653,customers!$A$1:$A$1001,customers!$C$1:$C$1001,,0)</f>
        <v>cmershdt@drupal.org</v>
      </c>
      <c r="J653" s="12" t="str">
        <f>_xll.XLOOKUP(E653,customers!$A$1:$A$1001,customers!$G$1:$G$1001,,0)</f>
        <v>Ireland</v>
      </c>
      <c r="K653" s="13" t="str">
        <f>_xll.XLOOKUP(F653,products!$A$1:$A$49,products!$B$1:$B$49,,0)</f>
        <v>Ara</v>
      </c>
      <c r="L653" s="13" t="str">
        <f>_xll.XLOOKUP(F653,products!$A$1:$A$49,products!$C$1:$C$49,,0)</f>
        <v>D</v>
      </c>
      <c r="M653" s="10" t="str">
        <f>_xll.XLOOKUP(F653,products!$A$1:$A$49,products!$D$1:$D$49,,0) &amp; " Kg "</f>
        <v xml:space="preserve">1 Kg </v>
      </c>
      <c r="N653" s="26">
        <f>_xll.XLOOKUP(F653,products!$A$1:$A$49,products!$E$1:$E$49,,0)</f>
        <v>9.9499999999999993</v>
      </c>
      <c r="O653" s="27">
        <f>(G653*N653)</f>
        <v>39.799999999999997</v>
      </c>
      <c r="P653" t="str">
        <f>IF(K653="Rob","Robusta",IF(K653="Exc","Excelsa",IF(K653="Lib","Liberica",IF(K653="Ara","Arabica",""))))</f>
        <v>Arabica</v>
      </c>
      <c r="Q653" t="str">
        <f>IF(L653="M","Medium",IF(L653="D","Dark",IF(L653="L","Light","")))</f>
        <v>Dark</v>
      </c>
      <c r="R653" t="str">
        <f>_xll.XLOOKUP(Table3[[#This Row],[Customer ID]],customers!$A$1:$A$1001,customers!$I$1:$I$1001,,0)</f>
        <v>No</v>
      </c>
    </row>
    <row r="654" spans="1:18" x14ac:dyDescent="0.3">
      <c r="A654" s="9" t="s">
        <v>4477</v>
      </c>
      <c r="B654" s="18">
        <v>44353</v>
      </c>
      <c r="C654" s="8">
        <f>YEAR(B654)</f>
        <v>2021</v>
      </c>
      <c r="D654" s="38" t="str">
        <f t="shared" si="10"/>
        <v>Jun</v>
      </c>
      <c r="E654" s="9" t="s">
        <v>4478</v>
      </c>
      <c r="F654" s="10" t="s">
        <v>6156</v>
      </c>
      <c r="G654" s="9">
        <v>3</v>
      </c>
      <c r="H654" s="9" t="str">
        <f>_xll.XLOOKUP(E654,customers!$A$1:$A$1001,customers!$B$1:$B$1001,,0)</f>
        <v>Barrie Fallowes</v>
      </c>
      <c r="I654" s="32" t="str">
        <f>_xll.XLOOKUP(E654,customers!$A$1:$A$1001,customers!$C$1:$C$1001,,0)</f>
        <v>bfallowesjm@purevolume.com</v>
      </c>
      <c r="J654" s="9" t="str">
        <f>_xll.XLOOKUP(E654,customers!$A$1:$A$1001,customers!$G$1:$G$1001,,0)</f>
        <v>United States</v>
      </c>
      <c r="K654" s="10" t="str">
        <f>_xll.XLOOKUP(F654,products!$A$1:$A$49,products!$B$1:$B$49,,0)</f>
        <v>Exc</v>
      </c>
      <c r="L654" s="10" t="str">
        <f>_xll.XLOOKUP(F654,products!$A$1:$A$49,products!$C$1:$C$49,,0)</f>
        <v>M</v>
      </c>
      <c r="M654" s="10" t="str">
        <f>_xll.XLOOKUP(F654,products!$A$1:$A$49,products!$D$1:$D$49,,0) &amp; " Kg "</f>
        <v xml:space="preserve">0.2 Kg </v>
      </c>
      <c r="N654" s="24">
        <f>_xll.XLOOKUP(F654,products!$A$1:$A$49,products!$E$1:$E$49,,0)</f>
        <v>4.125</v>
      </c>
      <c r="O654" s="25">
        <f>(G654*N654)</f>
        <v>12.375</v>
      </c>
      <c r="P654" t="str">
        <f>IF(K654="Rob","Robusta",IF(K654="Exc","Excelsa",IF(K654="Lib","Liberica",IF(K654="Ara","Arabica",""))))</f>
        <v>Excelsa</v>
      </c>
      <c r="Q654" t="str">
        <f>IF(L654="M","Medium",IF(L654="D","Dark",IF(L654="L","Light","")))</f>
        <v>Medium</v>
      </c>
      <c r="R654" t="str">
        <f>_xll.XLOOKUP(Table3[[#This Row],[Customer ID]],customers!$A$1:$A$1001,customers!$I$1:$I$1001,,0)</f>
        <v>No</v>
      </c>
    </row>
    <row r="655" spans="1:18" x14ac:dyDescent="0.3">
      <c r="A655" s="12" t="s">
        <v>1952</v>
      </c>
      <c r="B655" s="19">
        <v>44355</v>
      </c>
      <c r="C655" s="11">
        <f>YEAR(B655)</f>
        <v>2021</v>
      </c>
      <c r="D655" s="38" t="str">
        <f t="shared" si="10"/>
        <v>Jun</v>
      </c>
      <c r="E655" s="12" t="s">
        <v>1953</v>
      </c>
      <c r="F655" s="13" t="s">
        <v>6174</v>
      </c>
      <c r="G655" s="12">
        <v>2</v>
      </c>
      <c r="H655" s="12" t="str">
        <f>_xll.XLOOKUP(E655,customers!$A$1:$A$1001,customers!$B$1:$B$1001,,0)</f>
        <v>Irv Hay</v>
      </c>
      <c r="I655" s="33" t="str">
        <f>_xll.XLOOKUP(E655,customers!$A$1:$A$1001,customers!$C$1:$C$1001,,0)</f>
        <v>ihay77@lulu.com</v>
      </c>
      <c r="J655" s="12" t="str">
        <f>_xll.XLOOKUP(E655,customers!$A$1:$A$1001,customers!$G$1:$G$1001,,0)</f>
        <v>United Kingdom</v>
      </c>
      <c r="K655" s="13" t="str">
        <f>_xll.XLOOKUP(F655,products!$A$1:$A$49,products!$B$1:$B$49,,0)</f>
        <v>Rob</v>
      </c>
      <c r="L655" s="13" t="str">
        <f>_xll.XLOOKUP(F655,products!$A$1:$A$49,products!$C$1:$C$49,,0)</f>
        <v>M</v>
      </c>
      <c r="M655" s="10" t="str">
        <f>_xll.XLOOKUP(F655,products!$A$1:$A$49,products!$D$1:$D$49,,0) &amp; " Kg "</f>
        <v xml:space="preserve">0.2 Kg </v>
      </c>
      <c r="N655" s="26">
        <f>_xll.XLOOKUP(F655,products!$A$1:$A$49,products!$E$1:$E$49,,0)</f>
        <v>2.9849999999999999</v>
      </c>
      <c r="O655" s="27">
        <f>(G655*N655)</f>
        <v>5.97</v>
      </c>
      <c r="P655" t="str">
        <f>IF(K655="Rob","Robusta",IF(K655="Exc","Excelsa",IF(K655="Lib","Liberica",IF(K655="Ara","Arabica",""))))</f>
        <v>Robusta</v>
      </c>
      <c r="Q655" t="str">
        <f>IF(L655="M","Medium",IF(L655="D","Dark",IF(L655="L","Light","")))</f>
        <v>Medium</v>
      </c>
      <c r="R655" t="str">
        <f>_xll.XLOOKUP(Table3[[#This Row],[Customer ID]],customers!$A$1:$A$1001,customers!$I$1:$I$1001,,0)</f>
        <v>No</v>
      </c>
    </row>
    <row r="656" spans="1:18" x14ac:dyDescent="0.3">
      <c r="A656" s="9" t="s">
        <v>2492</v>
      </c>
      <c r="B656" s="18">
        <v>44358</v>
      </c>
      <c r="C656" s="8">
        <f>YEAR(B656)</f>
        <v>2021</v>
      </c>
      <c r="D656" s="38" t="str">
        <f t="shared" si="10"/>
        <v>Jun</v>
      </c>
      <c r="E656" s="9" t="s">
        <v>2493</v>
      </c>
      <c r="F656" s="10" t="s">
        <v>6168</v>
      </c>
      <c r="G656" s="9">
        <v>5</v>
      </c>
      <c r="H656" s="9" t="str">
        <f>_xll.XLOOKUP(E656,customers!$A$1:$A$1001,customers!$B$1:$B$1001,,0)</f>
        <v>Marianna Vedmore</v>
      </c>
      <c r="I656" s="32" t="str">
        <f>_xll.XLOOKUP(E656,customers!$A$1:$A$1001,customers!$C$1:$C$1001,,0)</f>
        <v>mvedmore9v@a8.net</v>
      </c>
      <c r="J656" s="9" t="str">
        <f>_xll.XLOOKUP(E656,customers!$A$1:$A$1001,customers!$G$1:$G$1001,,0)</f>
        <v>United States</v>
      </c>
      <c r="K656" s="10" t="str">
        <f>_xll.XLOOKUP(F656,products!$A$1:$A$49,products!$B$1:$B$49,,0)</f>
        <v>Ara</v>
      </c>
      <c r="L656" s="10" t="str">
        <f>_xll.XLOOKUP(F656,products!$A$1:$A$49,products!$C$1:$C$49,,0)</f>
        <v>D</v>
      </c>
      <c r="M656" s="10" t="str">
        <f>_xll.XLOOKUP(F656,products!$A$1:$A$49,products!$D$1:$D$49,,0) &amp; " Kg "</f>
        <v xml:space="preserve">2.5 Kg </v>
      </c>
      <c r="N656" s="24">
        <f>_xll.XLOOKUP(F656,products!$A$1:$A$49,products!$E$1:$E$49,,0)</f>
        <v>22.884999999999998</v>
      </c>
      <c r="O656" s="25">
        <f>(G656*N656)</f>
        <v>114.42499999999998</v>
      </c>
      <c r="P656" t="str">
        <f>IF(K656="Rob","Robusta",IF(K656="Exc","Excelsa",IF(K656="Lib","Liberica",IF(K656="Ara","Arabica",""))))</f>
        <v>Arabica</v>
      </c>
      <c r="Q656" t="str">
        <f>IF(L656="M","Medium",IF(L656="D","Dark",IF(L656="L","Light","")))</f>
        <v>Dark</v>
      </c>
      <c r="R656" t="str">
        <f>_xll.XLOOKUP(Table3[[#This Row],[Customer ID]],customers!$A$1:$A$1001,customers!$I$1:$I$1001,,0)</f>
        <v>Yes</v>
      </c>
    </row>
    <row r="657" spans="1:18" x14ac:dyDescent="0.3">
      <c r="A657" s="12" t="s">
        <v>4522</v>
      </c>
      <c r="B657" s="19">
        <v>44358</v>
      </c>
      <c r="C657" s="11">
        <f>YEAR(B657)</f>
        <v>2021</v>
      </c>
      <c r="D657" s="38" t="str">
        <f t="shared" si="10"/>
        <v>Jun</v>
      </c>
      <c r="E657" s="12" t="s">
        <v>4523</v>
      </c>
      <c r="F657" s="13" t="s">
        <v>6153</v>
      </c>
      <c r="G657" s="12">
        <v>4</v>
      </c>
      <c r="H657" s="12" t="str">
        <f>_xll.XLOOKUP(E657,customers!$A$1:$A$1001,customers!$B$1:$B$1001,,0)</f>
        <v>Alon Pllu</v>
      </c>
      <c r="I657" s="33" t="str">
        <f>_xll.XLOOKUP(E657,customers!$A$1:$A$1001,customers!$C$1:$C$1001,,0)</f>
        <v>aplluju@dagondesign.com</v>
      </c>
      <c r="J657" s="12" t="str">
        <f>_xll.XLOOKUP(E657,customers!$A$1:$A$1001,customers!$G$1:$G$1001,,0)</f>
        <v>Ireland</v>
      </c>
      <c r="K657" s="13" t="str">
        <f>_xll.XLOOKUP(F657,products!$A$1:$A$49,products!$B$1:$B$49,,0)</f>
        <v>Exc</v>
      </c>
      <c r="L657" s="13" t="str">
        <f>_xll.XLOOKUP(F657,products!$A$1:$A$49,products!$C$1:$C$49,,0)</f>
        <v>D</v>
      </c>
      <c r="M657" s="10" t="str">
        <f>_xll.XLOOKUP(F657,products!$A$1:$A$49,products!$D$1:$D$49,,0) &amp; " Kg "</f>
        <v xml:space="preserve">0.2 Kg </v>
      </c>
      <c r="N657" s="26">
        <f>_xll.XLOOKUP(F657,products!$A$1:$A$49,products!$E$1:$E$49,,0)</f>
        <v>3.645</v>
      </c>
      <c r="O657" s="27">
        <f>(G657*N657)</f>
        <v>14.58</v>
      </c>
      <c r="P657" t="str">
        <f>IF(K657="Rob","Robusta",IF(K657="Exc","Excelsa",IF(K657="Lib","Liberica",IF(K657="Ara","Arabica",""))))</f>
        <v>Excelsa</v>
      </c>
      <c r="Q657" t="str">
        <f>IF(L657="M","Medium",IF(L657="D","Dark",IF(L657="L","Light","")))</f>
        <v>Dark</v>
      </c>
      <c r="R657" t="str">
        <f>_xll.XLOOKUP(Table3[[#This Row],[Customer ID]],customers!$A$1:$A$1001,customers!$I$1:$I$1001,,0)</f>
        <v>Yes</v>
      </c>
    </row>
    <row r="658" spans="1:18" x14ac:dyDescent="0.3">
      <c r="A658" s="9" t="s">
        <v>1906</v>
      </c>
      <c r="B658" s="18">
        <v>44360</v>
      </c>
      <c r="C658" s="8">
        <f>YEAR(B658)</f>
        <v>2021</v>
      </c>
      <c r="D658" s="38" t="str">
        <f t="shared" si="10"/>
        <v>Jun</v>
      </c>
      <c r="E658" s="9" t="s">
        <v>1907</v>
      </c>
      <c r="F658" s="10" t="s">
        <v>6141</v>
      </c>
      <c r="G658" s="9">
        <v>5</v>
      </c>
      <c r="H658" s="9" t="str">
        <f>_xll.XLOOKUP(E658,customers!$A$1:$A$1001,customers!$B$1:$B$1001,,0)</f>
        <v>Connor Heaviside</v>
      </c>
      <c r="I658" s="32" t="str">
        <f>_xll.XLOOKUP(E658,customers!$A$1:$A$1001,customers!$C$1:$C$1001,,0)</f>
        <v>cheaviside6z@rediff.com</v>
      </c>
      <c r="J658" s="9" t="str">
        <f>_xll.XLOOKUP(E658,customers!$A$1:$A$1001,customers!$G$1:$G$1001,,0)</f>
        <v>United States</v>
      </c>
      <c r="K658" s="10" t="str">
        <f>_xll.XLOOKUP(F658,products!$A$1:$A$49,products!$B$1:$B$49,,0)</f>
        <v>Exc</v>
      </c>
      <c r="L658" s="10" t="str">
        <f>_xll.XLOOKUP(F658,products!$A$1:$A$49,products!$C$1:$C$49,,0)</f>
        <v>M</v>
      </c>
      <c r="M658" s="10" t="str">
        <f>_xll.XLOOKUP(F658,products!$A$1:$A$49,products!$D$1:$D$49,,0) &amp; " Kg "</f>
        <v xml:space="preserve">1 Kg </v>
      </c>
      <c r="N658" s="24">
        <f>_xll.XLOOKUP(F658,products!$A$1:$A$49,products!$E$1:$E$49,,0)</f>
        <v>13.75</v>
      </c>
      <c r="O658" s="25">
        <f>(G658*N658)</f>
        <v>68.75</v>
      </c>
      <c r="P658" t="str">
        <f>IF(K658="Rob","Robusta",IF(K658="Exc","Excelsa",IF(K658="Lib","Liberica",IF(K658="Ara","Arabica",""))))</f>
        <v>Excelsa</v>
      </c>
      <c r="Q658" t="str">
        <f>IF(L658="M","Medium",IF(L658="D","Dark",IF(L658="L","Light","")))</f>
        <v>Medium</v>
      </c>
      <c r="R658" t="str">
        <f>_xll.XLOOKUP(Table3[[#This Row],[Customer ID]],customers!$A$1:$A$1001,customers!$I$1:$I$1001,,0)</f>
        <v>Yes</v>
      </c>
    </row>
    <row r="659" spans="1:18" x14ac:dyDescent="0.3">
      <c r="A659" s="12" t="s">
        <v>902</v>
      </c>
      <c r="B659" s="19">
        <v>44362</v>
      </c>
      <c r="C659" s="11">
        <f>YEAR(B659)</f>
        <v>2021</v>
      </c>
      <c r="D659" s="38" t="str">
        <f t="shared" si="10"/>
        <v>Jun</v>
      </c>
      <c r="E659" s="12" t="s">
        <v>903</v>
      </c>
      <c r="F659" s="13" t="s">
        <v>6159</v>
      </c>
      <c r="G659" s="12">
        <v>5</v>
      </c>
      <c r="H659" s="12" t="str">
        <f>_xll.XLOOKUP(E659,customers!$A$1:$A$1001,customers!$B$1:$B$1001,,0)</f>
        <v>Alikee Carryer</v>
      </c>
      <c r="I659" s="33">
        <f>_xll.XLOOKUP(E659,customers!$A$1:$A$1001,customers!$C$1:$C$1001,,0)</f>
        <v>0</v>
      </c>
      <c r="J659" s="12" t="str">
        <f>_xll.XLOOKUP(E659,customers!$A$1:$A$1001,customers!$G$1:$G$1001,,0)</f>
        <v>United States</v>
      </c>
      <c r="K659" s="13" t="str">
        <f>_xll.XLOOKUP(F659,products!$A$1:$A$49,products!$B$1:$B$49,,0)</f>
        <v>Lib</v>
      </c>
      <c r="L659" s="13" t="str">
        <f>_xll.XLOOKUP(F659,products!$A$1:$A$49,products!$C$1:$C$49,,0)</f>
        <v>M</v>
      </c>
      <c r="M659" s="10" t="str">
        <f>_xll.XLOOKUP(F659,products!$A$1:$A$49,products!$D$1:$D$49,,0) &amp; " Kg "</f>
        <v xml:space="preserve">0.2 Kg </v>
      </c>
      <c r="N659" s="26">
        <f>_xll.XLOOKUP(F659,products!$A$1:$A$49,products!$E$1:$E$49,,0)</f>
        <v>4.3650000000000002</v>
      </c>
      <c r="O659" s="27">
        <f>(G659*N659)</f>
        <v>21.825000000000003</v>
      </c>
      <c r="P659" t="str">
        <f>IF(K659="Rob","Robusta",IF(K659="Exc","Excelsa",IF(K659="Lib","Liberica",IF(K659="Ara","Arabica",""))))</f>
        <v>Liberica</v>
      </c>
      <c r="Q659" t="str">
        <f>IF(L659="M","Medium",IF(L659="D","Dark",IF(L659="L","Light","")))</f>
        <v>Medium</v>
      </c>
      <c r="R659" t="str">
        <f>_xll.XLOOKUP(Table3[[#This Row],[Customer ID]],customers!$A$1:$A$1001,customers!$I$1:$I$1001,,0)</f>
        <v>Yes</v>
      </c>
    </row>
    <row r="660" spans="1:18" x14ac:dyDescent="0.3">
      <c r="A660" s="9" t="s">
        <v>4926</v>
      </c>
      <c r="B660" s="18">
        <v>44362</v>
      </c>
      <c r="C660" s="8">
        <f>YEAR(B660)</f>
        <v>2021</v>
      </c>
      <c r="D660" s="38" t="str">
        <f t="shared" si="10"/>
        <v>Jun</v>
      </c>
      <c r="E660" s="9" t="s">
        <v>4927</v>
      </c>
      <c r="F660" s="10" t="s">
        <v>6168</v>
      </c>
      <c r="G660" s="9">
        <v>1</v>
      </c>
      <c r="H660" s="9" t="str">
        <f>_xll.XLOOKUP(E660,customers!$A$1:$A$1001,customers!$B$1:$B$1001,,0)</f>
        <v>Haslett Jodrelle</v>
      </c>
      <c r="I660" s="32" t="str">
        <f>_xll.XLOOKUP(E660,customers!$A$1:$A$1001,customers!$C$1:$C$1001,,0)</f>
        <v>hjodrellelt@samsung.com</v>
      </c>
      <c r="J660" s="9" t="str">
        <f>_xll.XLOOKUP(E660,customers!$A$1:$A$1001,customers!$G$1:$G$1001,,0)</f>
        <v>United States</v>
      </c>
      <c r="K660" s="10" t="str">
        <f>_xll.XLOOKUP(F660,products!$A$1:$A$49,products!$B$1:$B$49,,0)</f>
        <v>Ara</v>
      </c>
      <c r="L660" s="10" t="str">
        <f>_xll.XLOOKUP(F660,products!$A$1:$A$49,products!$C$1:$C$49,,0)</f>
        <v>D</v>
      </c>
      <c r="M660" s="10" t="str">
        <f>_xll.XLOOKUP(F660,products!$A$1:$A$49,products!$D$1:$D$49,,0) &amp; " Kg "</f>
        <v xml:space="preserve">2.5 Kg </v>
      </c>
      <c r="N660" s="24">
        <f>_xll.XLOOKUP(F660,products!$A$1:$A$49,products!$E$1:$E$49,,0)</f>
        <v>22.884999999999998</v>
      </c>
      <c r="O660" s="25">
        <f>(G660*N660)</f>
        <v>22.884999999999998</v>
      </c>
      <c r="P660" t="str">
        <f>IF(K660="Rob","Robusta",IF(K660="Exc","Excelsa",IF(K660="Lib","Liberica",IF(K660="Ara","Arabica",""))))</f>
        <v>Arabica</v>
      </c>
      <c r="Q660" t="str">
        <f>IF(L660="M","Medium",IF(L660="D","Dark",IF(L660="L","Light","")))</f>
        <v>Dark</v>
      </c>
      <c r="R660" t="str">
        <f>_xll.XLOOKUP(Table3[[#This Row],[Customer ID]],customers!$A$1:$A$1001,customers!$I$1:$I$1001,,0)</f>
        <v>No</v>
      </c>
    </row>
    <row r="661" spans="1:18" x14ac:dyDescent="0.3">
      <c r="A661" s="12" t="s">
        <v>501</v>
      </c>
      <c r="B661" s="19">
        <v>44364</v>
      </c>
      <c r="C661" s="11">
        <f>YEAR(B661)</f>
        <v>2021</v>
      </c>
      <c r="D661" s="38" t="str">
        <f t="shared" si="10"/>
        <v>Jun</v>
      </c>
      <c r="E661" s="12" t="s">
        <v>502</v>
      </c>
      <c r="F661" s="13" t="s">
        <v>6140</v>
      </c>
      <c r="G661" s="12">
        <v>1</v>
      </c>
      <c r="H661" s="12" t="str">
        <f>_xll.XLOOKUP(E661,customers!$A$1:$A$1001,customers!$B$1:$B$1001,,0)</f>
        <v>Jami Redholes</v>
      </c>
      <c r="I661" s="33" t="str">
        <f>_xll.XLOOKUP(E661,customers!$A$1:$A$1001,customers!$C$1:$C$1001,,0)</f>
        <v>jredholes2@tmall.com</v>
      </c>
      <c r="J661" s="12" t="str">
        <f>_xll.XLOOKUP(E661,customers!$A$1:$A$1001,customers!$G$1:$G$1001,,0)</f>
        <v>United States</v>
      </c>
      <c r="K661" s="13" t="str">
        <f>_xll.XLOOKUP(F661,products!$A$1:$A$49,products!$B$1:$B$49,,0)</f>
        <v>Ara</v>
      </c>
      <c r="L661" s="13" t="str">
        <f>_xll.XLOOKUP(F661,products!$A$1:$A$49,products!$C$1:$C$49,,0)</f>
        <v>L</v>
      </c>
      <c r="M661" s="10" t="str">
        <f>_xll.XLOOKUP(F661,products!$A$1:$A$49,products!$D$1:$D$49,,0) &amp; " Kg "</f>
        <v xml:space="preserve">1 Kg </v>
      </c>
      <c r="N661" s="26">
        <f>_xll.XLOOKUP(F661,products!$A$1:$A$49,products!$E$1:$E$49,,0)</f>
        <v>12.95</v>
      </c>
      <c r="O661" s="27">
        <f>(G661*N661)</f>
        <v>12.95</v>
      </c>
      <c r="P661" t="str">
        <f>IF(K661="Rob","Robusta",IF(K661="Exc","Excelsa",IF(K661="Lib","Liberica",IF(K661="Ara","Arabica",""))))</f>
        <v>Arabica</v>
      </c>
      <c r="Q661" t="str">
        <f>IF(L661="M","Medium",IF(L661="D","Dark",IF(L661="L","Light","")))</f>
        <v>Light</v>
      </c>
      <c r="R661" t="str">
        <f>_xll.XLOOKUP(Table3[[#This Row],[Customer ID]],customers!$A$1:$A$1001,customers!$I$1:$I$1001,,0)</f>
        <v>Yes</v>
      </c>
    </row>
    <row r="662" spans="1:18" x14ac:dyDescent="0.3">
      <c r="A662" s="9" t="s">
        <v>4229</v>
      </c>
      <c r="B662" s="18">
        <v>44364</v>
      </c>
      <c r="C662" s="8">
        <f>YEAR(B662)</f>
        <v>2021</v>
      </c>
      <c r="D662" s="38" t="str">
        <f t="shared" si="10"/>
        <v>Jun</v>
      </c>
      <c r="E662" s="9" t="s">
        <v>4230</v>
      </c>
      <c r="F662" s="10" t="s">
        <v>6165</v>
      </c>
      <c r="G662" s="9">
        <v>5</v>
      </c>
      <c r="H662" s="9" t="str">
        <f>_xll.XLOOKUP(E662,customers!$A$1:$A$1001,customers!$B$1:$B$1001,,0)</f>
        <v>Shermy Moseby</v>
      </c>
      <c r="I662" s="32" t="str">
        <f>_xll.XLOOKUP(E662,customers!$A$1:$A$1001,customers!$C$1:$C$1001,,0)</f>
        <v>smosebyie@stanford.edu</v>
      </c>
      <c r="J662" s="9" t="str">
        <f>_xll.XLOOKUP(E662,customers!$A$1:$A$1001,customers!$G$1:$G$1001,,0)</f>
        <v>United States</v>
      </c>
      <c r="K662" s="10" t="str">
        <f>_xll.XLOOKUP(F662,products!$A$1:$A$49,products!$B$1:$B$49,,0)</f>
        <v>Lib</v>
      </c>
      <c r="L662" s="10" t="str">
        <f>_xll.XLOOKUP(F662,products!$A$1:$A$49,products!$C$1:$C$49,,0)</f>
        <v>D</v>
      </c>
      <c r="M662" s="10" t="str">
        <f>_xll.XLOOKUP(F662,products!$A$1:$A$49,products!$D$1:$D$49,,0) &amp; " Kg "</f>
        <v xml:space="preserve">2.5 Kg </v>
      </c>
      <c r="N662" s="24">
        <f>_xll.XLOOKUP(F662,products!$A$1:$A$49,products!$E$1:$E$49,,0)</f>
        <v>29.784999999999997</v>
      </c>
      <c r="O662" s="25">
        <f>(G662*N662)</f>
        <v>148.92499999999998</v>
      </c>
      <c r="P662" t="str">
        <f>IF(K662="Rob","Robusta",IF(K662="Exc","Excelsa",IF(K662="Lib","Liberica",IF(K662="Ara","Arabica",""))))</f>
        <v>Liberica</v>
      </c>
      <c r="Q662" t="str">
        <f>IF(L662="M","Medium",IF(L662="D","Dark",IF(L662="L","Light","")))</f>
        <v>Dark</v>
      </c>
      <c r="R662" t="str">
        <f>_xll.XLOOKUP(Table3[[#This Row],[Customer ID]],customers!$A$1:$A$1001,customers!$I$1:$I$1001,,0)</f>
        <v>No</v>
      </c>
    </row>
    <row r="663" spans="1:18" x14ac:dyDescent="0.3">
      <c r="A663" s="12" t="s">
        <v>1350</v>
      </c>
      <c r="B663" s="19">
        <v>44367</v>
      </c>
      <c r="C663" s="11">
        <f>YEAR(B663)</f>
        <v>2021</v>
      </c>
      <c r="D663" s="38" t="str">
        <f t="shared" si="10"/>
        <v>Jun</v>
      </c>
      <c r="E663" s="12" t="s">
        <v>1351</v>
      </c>
      <c r="F663" s="13" t="s">
        <v>6163</v>
      </c>
      <c r="G663" s="12">
        <v>1</v>
      </c>
      <c r="H663" s="12" t="str">
        <f>_xll.XLOOKUP(E663,customers!$A$1:$A$1001,customers!$B$1:$B$1001,,0)</f>
        <v>Hetti Penson</v>
      </c>
      <c r="I663" s="33">
        <f>_xll.XLOOKUP(E663,customers!$A$1:$A$1001,customers!$C$1:$C$1001,,0)</f>
        <v>0</v>
      </c>
      <c r="J663" s="12" t="str">
        <f>_xll.XLOOKUP(E663,customers!$A$1:$A$1001,customers!$G$1:$G$1001,,0)</f>
        <v>United States</v>
      </c>
      <c r="K663" s="13" t="str">
        <f>_xll.XLOOKUP(F663,products!$A$1:$A$49,products!$B$1:$B$49,,0)</f>
        <v>Rob</v>
      </c>
      <c r="L663" s="13" t="str">
        <f>_xll.XLOOKUP(F663,products!$A$1:$A$49,products!$C$1:$C$49,,0)</f>
        <v>D</v>
      </c>
      <c r="M663" s="10" t="str">
        <f>_xll.XLOOKUP(F663,products!$A$1:$A$49,products!$D$1:$D$49,,0) &amp; " Kg "</f>
        <v xml:space="preserve">0.2 Kg </v>
      </c>
      <c r="N663" s="26">
        <f>_xll.XLOOKUP(F663,products!$A$1:$A$49,products!$E$1:$E$49,,0)</f>
        <v>2.6849999999999996</v>
      </c>
      <c r="O663" s="27">
        <f>(G663*N663)</f>
        <v>2.6849999999999996</v>
      </c>
      <c r="P663" t="str">
        <f>IF(K663="Rob","Robusta",IF(K663="Exc","Excelsa",IF(K663="Lib","Liberica",IF(K663="Ara","Arabica",""))))</f>
        <v>Robusta</v>
      </c>
      <c r="Q663" t="str">
        <f>IF(L663="M","Medium",IF(L663="D","Dark",IF(L663="L","Light","")))</f>
        <v>Dark</v>
      </c>
      <c r="R663" t="str">
        <f>_xll.XLOOKUP(Table3[[#This Row],[Customer ID]],customers!$A$1:$A$1001,customers!$I$1:$I$1001,,0)</f>
        <v>No</v>
      </c>
    </row>
    <row r="664" spans="1:18" x14ac:dyDescent="0.3">
      <c r="A664" s="9" t="s">
        <v>2905</v>
      </c>
      <c r="B664" s="18">
        <v>44367</v>
      </c>
      <c r="C664" s="8">
        <f>YEAR(B664)</f>
        <v>2021</v>
      </c>
      <c r="D664" s="38" t="str">
        <f t="shared" si="10"/>
        <v>Jun</v>
      </c>
      <c r="E664" s="9" t="s">
        <v>2586</v>
      </c>
      <c r="F664" s="10" t="s">
        <v>6140</v>
      </c>
      <c r="G664" s="9">
        <v>6</v>
      </c>
      <c r="H664" s="9" t="str">
        <f>_xll.XLOOKUP(E664,customers!$A$1:$A$1001,customers!$B$1:$B$1001,,0)</f>
        <v>Terri Farra</v>
      </c>
      <c r="I664" s="32" t="str">
        <f>_xll.XLOOKUP(E664,customers!$A$1:$A$1001,customers!$C$1:$C$1001,,0)</f>
        <v>tfarraac@behance.net</v>
      </c>
      <c r="J664" s="9" t="str">
        <f>_xll.XLOOKUP(E664,customers!$A$1:$A$1001,customers!$G$1:$G$1001,,0)</f>
        <v>United States</v>
      </c>
      <c r="K664" s="10" t="str">
        <f>_xll.XLOOKUP(F664,products!$A$1:$A$49,products!$B$1:$B$49,,0)</f>
        <v>Ara</v>
      </c>
      <c r="L664" s="10" t="str">
        <f>_xll.XLOOKUP(F664,products!$A$1:$A$49,products!$C$1:$C$49,,0)</f>
        <v>L</v>
      </c>
      <c r="M664" s="10" t="str">
        <f>_xll.XLOOKUP(F664,products!$A$1:$A$49,products!$D$1:$D$49,,0) &amp; " Kg "</f>
        <v xml:space="preserve">1 Kg </v>
      </c>
      <c r="N664" s="24">
        <f>_xll.XLOOKUP(F664,products!$A$1:$A$49,products!$E$1:$E$49,,0)</f>
        <v>12.95</v>
      </c>
      <c r="O664" s="25">
        <f>(G664*N664)</f>
        <v>77.699999999999989</v>
      </c>
      <c r="P664" t="str">
        <f>IF(K664="Rob","Robusta",IF(K664="Exc","Excelsa",IF(K664="Lib","Liberica",IF(K664="Ara","Arabica",""))))</f>
        <v>Arabica</v>
      </c>
      <c r="Q664" t="str">
        <f>IF(L664="M","Medium",IF(L664="D","Dark",IF(L664="L","Light","")))</f>
        <v>Light</v>
      </c>
      <c r="R664" t="str">
        <f>_xll.XLOOKUP(Table3[[#This Row],[Customer ID]],customers!$A$1:$A$1001,customers!$I$1:$I$1001,,0)</f>
        <v>No</v>
      </c>
    </row>
    <row r="665" spans="1:18" x14ac:dyDescent="0.3">
      <c r="A665" s="12" t="s">
        <v>2313</v>
      </c>
      <c r="B665" s="19">
        <v>44373</v>
      </c>
      <c r="C665" s="11">
        <f>YEAR(B665)</f>
        <v>2021</v>
      </c>
      <c r="D665" s="38" t="str">
        <f t="shared" si="10"/>
        <v>Jun</v>
      </c>
      <c r="E665" s="12" t="s">
        <v>2314</v>
      </c>
      <c r="F665" s="13" t="s">
        <v>6153</v>
      </c>
      <c r="G665" s="12">
        <v>5</v>
      </c>
      <c r="H665" s="12" t="str">
        <f>_xll.XLOOKUP(E665,customers!$A$1:$A$1001,customers!$B$1:$B$1001,,0)</f>
        <v>Donica Bonhome</v>
      </c>
      <c r="I665" s="33" t="str">
        <f>_xll.XLOOKUP(E665,customers!$A$1:$A$1001,customers!$C$1:$C$1001,,0)</f>
        <v>dbonhome8z@shinystat.com</v>
      </c>
      <c r="J665" s="12" t="str">
        <f>_xll.XLOOKUP(E665,customers!$A$1:$A$1001,customers!$G$1:$G$1001,,0)</f>
        <v>United States</v>
      </c>
      <c r="K665" s="13" t="str">
        <f>_xll.XLOOKUP(F665,products!$A$1:$A$49,products!$B$1:$B$49,,0)</f>
        <v>Exc</v>
      </c>
      <c r="L665" s="13" t="str">
        <f>_xll.XLOOKUP(F665,products!$A$1:$A$49,products!$C$1:$C$49,,0)</f>
        <v>D</v>
      </c>
      <c r="M665" s="10" t="str">
        <f>_xll.XLOOKUP(F665,products!$A$1:$A$49,products!$D$1:$D$49,,0) &amp; " Kg "</f>
        <v xml:space="preserve">0.2 Kg </v>
      </c>
      <c r="N665" s="26">
        <f>_xll.XLOOKUP(F665,products!$A$1:$A$49,products!$E$1:$E$49,,0)</f>
        <v>3.645</v>
      </c>
      <c r="O665" s="27">
        <f>(G665*N665)</f>
        <v>18.225000000000001</v>
      </c>
      <c r="P665" t="str">
        <f>IF(K665="Rob","Robusta",IF(K665="Exc","Excelsa",IF(K665="Lib","Liberica",IF(K665="Ara","Arabica",""))))</f>
        <v>Excelsa</v>
      </c>
      <c r="Q665" t="str">
        <f>IF(L665="M","Medium",IF(L665="D","Dark",IF(L665="L","Light","")))</f>
        <v>Dark</v>
      </c>
      <c r="R665" t="str">
        <f>_xll.XLOOKUP(Table3[[#This Row],[Customer ID]],customers!$A$1:$A$1001,customers!$I$1:$I$1001,,0)</f>
        <v>Yes</v>
      </c>
    </row>
    <row r="666" spans="1:18" x14ac:dyDescent="0.3">
      <c r="A666" s="9" t="s">
        <v>1373</v>
      </c>
      <c r="B666" s="18">
        <v>44374</v>
      </c>
      <c r="C666" s="8">
        <f>YEAR(B666)</f>
        <v>2021</v>
      </c>
      <c r="D666" s="38" t="str">
        <f t="shared" si="10"/>
        <v>Jun</v>
      </c>
      <c r="E666" s="9" t="s">
        <v>1374</v>
      </c>
      <c r="F666" s="10" t="s">
        <v>6149</v>
      </c>
      <c r="G666" s="9">
        <v>3</v>
      </c>
      <c r="H666" s="9" t="str">
        <f>_xll.XLOOKUP(E666,customers!$A$1:$A$1001,customers!$B$1:$B$1001,,0)</f>
        <v>Paulo Yea</v>
      </c>
      <c r="I666" s="32" t="str">
        <f>_xll.XLOOKUP(E666,customers!$A$1:$A$1001,customers!$C$1:$C$1001,,0)</f>
        <v>pyea4d@aol.com</v>
      </c>
      <c r="J666" s="9" t="str">
        <f>_xll.XLOOKUP(E666,customers!$A$1:$A$1001,customers!$G$1:$G$1001,,0)</f>
        <v>Ireland</v>
      </c>
      <c r="K666" s="10" t="str">
        <f>_xll.XLOOKUP(F666,products!$A$1:$A$49,products!$B$1:$B$49,,0)</f>
        <v>Rob</v>
      </c>
      <c r="L666" s="10" t="str">
        <f>_xll.XLOOKUP(F666,products!$A$1:$A$49,products!$C$1:$C$49,,0)</f>
        <v>D</v>
      </c>
      <c r="M666" s="10" t="str">
        <f>_xll.XLOOKUP(F666,products!$A$1:$A$49,products!$D$1:$D$49,,0) &amp; " Kg "</f>
        <v xml:space="preserve">2.5 Kg </v>
      </c>
      <c r="N666" s="24">
        <f>_xll.XLOOKUP(F666,products!$A$1:$A$49,products!$E$1:$E$49,,0)</f>
        <v>20.584999999999997</v>
      </c>
      <c r="O666" s="25">
        <f>(G666*N666)</f>
        <v>61.754999999999995</v>
      </c>
      <c r="P666" t="str">
        <f>IF(K666="Rob","Robusta",IF(K666="Exc","Excelsa",IF(K666="Lib","Liberica",IF(K666="Ara","Arabica",""))))</f>
        <v>Robusta</v>
      </c>
      <c r="Q666" t="str">
        <f>IF(L666="M","Medium",IF(L666="D","Dark",IF(L666="L","Light","")))</f>
        <v>Dark</v>
      </c>
      <c r="R666" t="str">
        <f>_xll.XLOOKUP(Table3[[#This Row],[Customer ID]],customers!$A$1:$A$1001,customers!$I$1:$I$1001,,0)</f>
        <v>No</v>
      </c>
    </row>
    <row r="667" spans="1:18" x14ac:dyDescent="0.3">
      <c r="A667" s="12" t="s">
        <v>3141</v>
      </c>
      <c r="B667" s="19">
        <v>44375</v>
      </c>
      <c r="C667" s="11">
        <f>YEAR(B667)</f>
        <v>2021</v>
      </c>
      <c r="D667" s="38" t="str">
        <f t="shared" si="10"/>
        <v>Jun</v>
      </c>
      <c r="E667" s="12" t="s">
        <v>3194</v>
      </c>
      <c r="F667" s="13" t="s">
        <v>6184</v>
      </c>
      <c r="G667" s="12">
        <v>5</v>
      </c>
      <c r="H667" s="12" t="str">
        <f>_xll.XLOOKUP(E667,customers!$A$1:$A$1001,customers!$B$1:$B$1001,,0)</f>
        <v>Ailey Brash</v>
      </c>
      <c r="I667" s="33" t="str">
        <f>_xll.XLOOKUP(E667,customers!$A$1:$A$1001,customers!$C$1:$C$1001,,0)</f>
        <v>abrashda@plala.or.jp</v>
      </c>
      <c r="J667" s="12" t="str">
        <f>_xll.XLOOKUP(E667,customers!$A$1:$A$1001,customers!$G$1:$G$1001,,0)</f>
        <v>United States</v>
      </c>
      <c r="K667" s="13" t="str">
        <f>_xll.XLOOKUP(F667,products!$A$1:$A$49,products!$B$1:$B$49,,0)</f>
        <v>Exc</v>
      </c>
      <c r="L667" s="13" t="str">
        <f>_xll.XLOOKUP(F667,products!$A$1:$A$49,products!$C$1:$C$49,,0)</f>
        <v>L</v>
      </c>
      <c r="M667" s="10" t="str">
        <f>_xll.XLOOKUP(F667,products!$A$1:$A$49,products!$D$1:$D$49,,0) &amp; " Kg "</f>
        <v xml:space="preserve">0.2 Kg </v>
      </c>
      <c r="N667" s="26">
        <f>_xll.XLOOKUP(F667,products!$A$1:$A$49,products!$E$1:$E$49,,0)</f>
        <v>4.4550000000000001</v>
      </c>
      <c r="O667" s="27">
        <f>(G667*N667)</f>
        <v>22.274999999999999</v>
      </c>
      <c r="P667" t="str">
        <f>IF(K667="Rob","Robusta",IF(K667="Exc","Excelsa",IF(K667="Lib","Liberica",IF(K667="Ara","Arabica",""))))</f>
        <v>Excelsa</v>
      </c>
      <c r="Q667" t="str">
        <f>IF(L667="M","Medium",IF(L667="D","Dark",IF(L667="L","Light","")))</f>
        <v>Light</v>
      </c>
      <c r="R667" t="str">
        <f>_xll.XLOOKUP(Table3[[#This Row],[Customer ID]],customers!$A$1:$A$1001,customers!$I$1:$I$1001,,0)</f>
        <v>Yes</v>
      </c>
    </row>
    <row r="668" spans="1:18" x14ac:dyDescent="0.3">
      <c r="A668" s="9" t="s">
        <v>4179</v>
      </c>
      <c r="B668" s="18">
        <v>44375</v>
      </c>
      <c r="C668" s="8">
        <f>YEAR(B668)</f>
        <v>2021</v>
      </c>
      <c r="D668" s="38" t="str">
        <f t="shared" si="10"/>
        <v>Jun</v>
      </c>
      <c r="E668" s="9" t="s">
        <v>4180</v>
      </c>
      <c r="F668" s="10" t="s">
        <v>6175</v>
      </c>
      <c r="G668" s="9">
        <v>4</v>
      </c>
      <c r="H668" s="9" t="str">
        <f>_xll.XLOOKUP(E668,customers!$A$1:$A$1001,customers!$B$1:$B$1001,,0)</f>
        <v>Almeria Burgett</v>
      </c>
      <c r="I668" s="32" t="str">
        <f>_xll.XLOOKUP(E668,customers!$A$1:$A$1001,customers!$C$1:$C$1001,,0)</f>
        <v>aburgetti5@moonfruit.com</v>
      </c>
      <c r="J668" s="9" t="str">
        <f>_xll.XLOOKUP(E668,customers!$A$1:$A$1001,customers!$G$1:$G$1001,,0)</f>
        <v>United States</v>
      </c>
      <c r="K668" s="10" t="str">
        <f>_xll.XLOOKUP(F668,products!$A$1:$A$49,products!$B$1:$B$49,,0)</f>
        <v>Ara</v>
      </c>
      <c r="L668" s="10" t="str">
        <f>_xll.XLOOKUP(F668,products!$A$1:$A$49,products!$C$1:$C$49,,0)</f>
        <v>M</v>
      </c>
      <c r="M668" s="10" t="str">
        <f>_xll.XLOOKUP(F668,products!$A$1:$A$49,products!$D$1:$D$49,,0) &amp; " Kg "</f>
        <v xml:space="preserve">2.5 Kg </v>
      </c>
      <c r="N668" s="24">
        <f>_xll.XLOOKUP(F668,products!$A$1:$A$49,products!$E$1:$E$49,,0)</f>
        <v>25.874999999999996</v>
      </c>
      <c r="O668" s="25">
        <f>(G668*N668)</f>
        <v>103.49999999999999</v>
      </c>
      <c r="P668" t="str">
        <f>IF(K668="Rob","Robusta",IF(K668="Exc","Excelsa",IF(K668="Lib","Liberica",IF(K668="Ara","Arabica",""))))</f>
        <v>Arabica</v>
      </c>
      <c r="Q668" t="str">
        <f>IF(L668="M","Medium",IF(L668="D","Dark",IF(L668="L","Light","")))</f>
        <v>Medium</v>
      </c>
      <c r="R668" t="str">
        <f>_xll.XLOOKUP(Table3[[#This Row],[Customer ID]],customers!$A$1:$A$1001,customers!$I$1:$I$1001,,0)</f>
        <v>No</v>
      </c>
    </row>
    <row r="669" spans="1:18" x14ac:dyDescent="0.3">
      <c r="A669" s="12" t="s">
        <v>1777</v>
      </c>
      <c r="B669" s="19">
        <v>44376</v>
      </c>
      <c r="C669" s="11">
        <f>YEAR(B669)</f>
        <v>2021</v>
      </c>
      <c r="D669" s="38" t="str">
        <f t="shared" si="10"/>
        <v>Jun</v>
      </c>
      <c r="E669" s="12" t="s">
        <v>1778</v>
      </c>
      <c r="F669" s="13" t="s">
        <v>6178</v>
      </c>
      <c r="G669" s="12">
        <v>5</v>
      </c>
      <c r="H669" s="12" t="str">
        <f>_xll.XLOOKUP(E669,customers!$A$1:$A$1001,customers!$B$1:$B$1001,,0)</f>
        <v>Beltran Mathon</v>
      </c>
      <c r="I669" s="33" t="str">
        <f>_xll.XLOOKUP(E669,customers!$A$1:$A$1001,customers!$C$1:$C$1001,,0)</f>
        <v>bmathon6c@barnesandnoble.com</v>
      </c>
      <c r="J669" s="12" t="str">
        <f>_xll.XLOOKUP(E669,customers!$A$1:$A$1001,customers!$G$1:$G$1001,,0)</f>
        <v>United States</v>
      </c>
      <c r="K669" s="13" t="str">
        <f>_xll.XLOOKUP(F669,products!$A$1:$A$49,products!$B$1:$B$49,,0)</f>
        <v>Rob</v>
      </c>
      <c r="L669" s="13" t="str">
        <f>_xll.XLOOKUP(F669,products!$A$1:$A$49,products!$C$1:$C$49,,0)</f>
        <v>L</v>
      </c>
      <c r="M669" s="10" t="str">
        <f>_xll.XLOOKUP(F669,products!$A$1:$A$49,products!$D$1:$D$49,,0) &amp; " Kg "</f>
        <v xml:space="preserve">0.2 Kg </v>
      </c>
      <c r="N669" s="26">
        <f>_xll.XLOOKUP(F669,products!$A$1:$A$49,products!$E$1:$E$49,,0)</f>
        <v>3.5849999999999995</v>
      </c>
      <c r="O669" s="27">
        <f>(G669*N669)</f>
        <v>17.924999999999997</v>
      </c>
      <c r="P669" t="str">
        <f>IF(K669="Rob","Robusta",IF(K669="Exc","Excelsa",IF(K669="Lib","Liberica",IF(K669="Ara","Arabica",""))))</f>
        <v>Robusta</v>
      </c>
      <c r="Q669" t="str">
        <f>IF(L669="M","Medium",IF(L669="D","Dark",IF(L669="L","Light","")))</f>
        <v>Light</v>
      </c>
      <c r="R669" t="str">
        <f>_xll.XLOOKUP(Table3[[#This Row],[Customer ID]],customers!$A$1:$A$1001,customers!$I$1:$I$1001,,0)</f>
        <v>No</v>
      </c>
    </row>
    <row r="670" spans="1:18" x14ac:dyDescent="0.3">
      <c r="A670" s="9" t="s">
        <v>2621</v>
      </c>
      <c r="B670" s="18">
        <v>44377</v>
      </c>
      <c r="C670" s="8">
        <f>YEAR(B670)</f>
        <v>2021</v>
      </c>
      <c r="D670" s="38" t="str">
        <f t="shared" si="10"/>
        <v>Jun</v>
      </c>
      <c r="E670" s="9" t="s">
        <v>2622</v>
      </c>
      <c r="F670" s="10" t="s">
        <v>6180</v>
      </c>
      <c r="G670" s="9">
        <v>3</v>
      </c>
      <c r="H670" s="9" t="str">
        <f>_xll.XLOOKUP(E670,customers!$A$1:$A$1001,customers!$B$1:$B$1001,,0)</f>
        <v>Jany Rudeforth</v>
      </c>
      <c r="I670" s="32" t="str">
        <f>_xll.XLOOKUP(E670,customers!$A$1:$A$1001,customers!$C$1:$C$1001,,0)</f>
        <v>jrudeforthai@wunderground.com</v>
      </c>
      <c r="J670" s="9" t="str">
        <f>_xll.XLOOKUP(E670,customers!$A$1:$A$1001,customers!$G$1:$G$1001,,0)</f>
        <v>Ireland</v>
      </c>
      <c r="K670" s="10" t="str">
        <f>_xll.XLOOKUP(F670,products!$A$1:$A$49,products!$B$1:$B$49,,0)</f>
        <v>Ara</v>
      </c>
      <c r="L670" s="10" t="str">
        <f>_xll.XLOOKUP(F670,products!$A$1:$A$49,products!$C$1:$C$49,,0)</f>
        <v>L</v>
      </c>
      <c r="M670" s="10" t="str">
        <f>_xll.XLOOKUP(F670,products!$A$1:$A$49,products!$D$1:$D$49,,0) &amp; " Kg "</f>
        <v xml:space="preserve">0.5 Kg </v>
      </c>
      <c r="N670" s="24">
        <f>_xll.XLOOKUP(F670,products!$A$1:$A$49,products!$E$1:$E$49,,0)</f>
        <v>7.77</v>
      </c>
      <c r="O670" s="25">
        <f>(G670*N670)</f>
        <v>23.31</v>
      </c>
      <c r="P670" t="str">
        <f>IF(K670="Rob","Robusta",IF(K670="Exc","Excelsa",IF(K670="Lib","Liberica",IF(K670="Ara","Arabica",""))))</f>
        <v>Arabica</v>
      </c>
      <c r="Q670" t="str">
        <f>IF(L670="M","Medium",IF(L670="D","Dark",IF(L670="L","Light","")))</f>
        <v>Light</v>
      </c>
      <c r="R670" t="str">
        <f>_xll.XLOOKUP(Table3[[#This Row],[Customer ID]],customers!$A$1:$A$1001,customers!$I$1:$I$1001,,0)</f>
        <v>Yes</v>
      </c>
    </row>
    <row r="671" spans="1:18" x14ac:dyDescent="0.3">
      <c r="A671" s="12" t="s">
        <v>3559</v>
      </c>
      <c r="B671" s="19">
        <v>44380</v>
      </c>
      <c r="C671" s="11">
        <f>YEAR(B671)</f>
        <v>2021</v>
      </c>
      <c r="D671" s="38" t="str">
        <f t="shared" si="10"/>
        <v>Jul</v>
      </c>
      <c r="E671" s="12" t="s">
        <v>3560</v>
      </c>
      <c r="F671" s="13" t="s">
        <v>6142</v>
      </c>
      <c r="G671" s="12">
        <v>2</v>
      </c>
      <c r="H671" s="12" t="str">
        <f>_xll.XLOOKUP(E671,customers!$A$1:$A$1001,customers!$B$1:$B$1001,,0)</f>
        <v>Ilaire Sprakes</v>
      </c>
      <c r="I671" s="33" t="str">
        <f>_xll.XLOOKUP(E671,customers!$A$1:$A$1001,customers!$C$1:$C$1001,,0)</f>
        <v>isprakesf3@spiegel.de</v>
      </c>
      <c r="J671" s="12" t="str">
        <f>_xll.XLOOKUP(E671,customers!$A$1:$A$1001,customers!$G$1:$G$1001,,0)</f>
        <v>United States</v>
      </c>
      <c r="K671" s="13" t="str">
        <f>_xll.XLOOKUP(F671,products!$A$1:$A$49,products!$B$1:$B$49,,0)</f>
        <v>Rob</v>
      </c>
      <c r="L671" s="13" t="str">
        <f>_xll.XLOOKUP(F671,products!$A$1:$A$49,products!$C$1:$C$49,,0)</f>
        <v>L</v>
      </c>
      <c r="M671" s="10" t="str">
        <f>_xll.XLOOKUP(F671,products!$A$1:$A$49,products!$D$1:$D$49,,0) &amp; " Kg "</f>
        <v xml:space="preserve">2.5 Kg </v>
      </c>
      <c r="N671" s="26">
        <f>_xll.XLOOKUP(F671,products!$A$1:$A$49,products!$E$1:$E$49,,0)</f>
        <v>27.484999999999996</v>
      </c>
      <c r="O671" s="27">
        <f>(G671*N671)</f>
        <v>54.969999999999992</v>
      </c>
      <c r="P671" t="str">
        <f>IF(K671="Rob","Robusta",IF(K671="Exc","Excelsa",IF(K671="Lib","Liberica",IF(K671="Ara","Arabica",""))))</f>
        <v>Robusta</v>
      </c>
      <c r="Q671" t="str">
        <f>IF(L671="M","Medium",IF(L671="D","Dark",IF(L671="L","Light","")))</f>
        <v>Light</v>
      </c>
      <c r="R671" t="str">
        <f>_xll.XLOOKUP(Table3[[#This Row],[Customer ID]],customers!$A$1:$A$1001,customers!$I$1:$I$1001,,0)</f>
        <v>No</v>
      </c>
    </row>
    <row r="672" spans="1:18" x14ac:dyDescent="0.3">
      <c r="A672" s="9" t="s">
        <v>3778</v>
      </c>
      <c r="B672" s="18">
        <v>44382</v>
      </c>
      <c r="C672" s="8">
        <f>YEAR(B672)</f>
        <v>2021</v>
      </c>
      <c r="D672" s="38" t="str">
        <f t="shared" si="10"/>
        <v>Jul</v>
      </c>
      <c r="E672" s="9" t="s">
        <v>3779</v>
      </c>
      <c r="F672" s="10" t="s">
        <v>6183</v>
      </c>
      <c r="G672" s="9">
        <v>5</v>
      </c>
      <c r="H672" s="9" t="str">
        <f>_xll.XLOOKUP(E672,customers!$A$1:$A$1001,customers!$B$1:$B$1001,,0)</f>
        <v>Russell Donet</v>
      </c>
      <c r="I672" s="32" t="str">
        <f>_xll.XLOOKUP(E672,customers!$A$1:$A$1001,customers!$C$1:$C$1001,,0)</f>
        <v>rdonetg6@oakley.com</v>
      </c>
      <c r="J672" s="9" t="str">
        <f>_xll.XLOOKUP(E672,customers!$A$1:$A$1001,customers!$G$1:$G$1001,,0)</f>
        <v>United States</v>
      </c>
      <c r="K672" s="10" t="str">
        <f>_xll.XLOOKUP(F672,products!$A$1:$A$49,products!$B$1:$B$49,,0)</f>
        <v>Exc</v>
      </c>
      <c r="L672" s="10" t="str">
        <f>_xll.XLOOKUP(F672,products!$A$1:$A$49,products!$C$1:$C$49,,0)</f>
        <v>D</v>
      </c>
      <c r="M672" s="10" t="str">
        <f>_xll.XLOOKUP(F672,products!$A$1:$A$49,products!$D$1:$D$49,,0) &amp; " Kg "</f>
        <v xml:space="preserve">1 Kg </v>
      </c>
      <c r="N672" s="24">
        <f>_xll.XLOOKUP(F672,products!$A$1:$A$49,products!$E$1:$E$49,,0)</f>
        <v>12.15</v>
      </c>
      <c r="O672" s="25">
        <f>(G672*N672)</f>
        <v>60.75</v>
      </c>
      <c r="P672" t="str">
        <f>IF(K672="Rob","Robusta",IF(K672="Exc","Excelsa",IF(K672="Lib","Liberica",IF(K672="Ara","Arabica",""))))</f>
        <v>Excelsa</v>
      </c>
      <c r="Q672" t="str">
        <f>IF(L672="M","Medium",IF(L672="D","Dark",IF(L672="L","Light","")))</f>
        <v>Dark</v>
      </c>
      <c r="R672" t="str">
        <f>_xll.XLOOKUP(Table3[[#This Row],[Customer ID]],customers!$A$1:$A$1001,customers!$I$1:$I$1001,,0)</f>
        <v>No</v>
      </c>
    </row>
    <row r="673" spans="1:18" x14ac:dyDescent="0.3">
      <c r="A673" s="12" t="s">
        <v>2980</v>
      </c>
      <c r="B673" s="19">
        <v>44384</v>
      </c>
      <c r="C673" s="11">
        <f>YEAR(B673)</f>
        <v>2021</v>
      </c>
      <c r="D673" s="38" t="str">
        <f t="shared" si="10"/>
        <v>Jul</v>
      </c>
      <c r="E673" s="12" t="s">
        <v>2981</v>
      </c>
      <c r="F673" s="13" t="s">
        <v>6173</v>
      </c>
      <c r="G673" s="12">
        <v>5</v>
      </c>
      <c r="H673" s="12" t="str">
        <f>_xll.XLOOKUP(E673,customers!$A$1:$A$1001,customers!$B$1:$B$1001,,0)</f>
        <v>Koralle Heads</v>
      </c>
      <c r="I673" s="33" t="str">
        <f>_xll.XLOOKUP(E673,customers!$A$1:$A$1001,customers!$C$1:$C$1001,,0)</f>
        <v>kheadsca@jalbum.net</v>
      </c>
      <c r="J673" s="12" t="str">
        <f>_xll.XLOOKUP(E673,customers!$A$1:$A$1001,customers!$G$1:$G$1001,,0)</f>
        <v>United States</v>
      </c>
      <c r="K673" s="13" t="str">
        <f>_xll.XLOOKUP(F673,products!$A$1:$A$49,products!$B$1:$B$49,,0)</f>
        <v>Rob</v>
      </c>
      <c r="L673" s="13" t="str">
        <f>_xll.XLOOKUP(F673,products!$A$1:$A$49,products!$C$1:$C$49,,0)</f>
        <v>L</v>
      </c>
      <c r="M673" s="10" t="str">
        <f>_xll.XLOOKUP(F673,products!$A$1:$A$49,products!$D$1:$D$49,,0) &amp; " Kg "</f>
        <v xml:space="preserve">0.5 Kg </v>
      </c>
      <c r="N673" s="26">
        <f>_xll.XLOOKUP(F673,products!$A$1:$A$49,products!$E$1:$E$49,,0)</f>
        <v>7.169999999999999</v>
      </c>
      <c r="O673" s="27">
        <f>(G673*N673)</f>
        <v>35.849999999999994</v>
      </c>
      <c r="P673" t="str">
        <f>IF(K673="Rob","Robusta",IF(K673="Exc","Excelsa",IF(K673="Lib","Liberica",IF(K673="Ara","Arabica",""))))</f>
        <v>Robusta</v>
      </c>
      <c r="Q673" t="str">
        <f>IF(L673="M","Medium",IF(L673="D","Dark",IF(L673="L","Light","")))</f>
        <v>Light</v>
      </c>
      <c r="R673" t="str">
        <f>_xll.XLOOKUP(Table3[[#This Row],[Customer ID]],customers!$A$1:$A$1001,customers!$I$1:$I$1001,,0)</f>
        <v>No</v>
      </c>
    </row>
    <row r="674" spans="1:18" x14ac:dyDescent="0.3">
      <c r="A674" s="9" t="s">
        <v>3587</v>
      </c>
      <c r="B674" s="18">
        <v>44384</v>
      </c>
      <c r="C674" s="8">
        <f>YEAR(B674)</f>
        <v>2021</v>
      </c>
      <c r="D674" s="38" t="str">
        <f t="shared" si="10"/>
        <v>Jul</v>
      </c>
      <c r="E674" s="9" t="s">
        <v>3588</v>
      </c>
      <c r="F674" s="10" t="s">
        <v>6184</v>
      </c>
      <c r="G674" s="9">
        <v>3</v>
      </c>
      <c r="H674" s="9" t="str">
        <f>_xll.XLOOKUP(E674,customers!$A$1:$A$1001,customers!$B$1:$B$1001,,0)</f>
        <v>Bette-ann Munden</v>
      </c>
      <c r="I674" s="32" t="str">
        <f>_xll.XLOOKUP(E674,customers!$A$1:$A$1001,customers!$C$1:$C$1001,,0)</f>
        <v>bmundenf8@elpais.com</v>
      </c>
      <c r="J674" s="9" t="str">
        <f>_xll.XLOOKUP(E674,customers!$A$1:$A$1001,customers!$G$1:$G$1001,,0)</f>
        <v>United States</v>
      </c>
      <c r="K674" s="10" t="str">
        <f>_xll.XLOOKUP(F674,products!$A$1:$A$49,products!$B$1:$B$49,,0)</f>
        <v>Exc</v>
      </c>
      <c r="L674" s="10" t="str">
        <f>_xll.XLOOKUP(F674,products!$A$1:$A$49,products!$C$1:$C$49,,0)</f>
        <v>L</v>
      </c>
      <c r="M674" s="10" t="str">
        <f>_xll.XLOOKUP(F674,products!$A$1:$A$49,products!$D$1:$D$49,,0) &amp; " Kg "</f>
        <v xml:space="preserve">0.2 Kg </v>
      </c>
      <c r="N674" s="24">
        <f>_xll.XLOOKUP(F674,products!$A$1:$A$49,products!$E$1:$E$49,,0)</f>
        <v>4.4550000000000001</v>
      </c>
      <c r="O674" s="25">
        <f>(G674*N674)</f>
        <v>13.365</v>
      </c>
      <c r="P674" t="str">
        <f>IF(K674="Rob","Robusta",IF(K674="Exc","Excelsa",IF(K674="Lib","Liberica",IF(K674="Ara","Arabica",""))))</f>
        <v>Excelsa</v>
      </c>
      <c r="Q674" t="str">
        <f>IF(L674="M","Medium",IF(L674="D","Dark",IF(L674="L","Light","")))</f>
        <v>Light</v>
      </c>
      <c r="R674" t="str">
        <f>_xll.XLOOKUP(Table3[[#This Row],[Customer ID]],customers!$A$1:$A$1001,customers!$I$1:$I$1001,,0)</f>
        <v>Yes</v>
      </c>
    </row>
    <row r="675" spans="1:18" x14ac:dyDescent="0.3">
      <c r="A675" s="12" t="s">
        <v>5256</v>
      </c>
      <c r="B675" s="19">
        <v>44387</v>
      </c>
      <c r="C675" s="11">
        <f>YEAR(B675)</f>
        <v>2021</v>
      </c>
      <c r="D675" s="38" t="str">
        <f t="shared" si="10"/>
        <v>Jul</v>
      </c>
      <c r="E675" s="12" t="s">
        <v>5257</v>
      </c>
      <c r="F675" s="13" t="s">
        <v>6156</v>
      </c>
      <c r="G675" s="12">
        <v>2</v>
      </c>
      <c r="H675" s="12" t="str">
        <f>_xll.XLOOKUP(E675,customers!$A$1:$A$1001,customers!$B$1:$B$1001,,0)</f>
        <v>De Drewitt</v>
      </c>
      <c r="I675" s="33" t="str">
        <f>_xll.XLOOKUP(E675,customers!$A$1:$A$1001,customers!$C$1:$C$1001,,0)</f>
        <v>ddrewittnf@mapquest.com</v>
      </c>
      <c r="J675" s="12" t="str">
        <f>_xll.XLOOKUP(E675,customers!$A$1:$A$1001,customers!$G$1:$G$1001,,0)</f>
        <v>United States</v>
      </c>
      <c r="K675" s="13" t="str">
        <f>_xll.XLOOKUP(F675,products!$A$1:$A$49,products!$B$1:$B$49,,0)</f>
        <v>Exc</v>
      </c>
      <c r="L675" s="13" t="str">
        <f>_xll.XLOOKUP(F675,products!$A$1:$A$49,products!$C$1:$C$49,,0)</f>
        <v>M</v>
      </c>
      <c r="M675" s="10" t="str">
        <f>_xll.XLOOKUP(F675,products!$A$1:$A$49,products!$D$1:$D$49,,0) &amp; " Kg "</f>
        <v xml:space="preserve">0.2 Kg </v>
      </c>
      <c r="N675" s="26">
        <f>_xll.XLOOKUP(F675,products!$A$1:$A$49,products!$E$1:$E$49,,0)</f>
        <v>4.125</v>
      </c>
      <c r="O675" s="27">
        <f>(G675*N675)</f>
        <v>8.25</v>
      </c>
      <c r="P675" t="str">
        <f>IF(K675="Rob","Robusta",IF(K675="Exc","Excelsa",IF(K675="Lib","Liberica",IF(K675="Ara","Arabica",""))))</f>
        <v>Excelsa</v>
      </c>
      <c r="Q675" t="str">
        <f>IF(L675="M","Medium",IF(L675="D","Dark",IF(L675="L","Light","")))</f>
        <v>Medium</v>
      </c>
      <c r="R675" t="str">
        <f>_xll.XLOOKUP(Table3[[#This Row],[Customer ID]],customers!$A$1:$A$1001,customers!$I$1:$I$1001,,0)</f>
        <v>Yes</v>
      </c>
    </row>
    <row r="676" spans="1:18" x14ac:dyDescent="0.3">
      <c r="A676" s="9" t="s">
        <v>512</v>
      </c>
      <c r="B676" s="18">
        <v>44392</v>
      </c>
      <c r="C676" s="8">
        <f>YEAR(B676)</f>
        <v>2021</v>
      </c>
      <c r="D676" s="38" t="str">
        <f t="shared" si="10"/>
        <v>Jul</v>
      </c>
      <c r="E676" s="9" t="s">
        <v>513</v>
      </c>
      <c r="F676" s="10" t="s">
        <v>6141</v>
      </c>
      <c r="G676" s="9">
        <v>2</v>
      </c>
      <c r="H676" s="9" t="str">
        <f>_xll.XLOOKUP(E676,customers!$A$1:$A$1001,customers!$B$1:$B$1001,,0)</f>
        <v>Christoffer O' Shea</v>
      </c>
      <c r="I676" s="32">
        <f>_xll.XLOOKUP(E676,customers!$A$1:$A$1001,customers!$C$1:$C$1001,,0)</f>
        <v>0</v>
      </c>
      <c r="J676" s="9" t="str">
        <f>_xll.XLOOKUP(E676,customers!$A$1:$A$1001,customers!$G$1:$G$1001,,0)</f>
        <v>Ireland</v>
      </c>
      <c r="K676" s="10" t="str">
        <f>_xll.XLOOKUP(F676,products!$A$1:$A$49,products!$B$1:$B$49,,0)</f>
        <v>Exc</v>
      </c>
      <c r="L676" s="10" t="str">
        <f>_xll.XLOOKUP(F676,products!$A$1:$A$49,products!$C$1:$C$49,,0)</f>
        <v>M</v>
      </c>
      <c r="M676" s="10" t="str">
        <f>_xll.XLOOKUP(F676,products!$A$1:$A$49,products!$D$1:$D$49,,0) &amp; " Kg "</f>
        <v xml:space="preserve">1 Kg </v>
      </c>
      <c r="N676" s="24">
        <f>_xll.XLOOKUP(F676,products!$A$1:$A$49,products!$E$1:$E$49,,0)</f>
        <v>13.75</v>
      </c>
      <c r="O676" s="25">
        <f>(G676*N676)</f>
        <v>27.5</v>
      </c>
      <c r="P676" t="str">
        <f>IF(K676="Rob","Robusta",IF(K676="Exc","Excelsa",IF(K676="Lib","Liberica",IF(K676="Ara","Arabica",""))))</f>
        <v>Excelsa</v>
      </c>
      <c r="Q676" t="str">
        <f>IF(L676="M","Medium",IF(L676="D","Dark",IF(L676="L","Light","")))</f>
        <v>Medium</v>
      </c>
      <c r="R676" t="str">
        <f>_xll.XLOOKUP(Table3[[#This Row],[Customer ID]],customers!$A$1:$A$1001,customers!$I$1:$I$1001,,0)</f>
        <v>No</v>
      </c>
    </row>
    <row r="677" spans="1:18" x14ac:dyDescent="0.3">
      <c r="A677" s="12" t="s">
        <v>512</v>
      </c>
      <c r="B677" s="19">
        <v>44392</v>
      </c>
      <c r="C677" s="11">
        <f>YEAR(B677)</f>
        <v>2021</v>
      </c>
      <c r="D677" s="38" t="str">
        <f t="shared" si="10"/>
        <v>Jul</v>
      </c>
      <c r="E677" s="12" t="s">
        <v>513</v>
      </c>
      <c r="F677" s="13" t="s">
        <v>6142</v>
      </c>
      <c r="G677" s="12">
        <v>2</v>
      </c>
      <c r="H677" s="12" t="str">
        <f>_xll.XLOOKUP(E677,customers!$A$1:$A$1001,customers!$B$1:$B$1001,,0)</f>
        <v>Christoffer O' Shea</v>
      </c>
      <c r="I677" s="33">
        <f>_xll.XLOOKUP(E677,customers!$A$1:$A$1001,customers!$C$1:$C$1001,,0)</f>
        <v>0</v>
      </c>
      <c r="J677" s="12" t="str">
        <f>_xll.XLOOKUP(E677,customers!$A$1:$A$1001,customers!$G$1:$G$1001,,0)</f>
        <v>Ireland</v>
      </c>
      <c r="K677" s="13" t="str">
        <f>_xll.XLOOKUP(F677,products!$A$1:$A$49,products!$B$1:$B$49,,0)</f>
        <v>Rob</v>
      </c>
      <c r="L677" s="13" t="str">
        <f>_xll.XLOOKUP(F677,products!$A$1:$A$49,products!$C$1:$C$49,,0)</f>
        <v>L</v>
      </c>
      <c r="M677" s="10" t="str">
        <f>_xll.XLOOKUP(F677,products!$A$1:$A$49,products!$D$1:$D$49,,0) &amp; " Kg "</f>
        <v xml:space="preserve">2.5 Kg </v>
      </c>
      <c r="N677" s="26">
        <f>_xll.XLOOKUP(F677,products!$A$1:$A$49,products!$E$1:$E$49,,0)</f>
        <v>27.484999999999996</v>
      </c>
      <c r="O677" s="27">
        <f>(G677*N677)</f>
        <v>54.969999999999992</v>
      </c>
      <c r="P677" t="str">
        <f>IF(K677="Rob","Robusta",IF(K677="Exc","Excelsa",IF(K677="Lib","Liberica",IF(K677="Ara","Arabica",""))))</f>
        <v>Robusta</v>
      </c>
      <c r="Q677" t="str">
        <f>IF(L677="M","Medium",IF(L677="D","Dark",IF(L677="L","Light","")))</f>
        <v>Light</v>
      </c>
      <c r="R677" t="str">
        <f>_xll.XLOOKUP(Table3[[#This Row],[Customer ID]],customers!$A$1:$A$1001,customers!$I$1:$I$1001,,0)</f>
        <v>No</v>
      </c>
    </row>
    <row r="678" spans="1:18" x14ac:dyDescent="0.3">
      <c r="A678" s="9" t="s">
        <v>2559</v>
      </c>
      <c r="B678" s="18">
        <v>44393</v>
      </c>
      <c r="C678" s="8">
        <f>YEAR(B678)</f>
        <v>2021</v>
      </c>
      <c r="D678" s="38" t="str">
        <f t="shared" si="10"/>
        <v>Jul</v>
      </c>
      <c r="E678" s="9" t="s">
        <v>2560</v>
      </c>
      <c r="F678" s="10" t="s">
        <v>6159</v>
      </c>
      <c r="G678" s="9">
        <v>2</v>
      </c>
      <c r="H678" s="9" t="str">
        <f>_xll.XLOOKUP(E678,customers!$A$1:$A$1001,customers!$B$1:$B$1001,,0)</f>
        <v>Silvio Iorizzi</v>
      </c>
      <c r="I678" s="32">
        <f>_xll.XLOOKUP(E678,customers!$A$1:$A$1001,customers!$C$1:$C$1001,,0)</f>
        <v>0</v>
      </c>
      <c r="J678" s="9" t="str">
        <f>_xll.XLOOKUP(E678,customers!$A$1:$A$1001,customers!$G$1:$G$1001,,0)</f>
        <v>United States</v>
      </c>
      <c r="K678" s="10" t="str">
        <f>_xll.XLOOKUP(F678,products!$A$1:$A$49,products!$B$1:$B$49,,0)</f>
        <v>Lib</v>
      </c>
      <c r="L678" s="10" t="str">
        <f>_xll.XLOOKUP(F678,products!$A$1:$A$49,products!$C$1:$C$49,,0)</f>
        <v>M</v>
      </c>
      <c r="M678" s="10" t="str">
        <f>_xll.XLOOKUP(F678,products!$A$1:$A$49,products!$D$1:$D$49,,0) &amp; " Kg "</f>
        <v xml:space="preserve">0.2 Kg </v>
      </c>
      <c r="N678" s="24">
        <f>_xll.XLOOKUP(F678,products!$A$1:$A$49,products!$E$1:$E$49,,0)</f>
        <v>4.3650000000000002</v>
      </c>
      <c r="O678" s="25">
        <f>(G678*N678)</f>
        <v>8.73</v>
      </c>
      <c r="P678" t="str">
        <f>IF(K678="Rob","Robusta",IF(K678="Exc","Excelsa",IF(K678="Lib","Liberica",IF(K678="Ara","Arabica",""))))</f>
        <v>Liberica</v>
      </c>
      <c r="Q678" t="str">
        <f>IF(L678="M","Medium",IF(L678="D","Dark",IF(L678="L","Light","")))</f>
        <v>Medium</v>
      </c>
      <c r="R678" t="str">
        <f>_xll.XLOOKUP(Table3[[#This Row],[Customer ID]],customers!$A$1:$A$1001,customers!$I$1:$I$1001,,0)</f>
        <v>Yes</v>
      </c>
    </row>
    <row r="679" spans="1:18" x14ac:dyDescent="0.3">
      <c r="A679" s="12" t="s">
        <v>676</v>
      </c>
      <c r="B679" s="19">
        <v>44394</v>
      </c>
      <c r="C679" s="11">
        <f>YEAR(B679)</f>
        <v>2021</v>
      </c>
      <c r="D679" s="38" t="str">
        <f t="shared" si="10"/>
        <v>Jul</v>
      </c>
      <c r="E679" s="12" t="s">
        <v>677</v>
      </c>
      <c r="F679" s="13" t="s">
        <v>6145</v>
      </c>
      <c r="G679" s="12">
        <v>5</v>
      </c>
      <c r="H679" s="12" t="str">
        <f>_xll.XLOOKUP(E679,customers!$A$1:$A$1001,customers!$B$1:$B$1001,,0)</f>
        <v>Gallard Gatheral</v>
      </c>
      <c r="I679" s="33" t="str">
        <f>_xll.XLOOKUP(E679,customers!$A$1:$A$1001,customers!$C$1:$C$1001,,0)</f>
        <v>ggatheralx@123-reg.co.uk</v>
      </c>
      <c r="J679" s="12" t="str">
        <f>_xll.XLOOKUP(E679,customers!$A$1:$A$1001,customers!$G$1:$G$1001,,0)</f>
        <v>United States</v>
      </c>
      <c r="K679" s="13" t="str">
        <f>_xll.XLOOKUP(F679,products!$A$1:$A$49,products!$B$1:$B$49,,0)</f>
        <v>Lib</v>
      </c>
      <c r="L679" s="13" t="str">
        <f>_xll.XLOOKUP(F679,products!$A$1:$A$49,products!$C$1:$C$49,,0)</f>
        <v>L</v>
      </c>
      <c r="M679" s="10" t="str">
        <f>_xll.XLOOKUP(F679,products!$A$1:$A$49,products!$D$1:$D$49,,0) &amp; " Kg "</f>
        <v xml:space="preserve">0.2 Kg </v>
      </c>
      <c r="N679" s="26">
        <f>_xll.XLOOKUP(F679,products!$A$1:$A$49,products!$E$1:$E$49,,0)</f>
        <v>4.7549999999999999</v>
      </c>
      <c r="O679" s="27">
        <f>(G679*N679)</f>
        <v>23.774999999999999</v>
      </c>
      <c r="P679" t="str">
        <f>IF(K679="Rob","Robusta",IF(K679="Exc","Excelsa",IF(K679="Lib","Liberica",IF(K679="Ara","Arabica",""))))</f>
        <v>Liberica</v>
      </c>
      <c r="Q679" t="str">
        <f>IF(L679="M","Medium",IF(L679="D","Dark",IF(L679="L","Light","")))</f>
        <v>Light</v>
      </c>
      <c r="R679" t="str">
        <f>_xll.XLOOKUP(Table3[[#This Row],[Customer ID]],customers!$A$1:$A$1001,customers!$I$1:$I$1001,,0)</f>
        <v>No</v>
      </c>
    </row>
    <row r="680" spans="1:18" x14ac:dyDescent="0.3">
      <c r="A680" s="9" t="s">
        <v>1038</v>
      </c>
      <c r="B680" s="18">
        <v>44394</v>
      </c>
      <c r="C680" s="8">
        <f>YEAR(B680)</f>
        <v>2021</v>
      </c>
      <c r="D680" s="38" t="str">
        <f t="shared" si="10"/>
        <v>Jul</v>
      </c>
      <c r="E680" s="9" t="s">
        <v>1039</v>
      </c>
      <c r="F680" s="10" t="s">
        <v>6154</v>
      </c>
      <c r="G680" s="9">
        <v>1</v>
      </c>
      <c r="H680" s="9" t="str">
        <f>_xll.XLOOKUP(E680,customers!$A$1:$A$1001,customers!$B$1:$B$1001,,0)</f>
        <v>Ruy Cancellieri</v>
      </c>
      <c r="I680" s="32">
        <f>_xll.XLOOKUP(E680,customers!$A$1:$A$1001,customers!$C$1:$C$1001,,0)</f>
        <v>0</v>
      </c>
      <c r="J680" s="9" t="str">
        <f>_xll.XLOOKUP(E680,customers!$A$1:$A$1001,customers!$G$1:$G$1001,,0)</f>
        <v>Ireland</v>
      </c>
      <c r="K680" s="10" t="str">
        <f>_xll.XLOOKUP(F680,products!$A$1:$A$49,products!$B$1:$B$49,,0)</f>
        <v>Ara</v>
      </c>
      <c r="L680" s="10" t="str">
        <f>_xll.XLOOKUP(F680,products!$A$1:$A$49,products!$C$1:$C$49,,0)</f>
        <v>D</v>
      </c>
      <c r="M680" s="10" t="str">
        <f>_xll.XLOOKUP(F680,products!$A$1:$A$49,products!$D$1:$D$49,,0) &amp; " Kg "</f>
        <v xml:space="preserve">0.2 Kg </v>
      </c>
      <c r="N680" s="24">
        <f>_xll.XLOOKUP(F680,products!$A$1:$A$49,products!$E$1:$E$49,,0)</f>
        <v>2.9849999999999999</v>
      </c>
      <c r="O680" s="25">
        <f>(G680*N680)</f>
        <v>2.9849999999999999</v>
      </c>
      <c r="P680" t="str">
        <f>IF(K680="Rob","Robusta",IF(K680="Exc","Excelsa",IF(K680="Lib","Liberica",IF(K680="Ara","Arabica",""))))</f>
        <v>Arabica</v>
      </c>
      <c r="Q680" t="str">
        <f>IF(L680="M","Medium",IF(L680="D","Dark",IF(L680="L","Light","")))</f>
        <v>Dark</v>
      </c>
      <c r="R680" t="str">
        <f>_xll.XLOOKUP(Table3[[#This Row],[Customer ID]],customers!$A$1:$A$1001,customers!$I$1:$I$1001,,0)</f>
        <v>No</v>
      </c>
    </row>
    <row r="681" spans="1:18" x14ac:dyDescent="0.3">
      <c r="A681" s="12" t="s">
        <v>907</v>
      </c>
      <c r="B681" s="19">
        <v>44396</v>
      </c>
      <c r="C681" s="11">
        <f>YEAR(B681)</f>
        <v>2021</v>
      </c>
      <c r="D681" s="38" t="str">
        <f t="shared" si="10"/>
        <v>Jul</v>
      </c>
      <c r="E681" s="12" t="s">
        <v>908</v>
      </c>
      <c r="F681" s="13" t="s">
        <v>6176</v>
      </c>
      <c r="G681" s="12">
        <v>2</v>
      </c>
      <c r="H681" s="12" t="str">
        <f>_xll.XLOOKUP(E681,customers!$A$1:$A$1001,customers!$B$1:$B$1001,,0)</f>
        <v>Jennifer Rangall</v>
      </c>
      <c r="I681" s="33" t="str">
        <f>_xll.XLOOKUP(E681,customers!$A$1:$A$1001,customers!$C$1:$C$1001,,0)</f>
        <v>jrangall22@newsvine.com</v>
      </c>
      <c r="J681" s="12" t="str">
        <f>_xll.XLOOKUP(E681,customers!$A$1:$A$1001,customers!$G$1:$G$1001,,0)</f>
        <v>United States</v>
      </c>
      <c r="K681" s="13" t="str">
        <f>_xll.XLOOKUP(F681,products!$A$1:$A$49,products!$B$1:$B$49,,0)</f>
        <v>Exc</v>
      </c>
      <c r="L681" s="13" t="str">
        <f>_xll.XLOOKUP(F681,products!$A$1:$A$49,products!$C$1:$C$49,,0)</f>
        <v>L</v>
      </c>
      <c r="M681" s="10" t="str">
        <f>_xll.XLOOKUP(F681,products!$A$1:$A$49,products!$D$1:$D$49,,0) &amp; " Kg "</f>
        <v xml:space="preserve">0.5 Kg </v>
      </c>
      <c r="N681" s="26">
        <f>_xll.XLOOKUP(F681,products!$A$1:$A$49,products!$E$1:$E$49,,0)</f>
        <v>8.91</v>
      </c>
      <c r="O681" s="27">
        <f>(G681*N681)</f>
        <v>17.82</v>
      </c>
      <c r="P681" t="str">
        <f>IF(K681="Rob","Robusta",IF(K681="Exc","Excelsa",IF(K681="Lib","Liberica",IF(K681="Ara","Arabica",""))))</f>
        <v>Excelsa</v>
      </c>
      <c r="Q681" t="str">
        <f>IF(L681="M","Medium",IF(L681="D","Dark",IF(L681="L","Light","")))</f>
        <v>Light</v>
      </c>
      <c r="R681" t="str">
        <f>_xll.XLOOKUP(Table3[[#This Row],[Customer ID]],customers!$A$1:$A$1001,customers!$I$1:$I$1001,,0)</f>
        <v>Yes</v>
      </c>
    </row>
    <row r="682" spans="1:18" x14ac:dyDescent="0.3">
      <c r="A682" s="9" t="s">
        <v>4869</v>
      </c>
      <c r="B682" s="18">
        <v>44396</v>
      </c>
      <c r="C682" s="8">
        <f>YEAR(B682)</f>
        <v>2021</v>
      </c>
      <c r="D682" s="38" t="str">
        <f t="shared" si="10"/>
        <v>Jul</v>
      </c>
      <c r="E682" s="9" t="s">
        <v>4870</v>
      </c>
      <c r="F682" s="10" t="s">
        <v>6176</v>
      </c>
      <c r="G682" s="9">
        <v>2</v>
      </c>
      <c r="H682" s="9" t="str">
        <f>_xll.XLOOKUP(E682,customers!$A$1:$A$1001,customers!$B$1:$B$1001,,0)</f>
        <v>Rhetta Elnaugh</v>
      </c>
      <c r="I682" s="32" t="str">
        <f>_xll.XLOOKUP(E682,customers!$A$1:$A$1001,customers!$C$1:$C$1001,,0)</f>
        <v>relnaughlj@comsenz.com</v>
      </c>
      <c r="J682" s="9" t="str">
        <f>_xll.XLOOKUP(E682,customers!$A$1:$A$1001,customers!$G$1:$G$1001,,0)</f>
        <v>United States</v>
      </c>
      <c r="K682" s="10" t="str">
        <f>_xll.XLOOKUP(F682,products!$A$1:$A$49,products!$B$1:$B$49,,0)</f>
        <v>Exc</v>
      </c>
      <c r="L682" s="10" t="str">
        <f>_xll.XLOOKUP(F682,products!$A$1:$A$49,products!$C$1:$C$49,,0)</f>
        <v>L</v>
      </c>
      <c r="M682" s="10" t="str">
        <f>_xll.XLOOKUP(F682,products!$A$1:$A$49,products!$D$1:$D$49,,0) &amp; " Kg "</f>
        <v xml:space="preserve">0.5 Kg </v>
      </c>
      <c r="N682" s="24">
        <f>_xll.XLOOKUP(F682,products!$A$1:$A$49,products!$E$1:$E$49,,0)</f>
        <v>8.91</v>
      </c>
      <c r="O682" s="25">
        <f>(G682*N682)</f>
        <v>17.82</v>
      </c>
      <c r="P682" t="str">
        <f>IF(K682="Rob","Robusta",IF(K682="Exc","Excelsa",IF(K682="Lib","Liberica",IF(K682="Ara","Arabica",""))))</f>
        <v>Excelsa</v>
      </c>
      <c r="Q682" t="str">
        <f>IF(L682="M","Medium",IF(L682="D","Dark",IF(L682="L","Light","")))</f>
        <v>Light</v>
      </c>
      <c r="R682" t="str">
        <f>_xll.XLOOKUP(Table3[[#This Row],[Customer ID]],customers!$A$1:$A$1001,customers!$I$1:$I$1001,,0)</f>
        <v>Yes</v>
      </c>
    </row>
    <row r="683" spans="1:18" x14ac:dyDescent="0.3">
      <c r="A683" s="12" t="s">
        <v>1526</v>
      </c>
      <c r="B683" s="19">
        <v>44397</v>
      </c>
      <c r="C683" s="11">
        <f>YEAR(B683)</f>
        <v>2021</v>
      </c>
      <c r="D683" s="38" t="str">
        <f t="shared" si="10"/>
        <v>Jul</v>
      </c>
      <c r="E683" s="12" t="s">
        <v>1527</v>
      </c>
      <c r="F683" s="13" t="s">
        <v>6180</v>
      </c>
      <c r="G683" s="12">
        <v>4</v>
      </c>
      <c r="H683" s="12" t="str">
        <f>_xll.XLOOKUP(E683,customers!$A$1:$A$1001,customers!$B$1:$B$1001,,0)</f>
        <v>Isa Blazewicz</v>
      </c>
      <c r="I683" s="33" t="str">
        <f>_xll.XLOOKUP(E683,customers!$A$1:$A$1001,customers!$C$1:$C$1001,,0)</f>
        <v>iblazewicz54@thetimes.co.uk</v>
      </c>
      <c r="J683" s="12" t="str">
        <f>_xll.XLOOKUP(E683,customers!$A$1:$A$1001,customers!$G$1:$G$1001,,0)</f>
        <v>United States</v>
      </c>
      <c r="K683" s="13" t="str">
        <f>_xll.XLOOKUP(F683,products!$A$1:$A$49,products!$B$1:$B$49,,0)</f>
        <v>Ara</v>
      </c>
      <c r="L683" s="13" t="str">
        <f>_xll.XLOOKUP(F683,products!$A$1:$A$49,products!$C$1:$C$49,,0)</f>
        <v>L</v>
      </c>
      <c r="M683" s="10" t="str">
        <f>_xll.XLOOKUP(F683,products!$A$1:$A$49,products!$D$1:$D$49,,0) &amp; " Kg "</f>
        <v xml:space="preserve">0.5 Kg </v>
      </c>
      <c r="N683" s="26">
        <f>_xll.XLOOKUP(F683,products!$A$1:$A$49,products!$E$1:$E$49,,0)</f>
        <v>7.77</v>
      </c>
      <c r="O683" s="27">
        <f>(G683*N683)</f>
        <v>31.08</v>
      </c>
      <c r="P683" t="str">
        <f>IF(K683="Rob","Robusta",IF(K683="Exc","Excelsa",IF(K683="Lib","Liberica",IF(K683="Ara","Arabica",""))))</f>
        <v>Arabica</v>
      </c>
      <c r="Q683" t="str">
        <f>IF(L683="M","Medium",IF(L683="D","Dark",IF(L683="L","Light","")))</f>
        <v>Light</v>
      </c>
      <c r="R683" t="str">
        <f>_xll.XLOOKUP(Table3[[#This Row],[Customer ID]],customers!$A$1:$A$1001,customers!$I$1:$I$1001,,0)</f>
        <v>No</v>
      </c>
    </row>
    <row r="684" spans="1:18" x14ac:dyDescent="0.3">
      <c r="A684" s="9" t="s">
        <v>4758</v>
      </c>
      <c r="B684" s="18">
        <v>44397</v>
      </c>
      <c r="C684" s="8">
        <f>YEAR(B684)</f>
        <v>2021</v>
      </c>
      <c r="D684" s="38" t="str">
        <f t="shared" si="10"/>
        <v>Jul</v>
      </c>
      <c r="E684" s="9" t="s">
        <v>4759</v>
      </c>
      <c r="F684" s="10" t="s">
        <v>6145</v>
      </c>
      <c r="G684" s="9">
        <v>6</v>
      </c>
      <c r="H684" s="9" t="str">
        <f>_xll.XLOOKUP(E684,customers!$A$1:$A$1001,customers!$B$1:$B$1001,,0)</f>
        <v>Foster Constance</v>
      </c>
      <c r="I684" s="32" t="str">
        <f>_xll.XLOOKUP(E684,customers!$A$1:$A$1001,customers!$C$1:$C$1001,,0)</f>
        <v>fconstancekz@ifeng.com</v>
      </c>
      <c r="J684" s="9" t="str">
        <f>_xll.XLOOKUP(E684,customers!$A$1:$A$1001,customers!$G$1:$G$1001,,0)</f>
        <v>United States</v>
      </c>
      <c r="K684" s="10" t="str">
        <f>_xll.XLOOKUP(F684,products!$A$1:$A$49,products!$B$1:$B$49,,0)</f>
        <v>Lib</v>
      </c>
      <c r="L684" s="10" t="str">
        <f>_xll.XLOOKUP(F684,products!$A$1:$A$49,products!$C$1:$C$49,,0)</f>
        <v>L</v>
      </c>
      <c r="M684" s="10" t="str">
        <f>_xll.XLOOKUP(F684,products!$A$1:$A$49,products!$D$1:$D$49,,0) &amp; " Kg "</f>
        <v xml:space="preserve">0.2 Kg </v>
      </c>
      <c r="N684" s="24">
        <f>_xll.XLOOKUP(F684,products!$A$1:$A$49,products!$E$1:$E$49,,0)</f>
        <v>4.7549999999999999</v>
      </c>
      <c r="O684" s="25">
        <f>(G684*N684)</f>
        <v>28.53</v>
      </c>
      <c r="P684" t="str">
        <f>IF(K684="Rob","Robusta",IF(K684="Exc","Excelsa",IF(K684="Lib","Liberica",IF(K684="Ara","Arabica",""))))</f>
        <v>Liberica</v>
      </c>
      <c r="Q684" t="str">
        <f>IF(L684="M","Medium",IF(L684="D","Dark",IF(L684="L","Light","")))</f>
        <v>Light</v>
      </c>
      <c r="R684" t="str">
        <f>_xll.XLOOKUP(Table3[[#This Row],[Customer ID]],customers!$A$1:$A$1001,customers!$I$1:$I$1001,,0)</f>
        <v>No</v>
      </c>
    </row>
    <row r="685" spans="1:18" x14ac:dyDescent="0.3">
      <c r="A685" s="12" t="s">
        <v>6035</v>
      </c>
      <c r="B685" s="19">
        <v>44397</v>
      </c>
      <c r="C685" s="11">
        <f>YEAR(B685)</f>
        <v>2021</v>
      </c>
      <c r="D685" s="38" t="str">
        <f t="shared" si="10"/>
        <v>Jul</v>
      </c>
      <c r="E685" s="12" t="s">
        <v>6036</v>
      </c>
      <c r="F685" s="13" t="s">
        <v>6153</v>
      </c>
      <c r="G685" s="12">
        <v>6</v>
      </c>
      <c r="H685" s="12" t="str">
        <f>_xll.XLOOKUP(E685,customers!$A$1:$A$1001,customers!$B$1:$B$1001,,0)</f>
        <v>Chloette Bernardot</v>
      </c>
      <c r="I685" s="33" t="str">
        <f>_xll.XLOOKUP(E685,customers!$A$1:$A$1001,customers!$C$1:$C$1001,,0)</f>
        <v>cbernardotr9@wix.com</v>
      </c>
      <c r="J685" s="12" t="str">
        <f>_xll.XLOOKUP(E685,customers!$A$1:$A$1001,customers!$G$1:$G$1001,,0)</f>
        <v>United States</v>
      </c>
      <c r="K685" s="13" t="str">
        <f>_xll.XLOOKUP(F685,products!$A$1:$A$49,products!$B$1:$B$49,,0)</f>
        <v>Exc</v>
      </c>
      <c r="L685" s="13" t="str">
        <f>_xll.XLOOKUP(F685,products!$A$1:$A$49,products!$C$1:$C$49,,0)</f>
        <v>D</v>
      </c>
      <c r="M685" s="10" t="str">
        <f>_xll.XLOOKUP(F685,products!$A$1:$A$49,products!$D$1:$D$49,,0) &amp; " Kg "</f>
        <v xml:space="preserve">0.2 Kg </v>
      </c>
      <c r="N685" s="26">
        <f>_xll.XLOOKUP(F685,products!$A$1:$A$49,products!$E$1:$E$49,,0)</f>
        <v>3.645</v>
      </c>
      <c r="O685" s="27">
        <f>(G685*N685)</f>
        <v>21.87</v>
      </c>
      <c r="P685" t="str">
        <f>IF(K685="Rob","Robusta",IF(K685="Exc","Excelsa",IF(K685="Lib","Liberica",IF(K685="Ara","Arabica",""))))</f>
        <v>Excelsa</v>
      </c>
      <c r="Q685" t="str">
        <f>IF(L685="M","Medium",IF(L685="D","Dark",IF(L685="L","Light","")))</f>
        <v>Dark</v>
      </c>
      <c r="R685" t="str">
        <f>_xll.XLOOKUP(Table3[[#This Row],[Customer ID]],customers!$A$1:$A$1001,customers!$I$1:$I$1001,,0)</f>
        <v>Yes</v>
      </c>
    </row>
    <row r="686" spans="1:18" x14ac:dyDescent="0.3">
      <c r="A686" s="9" t="s">
        <v>1584</v>
      </c>
      <c r="B686" s="18">
        <v>44398</v>
      </c>
      <c r="C686" s="8">
        <f>YEAR(B686)</f>
        <v>2021</v>
      </c>
      <c r="D686" s="38" t="str">
        <f t="shared" si="10"/>
        <v>Jul</v>
      </c>
      <c r="E686" s="9" t="s">
        <v>1585</v>
      </c>
      <c r="F686" s="10" t="s">
        <v>6144</v>
      </c>
      <c r="G686" s="9">
        <v>5</v>
      </c>
      <c r="H686" s="9" t="str">
        <f>_xll.XLOOKUP(E686,customers!$A$1:$A$1001,customers!$B$1:$B$1001,,0)</f>
        <v>Emlynne Laird</v>
      </c>
      <c r="I686" s="32" t="str">
        <f>_xll.XLOOKUP(E686,customers!$A$1:$A$1001,customers!$C$1:$C$1001,,0)</f>
        <v>elaird5e@bing.com</v>
      </c>
      <c r="J686" s="9" t="str">
        <f>_xll.XLOOKUP(E686,customers!$A$1:$A$1001,customers!$G$1:$G$1001,,0)</f>
        <v>United States</v>
      </c>
      <c r="K686" s="10" t="str">
        <f>_xll.XLOOKUP(F686,products!$A$1:$A$49,products!$B$1:$B$49,,0)</f>
        <v>Exc</v>
      </c>
      <c r="L686" s="10" t="str">
        <f>_xll.XLOOKUP(F686,products!$A$1:$A$49,products!$C$1:$C$49,,0)</f>
        <v>D</v>
      </c>
      <c r="M686" s="10" t="str">
        <f>_xll.XLOOKUP(F686,products!$A$1:$A$49,products!$D$1:$D$49,,0) &amp; " Kg "</f>
        <v xml:space="preserve">0.5 Kg </v>
      </c>
      <c r="N686" s="24">
        <f>_xll.XLOOKUP(F686,products!$A$1:$A$49,products!$E$1:$E$49,,0)</f>
        <v>7.29</v>
      </c>
      <c r="O686" s="25">
        <f>(G686*N686)</f>
        <v>36.450000000000003</v>
      </c>
      <c r="P686" t="str">
        <f>IF(K686="Rob","Robusta",IF(K686="Exc","Excelsa",IF(K686="Lib","Liberica",IF(K686="Ara","Arabica",""))))</f>
        <v>Excelsa</v>
      </c>
      <c r="Q686" t="str">
        <f>IF(L686="M","Medium",IF(L686="D","Dark",IF(L686="L","Light","")))</f>
        <v>Dark</v>
      </c>
      <c r="R686" t="str">
        <f>_xll.XLOOKUP(Table3[[#This Row],[Customer ID]],customers!$A$1:$A$1001,customers!$I$1:$I$1001,,0)</f>
        <v>No</v>
      </c>
    </row>
    <row r="687" spans="1:18" x14ac:dyDescent="0.3">
      <c r="A687" s="12" t="s">
        <v>4331</v>
      </c>
      <c r="B687" s="19">
        <v>44399</v>
      </c>
      <c r="C687" s="11">
        <f>YEAR(B687)</f>
        <v>2021</v>
      </c>
      <c r="D687" s="38" t="str">
        <f t="shared" si="10"/>
        <v>Jul</v>
      </c>
      <c r="E687" s="12" t="s">
        <v>4332</v>
      </c>
      <c r="F687" s="13" t="s">
        <v>6155</v>
      </c>
      <c r="G687" s="12">
        <v>5</v>
      </c>
      <c r="H687" s="12" t="str">
        <f>_xll.XLOOKUP(E687,customers!$A$1:$A$1001,customers!$B$1:$B$1001,,0)</f>
        <v>Anjanette Goldie</v>
      </c>
      <c r="I687" s="33" t="str">
        <f>_xll.XLOOKUP(E687,customers!$A$1:$A$1001,customers!$C$1:$C$1001,,0)</f>
        <v>agoldieiw@goo.gl</v>
      </c>
      <c r="J687" s="12" t="str">
        <f>_xll.XLOOKUP(E687,customers!$A$1:$A$1001,customers!$G$1:$G$1001,,0)</f>
        <v>United States</v>
      </c>
      <c r="K687" s="13" t="str">
        <f>_xll.XLOOKUP(F687,products!$A$1:$A$49,products!$B$1:$B$49,,0)</f>
        <v>Ara</v>
      </c>
      <c r="L687" s="13" t="str">
        <f>_xll.XLOOKUP(F687,products!$A$1:$A$49,products!$C$1:$C$49,,0)</f>
        <v>M</v>
      </c>
      <c r="M687" s="10" t="str">
        <f>_xll.XLOOKUP(F687,products!$A$1:$A$49,products!$D$1:$D$49,,0) &amp; " Kg "</f>
        <v xml:space="preserve">1 Kg </v>
      </c>
      <c r="N687" s="26">
        <f>_xll.XLOOKUP(F687,products!$A$1:$A$49,products!$E$1:$E$49,,0)</f>
        <v>11.25</v>
      </c>
      <c r="O687" s="27">
        <f>(G687*N687)</f>
        <v>56.25</v>
      </c>
      <c r="P687" t="str">
        <f>IF(K687="Rob","Robusta",IF(K687="Exc","Excelsa",IF(K687="Lib","Liberica",IF(K687="Ara","Arabica",""))))</f>
        <v>Arabica</v>
      </c>
      <c r="Q687" t="str">
        <f>IF(L687="M","Medium",IF(L687="D","Dark",IF(L687="L","Light","")))</f>
        <v>Medium</v>
      </c>
      <c r="R687" t="str">
        <f>_xll.XLOOKUP(Table3[[#This Row],[Customer ID]],customers!$A$1:$A$1001,customers!$I$1:$I$1001,,0)</f>
        <v>No</v>
      </c>
    </row>
    <row r="688" spans="1:18" x14ac:dyDescent="0.3">
      <c r="A688" s="9" t="s">
        <v>913</v>
      </c>
      <c r="B688" s="18">
        <v>44400</v>
      </c>
      <c r="C688" s="8">
        <f>YEAR(B688)</f>
        <v>2021</v>
      </c>
      <c r="D688" s="38" t="str">
        <f t="shared" si="10"/>
        <v>Jul</v>
      </c>
      <c r="E688" s="9" t="s">
        <v>914</v>
      </c>
      <c r="F688" s="10" t="s">
        <v>6177</v>
      </c>
      <c r="G688" s="9">
        <v>6</v>
      </c>
      <c r="H688" s="9" t="str">
        <f>_xll.XLOOKUP(E688,customers!$A$1:$A$1001,customers!$B$1:$B$1001,,0)</f>
        <v>Kipper Boorn</v>
      </c>
      <c r="I688" s="32" t="str">
        <f>_xll.XLOOKUP(E688,customers!$A$1:$A$1001,customers!$C$1:$C$1001,,0)</f>
        <v>kboorn23@ezinearticles.com</v>
      </c>
      <c r="J688" s="9" t="str">
        <f>_xll.XLOOKUP(E688,customers!$A$1:$A$1001,customers!$G$1:$G$1001,,0)</f>
        <v>Ireland</v>
      </c>
      <c r="K688" s="10" t="str">
        <f>_xll.XLOOKUP(F688,products!$A$1:$A$49,products!$B$1:$B$49,,0)</f>
        <v>Rob</v>
      </c>
      <c r="L688" s="10" t="str">
        <f>_xll.XLOOKUP(F688,products!$A$1:$A$49,products!$C$1:$C$49,,0)</f>
        <v>D</v>
      </c>
      <c r="M688" s="10" t="str">
        <f>_xll.XLOOKUP(F688,products!$A$1:$A$49,products!$D$1:$D$49,,0) &amp; " Kg "</f>
        <v xml:space="preserve">1 Kg </v>
      </c>
      <c r="N688" s="24">
        <f>_xll.XLOOKUP(F688,products!$A$1:$A$49,products!$E$1:$E$49,,0)</f>
        <v>8.9499999999999993</v>
      </c>
      <c r="O688" s="25">
        <f>(G688*N688)</f>
        <v>53.699999999999996</v>
      </c>
      <c r="P688" t="str">
        <f>IF(K688="Rob","Robusta",IF(K688="Exc","Excelsa",IF(K688="Lib","Liberica",IF(K688="Ara","Arabica",""))))</f>
        <v>Robusta</v>
      </c>
      <c r="Q688" t="str">
        <f>IF(L688="M","Medium",IF(L688="D","Dark",IF(L688="L","Light","")))</f>
        <v>Dark</v>
      </c>
      <c r="R688" t="str">
        <f>_xll.XLOOKUP(Table3[[#This Row],[Customer ID]],customers!$A$1:$A$1001,customers!$I$1:$I$1001,,0)</f>
        <v>Yes</v>
      </c>
    </row>
    <row r="689" spans="1:18" x14ac:dyDescent="0.3">
      <c r="A689" s="12" t="s">
        <v>3654</v>
      </c>
      <c r="B689" s="19">
        <v>44401</v>
      </c>
      <c r="C689" s="11">
        <f>YEAR(B689)</f>
        <v>2021</v>
      </c>
      <c r="D689" s="38" t="str">
        <f t="shared" si="10"/>
        <v>Jul</v>
      </c>
      <c r="E689" s="12" t="s">
        <v>3655</v>
      </c>
      <c r="F689" s="13" t="s">
        <v>6166</v>
      </c>
      <c r="G689" s="12">
        <v>6</v>
      </c>
      <c r="H689" s="12" t="str">
        <f>_xll.XLOOKUP(E689,customers!$A$1:$A$1001,customers!$B$1:$B$1001,,0)</f>
        <v>Hatty Dovydenas</v>
      </c>
      <c r="I689" s="33">
        <f>_xll.XLOOKUP(E689,customers!$A$1:$A$1001,customers!$C$1:$C$1001,,0)</f>
        <v>0</v>
      </c>
      <c r="J689" s="12" t="str">
        <f>_xll.XLOOKUP(E689,customers!$A$1:$A$1001,customers!$G$1:$G$1001,,0)</f>
        <v>United States</v>
      </c>
      <c r="K689" s="13" t="str">
        <f>_xll.XLOOKUP(F689,products!$A$1:$A$49,products!$B$1:$B$49,,0)</f>
        <v>Exc</v>
      </c>
      <c r="L689" s="13" t="str">
        <f>_xll.XLOOKUP(F689,products!$A$1:$A$49,products!$C$1:$C$49,,0)</f>
        <v>M</v>
      </c>
      <c r="M689" s="10" t="str">
        <f>_xll.XLOOKUP(F689,products!$A$1:$A$49,products!$D$1:$D$49,,0) &amp; " Kg "</f>
        <v xml:space="preserve">2.5 Kg </v>
      </c>
      <c r="N689" s="26">
        <f>_xll.XLOOKUP(F689,products!$A$1:$A$49,products!$E$1:$E$49,,0)</f>
        <v>31.624999999999996</v>
      </c>
      <c r="O689" s="27">
        <f>(G689*N689)</f>
        <v>189.74999999999997</v>
      </c>
      <c r="P689" t="str">
        <f>IF(K689="Rob","Robusta",IF(K689="Exc","Excelsa",IF(K689="Lib","Liberica",IF(K689="Ara","Arabica",""))))</f>
        <v>Excelsa</v>
      </c>
      <c r="Q689" t="str">
        <f>IF(L689="M","Medium",IF(L689="D","Dark",IF(L689="L","Light","")))</f>
        <v>Medium</v>
      </c>
      <c r="R689" t="str">
        <f>_xll.XLOOKUP(Table3[[#This Row],[Customer ID]],customers!$A$1:$A$1001,customers!$I$1:$I$1001,,0)</f>
        <v>Yes</v>
      </c>
    </row>
    <row r="690" spans="1:18" x14ac:dyDescent="0.3">
      <c r="A690" s="9" t="s">
        <v>1255</v>
      </c>
      <c r="B690" s="18">
        <v>44406</v>
      </c>
      <c r="C690" s="8">
        <f>YEAR(B690)</f>
        <v>2021</v>
      </c>
      <c r="D690" s="38" t="str">
        <f t="shared" si="10"/>
        <v>Jul</v>
      </c>
      <c r="E690" s="9" t="s">
        <v>1256</v>
      </c>
      <c r="F690" s="10" t="s">
        <v>6154</v>
      </c>
      <c r="G690" s="9">
        <v>4</v>
      </c>
      <c r="H690" s="9" t="str">
        <f>_xll.XLOOKUP(E690,customers!$A$1:$A$1001,customers!$B$1:$B$1001,,0)</f>
        <v>Lowell Keenleyside</v>
      </c>
      <c r="I690" s="32" t="str">
        <f>_xll.XLOOKUP(E690,customers!$A$1:$A$1001,customers!$C$1:$C$1001,,0)</f>
        <v>lkeenleyside3s@topsy.com</v>
      </c>
      <c r="J690" s="9" t="str">
        <f>_xll.XLOOKUP(E690,customers!$A$1:$A$1001,customers!$G$1:$G$1001,,0)</f>
        <v>United States</v>
      </c>
      <c r="K690" s="10" t="str">
        <f>_xll.XLOOKUP(F690,products!$A$1:$A$49,products!$B$1:$B$49,,0)</f>
        <v>Ara</v>
      </c>
      <c r="L690" s="10" t="str">
        <f>_xll.XLOOKUP(F690,products!$A$1:$A$49,products!$C$1:$C$49,,0)</f>
        <v>D</v>
      </c>
      <c r="M690" s="10" t="str">
        <f>_xll.XLOOKUP(F690,products!$A$1:$A$49,products!$D$1:$D$49,,0) &amp; " Kg "</f>
        <v xml:space="preserve">0.2 Kg </v>
      </c>
      <c r="N690" s="24">
        <f>_xll.XLOOKUP(F690,products!$A$1:$A$49,products!$E$1:$E$49,,0)</f>
        <v>2.9849999999999999</v>
      </c>
      <c r="O690" s="25">
        <f>(G690*N690)</f>
        <v>11.94</v>
      </c>
      <c r="P690" t="str">
        <f>IF(K690="Rob","Robusta",IF(K690="Exc","Excelsa",IF(K690="Lib","Liberica",IF(K690="Ara","Arabica",""))))</f>
        <v>Arabica</v>
      </c>
      <c r="Q690" t="str">
        <f>IF(L690="M","Medium",IF(L690="D","Dark",IF(L690="L","Light","")))</f>
        <v>Dark</v>
      </c>
      <c r="R690" t="str">
        <f>_xll.XLOOKUP(Table3[[#This Row],[Customer ID]],customers!$A$1:$A$1001,customers!$I$1:$I$1001,,0)</f>
        <v>No</v>
      </c>
    </row>
    <row r="691" spans="1:18" x14ac:dyDescent="0.3">
      <c r="A691" s="12" t="s">
        <v>5654</v>
      </c>
      <c r="B691" s="19">
        <v>44406</v>
      </c>
      <c r="C691" s="11">
        <f>YEAR(B691)</f>
        <v>2021</v>
      </c>
      <c r="D691" s="38" t="str">
        <f t="shared" si="10"/>
        <v>Jul</v>
      </c>
      <c r="E691" s="12" t="s">
        <v>5655</v>
      </c>
      <c r="F691" s="13" t="s">
        <v>6157</v>
      </c>
      <c r="G691" s="12">
        <v>1</v>
      </c>
      <c r="H691" s="12" t="str">
        <f>_xll.XLOOKUP(E691,customers!$A$1:$A$1001,customers!$B$1:$B$1001,,0)</f>
        <v>Merrile Cobbledick</v>
      </c>
      <c r="I691" s="33" t="str">
        <f>_xll.XLOOKUP(E691,customers!$A$1:$A$1001,customers!$C$1:$C$1001,,0)</f>
        <v>mcobbledickpd@ucsd.edu</v>
      </c>
      <c r="J691" s="12" t="str">
        <f>_xll.XLOOKUP(E691,customers!$A$1:$A$1001,customers!$G$1:$G$1001,,0)</f>
        <v>United States</v>
      </c>
      <c r="K691" s="13" t="str">
        <f>_xll.XLOOKUP(F691,products!$A$1:$A$49,products!$B$1:$B$49,,0)</f>
        <v>Ara</v>
      </c>
      <c r="L691" s="13" t="str">
        <f>_xll.XLOOKUP(F691,products!$A$1:$A$49,products!$C$1:$C$49,,0)</f>
        <v>M</v>
      </c>
      <c r="M691" s="10" t="str">
        <f>_xll.XLOOKUP(F691,products!$A$1:$A$49,products!$D$1:$D$49,,0) &amp; " Kg "</f>
        <v xml:space="preserve">0.5 Kg </v>
      </c>
      <c r="N691" s="26">
        <f>_xll.XLOOKUP(F691,products!$A$1:$A$49,products!$E$1:$E$49,,0)</f>
        <v>6.75</v>
      </c>
      <c r="O691" s="27">
        <f>(G691*N691)</f>
        <v>6.75</v>
      </c>
      <c r="P691" t="str">
        <f>IF(K691="Rob","Robusta",IF(K691="Exc","Excelsa",IF(K691="Lib","Liberica",IF(K691="Ara","Arabica",""))))</f>
        <v>Arabica</v>
      </c>
      <c r="Q691" t="str">
        <f>IF(L691="M","Medium",IF(L691="D","Dark",IF(L691="L","Light","")))</f>
        <v>Medium</v>
      </c>
      <c r="R691" t="str">
        <f>_xll.XLOOKUP(Table3[[#This Row],[Customer ID]],customers!$A$1:$A$1001,customers!$I$1:$I$1001,,0)</f>
        <v>No</v>
      </c>
    </row>
    <row r="692" spans="1:18" x14ac:dyDescent="0.3">
      <c r="A692" s="9" t="s">
        <v>5768</v>
      </c>
      <c r="B692" s="18">
        <v>44409</v>
      </c>
      <c r="C692" s="8">
        <f>YEAR(B692)</f>
        <v>2021</v>
      </c>
      <c r="D692" s="38" t="str">
        <f t="shared" si="10"/>
        <v>Aug</v>
      </c>
      <c r="E692" s="9" t="s">
        <v>5769</v>
      </c>
      <c r="F692" s="10" t="s">
        <v>6151</v>
      </c>
      <c r="G692" s="9">
        <v>5</v>
      </c>
      <c r="H692" s="9" t="str">
        <f>_xll.XLOOKUP(E692,customers!$A$1:$A$1001,customers!$B$1:$B$1001,,0)</f>
        <v>Read Cutts</v>
      </c>
      <c r="I692" s="32" t="str">
        <f>_xll.XLOOKUP(E692,customers!$A$1:$A$1001,customers!$C$1:$C$1001,,0)</f>
        <v>rcuttspy@techcrunch.com</v>
      </c>
      <c r="J692" s="9" t="str">
        <f>_xll.XLOOKUP(E692,customers!$A$1:$A$1001,customers!$G$1:$G$1001,,0)</f>
        <v>United States</v>
      </c>
      <c r="K692" s="10" t="str">
        <f>_xll.XLOOKUP(F692,products!$A$1:$A$49,products!$B$1:$B$49,,0)</f>
        <v>Rob</v>
      </c>
      <c r="L692" s="10" t="str">
        <f>_xll.XLOOKUP(F692,products!$A$1:$A$49,products!$C$1:$C$49,,0)</f>
        <v>M</v>
      </c>
      <c r="M692" s="10" t="str">
        <f>_xll.XLOOKUP(F692,products!$A$1:$A$49,products!$D$1:$D$49,,0) &amp; " Kg "</f>
        <v xml:space="preserve">2.5 Kg </v>
      </c>
      <c r="N692" s="24">
        <f>_xll.XLOOKUP(F692,products!$A$1:$A$49,products!$E$1:$E$49,,0)</f>
        <v>22.884999999999998</v>
      </c>
      <c r="O692" s="25">
        <f>(G692*N692)</f>
        <v>114.42499999999998</v>
      </c>
      <c r="P692" t="str">
        <f>IF(K692="Rob","Robusta",IF(K692="Exc","Excelsa",IF(K692="Lib","Liberica",IF(K692="Ara","Arabica",""))))</f>
        <v>Robusta</v>
      </c>
      <c r="Q692" t="str">
        <f>IF(L692="M","Medium",IF(L692="D","Dark",IF(L692="L","Light","")))</f>
        <v>Medium</v>
      </c>
      <c r="R692" t="str">
        <f>_xll.XLOOKUP(Table3[[#This Row],[Customer ID]],customers!$A$1:$A$1001,customers!$I$1:$I$1001,,0)</f>
        <v>No</v>
      </c>
    </row>
    <row r="693" spans="1:18" x14ac:dyDescent="0.3">
      <c r="A693" s="12" t="s">
        <v>2813</v>
      </c>
      <c r="B693" s="19">
        <v>44410</v>
      </c>
      <c r="C693" s="11">
        <f>YEAR(B693)</f>
        <v>2021</v>
      </c>
      <c r="D693" s="38" t="str">
        <f t="shared" si="10"/>
        <v>Aug</v>
      </c>
      <c r="E693" s="12" t="s">
        <v>2814</v>
      </c>
      <c r="F693" s="13" t="s">
        <v>6155</v>
      </c>
      <c r="G693" s="12">
        <v>5</v>
      </c>
      <c r="H693" s="12" t="str">
        <f>_xll.XLOOKUP(E693,customers!$A$1:$A$1001,customers!$B$1:$B$1001,,0)</f>
        <v>Freeland Missenden</v>
      </c>
      <c r="I693" s="33">
        <f>_xll.XLOOKUP(E693,customers!$A$1:$A$1001,customers!$C$1:$C$1001,,0)</f>
        <v>0</v>
      </c>
      <c r="J693" s="12" t="str">
        <f>_xll.XLOOKUP(E693,customers!$A$1:$A$1001,customers!$G$1:$G$1001,,0)</f>
        <v>United States</v>
      </c>
      <c r="K693" s="13" t="str">
        <f>_xll.XLOOKUP(F693,products!$A$1:$A$49,products!$B$1:$B$49,,0)</f>
        <v>Ara</v>
      </c>
      <c r="L693" s="13" t="str">
        <f>_xll.XLOOKUP(F693,products!$A$1:$A$49,products!$C$1:$C$49,,0)</f>
        <v>M</v>
      </c>
      <c r="M693" s="10" t="str">
        <f>_xll.XLOOKUP(F693,products!$A$1:$A$49,products!$D$1:$D$49,,0) &amp; " Kg "</f>
        <v xml:space="preserve">1 Kg </v>
      </c>
      <c r="N693" s="26">
        <f>_xll.XLOOKUP(F693,products!$A$1:$A$49,products!$E$1:$E$49,,0)</f>
        <v>11.25</v>
      </c>
      <c r="O693" s="27">
        <f>(G693*N693)</f>
        <v>56.25</v>
      </c>
      <c r="P693" t="str">
        <f>IF(K693="Rob","Robusta",IF(K693="Exc","Excelsa",IF(K693="Lib","Liberica",IF(K693="Ara","Arabica",""))))</f>
        <v>Arabica</v>
      </c>
      <c r="Q693" t="str">
        <f>IF(L693="M","Medium",IF(L693="D","Dark",IF(L693="L","Light","")))</f>
        <v>Medium</v>
      </c>
      <c r="R693" t="str">
        <f>_xll.XLOOKUP(Table3[[#This Row],[Customer ID]],customers!$A$1:$A$1001,customers!$I$1:$I$1001,,0)</f>
        <v>Yes</v>
      </c>
    </row>
    <row r="694" spans="1:18" x14ac:dyDescent="0.3">
      <c r="A694" s="9" t="s">
        <v>3751</v>
      </c>
      <c r="B694" s="18">
        <v>44410</v>
      </c>
      <c r="C694" s="8">
        <f>YEAR(B694)</f>
        <v>2021</v>
      </c>
      <c r="D694" s="38" t="str">
        <f t="shared" si="10"/>
        <v>Aug</v>
      </c>
      <c r="E694" s="9" t="s">
        <v>3752</v>
      </c>
      <c r="F694" s="10" t="s">
        <v>6162</v>
      </c>
      <c r="G694" s="9">
        <v>4</v>
      </c>
      <c r="H694" s="9" t="str">
        <f>_xll.XLOOKUP(E694,customers!$A$1:$A$1001,customers!$B$1:$B$1001,,0)</f>
        <v>Don Flintiff</v>
      </c>
      <c r="I694" s="32" t="str">
        <f>_xll.XLOOKUP(E694,customers!$A$1:$A$1001,customers!$C$1:$C$1001,,0)</f>
        <v>dflintiffg1@e-recht24.de</v>
      </c>
      <c r="J694" s="9" t="str">
        <f>_xll.XLOOKUP(E694,customers!$A$1:$A$1001,customers!$G$1:$G$1001,,0)</f>
        <v>United Kingdom</v>
      </c>
      <c r="K694" s="10" t="str">
        <f>_xll.XLOOKUP(F694,products!$A$1:$A$49,products!$B$1:$B$49,,0)</f>
        <v>Lib</v>
      </c>
      <c r="L694" s="10" t="str">
        <f>_xll.XLOOKUP(F694,products!$A$1:$A$49,products!$C$1:$C$49,,0)</f>
        <v>M</v>
      </c>
      <c r="M694" s="10" t="str">
        <f>_xll.XLOOKUP(F694,products!$A$1:$A$49,products!$D$1:$D$49,,0) &amp; " Kg "</f>
        <v xml:space="preserve">1 Kg </v>
      </c>
      <c r="N694" s="24">
        <f>_xll.XLOOKUP(F694,products!$A$1:$A$49,products!$E$1:$E$49,,0)</f>
        <v>14.55</v>
      </c>
      <c r="O694" s="25">
        <f>(G694*N694)</f>
        <v>58.2</v>
      </c>
      <c r="P694" t="str">
        <f>IF(K694="Rob","Robusta",IF(K694="Exc","Excelsa",IF(K694="Lib","Liberica",IF(K694="Ara","Arabica",""))))</f>
        <v>Liberica</v>
      </c>
      <c r="Q694" t="str">
        <f>IF(L694="M","Medium",IF(L694="D","Dark",IF(L694="L","Light","")))</f>
        <v>Medium</v>
      </c>
      <c r="R694" t="str">
        <f>_xll.XLOOKUP(Table3[[#This Row],[Customer ID]],customers!$A$1:$A$1001,customers!$I$1:$I$1001,,0)</f>
        <v>No</v>
      </c>
    </row>
    <row r="695" spans="1:18" x14ac:dyDescent="0.3">
      <c r="A695" s="12" t="s">
        <v>5450</v>
      </c>
      <c r="B695" s="19">
        <v>44411</v>
      </c>
      <c r="C695" s="11">
        <f>YEAR(B695)</f>
        <v>2021</v>
      </c>
      <c r="D695" s="38" t="str">
        <f t="shared" si="10"/>
        <v>Aug</v>
      </c>
      <c r="E695" s="12" t="s">
        <v>5451</v>
      </c>
      <c r="F695" s="13" t="s">
        <v>6161</v>
      </c>
      <c r="G695" s="12">
        <v>3</v>
      </c>
      <c r="H695" s="12" t="str">
        <f>_xll.XLOOKUP(E695,customers!$A$1:$A$1001,customers!$B$1:$B$1001,,0)</f>
        <v>Zachary Tramel</v>
      </c>
      <c r="I695" s="33" t="str">
        <f>_xll.XLOOKUP(E695,customers!$A$1:$A$1001,customers!$C$1:$C$1001,,0)</f>
        <v>ztramelod@netlog.com</v>
      </c>
      <c r="J695" s="12" t="str">
        <f>_xll.XLOOKUP(E695,customers!$A$1:$A$1001,customers!$G$1:$G$1001,,0)</f>
        <v>United States</v>
      </c>
      <c r="K695" s="13" t="str">
        <f>_xll.XLOOKUP(F695,products!$A$1:$A$49,products!$B$1:$B$49,,0)</f>
        <v>Lib</v>
      </c>
      <c r="L695" s="13" t="str">
        <f>_xll.XLOOKUP(F695,products!$A$1:$A$49,products!$C$1:$C$49,,0)</f>
        <v>L</v>
      </c>
      <c r="M695" s="10" t="str">
        <f>_xll.XLOOKUP(F695,products!$A$1:$A$49,products!$D$1:$D$49,,0) &amp; " Kg "</f>
        <v xml:space="preserve">0.5 Kg </v>
      </c>
      <c r="N695" s="26">
        <f>_xll.XLOOKUP(F695,products!$A$1:$A$49,products!$E$1:$E$49,,0)</f>
        <v>9.51</v>
      </c>
      <c r="O695" s="27">
        <f>(G695*N695)</f>
        <v>28.53</v>
      </c>
      <c r="P695" t="str">
        <f>IF(K695="Rob","Robusta",IF(K695="Exc","Excelsa",IF(K695="Lib","Liberica",IF(K695="Ara","Arabica",""))))</f>
        <v>Liberica</v>
      </c>
      <c r="Q695" t="str">
        <f>IF(L695="M","Medium",IF(L695="D","Dark",IF(L695="L","Light","")))</f>
        <v>Light</v>
      </c>
      <c r="R695" t="str">
        <f>_xll.XLOOKUP(Table3[[#This Row],[Customer ID]],customers!$A$1:$A$1001,customers!$I$1:$I$1001,,0)</f>
        <v>No</v>
      </c>
    </row>
    <row r="696" spans="1:18" x14ac:dyDescent="0.3">
      <c r="A696" s="9" t="s">
        <v>5984</v>
      </c>
      <c r="B696" s="18">
        <v>44411</v>
      </c>
      <c r="C696" s="8">
        <f>YEAR(B696)</f>
        <v>2021</v>
      </c>
      <c r="D696" s="38" t="str">
        <f t="shared" si="10"/>
        <v>Aug</v>
      </c>
      <c r="E696" s="9" t="s">
        <v>5985</v>
      </c>
      <c r="F696" s="10" t="s">
        <v>6182</v>
      </c>
      <c r="G696" s="9">
        <v>3</v>
      </c>
      <c r="H696" s="9" t="str">
        <f>_xll.XLOOKUP(E696,customers!$A$1:$A$1001,customers!$B$1:$B$1001,,0)</f>
        <v>Dinah Crutcher</v>
      </c>
      <c r="I696" s="32">
        <f>_xll.XLOOKUP(E696,customers!$A$1:$A$1001,customers!$C$1:$C$1001,,0)</f>
        <v>0</v>
      </c>
      <c r="J696" s="9" t="str">
        <f>_xll.XLOOKUP(E696,customers!$A$1:$A$1001,customers!$G$1:$G$1001,,0)</f>
        <v>Ireland</v>
      </c>
      <c r="K696" s="10" t="str">
        <f>_xll.XLOOKUP(F696,products!$A$1:$A$49,products!$B$1:$B$49,,0)</f>
        <v>Ara</v>
      </c>
      <c r="L696" s="10" t="str">
        <f>_xll.XLOOKUP(F696,products!$A$1:$A$49,products!$C$1:$C$49,,0)</f>
        <v>L</v>
      </c>
      <c r="M696" s="10" t="str">
        <f>_xll.XLOOKUP(F696,products!$A$1:$A$49,products!$D$1:$D$49,,0) &amp; " Kg "</f>
        <v xml:space="preserve">2.5 Kg </v>
      </c>
      <c r="N696" s="24">
        <f>_xll.XLOOKUP(F696,products!$A$1:$A$49,products!$E$1:$E$49,,0)</f>
        <v>29.784999999999997</v>
      </c>
      <c r="O696" s="25">
        <f>(G696*N696)</f>
        <v>89.35499999999999</v>
      </c>
      <c r="P696" t="str">
        <f>IF(K696="Rob","Robusta",IF(K696="Exc","Excelsa",IF(K696="Lib","Liberica",IF(K696="Ara","Arabica",""))))</f>
        <v>Arabica</v>
      </c>
      <c r="Q696" t="str">
        <f>IF(L696="M","Medium",IF(L696="D","Dark",IF(L696="L","Light","")))</f>
        <v>Light</v>
      </c>
      <c r="R696" t="str">
        <f>_xll.XLOOKUP(Table3[[#This Row],[Customer ID]],customers!$A$1:$A$1001,customers!$I$1:$I$1001,,0)</f>
        <v>Yes</v>
      </c>
    </row>
    <row r="697" spans="1:18" x14ac:dyDescent="0.3">
      <c r="A697" s="12" t="s">
        <v>6127</v>
      </c>
      <c r="B697" s="19">
        <v>44411</v>
      </c>
      <c r="C697" s="11">
        <f>YEAR(B697)</f>
        <v>2021</v>
      </c>
      <c r="D697" s="38" t="str">
        <f t="shared" si="10"/>
        <v>Aug</v>
      </c>
      <c r="E697" s="12" t="s">
        <v>6128</v>
      </c>
      <c r="F697" s="13" t="s">
        <v>6147</v>
      </c>
      <c r="G697" s="12">
        <v>1</v>
      </c>
      <c r="H697" s="12" t="str">
        <f>_xll.XLOOKUP(E697,customers!$A$1:$A$1001,customers!$B$1:$B$1001,,0)</f>
        <v>Nicolina Jenny</v>
      </c>
      <c r="I697" s="33" t="str">
        <f>_xll.XLOOKUP(E697,customers!$A$1:$A$1001,customers!$C$1:$C$1001,,0)</f>
        <v>njennyrq@bigcartel.com</v>
      </c>
      <c r="J697" s="12" t="str">
        <f>_xll.XLOOKUP(E697,customers!$A$1:$A$1001,customers!$G$1:$G$1001,,0)</f>
        <v>United States</v>
      </c>
      <c r="K697" s="13" t="str">
        <f>_xll.XLOOKUP(F697,products!$A$1:$A$49,products!$B$1:$B$49,,0)</f>
        <v>Ara</v>
      </c>
      <c r="L697" s="13" t="str">
        <f>_xll.XLOOKUP(F697,products!$A$1:$A$49,products!$C$1:$C$49,,0)</f>
        <v>D</v>
      </c>
      <c r="M697" s="10" t="str">
        <f>_xll.XLOOKUP(F697,products!$A$1:$A$49,products!$D$1:$D$49,,0) &amp; " Kg "</f>
        <v xml:space="preserve">1 Kg </v>
      </c>
      <c r="N697" s="26">
        <f>_xll.XLOOKUP(F697,products!$A$1:$A$49,products!$E$1:$E$49,,0)</f>
        <v>9.9499999999999993</v>
      </c>
      <c r="O697" s="27">
        <f>(G697*N697)</f>
        <v>9.9499999999999993</v>
      </c>
      <c r="P697" t="str">
        <f>IF(K697="Rob","Robusta",IF(K697="Exc","Excelsa",IF(K697="Lib","Liberica",IF(K697="Ara","Arabica",""))))</f>
        <v>Arabica</v>
      </c>
      <c r="Q697" t="str">
        <f>IF(L697="M","Medium",IF(L697="D","Dark",IF(L697="L","Light","")))</f>
        <v>Dark</v>
      </c>
      <c r="R697" t="str">
        <f>_xll.XLOOKUP(Table3[[#This Row],[Customer ID]],customers!$A$1:$A$1001,customers!$I$1:$I$1001,,0)</f>
        <v>No</v>
      </c>
    </row>
    <row r="698" spans="1:18" x14ac:dyDescent="0.3">
      <c r="A698" s="9" t="s">
        <v>519</v>
      </c>
      <c r="B698" s="18">
        <v>44412</v>
      </c>
      <c r="C698" s="8">
        <f>YEAR(B698)</f>
        <v>2021</v>
      </c>
      <c r="D698" s="38" t="str">
        <f t="shared" si="10"/>
        <v>Aug</v>
      </c>
      <c r="E698" s="9" t="s">
        <v>520</v>
      </c>
      <c r="F698" s="10" t="s">
        <v>6143</v>
      </c>
      <c r="G698" s="9">
        <v>3</v>
      </c>
      <c r="H698" s="9" t="str">
        <f>_xll.XLOOKUP(E698,customers!$A$1:$A$1001,customers!$B$1:$B$1001,,0)</f>
        <v>Beryle Cottier</v>
      </c>
      <c r="I698" s="32">
        <f>_xll.XLOOKUP(E698,customers!$A$1:$A$1001,customers!$C$1:$C$1001,,0)</f>
        <v>0</v>
      </c>
      <c r="J698" s="9" t="str">
        <f>_xll.XLOOKUP(E698,customers!$A$1:$A$1001,customers!$G$1:$G$1001,,0)</f>
        <v>United States</v>
      </c>
      <c r="K698" s="10" t="str">
        <f>_xll.XLOOKUP(F698,products!$A$1:$A$49,products!$B$1:$B$49,,0)</f>
        <v>Lib</v>
      </c>
      <c r="L698" s="10" t="str">
        <f>_xll.XLOOKUP(F698,products!$A$1:$A$49,products!$C$1:$C$49,,0)</f>
        <v>D</v>
      </c>
      <c r="M698" s="10" t="str">
        <f>_xll.XLOOKUP(F698,products!$A$1:$A$49,products!$D$1:$D$49,,0) &amp; " Kg "</f>
        <v xml:space="preserve">1 Kg </v>
      </c>
      <c r="N698" s="24">
        <f>_xll.XLOOKUP(F698,products!$A$1:$A$49,products!$E$1:$E$49,,0)</f>
        <v>12.95</v>
      </c>
      <c r="O698" s="25">
        <f>(G698*N698)</f>
        <v>38.849999999999994</v>
      </c>
      <c r="P698" t="str">
        <f>IF(K698="Rob","Robusta",IF(K698="Exc","Excelsa",IF(K698="Lib","Liberica",IF(K698="Ara","Arabica",""))))</f>
        <v>Liberica</v>
      </c>
      <c r="Q698" t="str">
        <f>IF(L698="M","Medium",IF(L698="D","Dark",IF(L698="L","Light","")))</f>
        <v>Dark</v>
      </c>
      <c r="R698" t="str">
        <f>_xll.XLOOKUP(Table3[[#This Row],[Customer ID]],customers!$A$1:$A$1001,customers!$I$1:$I$1001,,0)</f>
        <v>No</v>
      </c>
    </row>
    <row r="699" spans="1:18" x14ac:dyDescent="0.3">
      <c r="A699" s="12" t="s">
        <v>2199</v>
      </c>
      <c r="B699" s="19">
        <v>44412</v>
      </c>
      <c r="C699" s="11">
        <f>YEAR(B699)</f>
        <v>2021</v>
      </c>
      <c r="D699" s="38" t="str">
        <f t="shared" si="10"/>
        <v>Aug</v>
      </c>
      <c r="E699" s="12" t="s">
        <v>2200</v>
      </c>
      <c r="F699" s="13" t="s">
        <v>6185</v>
      </c>
      <c r="G699" s="12">
        <v>4</v>
      </c>
      <c r="H699" s="12" t="str">
        <f>_xll.XLOOKUP(E699,customers!$A$1:$A$1001,customers!$B$1:$B$1001,,0)</f>
        <v>Darrin Tingly</v>
      </c>
      <c r="I699" s="33" t="str">
        <f>_xll.XLOOKUP(E699,customers!$A$1:$A$1001,customers!$C$1:$C$1001,,0)</f>
        <v>dtingly8f@goo.ne.jp</v>
      </c>
      <c r="J699" s="12" t="str">
        <f>_xll.XLOOKUP(E699,customers!$A$1:$A$1001,customers!$G$1:$G$1001,,0)</f>
        <v>United States</v>
      </c>
      <c r="K699" s="13" t="str">
        <f>_xll.XLOOKUP(F699,products!$A$1:$A$49,products!$B$1:$B$49,,0)</f>
        <v>Exc</v>
      </c>
      <c r="L699" s="13" t="str">
        <f>_xll.XLOOKUP(F699,products!$A$1:$A$49,products!$C$1:$C$49,,0)</f>
        <v>D</v>
      </c>
      <c r="M699" s="10" t="str">
        <f>_xll.XLOOKUP(F699,products!$A$1:$A$49,products!$D$1:$D$49,,0) &amp; " Kg "</f>
        <v xml:space="preserve">2.5 Kg </v>
      </c>
      <c r="N699" s="26">
        <f>_xll.XLOOKUP(F699,products!$A$1:$A$49,products!$E$1:$E$49,,0)</f>
        <v>27.945</v>
      </c>
      <c r="O699" s="27">
        <f>(G699*N699)</f>
        <v>111.78</v>
      </c>
      <c r="P699" t="str">
        <f>IF(K699="Rob","Robusta",IF(K699="Exc","Excelsa",IF(K699="Lib","Liberica",IF(K699="Ara","Arabica",""))))</f>
        <v>Excelsa</v>
      </c>
      <c r="Q699" t="str">
        <f>IF(L699="M","Medium",IF(L699="D","Dark",IF(L699="L","Light","")))</f>
        <v>Dark</v>
      </c>
      <c r="R699" t="str">
        <f>_xll.XLOOKUP(Table3[[#This Row],[Customer ID]],customers!$A$1:$A$1001,customers!$I$1:$I$1001,,0)</f>
        <v>Yes</v>
      </c>
    </row>
    <row r="700" spans="1:18" x14ac:dyDescent="0.3">
      <c r="A700" s="9" t="s">
        <v>3230</v>
      </c>
      <c r="B700" s="18">
        <v>44413</v>
      </c>
      <c r="C700" s="8">
        <f>YEAR(B700)</f>
        <v>2021</v>
      </c>
      <c r="D700" s="38" t="str">
        <f t="shared" si="10"/>
        <v>Aug</v>
      </c>
      <c r="E700" s="9" t="s">
        <v>3231</v>
      </c>
      <c r="F700" s="10" t="s">
        <v>6178</v>
      </c>
      <c r="G700" s="9">
        <v>6</v>
      </c>
      <c r="H700" s="9" t="str">
        <f>_xll.XLOOKUP(E700,customers!$A$1:$A$1001,customers!$B$1:$B$1001,,0)</f>
        <v>Morna Hansed</v>
      </c>
      <c r="I700" s="32" t="str">
        <f>_xll.XLOOKUP(E700,customers!$A$1:$A$1001,customers!$C$1:$C$1001,,0)</f>
        <v>mhanseddh@instagram.com</v>
      </c>
      <c r="J700" s="9" t="str">
        <f>_xll.XLOOKUP(E700,customers!$A$1:$A$1001,customers!$G$1:$G$1001,,0)</f>
        <v>Ireland</v>
      </c>
      <c r="K700" s="10" t="str">
        <f>_xll.XLOOKUP(F700,products!$A$1:$A$49,products!$B$1:$B$49,,0)</f>
        <v>Rob</v>
      </c>
      <c r="L700" s="10" t="str">
        <f>_xll.XLOOKUP(F700,products!$A$1:$A$49,products!$C$1:$C$49,,0)</f>
        <v>L</v>
      </c>
      <c r="M700" s="10" t="str">
        <f>_xll.XLOOKUP(F700,products!$A$1:$A$49,products!$D$1:$D$49,,0) &amp; " Kg "</f>
        <v xml:space="preserve">0.2 Kg </v>
      </c>
      <c r="N700" s="24">
        <f>_xll.XLOOKUP(F700,products!$A$1:$A$49,products!$E$1:$E$49,,0)</f>
        <v>3.5849999999999995</v>
      </c>
      <c r="O700" s="25">
        <f>(G700*N700)</f>
        <v>21.509999999999998</v>
      </c>
      <c r="P700" t="str">
        <f>IF(K700="Rob","Robusta",IF(K700="Exc","Excelsa",IF(K700="Lib","Liberica",IF(K700="Ara","Arabica",""))))</f>
        <v>Robusta</v>
      </c>
      <c r="Q700" t="str">
        <f>IF(L700="M","Medium",IF(L700="D","Dark",IF(L700="L","Light","")))</f>
        <v>Light</v>
      </c>
      <c r="R700" t="str">
        <f>_xll.XLOOKUP(Table3[[#This Row],[Customer ID]],customers!$A$1:$A$1001,customers!$I$1:$I$1001,,0)</f>
        <v>Yes</v>
      </c>
    </row>
    <row r="701" spans="1:18" x14ac:dyDescent="0.3">
      <c r="A701" s="12" t="s">
        <v>5182</v>
      </c>
      <c r="B701" s="19">
        <v>44414</v>
      </c>
      <c r="C701" s="11">
        <f>YEAR(B701)</f>
        <v>2021</v>
      </c>
      <c r="D701" s="38" t="str">
        <f t="shared" si="10"/>
        <v>Aug</v>
      </c>
      <c r="E701" s="12" t="s">
        <v>5183</v>
      </c>
      <c r="F701" s="13" t="s">
        <v>6141</v>
      </c>
      <c r="G701" s="12">
        <v>2</v>
      </c>
      <c r="H701" s="12" t="str">
        <f>_xll.XLOOKUP(E701,customers!$A$1:$A$1001,customers!$B$1:$B$1001,,0)</f>
        <v>Helaina Rainforth</v>
      </c>
      <c r="I701" s="33" t="str">
        <f>_xll.XLOOKUP(E701,customers!$A$1:$A$1001,customers!$C$1:$C$1001,,0)</f>
        <v>hrainforthn2@blog.com</v>
      </c>
      <c r="J701" s="12" t="str">
        <f>_xll.XLOOKUP(E701,customers!$A$1:$A$1001,customers!$G$1:$G$1001,,0)</f>
        <v>United States</v>
      </c>
      <c r="K701" s="13" t="str">
        <f>_xll.XLOOKUP(F701,products!$A$1:$A$49,products!$B$1:$B$49,,0)</f>
        <v>Exc</v>
      </c>
      <c r="L701" s="13" t="str">
        <f>_xll.XLOOKUP(F701,products!$A$1:$A$49,products!$C$1:$C$49,,0)</f>
        <v>M</v>
      </c>
      <c r="M701" s="10" t="str">
        <f>_xll.XLOOKUP(F701,products!$A$1:$A$49,products!$D$1:$D$49,,0) &amp; " Kg "</f>
        <v xml:space="preserve">1 Kg </v>
      </c>
      <c r="N701" s="26">
        <f>_xll.XLOOKUP(F701,products!$A$1:$A$49,products!$E$1:$E$49,,0)</f>
        <v>13.75</v>
      </c>
      <c r="O701" s="27">
        <f>(G701*N701)</f>
        <v>27.5</v>
      </c>
      <c r="P701" t="str">
        <f>IF(K701="Rob","Robusta",IF(K701="Exc","Excelsa",IF(K701="Lib","Liberica",IF(K701="Ara","Arabica",""))))</f>
        <v>Excelsa</v>
      </c>
      <c r="Q701" t="str">
        <f>IF(L701="M","Medium",IF(L701="D","Dark",IF(L701="L","Light","")))</f>
        <v>Medium</v>
      </c>
      <c r="R701" t="str">
        <f>_xll.XLOOKUP(Table3[[#This Row],[Customer ID]],customers!$A$1:$A$1001,customers!$I$1:$I$1001,,0)</f>
        <v>No</v>
      </c>
    </row>
    <row r="702" spans="1:18" x14ac:dyDescent="0.3">
      <c r="A702" s="9" t="s">
        <v>5182</v>
      </c>
      <c r="B702" s="18">
        <v>44414</v>
      </c>
      <c r="C702" s="8">
        <f>YEAR(B702)</f>
        <v>2021</v>
      </c>
      <c r="D702" s="38" t="str">
        <f t="shared" si="10"/>
        <v>Aug</v>
      </c>
      <c r="E702" s="9" t="s">
        <v>5183</v>
      </c>
      <c r="F702" s="10" t="s">
        <v>6154</v>
      </c>
      <c r="G702" s="9">
        <v>2</v>
      </c>
      <c r="H702" s="9" t="str">
        <f>_xll.XLOOKUP(E702,customers!$A$1:$A$1001,customers!$B$1:$B$1001,,0)</f>
        <v>Helaina Rainforth</v>
      </c>
      <c r="I702" s="32" t="str">
        <f>_xll.XLOOKUP(E702,customers!$A$1:$A$1001,customers!$C$1:$C$1001,,0)</f>
        <v>hrainforthn2@blog.com</v>
      </c>
      <c r="J702" s="9" t="str">
        <f>_xll.XLOOKUP(E702,customers!$A$1:$A$1001,customers!$G$1:$G$1001,,0)</f>
        <v>United States</v>
      </c>
      <c r="K702" s="10" t="str">
        <f>_xll.XLOOKUP(F702,products!$A$1:$A$49,products!$B$1:$B$49,,0)</f>
        <v>Ara</v>
      </c>
      <c r="L702" s="10" t="str">
        <f>_xll.XLOOKUP(F702,products!$A$1:$A$49,products!$C$1:$C$49,,0)</f>
        <v>D</v>
      </c>
      <c r="M702" s="10" t="str">
        <f>_xll.XLOOKUP(F702,products!$A$1:$A$49,products!$D$1:$D$49,,0) &amp; " Kg "</f>
        <v xml:space="preserve">0.2 Kg </v>
      </c>
      <c r="N702" s="24">
        <f>_xll.XLOOKUP(F702,products!$A$1:$A$49,products!$E$1:$E$49,,0)</f>
        <v>2.9849999999999999</v>
      </c>
      <c r="O702" s="25">
        <f>(G702*N702)</f>
        <v>5.97</v>
      </c>
      <c r="P702" t="str">
        <f>IF(K702="Rob","Robusta",IF(K702="Exc","Excelsa",IF(K702="Lib","Liberica",IF(K702="Ara","Arabica",""))))</f>
        <v>Arabica</v>
      </c>
      <c r="Q702" t="str">
        <f>IF(L702="M","Medium",IF(L702="D","Dark",IF(L702="L","Light","")))</f>
        <v>Dark</v>
      </c>
      <c r="R702" t="str">
        <f>_xll.XLOOKUP(Table3[[#This Row],[Customer ID]],customers!$A$1:$A$1001,customers!$I$1:$I$1001,,0)</f>
        <v>No</v>
      </c>
    </row>
    <row r="703" spans="1:18" x14ac:dyDescent="0.3">
      <c r="A703" s="12" t="s">
        <v>2781</v>
      </c>
      <c r="B703" s="19">
        <v>44416</v>
      </c>
      <c r="C703" s="11">
        <f>YEAR(B703)</f>
        <v>2021</v>
      </c>
      <c r="D703" s="38" t="str">
        <f t="shared" si="10"/>
        <v>Aug</v>
      </c>
      <c r="E703" s="12" t="s">
        <v>2782</v>
      </c>
      <c r="F703" s="13" t="s">
        <v>6141</v>
      </c>
      <c r="G703" s="12">
        <v>5</v>
      </c>
      <c r="H703" s="12" t="str">
        <f>_xll.XLOOKUP(E703,customers!$A$1:$A$1001,customers!$B$1:$B$1001,,0)</f>
        <v>Auguste Rizon</v>
      </c>
      <c r="I703" s="33" t="str">
        <f>_xll.XLOOKUP(E703,customers!$A$1:$A$1001,customers!$C$1:$C$1001,,0)</f>
        <v>arizonba@xing.com</v>
      </c>
      <c r="J703" s="12" t="str">
        <f>_xll.XLOOKUP(E703,customers!$A$1:$A$1001,customers!$G$1:$G$1001,,0)</f>
        <v>United States</v>
      </c>
      <c r="K703" s="13" t="str">
        <f>_xll.XLOOKUP(F703,products!$A$1:$A$49,products!$B$1:$B$49,,0)</f>
        <v>Exc</v>
      </c>
      <c r="L703" s="13" t="str">
        <f>_xll.XLOOKUP(F703,products!$A$1:$A$49,products!$C$1:$C$49,,0)</f>
        <v>M</v>
      </c>
      <c r="M703" s="10" t="str">
        <f>_xll.XLOOKUP(F703,products!$A$1:$A$49,products!$D$1:$D$49,,0) &amp; " Kg "</f>
        <v xml:space="preserve">1 Kg </v>
      </c>
      <c r="N703" s="26">
        <f>_xll.XLOOKUP(F703,products!$A$1:$A$49,products!$E$1:$E$49,,0)</f>
        <v>13.75</v>
      </c>
      <c r="O703" s="27">
        <f>(G703*N703)</f>
        <v>68.75</v>
      </c>
      <c r="P703" t="str">
        <f>IF(K703="Rob","Robusta",IF(K703="Exc","Excelsa",IF(K703="Lib","Liberica",IF(K703="Ara","Arabica",""))))</f>
        <v>Excelsa</v>
      </c>
      <c r="Q703" t="str">
        <f>IF(L703="M","Medium",IF(L703="D","Dark",IF(L703="L","Light","")))</f>
        <v>Medium</v>
      </c>
      <c r="R703" t="str">
        <f>_xll.XLOOKUP(Table3[[#This Row],[Customer ID]],customers!$A$1:$A$1001,customers!$I$1:$I$1001,,0)</f>
        <v>Yes</v>
      </c>
    </row>
    <row r="704" spans="1:18" x14ac:dyDescent="0.3">
      <c r="A704" s="9" t="s">
        <v>2992</v>
      </c>
      <c r="B704" s="18">
        <v>44418</v>
      </c>
      <c r="C704" s="8">
        <f>YEAR(B704)</f>
        <v>2021</v>
      </c>
      <c r="D704" s="38" t="str">
        <f t="shared" si="10"/>
        <v>Aug</v>
      </c>
      <c r="E704" s="9" t="s">
        <v>2993</v>
      </c>
      <c r="F704" s="10" t="s">
        <v>6156</v>
      </c>
      <c r="G704" s="9">
        <v>6</v>
      </c>
      <c r="H704" s="9" t="str">
        <f>_xll.XLOOKUP(E704,customers!$A$1:$A$1001,customers!$B$1:$B$1001,,0)</f>
        <v>Rasia Jacquemard</v>
      </c>
      <c r="I704" s="32" t="str">
        <f>_xll.XLOOKUP(E704,customers!$A$1:$A$1001,customers!$C$1:$C$1001,,0)</f>
        <v>rjacquemardcc@acquirethisname.com</v>
      </c>
      <c r="J704" s="9" t="str">
        <f>_xll.XLOOKUP(E704,customers!$A$1:$A$1001,customers!$G$1:$G$1001,,0)</f>
        <v>Ireland</v>
      </c>
      <c r="K704" s="10" t="str">
        <f>_xll.XLOOKUP(F704,products!$A$1:$A$49,products!$B$1:$B$49,,0)</f>
        <v>Exc</v>
      </c>
      <c r="L704" s="10" t="str">
        <f>_xll.XLOOKUP(F704,products!$A$1:$A$49,products!$C$1:$C$49,,0)</f>
        <v>M</v>
      </c>
      <c r="M704" s="10" t="str">
        <f>_xll.XLOOKUP(F704,products!$A$1:$A$49,products!$D$1:$D$49,,0) &amp; " Kg "</f>
        <v xml:space="preserve">0.2 Kg </v>
      </c>
      <c r="N704" s="24">
        <f>_xll.XLOOKUP(F704,products!$A$1:$A$49,products!$E$1:$E$49,,0)</f>
        <v>4.125</v>
      </c>
      <c r="O704" s="25">
        <f>(G704*N704)</f>
        <v>24.75</v>
      </c>
      <c r="P704" t="str">
        <f>IF(K704="Rob","Robusta",IF(K704="Exc","Excelsa",IF(K704="Lib","Liberica",IF(K704="Ara","Arabica",""))))</f>
        <v>Excelsa</v>
      </c>
      <c r="Q704" t="str">
        <f>IF(L704="M","Medium",IF(L704="D","Dark",IF(L704="L","Light","")))</f>
        <v>Medium</v>
      </c>
      <c r="R704" t="str">
        <f>_xll.XLOOKUP(Table3[[#This Row],[Customer ID]],customers!$A$1:$A$1001,customers!$I$1:$I$1001,,0)</f>
        <v>No</v>
      </c>
    </row>
    <row r="705" spans="1:18" x14ac:dyDescent="0.3">
      <c r="A705" s="12" t="s">
        <v>3053</v>
      </c>
      <c r="B705" s="19">
        <v>44421</v>
      </c>
      <c r="C705" s="11">
        <f>YEAR(B705)</f>
        <v>2021</v>
      </c>
      <c r="D705" s="38" t="str">
        <f t="shared" si="10"/>
        <v>Aug</v>
      </c>
      <c r="E705" s="12" t="s">
        <v>3054</v>
      </c>
      <c r="F705" s="13" t="s">
        <v>6149</v>
      </c>
      <c r="G705" s="12">
        <v>4</v>
      </c>
      <c r="H705" s="12" t="str">
        <f>_xll.XLOOKUP(E705,customers!$A$1:$A$1001,customers!$B$1:$B$1001,,0)</f>
        <v>Reube Cawley</v>
      </c>
      <c r="I705" s="33" t="str">
        <f>_xll.XLOOKUP(E705,customers!$A$1:$A$1001,customers!$C$1:$C$1001,,0)</f>
        <v>rcawleycm@yellowbook.com</v>
      </c>
      <c r="J705" s="12" t="str">
        <f>_xll.XLOOKUP(E705,customers!$A$1:$A$1001,customers!$G$1:$G$1001,,0)</f>
        <v>Ireland</v>
      </c>
      <c r="K705" s="13" t="str">
        <f>_xll.XLOOKUP(F705,products!$A$1:$A$49,products!$B$1:$B$49,,0)</f>
        <v>Rob</v>
      </c>
      <c r="L705" s="13" t="str">
        <f>_xll.XLOOKUP(F705,products!$A$1:$A$49,products!$C$1:$C$49,,0)</f>
        <v>D</v>
      </c>
      <c r="M705" s="10" t="str">
        <f>_xll.XLOOKUP(F705,products!$A$1:$A$49,products!$D$1:$D$49,,0) &amp; " Kg "</f>
        <v xml:space="preserve">2.5 Kg </v>
      </c>
      <c r="N705" s="26">
        <f>_xll.XLOOKUP(F705,products!$A$1:$A$49,products!$E$1:$E$49,,0)</f>
        <v>20.584999999999997</v>
      </c>
      <c r="O705" s="27">
        <f>(G705*N705)</f>
        <v>82.339999999999989</v>
      </c>
      <c r="P705" t="str">
        <f>IF(K705="Rob","Robusta",IF(K705="Exc","Excelsa",IF(K705="Lib","Liberica",IF(K705="Ara","Arabica",""))))</f>
        <v>Robusta</v>
      </c>
      <c r="Q705" t="str">
        <f>IF(L705="M","Medium",IF(L705="D","Dark",IF(L705="L","Light","")))</f>
        <v>Dark</v>
      </c>
      <c r="R705" t="str">
        <f>_xll.XLOOKUP(Table3[[#This Row],[Customer ID]],customers!$A$1:$A$1001,customers!$I$1:$I$1001,,0)</f>
        <v>Yes</v>
      </c>
    </row>
    <row r="706" spans="1:18" x14ac:dyDescent="0.3">
      <c r="A706" s="9" t="s">
        <v>2882</v>
      </c>
      <c r="B706" s="18">
        <v>44428</v>
      </c>
      <c r="C706" s="8">
        <f>YEAR(B706)</f>
        <v>2021</v>
      </c>
      <c r="D706" s="38" t="str">
        <f t="shared" ref="D706:D769" si="11">TEXT(B706,"MMM")</f>
        <v>Aug</v>
      </c>
      <c r="E706" s="9" t="s">
        <v>2883</v>
      </c>
      <c r="F706" s="10" t="s">
        <v>6177</v>
      </c>
      <c r="G706" s="9">
        <v>2</v>
      </c>
      <c r="H706" s="9" t="str">
        <f>_xll.XLOOKUP(E706,customers!$A$1:$A$1001,customers!$B$1:$B$1001,,0)</f>
        <v>Alric Darth</v>
      </c>
      <c r="I706" s="32" t="str">
        <f>_xll.XLOOKUP(E706,customers!$A$1:$A$1001,customers!$C$1:$C$1001,,0)</f>
        <v>adarthbt@t.co</v>
      </c>
      <c r="J706" s="9" t="str">
        <f>_xll.XLOOKUP(E706,customers!$A$1:$A$1001,customers!$G$1:$G$1001,,0)</f>
        <v>United States</v>
      </c>
      <c r="K706" s="10" t="str">
        <f>_xll.XLOOKUP(F706,products!$A$1:$A$49,products!$B$1:$B$49,,0)</f>
        <v>Rob</v>
      </c>
      <c r="L706" s="10" t="str">
        <f>_xll.XLOOKUP(F706,products!$A$1:$A$49,products!$C$1:$C$49,,0)</f>
        <v>D</v>
      </c>
      <c r="M706" s="10" t="str">
        <f>_xll.XLOOKUP(F706,products!$A$1:$A$49,products!$D$1:$D$49,,0) &amp; " Kg "</f>
        <v xml:space="preserve">1 Kg </v>
      </c>
      <c r="N706" s="24">
        <f>_xll.XLOOKUP(F706,products!$A$1:$A$49,products!$E$1:$E$49,,0)</f>
        <v>8.9499999999999993</v>
      </c>
      <c r="O706" s="25">
        <f>(G706*N706)</f>
        <v>17.899999999999999</v>
      </c>
      <c r="P706" t="str">
        <f>IF(K706="Rob","Robusta",IF(K706="Exc","Excelsa",IF(K706="Lib","Liberica",IF(K706="Ara","Arabica",""))))</f>
        <v>Robusta</v>
      </c>
      <c r="Q706" t="str">
        <f>IF(L706="M","Medium",IF(L706="D","Dark",IF(L706="L","Light","")))</f>
        <v>Dark</v>
      </c>
      <c r="R706" t="str">
        <f>_xll.XLOOKUP(Table3[[#This Row],[Customer ID]],customers!$A$1:$A$1001,customers!$I$1:$I$1001,,0)</f>
        <v>No</v>
      </c>
    </row>
    <row r="707" spans="1:18" x14ac:dyDescent="0.3">
      <c r="A707" s="12" t="s">
        <v>2876</v>
      </c>
      <c r="B707" s="19">
        <v>44431</v>
      </c>
      <c r="C707" s="11">
        <f>YEAR(B707)</f>
        <v>2021</v>
      </c>
      <c r="D707" s="38" t="str">
        <f t="shared" si="11"/>
        <v>Aug</v>
      </c>
      <c r="E707" s="12" t="s">
        <v>2877</v>
      </c>
      <c r="F707" s="13" t="s">
        <v>6176</v>
      </c>
      <c r="G707" s="12">
        <v>3</v>
      </c>
      <c r="H707" s="12" t="str">
        <f>_xll.XLOOKUP(E707,customers!$A$1:$A$1001,customers!$B$1:$B$1001,,0)</f>
        <v>Yulma Dombrell</v>
      </c>
      <c r="I707" s="33" t="str">
        <f>_xll.XLOOKUP(E707,customers!$A$1:$A$1001,customers!$C$1:$C$1001,,0)</f>
        <v>ydombrellbs@dedecms.com</v>
      </c>
      <c r="J707" s="12" t="str">
        <f>_xll.XLOOKUP(E707,customers!$A$1:$A$1001,customers!$G$1:$G$1001,,0)</f>
        <v>United States</v>
      </c>
      <c r="K707" s="13" t="str">
        <f>_xll.XLOOKUP(F707,products!$A$1:$A$49,products!$B$1:$B$49,,0)</f>
        <v>Exc</v>
      </c>
      <c r="L707" s="13" t="str">
        <f>_xll.XLOOKUP(F707,products!$A$1:$A$49,products!$C$1:$C$49,,0)</f>
        <v>L</v>
      </c>
      <c r="M707" s="10" t="str">
        <f>_xll.XLOOKUP(F707,products!$A$1:$A$49,products!$D$1:$D$49,,0) &amp; " Kg "</f>
        <v xml:space="preserve">0.5 Kg </v>
      </c>
      <c r="N707" s="26">
        <f>_xll.XLOOKUP(F707,products!$A$1:$A$49,products!$E$1:$E$49,,0)</f>
        <v>8.91</v>
      </c>
      <c r="O707" s="27">
        <f>(G707*N707)</f>
        <v>26.73</v>
      </c>
      <c r="P707" t="str">
        <f>IF(K707="Rob","Robusta",IF(K707="Exc","Excelsa",IF(K707="Lib","Liberica",IF(K707="Ara","Arabica",""))))</f>
        <v>Excelsa</v>
      </c>
      <c r="Q707" t="str">
        <f>IF(L707="M","Medium",IF(L707="D","Dark",IF(L707="L","Light","")))</f>
        <v>Light</v>
      </c>
      <c r="R707" t="str">
        <f>_xll.XLOOKUP(Table3[[#This Row],[Customer ID]],customers!$A$1:$A$1001,customers!$I$1:$I$1001,,0)</f>
        <v>Yes</v>
      </c>
    </row>
    <row r="708" spans="1:18" x14ac:dyDescent="0.3">
      <c r="A708" s="9" t="s">
        <v>4665</v>
      </c>
      <c r="B708" s="18">
        <v>44433</v>
      </c>
      <c r="C708" s="8">
        <f>YEAR(B708)</f>
        <v>2021</v>
      </c>
      <c r="D708" s="38" t="str">
        <f t="shared" si="11"/>
        <v>Aug</v>
      </c>
      <c r="E708" s="9" t="s">
        <v>4434</v>
      </c>
      <c r="F708" s="10" t="s">
        <v>6153</v>
      </c>
      <c r="G708" s="9">
        <v>5</v>
      </c>
      <c r="H708" s="9" t="str">
        <f>_xll.XLOOKUP(E708,customers!$A$1:$A$1001,customers!$B$1:$B$1001,,0)</f>
        <v>Jimmy Dymoke</v>
      </c>
      <c r="I708" s="32" t="str">
        <f>_xll.XLOOKUP(E708,customers!$A$1:$A$1001,customers!$C$1:$C$1001,,0)</f>
        <v>jdymokeje@prnewswire.com</v>
      </c>
      <c r="J708" s="9" t="str">
        <f>_xll.XLOOKUP(E708,customers!$A$1:$A$1001,customers!$G$1:$G$1001,,0)</f>
        <v>Ireland</v>
      </c>
      <c r="K708" s="10" t="str">
        <f>_xll.XLOOKUP(F708,products!$A$1:$A$49,products!$B$1:$B$49,,0)</f>
        <v>Exc</v>
      </c>
      <c r="L708" s="10" t="str">
        <f>_xll.XLOOKUP(F708,products!$A$1:$A$49,products!$C$1:$C$49,,0)</f>
        <v>D</v>
      </c>
      <c r="M708" s="10" t="str">
        <f>_xll.XLOOKUP(F708,products!$A$1:$A$49,products!$D$1:$D$49,,0) &amp; " Kg "</f>
        <v xml:space="preserve">0.2 Kg </v>
      </c>
      <c r="N708" s="24">
        <f>_xll.XLOOKUP(F708,products!$A$1:$A$49,products!$E$1:$E$49,,0)</f>
        <v>3.645</v>
      </c>
      <c r="O708" s="25">
        <f>(G708*N708)</f>
        <v>18.225000000000001</v>
      </c>
      <c r="P708" t="str">
        <f>IF(K708="Rob","Robusta",IF(K708="Exc","Excelsa",IF(K708="Lib","Liberica",IF(K708="Ara","Arabica",""))))</f>
        <v>Excelsa</v>
      </c>
      <c r="Q708" t="str">
        <f>IF(L708="M","Medium",IF(L708="D","Dark",IF(L708="L","Light","")))</f>
        <v>Dark</v>
      </c>
      <c r="R708" t="str">
        <f>_xll.XLOOKUP(Table3[[#This Row],[Customer ID]],customers!$A$1:$A$1001,customers!$I$1:$I$1001,,0)</f>
        <v>No</v>
      </c>
    </row>
    <row r="709" spans="1:18" x14ac:dyDescent="0.3">
      <c r="A709" s="12" t="s">
        <v>2385</v>
      </c>
      <c r="B709" s="19">
        <v>44434</v>
      </c>
      <c r="C709" s="11">
        <f>YEAR(B709)</f>
        <v>2021</v>
      </c>
      <c r="D709" s="38" t="str">
        <f t="shared" si="11"/>
        <v>Aug</v>
      </c>
      <c r="E709" s="12" t="s">
        <v>2386</v>
      </c>
      <c r="F709" s="13" t="s">
        <v>6155</v>
      </c>
      <c r="G709" s="12">
        <v>4</v>
      </c>
      <c r="H709" s="12" t="str">
        <f>_xll.XLOOKUP(E709,customers!$A$1:$A$1001,customers!$B$1:$B$1001,,0)</f>
        <v>Terencio O'Moylan</v>
      </c>
      <c r="I709" s="33" t="str">
        <f>_xll.XLOOKUP(E709,customers!$A$1:$A$1001,customers!$C$1:$C$1001,,0)</f>
        <v>tomoylan9c@liveinternet.ru</v>
      </c>
      <c r="J709" s="12" t="str">
        <f>_xll.XLOOKUP(E709,customers!$A$1:$A$1001,customers!$G$1:$G$1001,,0)</f>
        <v>United Kingdom</v>
      </c>
      <c r="K709" s="13" t="str">
        <f>_xll.XLOOKUP(F709,products!$A$1:$A$49,products!$B$1:$B$49,,0)</f>
        <v>Ara</v>
      </c>
      <c r="L709" s="13" t="str">
        <f>_xll.XLOOKUP(F709,products!$A$1:$A$49,products!$C$1:$C$49,,0)</f>
        <v>M</v>
      </c>
      <c r="M709" s="10" t="str">
        <f>_xll.XLOOKUP(F709,products!$A$1:$A$49,products!$D$1:$D$49,,0) &amp; " Kg "</f>
        <v xml:space="preserve">1 Kg </v>
      </c>
      <c r="N709" s="26">
        <f>_xll.XLOOKUP(F709,products!$A$1:$A$49,products!$E$1:$E$49,,0)</f>
        <v>11.25</v>
      </c>
      <c r="O709" s="27">
        <f>(G709*N709)</f>
        <v>45</v>
      </c>
      <c r="P709" t="str">
        <f>IF(K709="Rob","Robusta",IF(K709="Exc","Excelsa",IF(K709="Lib","Liberica",IF(K709="Ara","Arabica",""))))</f>
        <v>Arabica</v>
      </c>
      <c r="Q709" t="str">
        <f>IF(L709="M","Medium",IF(L709="D","Dark",IF(L709="L","Light","")))</f>
        <v>Medium</v>
      </c>
      <c r="R709" t="str">
        <f>_xll.XLOOKUP(Table3[[#This Row],[Customer ID]],customers!$A$1:$A$1001,customers!$I$1:$I$1001,,0)</f>
        <v>No</v>
      </c>
    </row>
    <row r="710" spans="1:18" x14ac:dyDescent="0.3">
      <c r="A710" s="9" t="s">
        <v>2025</v>
      </c>
      <c r="B710" s="18">
        <v>44435</v>
      </c>
      <c r="C710" s="8">
        <f>YEAR(B710)</f>
        <v>2021</v>
      </c>
      <c r="D710" s="38" t="str">
        <f t="shared" si="11"/>
        <v>Aug</v>
      </c>
      <c r="E710" s="9" t="s">
        <v>2026</v>
      </c>
      <c r="F710" s="10" t="s">
        <v>6179</v>
      </c>
      <c r="G710" s="9">
        <v>6</v>
      </c>
      <c r="H710" s="9" t="str">
        <f>_xll.XLOOKUP(E710,customers!$A$1:$A$1001,customers!$B$1:$B$1001,,0)</f>
        <v>Zachariah Carlson</v>
      </c>
      <c r="I710" s="32" t="str">
        <f>_xll.XLOOKUP(E710,customers!$A$1:$A$1001,customers!$C$1:$C$1001,,0)</f>
        <v>zcarlson7k@bigcartel.com</v>
      </c>
      <c r="J710" s="9" t="str">
        <f>_xll.XLOOKUP(E710,customers!$A$1:$A$1001,customers!$G$1:$G$1001,,0)</f>
        <v>Ireland</v>
      </c>
      <c r="K710" s="10" t="str">
        <f>_xll.XLOOKUP(F710,products!$A$1:$A$49,products!$B$1:$B$49,,0)</f>
        <v>Rob</v>
      </c>
      <c r="L710" s="10" t="str">
        <f>_xll.XLOOKUP(F710,products!$A$1:$A$49,products!$C$1:$C$49,,0)</f>
        <v>L</v>
      </c>
      <c r="M710" s="10" t="str">
        <f>_xll.XLOOKUP(F710,products!$A$1:$A$49,products!$D$1:$D$49,,0) &amp; " Kg "</f>
        <v xml:space="preserve">1 Kg </v>
      </c>
      <c r="N710" s="24">
        <f>_xll.XLOOKUP(F710,products!$A$1:$A$49,products!$E$1:$E$49,,0)</f>
        <v>11.95</v>
      </c>
      <c r="O710" s="25">
        <f>(G710*N710)</f>
        <v>71.699999999999989</v>
      </c>
      <c r="P710" t="str">
        <f>IF(K710="Rob","Robusta",IF(K710="Exc","Excelsa",IF(K710="Lib","Liberica",IF(K710="Ara","Arabica",""))))</f>
        <v>Robusta</v>
      </c>
      <c r="Q710" t="str">
        <f>IF(L710="M","Medium",IF(L710="D","Dark",IF(L710="L","Light","")))</f>
        <v>Light</v>
      </c>
      <c r="R710" t="str">
        <f>_xll.XLOOKUP(Table3[[#This Row],[Customer ID]],customers!$A$1:$A$1001,customers!$I$1:$I$1001,,0)</f>
        <v>Yes</v>
      </c>
    </row>
    <row r="711" spans="1:18" x14ac:dyDescent="0.3">
      <c r="A711" s="12" t="s">
        <v>2262</v>
      </c>
      <c r="B711" s="19">
        <v>44437</v>
      </c>
      <c r="C711" s="11">
        <f>YEAR(B711)</f>
        <v>2021</v>
      </c>
      <c r="D711" s="38" t="str">
        <f t="shared" si="11"/>
        <v>Aug</v>
      </c>
      <c r="E711" s="12" t="s">
        <v>2263</v>
      </c>
      <c r="F711" s="13" t="s">
        <v>6177</v>
      </c>
      <c r="G711" s="12">
        <v>5</v>
      </c>
      <c r="H711" s="12" t="str">
        <f>_xll.XLOOKUP(E711,customers!$A$1:$A$1001,customers!$B$1:$B$1001,,0)</f>
        <v>Stacy Pickworth</v>
      </c>
      <c r="I711" s="33">
        <f>_xll.XLOOKUP(E711,customers!$A$1:$A$1001,customers!$C$1:$C$1001,,0)</f>
        <v>0</v>
      </c>
      <c r="J711" s="12" t="str">
        <f>_xll.XLOOKUP(E711,customers!$A$1:$A$1001,customers!$G$1:$G$1001,,0)</f>
        <v>United States</v>
      </c>
      <c r="K711" s="13" t="str">
        <f>_xll.XLOOKUP(F711,products!$A$1:$A$49,products!$B$1:$B$49,,0)</f>
        <v>Rob</v>
      </c>
      <c r="L711" s="13" t="str">
        <f>_xll.XLOOKUP(F711,products!$A$1:$A$49,products!$C$1:$C$49,,0)</f>
        <v>D</v>
      </c>
      <c r="M711" s="10" t="str">
        <f>_xll.XLOOKUP(F711,products!$A$1:$A$49,products!$D$1:$D$49,,0) &amp; " Kg "</f>
        <v xml:space="preserve">1 Kg </v>
      </c>
      <c r="N711" s="26">
        <f>_xll.XLOOKUP(F711,products!$A$1:$A$49,products!$E$1:$E$49,,0)</f>
        <v>8.9499999999999993</v>
      </c>
      <c r="O711" s="27">
        <f>(G711*N711)</f>
        <v>44.75</v>
      </c>
      <c r="P711" t="str">
        <f>IF(K711="Rob","Robusta",IF(K711="Exc","Excelsa",IF(K711="Lib","Liberica",IF(K711="Ara","Arabica",""))))</f>
        <v>Robusta</v>
      </c>
      <c r="Q711" t="str">
        <f>IF(L711="M","Medium",IF(L711="D","Dark",IF(L711="L","Light","")))</f>
        <v>Dark</v>
      </c>
      <c r="R711" t="str">
        <f>_xll.XLOOKUP(Table3[[#This Row],[Customer ID]],customers!$A$1:$A$1001,customers!$I$1:$I$1001,,0)</f>
        <v>No</v>
      </c>
    </row>
    <row r="712" spans="1:18" x14ac:dyDescent="0.3">
      <c r="A712" s="9" t="s">
        <v>3834</v>
      </c>
      <c r="B712" s="18">
        <v>44437</v>
      </c>
      <c r="C712" s="8">
        <f>YEAR(B712)</f>
        <v>2021</v>
      </c>
      <c r="D712" s="38" t="str">
        <f t="shared" si="11"/>
        <v>Aug</v>
      </c>
      <c r="E712" s="9" t="s">
        <v>3835</v>
      </c>
      <c r="F712" s="10" t="s">
        <v>6175</v>
      </c>
      <c r="G712" s="9">
        <v>2</v>
      </c>
      <c r="H712" s="9" t="str">
        <f>_xll.XLOOKUP(E712,customers!$A$1:$A$1001,customers!$B$1:$B$1001,,0)</f>
        <v>Kylie Mowat</v>
      </c>
      <c r="I712" s="32">
        <f>_xll.XLOOKUP(E712,customers!$A$1:$A$1001,customers!$C$1:$C$1001,,0)</f>
        <v>0</v>
      </c>
      <c r="J712" s="9" t="str">
        <f>_xll.XLOOKUP(E712,customers!$A$1:$A$1001,customers!$G$1:$G$1001,,0)</f>
        <v>United States</v>
      </c>
      <c r="K712" s="10" t="str">
        <f>_xll.XLOOKUP(F712,products!$A$1:$A$49,products!$B$1:$B$49,,0)</f>
        <v>Ara</v>
      </c>
      <c r="L712" s="10" t="str">
        <f>_xll.XLOOKUP(F712,products!$A$1:$A$49,products!$C$1:$C$49,,0)</f>
        <v>M</v>
      </c>
      <c r="M712" s="10" t="str">
        <f>_xll.XLOOKUP(F712,products!$A$1:$A$49,products!$D$1:$D$49,,0) &amp; " Kg "</f>
        <v xml:space="preserve">2.5 Kg </v>
      </c>
      <c r="N712" s="24">
        <f>_xll.XLOOKUP(F712,products!$A$1:$A$49,products!$E$1:$E$49,,0)</f>
        <v>25.874999999999996</v>
      </c>
      <c r="O712" s="25">
        <f>(G712*N712)</f>
        <v>51.749999999999993</v>
      </c>
      <c r="P712" t="str">
        <f>IF(K712="Rob","Robusta",IF(K712="Exc","Excelsa",IF(K712="Lib","Liberica",IF(K712="Ara","Arabica",""))))</f>
        <v>Arabica</v>
      </c>
      <c r="Q712" t="str">
        <f>IF(L712="M","Medium",IF(L712="D","Dark",IF(L712="L","Light","")))</f>
        <v>Medium</v>
      </c>
      <c r="R712" t="str">
        <f>_xll.XLOOKUP(Table3[[#This Row],[Customer ID]],customers!$A$1:$A$1001,customers!$I$1:$I$1001,,0)</f>
        <v>No</v>
      </c>
    </row>
    <row r="713" spans="1:18" x14ac:dyDescent="0.3">
      <c r="A713" s="12" t="s">
        <v>3294</v>
      </c>
      <c r="B713" s="19">
        <v>44438</v>
      </c>
      <c r="C713" s="11">
        <f>YEAR(B713)</f>
        <v>2021</v>
      </c>
      <c r="D713" s="38" t="str">
        <f t="shared" si="11"/>
        <v>Aug</v>
      </c>
      <c r="E713" s="12" t="s">
        <v>3295</v>
      </c>
      <c r="F713" s="13" t="s">
        <v>6153</v>
      </c>
      <c r="G713" s="12">
        <v>3</v>
      </c>
      <c r="H713" s="12" t="str">
        <f>_xll.XLOOKUP(E713,customers!$A$1:$A$1001,customers!$B$1:$B$1001,,0)</f>
        <v>Hamlen Pallister</v>
      </c>
      <c r="I713" s="33" t="str">
        <f>_xll.XLOOKUP(E713,customers!$A$1:$A$1001,customers!$C$1:$C$1001,,0)</f>
        <v>hpallisterds@ning.com</v>
      </c>
      <c r="J713" s="12" t="str">
        <f>_xll.XLOOKUP(E713,customers!$A$1:$A$1001,customers!$G$1:$G$1001,,0)</f>
        <v>United States</v>
      </c>
      <c r="K713" s="13" t="str">
        <f>_xll.XLOOKUP(F713,products!$A$1:$A$49,products!$B$1:$B$49,,0)</f>
        <v>Exc</v>
      </c>
      <c r="L713" s="13" t="str">
        <f>_xll.XLOOKUP(F713,products!$A$1:$A$49,products!$C$1:$C$49,,0)</f>
        <v>D</v>
      </c>
      <c r="M713" s="10" t="str">
        <f>_xll.XLOOKUP(F713,products!$A$1:$A$49,products!$D$1:$D$49,,0) &amp; " Kg "</f>
        <v xml:space="preserve">0.2 Kg </v>
      </c>
      <c r="N713" s="26">
        <f>_xll.XLOOKUP(F713,products!$A$1:$A$49,products!$E$1:$E$49,,0)</f>
        <v>3.645</v>
      </c>
      <c r="O713" s="27">
        <f>(G713*N713)</f>
        <v>10.935</v>
      </c>
      <c r="P713" t="str">
        <f>IF(K713="Rob","Robusta",IF(K713="Exc","Excelsa",IF(K713="Lib","Liberica",IF(K713="Ara","Arabica",""))))</f>
        <v>Excelsa</v>
      </c>
      <c r="Q713" t="str">
        <f>IF(L713="M","Medium",IF(L713="D","Dark",IF(L713="L","Light","")))</f>
        <v>Dark</v>
      </c>
      <c r="R713" t="str">
        <f>_xll.XLOOKUP(Table3[[#This Row],[Customer ID]],customers!$A$1:$A$1001,customers!$I$1:$I$1001,,0)</f>
        <v>No</v>
      </c>
    </row>
    <row r="714" spans="1:18" x14ac:dyDescent="0.3">
      <c r="A714" s="9" t="s">
        <v>1210</v>
      </c>
      <c r="B714" s="18">
        <v>44439</v>
      </c>
      <c r="C714" s="8">
        <f>YEAR(B714)</f>
        <v>2021</v>
      </c>
      <c r="D714" s="38" t="str">
        <f t="shared" si="11"/>
        <v>Aug</v>
      </c>
      <c r="E714" s="9" t="s">
        <v>1211</v>
      </c>
      <c r="F714" s="10" t="s">
        <v>6157</v>
      </c>
      <c r="G714" s="9">
        <v>1</v>
      </c>
      <c r="H714" s="9" t="str">
        <f>_xll.XLOOKUP(E714,customers!$A$1:$A$1001,customers!$B$1:$B$1001,,0)</f>
        <v>Timofei Woofinden</v>
      </c>
      <c r="I714" s="32" t="str">
        <f>_xll.XLOOKUP(E714,customers!$A$1:$A$1001,customers!$C$1:$C$1001,,0)</f>
        <v>twoofinden3k@businesswire.com</v>
      </c>
      <c r="J714" s="9" t="str">
        <f>_xll.XLOOKUP(E714,customers!$A$1:$A$1001,customers!$G$1:$G$1001,,0)</f>
        <v>United States</v>
      </c>
      <c r="K714" s="10" t="str">
        <f>_xll.XLOOKUP(F714,products!$A$1:$A$49,products!$B$1:$B$49,,0)</f>
        <v>Ara</v>
      </c>
      <c r="L714" s="10" t="str">
        <f>_xll.XLOOKUP(F714,products!$A$1:$A$49,products!$C$1:$C$49,,0)</f>
        <v>M</v>
      </c>
      <c r="M714" s="10" t="str">
        <f>_xll.XLOOKUP(F714,products!$A$1:$A$49,products!$D$1:$D$49,,0) &amp; " Kg "</f>
        <v xml:space="preserve">0.5 Kg </v>
      </c>
      <c r="N714" s="24">
        <f>_xll.XLOOKUP(F714,products!$A$1:$A$49,products!$E$1:$E$49,,0)</f>
        <v>6.75</v>
      </c>
      <c r="O714" s="25">
        <f>(G714*N714)</f>
        <v>6.75</v>
      </c>
      <c r="P714" t="str">
        <f>IF(K714="Rob","Robusta",IF(K714="Exc","Excelsa",IF(K714="Lib","Liberica",IF(K714="Ara","Arabica",""))))</f>
        <v>Arabica</v>
      </c>
      <c r="Q714" t="str">
        <f>IF(L714="M","Medium",IF(L714="D","Dark",IF(L714="L","Light","")))</f>
        <v>Medium</v>
      </c>
      <c r="R714" t="str">
        <f>_xll.XLOOKUP(Table3[[#This Row],[Customer ID]],customers!$A$1:$A$1001,customers!$I$1:$I$1001,,0)</f>
        <v>No</v>
      </c>
    </row>
    <row r="715" spans="1:18" x14ac:dyDescent="0.3">
      <c r="A715" s="12" t="s">
        <v>1928</v>
      </c>
      <c r="B715" s="19">
        <v>44439</v>
      </c>
      <c r="C715" s="11">
        <f>YEAR(B715)</f>
        <v>2021</v>
      </c>
      <c r="D715" s="38" t="str">
        <f t="shared" si="11"/>
        <v>Aug</v>
      </c>
      <c r="E715" s="12" t="s">
        <v>1929</v>
      </c>
      <c r="F715" s="13" t="s">
        <v>6173</v>
      </c>
      <c r="G715" s="12">
        <v>3</v>
      </c>
      <c r="H715" s="12" t="str">
        <f>_xll.XLOOKUP(E715,customers!$A$1:$A$1001,customers!$B$1:$B$1001,,0)</f>
        <v>Cleve Blowfelde</v>
      </c>
      <c r="I715" s="33" t="str">
        <f>_xll.XLOOKUP(E715,customers!$A$1:$A$1001,customers!$C$1:$C$1001,,0)</f>
        <v>cblowfelde73@ustream.tv</v>
      </c>
      <c r="J715" s="12" t="str">
        <f>_xll.XLOOKUP(E715,customers!$A$1:$A$1001,customers!$G$1:$G$1001,,0)</f>
        <v>United States</v>
      </c>
      <c r="K715" s="13" t="str">
        <f>_xll.XLOOKUP(F715,products!$A$1:$A$49,products!$B$1:$B$49,,0)</f>
        <v>Rob</v>
      </c>
      <c r="L715" s="13" t="str">
        <f>_xll.XLOOKUP(F715,products!$A$1:$A$49,products!$C$1:$C$49,,0)</f>
        <v>L</v>
      </c>
      <c r="M715" s="10" t="str">
        <f>_xll.XLOOKUP(F715,products!$A$1:$A$49,products!$D$1:$D$49,,0) &amp; " Kg "</f>
        <v xml:space="preserve">0.5 Kg </v>
      </c>
      <c r="N715" s="26">
        <f>_xll.XLOOKUP(F715,products!$A$1:$A$49,products!$E$1:$E$49,,0)</f>
        <v>7.169999999999999</v>
      </c>
      <c r="O715" s="27">
        <f>(G715*N715)</f>
        <v>21.509999999999998</v>
      </c>
      <c r="P715" t="str">
        <f>IF(K715="Rob","Robusta",IF(K715="Exc","Excelsa",IF(K715="Lib","Liberica",IF(K715="Ara","Arabica",""))))</f>
        <v>Robusta</v>
      </c>
      <c r="Q715" t="str">
        <f>IF(L715="M","Medium",IF(L715="D","Dark",IF(L715="L","Light","")))</f>
        <v>Light</v>
      </c>
      <c r="R715" t="str">
        <f>_xll.XLOOKUP(Table3[[#This Row],[Customer ID]],customers!$A$1:$A$1001,customers!$I$1:$I$1001,,0)</f>
        <v>No</v>
      </c>
    </row>
    <row r="716" spans="1:18" x14ac:dyDescent="0.3">
      <c r="A716" s="9" t="s">
        <v>5872</v>
      </c>
      <c r="B716" s="18">
        <v>44439</v>
      </c>
      <c r="C716" s="8">
        <f>YEAR(B716)</f>
        <v>2021</v>
      </c>
      <c r="D716" s="38" t="str">
        <f t="shared" si="11"/>
        <v>Aug</v>
      </c>
      <c r="E716" s="9" t="s">
        <v>5873</v>
      </c>
      <c r="F716" s="10" t="s">
        <v>6155</v>
      </c>
      <c r="G716" s="9">
        <v>2</v>
      </c>
      <c r="H716" s="9" t="str">
        <f>_xll.XLOOKUP(E716,customers!$A$1:$A$1001,customers!$B$1:$B$1001,,0)</f>
        <v>Jilly Dreng</v>
      </c>
      <c r="I716" s="32" t="str">
        <f>_xll.XLOOKUP(E716,customers!$A$1:$A$1001,customers!$C$1:$C$1001,,0)</f>
        <v>jdrengqg@uiuc.edu</v>
      </c>
      <c r="J716" s="9" t="str">
        <f>_xll.XLOOKUP(E716,customers!$A$1:$A$1001,customers!$G$1:$G$1001,,0)</f>
        <v>Ireland</v>
      </c>
      <c r="K716" s="10" t="str">
        <f>_xll.XLOOKUP(F716,products!$A$1:$A$49,products!$B$1:$B$49,,0)</f>
        <v>Ara</v>
      </c>
      <c r="L716" s="10" t="str">
        <f>_xll.XLOOKUP(F716,products!$A$1:$A$49,products!$C$1:$C$49,,0)</f>
        <v>M</v>
      </c>
      <c r="M716" s="10" t="str">
        <f>_xll.XLOOKUP(F716,products!$A$1:$A$49,products!$D$1:$D$49,,0) &amp; " Kg "</f>
        <v xml:space="preserve">1 Kg </v>
      </c>
      <c r="N716" s="24">
        <f>_xll.XLOOKUP(F716,products!$A$1:$A$49,products!$E$1:$E$49,,0)</f>
        <v>11.25</v>
      </c>
      <c r="O716" s="25">
        <f>(G716*N716)</f>
        <v>22.5</v>
      </c>
      <c r="P716" t="str">
        <f>IF(K716="Rob","Robusta",IF(K716="Exc","Excelsa",IF(K716="Lib","Liberica",IF(K716="Ara","Arabica",""))))</f>
        <v>Arabica</v>
      </c>
      <c r="Q716" t="str">
        <f>IF(L716="M","Medium",IF(L716="D","Dark",IF(L716="L","Light","")))</f>
        <v>Medium</v>
      </c>
      <c r="R716" t="str">
        <f>_xll.XLOOKUP(Table3[[#This Row],[Customer ID]],customers!$A$1:$A$1001,customers!$I$1:$I$1001,,0)</f>
        <v>Yes</v>
      </c>
    </row>
    <row r="717" spans="1:18" x14ac:dyDescent="0.3">
      <c r="A717" s="12" t="s">
        <v>2803</v>
      </c>
      <c r="B717" s="19">
        <v>44441</v>
      </c>
      <c r="C717" s="11">
        <f>YEAR(B717)</f>
        <v>2021</v>
      </c>
      <c r="D717" s="38" t="str">
        <f t="shared" si="11"/>
        <v>Sep</v>
      </c>
      <c r="E717" s="12" t="s">
        <v>2804</v>
      </c>
      <c r="F717" s="13" t="s">
        <v>6167</v>
      </c>
      <c r="G717" s="12">
        <v>4</v>
      </c>
      <c r="H717" s="12" t="str">
        <f>_xll.XLOOKUP(E717,customers!$A$1:$A$1001,customers!$B$1:$B$1001,,0)</f>
        <v>Giordano Lorenzin</v>
      </c>
      <c r="I717" s="33">
        <f>_xll.XLOOKUP(E717,customers!$A$1:$A$1001,customers!$C$1:$C$1001,,0)</f>
        <v>0</v>
      </c>
      <c r="J717" s="12" t="str">
        <f>_xll.XLOOKUP(E717,customers!$A$1:$A$1001,customers!$G$1:$G$1001,,0)</f>
        <v>United States</v>
      </c>
      <c r="K717" s="13" t="str">
        <f>_xll.XLOOKUP(F717,products!$A$1:$A$49,products!$B$1:$B$49,,0)</f>
        <v>Ara</v>
      </c>
      <c r="L717" s="13" t="str">
        <f>_xll.XLOOKUP(F717,products!$A$1:$A$49,products!$C$1:$C$49,,0)</f>
        <v>L</v>
      </c>
      <c r="M717" s="10" t="str">
        <f>_xll.XLOOKUP(F717,products!$A$1:$A$49,products!$D$1:$D$49,,0) &amp; " Kg "</f>
        <v xml:space="preserve">0.2 Kg </v>
      </c>
      <c r="N717" s="26">
        <f>_xll.XLOOKUP(F717,products!$A$1:$A$49,products!$E$1:$E$49,,0)</f>
        <v>3.8849999999999998</v>
      </c>
      <c r="O717" s="27">
        <f>(G717*N717)</f>
        <v>15.54</v>
      </c>
      <c r="P717" t="str">
        <f>IF(K717="Rob","Robusta",IF(K717="Exc","Excelsa",IF(K717="Lib","Liberica",IF(K717="Ara","Arabica",""))))</f>
        <v>Arabica</v>
      </c>
      <c r="Q717" t="str">
        <f>IF(L717="M","Medium",IF(L717="D","Dark",IF(L717="L","Light","")))</f>
        <v>Light</v>
      </c>
      <c r="R717" t="str">
        <f>_xll.XLOOKUP(Table3[[#This Row],[Customer ID]],customers!$A$1:$A$1001,customers!$I$1:$I$1001,,0)</f>
        <v>No</v>
      </c>
    </row>
    <row r="718" spans="1:18" x14ac:dyDescent="0.3">
      <c r="A718" s="9" t="s">
        <v>2699</v>
      </c>
      <c r="B718" s="18">
        <v>44445</v>
      </c>
      <c r="C718" s="8">
        <f>YEAR(B718)</f>
        <v>2021</v>
      </c>
      <c r="D718" s="38" t="str">
        <f t="shared" si="11"/>
        <v>Sep</v>
      </c>
      <c r="E718" s="9" t="s">
        <v>2700</v>
      </c>
      <c r="F718" s="10" t="s">
        <v>6171</v>
      </c>
      <c r="G718" s="9">
        <v>6</v>
      </c>
      <c r="H718" s="9" t="str">
        <f>_xll.XLOOKUP(E718,customers!$A$1:$A$1001,customers!$B$1:$B$1001,,0)</f>
        <v>Anson Iddison</v>
      </c>
      <c r="I718" s="32" t="str">
        <f>_xll.XLOOKUP(E718,customers!$A$1:$A$1001,customers!$C$1:$C$1001,,0)</f>
        <v>aiddisonaw@usa.gov</v>
      </c>
      <c r="J718" s="9" t="str">
        <f>_xll.XLOOKUP(E718,customers!$A$1:$A$1001,customers!$G$1:$G$1001,,0)</f>
        <v>United States</v>
      </c>
      <c r="K718" s="10" t="str">
        <f>_xll.XLOOKUP(F718,products!$A$1:$A$49,products!$B$1:$B$49,,0)</f>
        <v>Exc</v>
      </c>
      <c r="L718" s="10" t="str">
        <f>_xll.XLOOKUP(F718,products!$A$1:$A$49,products!$C$1:$C$49,,0)</f>
        <v>L</v>
      </c>
      <c r="M718" s="10" t="str">
        <f>_xll.XLOOKUP(F718,products!$A$1:$A$49,products!$D$1:$D$49,,0) &amp; " Kg "</f>
        <v xml:space="preserve">1 Kg </v>
      </c>
      <c r="N718" s="24">
        <f>_xll.XLOOKUP(F718,products!$A$1:$A$49,products!$E$1:$E$49,,0)</f>
        <v>14.85</v>
      </c>
      <c r="O718" s="25">
        <f>(G718*N718)</f>
        <v>89.1</v>
      </c>
      <c r="P718" t="str">
        <f>IF(K718="Rob","Robusta",IF(K718="Exc","Excelsa",IF(K718="Lib","Liberica",IF(K718="Ara","Arabica",""))))</f>
        <v>Excelsa</v>
      </c>
      <c r="Q718" t="str">
        <f>IF(L718="M","Medium",IF(L718="D","Dark",IF(L718="L","Light","")))</f>
        <v>Light</v>
      </c>
      <c r="R718" t="str">
        <f>_xll.XLOOKUP(Table3[[#This Row],[Customer ID]],customers!$A$1:$A$1001,customers!$I$1:$I$1001,,0)</f>
        <v>No</v>
      </c>
    </row>
    <row r="719" spans="1:18" x14ac:dyDescent="0.3">
      <c r="A719" s="12" t="s">
        <v>2699</v>
      </c>
      <c r="B719" s="19">
        <v>44445</v>
      </c>
      <c r="C719" s="11">
        <f>YEAR(B719)</f>
        <v>2021</v>
      </c>
      <c r="D719" s="38" t="str">
        <f t="shared" si="11"/>
        <v>Sep</v>
      </c>
      <c r="E719" s="12" t="s">
        <v>2700</v>
      </c>
      <c r="F719" s="13" t="s">
        <v>6167</v>
      </c>
      <c r="G719" s="12">
        <v>1</v>
      </c>
      <c r="H719" s="12" t="str">
        <f>_xll.XLOOKUP(E719,customers!$A$1:$A$1001,customers!$B$1:$B$1001,,0)</f>
        <v>Anson Iddison</v>
      </c>
      <c r="I719" s="33" t="str">
        <f>_xll.XLOOKUP(E719,customers!$A$1:$A$1001,customers!$C$1:$C$1001,,0)</f>
        <v>aiddisonaw@usa.gov</v>
      </c>
      <c r="J719" s="12" t="str">
        <f>_xll.XLOOKUP(E719,customers!$A$1:$A$1001,customers!$G$1:$G$1001,,0)</f>
        <v>United States</v>
      </c>
      <c r="K719" s="13" t="str">
        <f>_xll.XLOOKUP(F719,products!$A$1:$A$49,products!$B$1:$B$49,,0)</f>
        <v>Ara</v>
      </c>
      <c r="L719" s="13" t="str">
        <f>_xll.XLOOKUP(F719,products!$A$1:$A$49,products!$C$1:$C$49,,0)</f>
        <v>L</v>
      </c>
      <c r="M719" s="10" t="str">
        <f>_xll.XLOOKUP(F719,products!$A$1:$A$49,products!$D$1:$D$49,,0) &amp; " Kg "</f>
        <v xml:space="preserve">0.2 Kg </v>
      </c>
      <c r="N719" s="26">
        <f>_xll.XLOOKUP(F719,products!$A$1:$A$49,products!$E$1:$E$49,,0)</f>
        <v>3.8849999999999998</v>
      </c>
      <c r="O719" s="27">
        <f>(G719*N719)</f>
        <v>3.8849999999999998</v>
      </c>
      <c r="P719" t="str">
        <f>IF(K719="Rob","Robusta",IF(K719="Exc","Excelsa",IF(K719="Lib","Liberica",IF(K719="Ara","Arabica",""))))</f>
        <v>Arabica</v>
      </c>
      <c r="Q719" t="str">
        <f>IF(L719="M","Medium",IF(L719="D","Dark",IF(L719="L","Light","")))</f>
        <v>Light</v>
      </c>
      <c r="R719" t="str">
        <f>_xll.XLOOKUP(Table3[[#This Row],[Customer ID]],customers!$A$1:$A$1001,customers!$I$1:$I$1001,,0)</f>
        <v>No</v>
      </c>
    </row>
    <row r="720" spans="1:18" x14ac:dyDescent="0.3">
      <c r="A720" s="9" t="s">
        <v>5849</v>
      </c>
      <c r="B720" s="18">
        <v>44445</v>
      </c>
      <c r="C720" s="8">
        <f>YEAR(B720)</f>
        <v>2021</v>
      </c>
      <c r="D720" s="38" t="str">
        <f t="shared" si="11"/>
        <v>Sep</v>
      </c>
      <c r="E720" s="9" t="s">
        <v>5850</v>
      </c>
      <c r="F720" s="10" t="s">
        <v>6185</v>
      </c>
      <c r="G720" s="9">
        <v>3</v>
      </c>
      <c r="H720" s="9" t="str">
        <f>_xll.XLOOKUP(E720,customers!$A$1:$A$1001,customers!$B$1:$B$1001,,0)</f>
        <v>Gnni Cheeke</v>
      </c>
      <c r="I720" s="32" t="str">
        <f>_xll.XLOOKUP(E720,customers!$A$1:$A$1001,customers!$C$1:$C$1001,,0)</f>
        <v>gcheekeqc@sitemeter.com</v>
      </c>
      <c r="J720" s="9" t="str">
        <f>_xll.XLOOKUP(E720,customers!$A$1:$A$1001,customers!$G$1:$G$1001,,0)</f>
        <v>United Kingdom</v>
      </c>
      <c r="K720" s="10" t="str">
        <f>_xll.XLOOKUP(F720,products!$A$1:$A$49,products!$B$1:$B$49,,0)</f>
        <v>Exc</v>
      </c>
      <c r="L720" s="10" t="str">
        <f>_xll.XLOOKUP(F720,products!$A$1:$A$49,products!$C$1:$C$49,,0)</f>
        <v>D</v>
      </c>
      <c r="M720" s="10" t="str">
        <f>_xll.XLOOKUP(F720,products!$A$1:$A$49,products!$D$1:$D$49,,0) &amp; " Kg "</f>
        <v xml:space="preserve">2.5 Kg </v>
      </c>
      <c r="N720" s="24">
        <f>_xll.XLOOKUP(F720,products!$A$1:$A$49,products!$E$1:$E$49,,0)</f>
        <v>27.945</v>
      </c>
      <c r="O720" s="25">
        <f>(G720*N720)</f>
        <v>83.835000000000008</v>
      </c>
      <c r="P720" t="str">
        <f>IF(K720="Rob","Robusta",IF(K720="Exc","Excelsa",IF(K720="Lib","Liberica",IF(K720="Ara","Arabica",""))))</f>
        <v>Excelsa</v>
      </c>
      <c r="Q720" t="str">
        <f>IF(L720="M","Medium",IF(L720="D","Dark",IF(L720="L","Light","")))</f>
        <v>Dark</v>
      </c>
      <c r="R720" t="str">
        <f>_xll.XLOOKUP(Table3[[#This Row],[Customer ID]],customers!$A$1:$A$1001,customers!$I$1:$I$1001,,0)</f>
        <v>Yes</v>
      </c>
    </row>
    <row r="721" spans="1:18" x14ac:dyDescent="0.3">
      <c r="A721" s="12" t="s">
        <v>3430</v>
      </c>
      <c r="B721" s="19">
        <v>44446</v>
      </c>
      <c r="C721" s="11">
        <f>YEAR(B721)</f>
        <v>2021</v>
      </c>
      <c r="D721" s="38" t="str">
        <f t="shared" si="11"/>
        <v>Sep</v>
      </c>
      <c r="E721" s="12" t="s">
        <v>3431</v>
      </c>
      <c r="F721" s="13" t="s">
        <v>6150</v>
      </c>
      <c r="G721" s="12">
        <v>1</v>
      </c>
      <c r="H721" s="12" t="str">
        <f>_xll.XLOOKUP(E721,customers!$A$1:$A$1001,customers!$B$1:$B$1001,,0)</f>
        <v>Mag Armistead</v>
      </c>
      <c r="I721" s="33" t="str">
        <f>_xll.XLOOKUP(E721,customers!$A$1:$A$1001,customers!$C$1:$C$1001,,0)</f>
        <v>marmisteadeg@blogtalkradio.com</v>
      </c>
      <c r="J721" s="12" t="str">
        <f>_xll.XLOOKUP(E721,customers!$A$1:$A$1001,customers!$G$1:$G$1001,,0)</f>
        <v>United States</v>
      </c>
      <c r="K721" s="13" t="str">
        <f>_xll.XLOOKUP(F721,products!$A$1:$A$49,products!$B$1:$B$49,,0)</f>
        <v>Lib</v>
      </c>
      <c r="L721" s="13" t="str">
        <f>_xll.XLOOKUP(F721,products!$A$1:$A$49,products!$C$1:$C$49,,0)</f>
        <v>D</v>
      </c>
      <c r="M721" s="10" t="str">
        <f>_xll.XLOOKUP(F721,products!$A$1:$A$49,products!$D$1:$D$49,,0) &amp; " Kg "</f>
        <v xml:space="preserve">0.2 Kg </v>
      </c>
      <c r="N721" s="26">
        <f>_xll.XLOOKUP(F721,products!$A$1:$A$49,products!$E$1:$E$49,,0)</f>
        <v>3.8849999999999998</v>
      </c>
      <c r="O721" s="27">
        <f>(G721*N721)</f>
        <v>3.8849999999999998</v>
      </c>
      <c r="P721" t="str">
        <f>IF(K721="Rob","Robusta",IF(K721="Exc","Excelsa",IF(K721="Lib","Liberica",IF(K721="Ara","Arabica",""))))</f>
        <v>Liberica</v>
      </c>
      <c r="Q721" t="str">
        <f>IF(L721="M","Medium",IF(L721="D","Dark",IF(L721="L","Light","")))</f>
        <v>Dark</v>
      </c>
      <c r="R721" t="str">
        <f>_xll.XLOOKUP(Table3[[#This Row],[Customer ID]],customers!$A$1:$A$1001,customers!$I$1:$I$1001,,0)</f>
        <v>No</v>
      </c>
    </row>
    <row r="722" spans="1:18" x14ac:dyDescent="0.3">
      <c r="A722" s="9" t="s">
        <v>3430</v>
      </c>
      <c r="B722" s="18">
        <v>44446</v>
      </c>
      <c r="C722" s="8">
        <f>YEAR(B722)</f>
        <v>2021</v>
      </c>
      <c r="D722" s="38" t="str">
        <f t="shared" si="11"/>
        <v>Sep</v>
      </c>
      <c r="E722" s="9" t="s">
        <v>3431</v>
      </c>
      <c r="F722" s="10" t="s">
        <v>6138</v>
      </c>
      <c r="G722" s="9">
        <v>4</v>
      </c>
      <c r="H722" s="9" t="str">
        <f>_xll.XLOOKUP(E722,customers!$A$1:$A$1001,customers!$B$1:$B$1001,,0)</f>
        <v>Mag Armistead</v>
      </c>
      <c r="I722" s="32" t="str">
        <f>_xll.XLOOKUP(E722,customers!$A$1:$A$1001,customers!$C$1:$C$1001,,0)</f>
        <v>marmisteadeg@blogtalkradio.com</v>
      </c>
      <c r="J722" s="9" t="str">
        <f>_xll.XLOOKUP(E722,customers!$A$1:$A$1001,customers!$G$1:$G$1001,,0)</f>
        <v>United States</v>
      </c>
      <c r="K722" s="10" t="str">
        <f>_xll.XLOOKUP(F722,products!$A$1:$A$49,products!$B$1:$B$49,,0)</f>
        <v>Rob</v>
      </c>
      <c r="L722" s="10" t="str">
        <f>_xll.XLOOKUP(F722,products!$A$1:$A$49,products!$C$1:$C$49,,0)</f>
        <v>M</v>
      </c>
      <c r="M722" s="10" t="str">
        <f>_xll.XLOOKUP(F722,products!$A$1:$A$49,products!$D$1:$D$49,,0) &amp; " Kg "</f>
        <v xml:space="preserve">1 Kg </v>
      </c>
      <c r="N722" s="24">
        <f>_xll.XLOOKUP(F722,products!$A$1:$A$49,products!$E$1:$E$49,,0)</f>
        <v>9.9499999999999993</v>
      </c>
      <c r="O722" s="25">
        <f>(G722*N722)</f>
        <v>39.799999999999997</v>
      </c>
      <c r="P722" t="str">
        <f>IF(K722="Rob","Robusta",IF(K722="Exc","Excelsa",IF(K722="Lib","Liberica",IF(K722="Ara","Arabica",""))))</f>
        <v>Robusta</v>
      </c>
      <c r="Q722" t="str">
        <f>IF(L722="M","Medium",IF(L722="D","Dark",IF(L722="L","Light","")))</f>
        <v>Medium</v>
      </c>
      <c r="R722" t="str">
        <f>_xll.XLOOKUP(Table3[[#This Row],[Customer ID]],customers!$A$1:$A$1001,customers!$I$1:$I$1001,,0)</f>
        <v>No</v>
      </c>
    </row>
    <row r="723" spans="1:18" x14ac:dyDescent="0.3">
      <c r="A723" s="12" t="s">
        <v>4653</v>
      </c>
      <c r="B723" s="19">
        <v>44447</v>
      </c>
      <c r="C723" s="11">
        <f>YEAR(B723)</f>
        <v>2021</v>
      </c>
      <c r="D723" s="38" t="str">
        <f t="shared" si="11"/>
        <v>Sep</v>
      </c>
      <c r="E723" s="12" t="s">
        <v>4654</v>
      </c>
      <c r="F723" s="13" t="s">
        <v>6155</v>
      </c>
      <c r="G723" s="12">
        <v>5</v>
      </c>
      <c r="H723" s="12" t="str">
        <f>_xll.XLOOKUP(E723,customers!$A$1:$A$1001,customers!$B$1:$B$1001,,0)</f>
        <v>Carlie Linskill</v>
      </c>
      <c r="I723" s="33" t="str">
        <f>_xll.XLOOKUP(E723,customers!$A$1:$A$1001,customers!$C$1:$C$1001,,0)</f>
        <v>clinskillkh@sphinn.com</v>
      </c>
      <c r="J723" s="12" t="str">
        <f>_xll.XLOOKUP(E723,customers!$A$1:$A$1001,customers!$G$1:$G$1001,,0)</f>
        <v>United States</v>
      </c>
      <c r="K723" s="13" t="str">
        <f>_xll.XLOOKUP(F723,products!$A$1:$A$49,products!$B$1:$B$49,,0)</f>
        <v>Ara</v>
      </c>
      <c r="L723" s="13" t="str">
        <f>_xll.XLOOKUP(F723,products!$A$1:$A$49,products!$C$1:$C$49,,0)</f>
        <v>M</v>
      </c>
      <c r="M723" s="10" t="str">
        <f>_xll.XLOOKUP(F723,products!$A$1:$A$49,products!$D$1:$D$49,,0) &amp; " Kg "</f>
        <v xml:space="preserve">1 Kg </v>
      </c>
      <c r="N723" s="26">
        <f>_xll.XLOOKUP(F723,products!$A$1:$A$49,products!$E$1:$E$49,,0)</f>
        <v>11.25</v>
      </c>
      <c r="O723" s="27">
        <f>(G723*N723)</f>
        <v>56.25</v>
      </c>
      <c r="P723" t="str">
        <f>IF(K723="Rob","Robusta",IF(K723="Exc","Excelsa",IF(K723="Lib","Liberica",IF(K723="Ara","Arabica",""))))</f>
        <v>Arabica</v>
      </c>
      <c r="Q723" t="str">
        <f>IF(L723="M","Medium",IF(L723="D","Dark",IF(L723="L","Light","")))</f>
        <v>Medium</v>
      </c>
      <c r="R723" t="str">
        <f>_xll.XLOOKUP(Table3[[#This Row],[Customer ID]],customers!$A$1:$A$1001,customers!$I$1:$I$1001,,0)</f>
        <v>No</v>
      </c>
    </row>
    <row r="724" spans="1:18" x14ac:dyDescent="0.3">
      <c r="A724" s="9" t="s">
        <v>5637</v>
      </c>
      <c r="B724" s="18">
        <v>44447</v>
      </c>
      <c r="C724" s="8">
        <f>YEAR(B724)</f>
        <v>2021</v>
      </c>
      <c r="D724" s="38" t="str">
        <f t="shared" si="11"/>
        <v>Sep</v>
      </c>
      <c r="E724" s="9" t="s">
        <v>5638</v>
      </c>
      <c r="F724" s="10" t="s">
        <v>6168</v>
      </c>
      <c r="G724" s="9">
        <v>4</v>
      </c>
      <c r="H724" s="9" t="str">
        <f>_xll.XLOOKUP(E724,customers!$A$1:$A$1001,customers!$B$1:$B$1001,,0)</f>
        <v>Wilton Jallin</v>
      </c>
      <c r="I724" s="32" t="str">
        <f>_xll.XLOOKUP(E724,customers!$A$1:$A$1001,customers!$C$1:$C$1001,,0)</f>
        <v>wjallinpa@pcworld.com</v>
      </c>
      <c r="J724" s="9" t="str">
        <f>_xll.XLOOKUP(E724,customers!$A$1:$A$1001,customers!$G$1:$G$1001,,0)</f>
        <v>United States</v>
      </c>
      <c r="K724" s="10" t="str">
        <f>_xll.XLOOKUP(F724,products!$A$1:$A$49,products!$B$1:$B$49,,0)</f>
        <v>Ara</v>
      </c>
      <c r="L724" s="10" t="str">
        <f>_xll.XLOOKUP(F724,products!$A$1:$A$49,products!$C$1:$C$49,,0)</f>
        <v>D</v>
      </c>
      <c r="M724" s="10" t="str">
        <f>_xll.XLOOKUP(F724,products!$A$1:$A$49,products!$D$1:$D$49,,0) &amp; " Kg "</f>
        <v xml:space="preserve">2.5 Kg </v>
      </c>
      <c r="N724" s="24">
        <f>_xll.XLOOKUP(F724,products!$A$1:$A$49,products!$E$1:$E$49,,0)</f>
        <v>22.884999999999998</v>
      </c>
      <c r="O724" s="25">
        <f>(G724*N724)</f>
        <v>91.539999999999992</v>
      </c>
      <c r="P724" t="str">
        <f>IF(K724="Rob","Robusta",IF(K724="Exc","Excelsa",IF(K724="Lib","Liberica",IF(K724="Ara","Arabica",""))))</f>
        <v>Arabica</v>
      </c>
      <c r="Q724" t="str">
        <f>IF(L724="M","Medium",IF(L724="D","Dark",IF(L724="L","Light","")))</f>
        <v>Dark</v>
      </c>
      <c r="R724" t="str">
        <f>_xll.XLOOKUP(Table3[[#This Row],[Customer ID]],customers!$A$1:$A$1001,customers!$I$1:$I$1001,,0)</f>
        <v>No</v>
      </c>
    </row>
    <row r="725" spans="1:18" x14ac:dyDescent="0.3">
      <c r="A725" s="12" t="s">
        <v>2504</v>
      </c>
      <c r="B725" s="19">
        <v>44448</v>
      </c>
      <c r="C725" s="11">
        <f>YEAR(B725)</f>
        <v>2021</v>
      </c>
      <c r="D725" s="38" t="str">
        <f t="shared" si="11"/>
        <v>Sep</v>
      </c>
      <c r="E725" s="12" t="s">
        <v>2505</v>
      </c>
      <c r="F725" s="13" t="s">
        <v>6175</v>
      </c>
      <c r="G725" s="12">
        <v>6</v>
      </c>
      <c r="H725" s="12" t="str">
        <f>_xll.XLOOKUP(E725,customers!$A$1:$A$1001,customers!$B$1:$B$1001,,0)</f>
        <v>Enriqueta Ixor</v>
      </c>
      <c r="I725" s="33">
        <f>_xll.XLOOKUP(E725,customers!$A$1:$A$1001,customers!$C$1:$C$1001,,0)</f>
        <v>0</v>
      </c>
      <c r="J725" s="12" t="str">
        <f>_xll.XLOOKUP(E725,customers!$A$1:$A$1001,customers!$G$1:$G$1001,,0)</f>
        <v>United States</v>
      </c>
      <c r="K725" s="13" t="str">
        <f>_xll.XLOOKUP(F725,products!$A$1:$A$49,products!$B$1:$B$49,,0)</f>
        <v>Ara</v>
      </c>
      <c r="L725" s="13" t="str">
        <f>_xll.XLOOKUP(F725,products!$A$1:$A$49,products!$C$1:$C$49,,0)</f>
        <v>M</v>
      </c>
      <c r="M725" s="10" t="str">
        <f>_xll.XLOOKUP(F725,products!$A$1:$A$49,products!$D$1:$D$49,,0) &amp; " Kg "</f>
        <v xml:space="preserve">2.5 Kg </v>
      </c>
      <c r="N725" s="26">
        <f>_xll.XLOOKUP(F725,products!$A$1:$A$49,products!$E$1:$E$49,,0)</f>
        <v>25.874999999999996</v>
      </c>
      <c r="O725" s="27">
        <f>(G725*N725)</f>
        <v>155.24999999999997</v>
      </c>
      <c r="P725" t="str">
        <f>IF(K725="Rob","Robusta",IF(K725="Exc","Excelsa",IF(K725="Lib","Liberica",IF(K725="Ara","Arabica",""))))</f>
        <v>Arabica</v>
      </c>
      <c r="Q725" t="str">
        <f>IF(L725="M","Medium",IF(L725="D","Dark",IF(L725="L","Light","")))</f>
        <v>Medium</v>
      </c>
      <c r="R725" t="str">
        <f>_xll.XLOOKUP(Table3[[#This Row],[Customer ID]],customers!$A$1:$A$1001,customers!$I$1:$I$1001,,0)</f>
        <v>No</v>
      </c>
    </row>
    <row r="726" spans="1:18" x14ac:dyDescent="0.3">
      <c r="A726" s="9" t="s">
        <v>4109</v>
      </c>
      <c r="B726" s="18">
        <v>44448</v>
      </c>
      <c r="C726" s="8">
        <f>YEAR(B726)</f>
        <v>2021</v>
      </c>
      <c r="D726" s="38" t="str">
        <f t="shared" si="11"/>
        <v>Sep</v>
      </c>
      <c r="E726" s="9" t="s">
        <v>4110</v>
      </c>
      <c r="F726" s="10" t="s">
        <v>6179</v>
      </c>
      <c r="G726" s="9">
        <v>3</v>
      </c>
      <c r="H726" s="9" t="str">
        <f>_xll.XLOOKUP(E726,customers!$A$1:$A$1001,customers!$B$1:$B$1001,,0)</f>
        <v>Yardley Basill</v>
      </c>
      <c r="I726" s="32" t="str">
        <f>_xll.XLOOKUP(E726,customers!$A$1:$A$1001,customers!$C$1:$C$1001,,0)</f>
        <v>ybasillht@theguardian.com</v>
      </c>
      <c r="J726" s="9" t="str">
        <f>_xll.XLOOKUP(E726,customers!$A$1:$A$1001,customers!$G$1:$G$1001,,0)</f>
        <v>United States</v>
      </c>
      <c r="K726" s="10" t="str">
        <f>_xll.XLOOKUP(F726,products!$A$1:$A$49,products!$B$1:$B$49,,0)</f>
        <v>Rob</v>
      </c>
      <c r="L726" s="10" t="str">
        <f>_xll.XLOOKUP(F726,products!$A$1:$A$49,products!$C$1:$C$49,,0)</f>
        <v>L</v>
      </c>
      <c r="M726" s="10" t="str">
        <f>_xll.XLOOKUP(F726,products!$A$1:$A$49,products!$D$1:$D$49,,0) &amp; " Kg "</f>
        <v xml:space="preserve">1 Kg </v>
      </c>
      <c r="N726" s="24">
        <f>_xll.XLOOKUP(F726,products!$A$1:$A$49,products!$E$1:$E$49,,0)</f>
        <v>11.95</v>
      </c>
      <c r="O726" s="25">
        <f>(G726*N726)</f>
        <v>35.849999999999994</v>
      </c>
      <c r="P726" t="str">
        <f>IF(K726="Rob","Robusta",IF(K726="Exc","Excelsa",IF(K726="Lib","Liberica",IF(K726="Ara","Arabica",""))))</f>
        <v>Robusta</v>
      </c>
      <c r="Q726" t="str">
        <f>IF(L726="M","Medium",IF(L726="D","Dark",IF(L726="L","Light","")))</f>
        <v>Light</v>
      </c>
      <c r="R726" t="str">
        <f>_xll.XLOOKUP(Table3[[#This Row],[Customer ID]],customers!$A$1:$A$1001,customers!$I$1:$I$1001,,0)</f>
        <v>Yes</v>
      </c>
    </row>
    <row r="727" spans="1:18" x14ac:dyDescent="0.3">
      <c r="A727" s="12" t="s">
        <v>5620</v>
      </c>
      <c r="B727" s="19">
        <v>44449</v>
      </c>
      <c r="C727" s="11">
        <f>YEAR(B727)</f>
        <v>2021</v>
      </c>
      <c r="D727" s="38" t="str">
        <f t="shared" si="11"/>
        <v>Sep</v>
      </c>
      <c r="E727" s="12" t="s">
        <v>5621</v>
      </c>
      <c r="F727" s="13" t="s">
        <v>6143</v>
      </c>
      <c r="G727" s="12">
        <v>3</v>
      </c>
      <c r="H727" s="12" t="str">
        <f>_xll.XLOOKUP(E727,customers!$A$1:$A$1001,customers!$B$1:$B$1001,,0)</f>
        <v>Tawnya Menary</v>
      </c>
      <c r="I727" s="33" t="str">
        <f>_xll.XLOOKUP(E727,customers!$A$1:$A$1001,customers!$C$1:$C$1001,,0)</f>
        <v>tmenaryp7@phoca.cz</v>
      </c>
      <c r="J727" s="12" t="str">
        <f>_xll.XLOOKUP(E727,customers!$A$1:$A$1001,customers!$G$1:$G$1001,,0)</f>
        <v>United States</v>
      </c>
      <c r="K727" s="13" t="str">
        <f>_xll.XLOOKUP(F727,products!$A$1:$A$49,products!$B$1:$B$49,,0)</f>
        <v>Lib</v>
      </c>
      <c r="L727" s="13" t="str">
        <f>_xll.XLOOKUP(F727,products!$A$1:$A$49,products!$C$1:$C$49,,0)</f>
        <v>D</v>
      </c>
      <c r="M727" s="10" t="str">
        <f>_xll.XLOOKUP(F727,products!$A$1:$A$49,products!$D$1:$D$49,,0) &amp; " Kg "</f>
        <v xml:space="preserve">1 Kg </v>
      </c>
      <c r="N727" s="26">
        <f>_xll.XLOOKUP(F727,products!$A$1:$A$49,products!$E$1:$E$49,,0)</f>
        <v>12.95</v>
      </c>
      <c r="O727" s="27">
        <f>(G727*N727)</f>
        <v>38.849999999999994</v>
      </c>
      <c r="P727" t="str">
        <f>IF(K727="Rob","Robusta",IF(K727="Exc","Excelsa",IF(K727="Lib","Liberica",IF(K727="Ara","Arabica",""))))</f>
        <v>Liberica</v>
      </c>
      <c r="Q727" t="str">
        <f>IF(L727="M","Medium",IF(L727="D","Dark",IF(L727="L","Light","")))</f>
        <v>Dark</v>
      </c>
      <c r="R727" t="str">
        <f>_xll.XLOOKUP(Table3[[#This Row],[Customer ID]],customers!$A$1:$A$1001,customers!$I$1:$I$1001,,0)</f>
        <v>No</v>
      </c>
    </row>
    <row r="728" spans="1:18" x14ac:dyDescent="0.3">
      <c r="A728" s="9" t="s">
        <v>5855</v>
      </c>
      <c r="B728" s="18">
        <v>44449</v>
      </c>
      <c r="C728" s="8">
        <f>YEAR(B728)</f>
        <v>2021</v>
      </c>
      <c r="D728" s="38" t="str">
        <f t="shared" si="11"/>
        <v>Sep</v>
      </c>
      <c r="E728" s="9" t="s">
        <v>5856</v>
      </c>
      <c r="F728" s="10" t="s">
        <v>6142</v>
      </c>
      <c r="G728" s="9">
        <v>4</v>
      </c>
      <c r="H728" s="9" t="str">
        <f>_xll.XLOOKUP(E728,customers!$A$1:$A$1001,customers!$B$1:$B$1001,,0)</f>
        <v>Gwenni Ratt</v>
      </c>
      <c r="I728" s="32" t="str">
        <f>_xll.XLOOKUP(E728,customers!$A$1:$A$1001,customers!$C$1:$C$1001,,0)</f>
        <v>grattqd@phpbb.com</v>
      </c>
      <c r="J728" s="9" t="str">
        <f>_xll.XLOOKUP(E728,customers!$A$1:$A$1001,customers!$G$1:$G$1001,,0)</f>
        <v>Ireland</v>
      </c>
      <c r="K728" s="10" t="str">
        <f>_xll.XLOOKUP(F728,products!$A$1:$A$49,products!$B$1:$B$49,,0)</f>
        <v>Rob</v>
      </c>
      <c r="L728" s="10" t="str">
        <f>_xll.XLOOKUP(F728,products!$A$1:$A$49,products!$C$1:$C$49,,0)</f>
        <v>L</v>
      </c>
      <c r="M728" s="10" t="str">
        <f>_xll.XLOOKUP(F728,products!$A$1:$A$49,products!$D$1:$D$49,,0) &amp; " Kg "</f>
        <v xml:space="preserve">2.5 Kg </v>
      </c>
      <c r="N728" s="24">
        <f>_xll.XLOOKUP(F728,products!$A$1:$A$49,products!$E$1:$E$49,,0)</f>
        <v>27.484999999999996</v>
      </c>
      <c r="O728" s="25">
        <f>(G728*N728)</f>
        <v>109.93999999999998</v>
      </c>
      <c r="P728" t="str">
        <f>IF(K728="Rob","Robusta",IF(K728="Exc","Excelsa",IF(K728="Lib","Liberica",IF(K728="Ara","Arabica",""))))</f>
        <v>Robusta</v>
      </c>
      <c r="Q728" t="str">
        <f>IF(L728="M","Medium",IF(L728="D","Dark",IF(L728="L","Light","")))</f>
        <v>Light</v>
      </c>
      <c r="R728" t="str">
        <f>_xll.XLOOKUP(Table3[[#This Row],[Customer ID]],customers!$A$1:$A$1001,customers!$I$1:$I$1001,,0)</f>
        <v>No</v>
      </c>
    </row>
    <row r="729" spans="1:18" x14ac:dyDescent="0.3">
      <c r="A729" s="12" t="s">
        <v>4256</v>
      </c>
      <c r="B729" s="19">
        <v>44451</v>
      </c>
      <c r="C729" s="11">
        <f>YEAR(B729)</f>
        <v>2021</v>
      </c>
      <c r="D729" s="38" t="str">
        <f t="shared" si="11"/>
        <v>Sep</v>
      </c>
      <c r="E729" s="12" t="s">
        <v>4257</v>
      </c>
      <c r="F729" s="13" t="s">
        <v>6147</v>
      </c>
      <c r="G729" s="12">
        <v>6</v>
      </c>
      <c r="H729" s="12" t="str">
        <f>_xll.XLOOKUP(E729,customers!$A$1:$A$1001,customers!$B$1:$B$1001,,0)</f>
        <v>Nissie Rudland</v>
      </c>
      <c r="I729" s="33" t="str">
        <f>_xll.XLOOKUP(E729,customers!$A$1:$A$1001,customers!$C$1:$C$1001,,0)</f>
        <v>nrudlandij@blogs.com</v>
      </c>
      <c r="J729" s="12" t="str">
        <f>_xll.XLOOKUP(E729,customers!$A$1:$A$1001,customers!$G$1:$G$1001,,0)</f>
        <v>Ireland</v>
      </c>
      <c r="K729" s="13" t="str">
        <f>_xll.XLOOKUP(F729,products!$A$1:$A$49,products!$B$1:$B$49,,0)</f>
        <v>Ara</v>
      </c>
      <c r="L729" s="13" t="str">
        <f>_xll.XLOOKUP(F729,products!$A$1:$A$49,products!$C$1:$C$49,,0)</f>
        <v>D</v>
      </c>
      <c r="M729" s="10" t="str">
        <f>_xll.XLOOKUP(F729,products!$A$1:$A$49,products!$D$1:$D$49,,0) &amp; " Kg "</f>
        <v xml:space="preserve">1 Kg </v>
      </c>
      <c r="N729" s="26">
        <f>_xll.XLOOKUP(F729,products!$A$1:$A$49,products!$E$1:$E$49,,0)</f>
        <v>9.9499999999999993</v>
      </c>
      <c r="O729" s="27">
        <f>(G729*N729)</f>
        <v>59.699999999999996</v>
      </c>
      <c r="P729" t="str">
        <f>IF(K729="Rob","Robusta",IF(K729="Exc","Excelsa",IF(K729="Lib","Liberica",IF(K729="Ara","Arabica",""))))</f>
        <v>Arabica</v>
      </c>
      <c r="Q729" t="str">
        <f>IF(L729="M","Medium",IF(L729="D","Dark",IF(L729="L","Light","")))</f>
        <v>Dark</v>
      </c>
      <c r="R729" t="str">
        <f>_xll.XLOOKUP(Table3[[#This Row],[Customer ID]],customers!$A$1:$A$1001,customers!$I$1:$I$1001,,0)</f>
        <v>No</v>
      </c>
    </row>
    <row r="730" spans="1:18" x14ac:dyDescent="0.3">
      <c r="A730" s="9" t="s">
        <v>5715</v>
      </c>
      <c r="B730" s="18">
        <v>44451</v>
      </c>
      <c r="C730" s="8">
        <f>YEAR(B730)</f>
        <v>2021</v>
      </c>
      <c r="D730" s="38" t="str">
        <f t="shared" si="11"/>
        <v>Sep</v>
      </c>
      <c r="E730" s="9" t="s">
        <v>5716</v>
      </c>
      <c r="F730" s="10" t="s">
        <v>6182</v>
      </c>
      <c r="G730" s="9">
        <v>3</v>
      </c>
      <c r="H730" s="9" t="str">
        <f>_xll.XLOOKUP(E730,customers!$A$1:$A$1001,customers!$B$1:$B$1001,,0)</f>
        <v>Celie MacCourt</v>
      </c>
      <c r="I730" s="32" t="str">
        <f>_xll.XLOOKUP(E730,customers!$A$1:$A$1001,customers!$C$1:$C$1001,,0)</f>
        <v>cmaccourtpo@amazon.com</v>
      </c>
      <c r="J730" s="9" t="str">
        <f>_xll.XLOOKUP(E730,customers!$A$1:$A$1001,customers!$G$1:$G$1001,,0)</f>
        <v>United States</v>
      </c>
      <c r="K730" s="10" t="str">
        <f>_xll.XLOOKUP(F730,products!$A$1:$A$49,products!$B$1:$B$49,,0)</f>
        <v>Ara</v>
      </c>
      <c r="L730" s="10" t="str">
        <f>_xll.XLOOKUP(F730,products!$A$1:$A$49,products!$C$1:$C$49,,0)</f>
        <v>L</v>
      </c>
      <c r="M730" s="10" t="str">
        <f>_xll.XLOOKUP(F730,products!$A$1:$A$49,products!$D$1:$D$49,,0) &amp; " Kg "</f>
        <v xml:space="preserve">2.5 Kg </v>
      </c>
      <c r="N730" s="24">
        <f>_xll.XLOOKUP(F730,products!$A$1:$A$49,products!$E$1:$E$49,,0)</f>
        <v>29.784999999999997</v>
      </c>
      <c r="O730" s="25">
        <f>(G730*N730)</f>
        <v>89.35499999999999</v>
      </c>
      <c r="P730" t="str">
        <f>IF(K730="Rob","Robusta",IF(K730="Exc","Excelsa",IF(K730="Lib","Liberica",IF(K730="Ara","Arabica",""))))</f>
        <v>Arabica</v>
      </c>
      <c r="Q730" t="str">
        <f>IF(L730="M","Medium",IF(L730="D","Dark",IF(L730="L","Light","")))</f>
        <v>Light</v>
      </c>
      <c r="R730" t="str">
        <f>_xll.XLOOKUP(Table3[[#This Row],[Customer ID]],customers!$A$1:$A$1001,customers!$I$1:$I$1001,,0)</f>
        <v>No</v>
      </c>
    </row>
    <row r="731" spans="1:18" x14ac:dyDescent="0.3">
      <c r="A731" s="12" t="s">
        <v>626</v>
      </c>
      <c r="B731" s="19">
        <v>44454</v>
      </c>
      <c r="C731" s="11">
        <f>YEAR(B731)</f>
        <v>2021</v>
      </c>
      <c r="D731" s="38" t="str">
        <f t="shared" si="11"/>
        <v>Sep</v>
      </c>
      <c r="E731" s="12" t="s">
        <v>627</v>
      </c>
      <c r="F731" s="13" t="s">
        <v>6155</v>
      </c>
      <c r="G731" s="12">
        <v>1</v>
      </c>
      <c r="H731" s="12" t="str">
        <f>_xll.XLOOKUP(E731,customers!$A$1:$A$1001,customers!$B$1:$B$1001,,0)</f>
        <v>Chrisy Blofeld</v>
      </c>
      <c r="I731" s="33" t="str">
        <f>_xll.XLOOKUP(E731,customers!$A$1:$A$1001,customers!$C$1:$C$1001,,0)</f>
        <v>cblofeldo@amazon.co.uk</v>
      </c>
      <c r="J731" s="12" t="str">
        <f>_xll.XLOOKUP(E731,customers!$A$1:$A$1001,customers!$G$1:$G$1001,,0)</f>
        <v>United States</v>
      </c>
      <c r="K731" s="13" t="str">
        <f>_xll.XLOOKUP(F731,products!$A$1:$A$49,products!$B$1:$B$49,,0)</f>
        <v>Ara</v>
      </c>
      <c r="L731" s="13" t="str">
        <f>_xll.XLOOKUP(F731,products!$A$1:$A$49,products!$C$1:$C$49,,0)</f>
        <v>M</v>
      </c>
      <c r="M731" s="10" t="str">
        <f>_xll.XLOOKUP(F731,products!$A$1:$A$49,products!$D$1:$D$49,,0) &amp; " Kg "</f>
        <v xml:space="preserve">1 Kg </v>
      </c>
      <c r="N731" s="26">
        <f>_xll.XLOOKUP(F731,products!$A$1:$A$49,products!$E$1:$E$49,,0)</f>
        <v>11.25</v>
      </c>
      <c r="O731" s="27">
        <f>(G731*N731)</f>
        <v>11.25</v>
      </c>
      <c r="P731" t="str">
        <f>IF(K731="Rob","Robusta",IF(K731="Exc","Excelsa",IF(K731="Lib","Liberica",IF(K731="Ara","Arabica",""))))</f>
        <v>Arabica</v>
      </c>
      <c r="Q731" t="str">
        <f>IF(L731="M","Medium",IF(L731="D","Dark",IF(L731="L","Light","")))</f>
        <v>Medium</v>
      </c>
      <c r="R731" t="str">
        <f>_xll.XLOOKUP(Table3[[#This Row],[Customer ID]],customers!$A$1:$A$1001,customers!$I$1:$I$1001,,0)</f>
        <v>No</v>
      </c>
    </row>
    <row r="732" spans="1:18" x14ac:dyDescent="0.3">
      <c r="A732" s="9" t="s">
        <v>2671</v>
      </c>
      <c r="B732" s="18">
        <v>44455</v>
      </c>
      <c r="C732" s="8">
        <f>YEAR(B732)</f>
        <v>2021</v>
      </c>
      <c r="D732" s="38" t="str">
        <f t="shared" si="11"/>
        <v>Sep</v>
      </c>
      <c r="E732" s="9" t="s">
        <v>2672</v>
      </c>
      <c r="F732" s="10" t="s">
        <v>6171</v>
      </c>
      <c r="G732" s="9">
        <v>5</v>
      </c>
      <c r="H732" s="9" t="str">
        <f>_xll.XLOOKUP(E732,customers!$A$1:$A$1001,customers!$B$1:$B$1001,,0)</f>
        <v>Shirleen Welds</v>
      </c>
      <c r="I732" s="32" t="str">
        <f>_xll.XLOOKUP(E732,customers!$A$1:$A$1001,customers!$C$1:$C$1001,,0)</f>
        <v>sweldsar@wired.com</v>
      </c>
      <c r="J732" s="9" t="str">
        <f>_xll.XLOOKUP(E732,customers!$A$1:$A$1001,customers!$G$1:$G$1001,,0)</f>
        <v>United States</v>
      </c>
      <c r="K732" s="10" t="str">
        <f>_xll.XLOOKUP(F732,products!$A$1:$A$49,products!$B$1:$B$49,,0)</f>
        <v>Exc</v>
      </c>
      <c r="L732" s="10" t="str">
        <f>_xll.XLOOKUP(F732,products!$A$1:$A$49,products!$C$1:$C$49,,0)</f>
        <v>L</v>
      </c>
      <c r="M732" s="10" t="str">
        <f>_xll.XLOOKUP(F732,products!$A$1:$A$49,products!$D$1:$D$49,,0) &amp; " Kg "</f>
        <v xml:space="preserve">1 Kg </v>
      </c>
      <c r="N732" s="24">
        <f>_xll.XLOOKUP(F732,products!$A$1:$A$49,products!$E$1:$E$49,,0)</f>
        <v>14.85</v>
      </c>
      <c r="O732" s="25">
        <f>(G732*N732)</f>
        <v>74.25</v>
      </c>
      <c r="P732" t="str">
        <f>IF(K732="Rob","Robusta",IF(K732="Exc","Excelsa",IF(K732="Lib","Liberica",IF(K732="Ara","Arabica",""))))</f>
        <v>Excelsa</v>
      </c>
      <c r="Q732" t="str">
        <f>IF(L732="M","Medium",IF(L732="D","Dark",IF(L732="L","Light","")))</f>
        <v>Light</v>
      </c>
      <c r="R732" t="str">
        <f>_xll.XLOOKUP(Table3[[#This Row],[Customer ID]],customers!$A$1:$A$1001,customers!$I$1:$I$1001,,0)</f>
        <v>Yes</v>
      </c>
    </row>
    <row r="733" spans="1:18" x14ac:dyDescent="0.3">
      <c r="A733" s="12" t="s">
        <v>2839</v>
      </c>
      <c r="B733" s="19">
        <v>44457</v>
      </c>
      <c r="C733" s="11">
        <f>YEAR(B733)</f>
        <v>2021</v>
      </c>
      <c r="D733" s="38" t="str">
        <f t="shared" si="11"/>
        <v>Sep</v>
      </c>
      <c r="E733" s="12" t="s">
        <v>2840</v>
      </c>
      <c r="F733" s="13" t="s">
        <v>6182</v>
      </c>
      <c r="G733" s="12">
        <v>1</v>
      </c>
      <c r="H733" s="12" t="str">
        <f>_xll.XLOOKUP(E733,customers!$A$1:$A$1001,customers!$B$1:$B$1001,,0)</f>
        <v>Paula Denis</v>
      </c>
      <c r="I733" s="33">
        <f>_xll.XLOOKUP(E733,customers!$A$1:$A$1001,customers!$C$1:$C$1001,,0)</f>
        <v>0</v>
      </c>
      <c r="J733" s="12" t="str">
        <f>_xll.XLOOKUP(E733,customers!$A$1:$A$1001,customers!$G$1:$G$1001,,0)</f>
        <v>United States</v>
      </c>
      <c r="K733" s="13" t="str">
        <f>_xll.XLOOKUP(F733,products!$A$1:$A$49,products!$B$1:$B$49,,0)</f>
        <v>Ara</v>
      </c>
      <c r="L733" s="13" t="str">
        <f>_xll.XLOOKUP(F733,products!$A$1:$A$49,products!$C$1:$C$49,,0)</f>
        <v>L</v>
      </c>
      <c r="M733" s="10" t="str">
        <f>_xll.XLOOKUP(F733,products!$A$1:$A$49,products!$D$1:$D$49,,0) &amp; " Kg "</f>
        <v xml:space="preserve">2.5 Kg </v>
      </c>
      <c r="N733" s="26">
        <f>_xll.XLOOKUP(F733,products!$A$1:$A$49,products!$E$1:$E$49,,0)</f>
        <v>29.784999999999997</v>
      </c>
      <c r="O733" s="27">
        <f>(G733*N733)</f>
        <v>29.784999999999997</v>
      </c>
      <c r="P733" t="str">
        <f>IF(K733="Rob","Robusta",IF(K733="Exc","Excelsa",IF(K733="Lib","Liberica",IF(K733="Ara","Arabica",""))))</f>
        <v>Arabica</v>
      </c>
      <c r="Q733" t="str">
        <f>IF(L733="M","Medium",IF(L733="D","Dark",IF(L733="L","Light","")))</f>
        <v>Light</v>
      </c>
      <c r="R733" t="str">
        <f>_xll.XLOOKUP(Table3[[#This Row],[Customer ID]],customers!$A$1:$A$1001,customers!$I$1:$I$1001,,0)</f>
        <v>Yes</v>
      </c>
    </row>
    <row r="734" spans="1:18" x14ac:dyDescent="0.3">
      <c r="A734" s="9" t="s">
        <v>3689</v>
      </c>
      <c r="B734" s="18">
        <v>44459</v>
      </c>
      <c r="C734" s="8">
        <f>YEAR(B734)</f>
        <v>2021</v>
      </c>
      <c r="D734" s="38" t="str">
        <f t="shared" si="11"/>
        <v>Sep</v>
      </c>
      <c r="E734" s="9" t="s">
        <v>3690</v>
      </c>
      <c r="F734" s="10" t="s">
        <v>6152</v>
      </c>
      <c r="G734" s="9">
        <v>6</v>
      </c>
      <c r="H734" s="9" t="str">
        <f>_xll.XLOOKUP(E734,customers!$A$1:$A$1001,customers!$B$1:$B$1001,,0)</f>
        <v>Audra Kelston</v>
      </c>
      <c r="I734" s="32" t="str">
        <f>_xll.XLOOKUP(E734,customers!$A$1:$A$1001,customers!$C$1:$C$1001,,0)</f>
        <v>akelstonfq@sakura.ne.jp</v>
      </c>
      <c r="J734" s="9" t="str">
        <f>_xll.XLOOKUP(E734,customers!$A$1:$A$1001,customers!$G$1:$G$1001,,0)</f>
        <v>United States</v>
      </c>
      <c r="K734" s="10" t="str">
        <f>_xll.XLOOKUP(F734,products!$A$1:$A$49,products!$B$1:$B$49,,0)</f>
        <v>Ara</v>
      </c>
      <c r="L734" s="10" t="str">
        <f>_xll.XLOOKUP(F734,products!$A$1:$A$49,products!$C$1:$C$49,,0)</f>
        <v>M</v>
      </c>
      <c r="M734" s="10" t="str">
        <f>_xll.XLOOKUP(F734,products!$A$1:$A$49,products!$D$1:$D$49,,0) &amp; " Kg "</f>
        <v xml:space="preserve">0.2 Kg </v>
      </c>
      <c r="N734" s="24">
        <f>_xll.XLOOKUP(F734,products!$A$1:$A$49,products!$E$1:$E$49,,0)</f>
        <v>3.375</v>
      </c>
      <c r="O734" s="25">
        <f>(G734*N734)</f>
        <v>20.25</v>
      </c>
      <c r="P734" t="str">
        <f>IF(K734="Rob","Robusta",IF(K734="Exc","Excelsa",IF(K734="Lib","Liberica",IF(K734="Ara","Arabica",""))))</f>
        <v>Arabica</v>
      </c>
      <c r="Q734" t="str">
        <f>IF(L734="M","Medium",IF(L734="D","Dark",IF(L734="L","Light","")))</f>
        <v>Medium</v>
      </c>
      <c r="R734" t="str">
        <f>_xll.XLOOKUP(Table3[[#This Row],[Customer ID]],customers!$A$1:$A$1001,customers!$I$1:$I$1001,,0)</f>
        <v>Yes</v>
      </c>
    </row>
    <row r="735" spans="1:18" x14ac:dyDescent="0.3">
      <c r="A735" s="12" t="s">
        <v>5278</v>
      </c>
      <c r="B735" s="19">
        <v>44460</v>
      </c>
      <c r="C735" s="11">
        <f>YEAR(B735)</f>
        <v>2021</v>
      </c>
      <c r="D735" s="38" t="str">
        <f t="shared" si="11"/>
        <v>Sep</v>
      </c>
      <c r="E735" s="12" t="s">
        <v>5279</v>
      </c>
      <c r="F735" s="13" t="s">
        <v>6154</v>
      </c>
      <c r="G735" s="12">
        <v>3</v>
      </c>
      <c r="H735" s="12" t="str">
        <f>_xll.XLOOKUP(E735,customers!$A$1:$A$1001,customers!$B$1:$B$1001,,0)</f>
        <v>Mordy Van Der Vlies</v>
      </c>
      <c r="I735" s="33" t="str">
        <f>_xll.XLOOKUP(E735,customers!$A$1:$A$1001,customers!$C$1:$C$1001,,0)</f>
        <v>mvannj@wikipedia.org</v>
      </c>
      <c r="J735" s="12" t="str">
        <f>_xll.XLOOKUP(E735,customers!$A$1:$A$1001,customers!$G$1:$G$1001,,0)</f>
        <v>United States</v>
      </c>
      <c r="K735" s="13" t="str">
        <f>_xll.XLOOKUP(F735,products!$A$1:$A$49,products!$B$1:$B$49,,0)</f>
        <v>Ara</v>
      </c>
      <c r="L735" s="13" t="str">
        <f>_xll.XLOOKUP(F735,products!$A$1:$A$49,products!$C$1:$C$49,,0)</f>
        <v>D</v>
      </c>
      <c r="M735" s="10" t="str">
        <f>_xll.XLOOKUP(F735,products!$A$1:$A$49,products!$D$1:$D$49,,0) &amp; " Kg "</f>
        <v xml:space="preserve">0.2 Kg </v>
      </c>
      <c r="N735" s="26">
        <f>_xll.XLOOKUP(F735,products!$A$1:$A$49,products!$E$1:$E$49,,0)</f>
        <v>2.9849999999999999</v>
      </c>
      <c r="O735" s="27">
        <f>(G735*N735)</f>
        <v>8.9550000000000001</v>
      </c>
      <c r="P735" t="str">
        <f>IF(K735="Rob","Robusta",IF(K735="Exc","Excelsa",IF(K735="Lib","Liberica",IF(K735="Ara","Arabica",""))))</f>
        <v>Arabica</v>
      </c>
      <c r="Q735" t="str">
        <f>IF(L735="M","Medium",IF(L735="D","Dark",IF(L735="L","Light","")))</f>
        <v>Dark</v>
      </c>
      <c r="R735" t="str">
        <f>_xll.XLOOKUP(Table3[[#This Row],[Customer ID]],customers!$A$1:$A$1001,customers!$I$1:$I$1001,,0)</f>
        <v>Yes</v>
      </c>
    </row>
    <row r="736" spans="1:18" x14ac:dyDescent="0.3">
      <c r="A736" s="9" t="s">
        <v>5407</v>
      </c>
      <c r="B736" s="18">
        <v>44460</v>
      </c>
      <c r="C736" s="8">
        <f>YEAR(B736)</f>
        <v>2021</v>
      </c>
      <c r="D736" s="38" t="str">
        <f t="shared" si="11"/>
        <v>Sep</v>
      </c>
      <c r="E736" s="9" t="s">
        <v>5408</v>
      </c>
      <c r="F736" s="10" t="s">
        <v>6144</v>
      </c>
      <c r="G736" s="9">
        <v>1</v>
      </c>
      <c r="H736" s="9" t="str">
        <f>_xll.XLOOKUP(E736,customers!$A$1:$A$1001,customers!$B$1:$B$1001,,0)</f>
        <v>Filip Antcliffe</v>
      </c>
      <c r="I736" s="32" t="str">
        <f>_xll.XLOOKUP(E736,customers!$A$1:$A$1001,customers!$C$1:$C$1001,,0)</f>
        <v>fantcliffeo6@amazon.co.jp</v>
      </c>
      <c r="J736" s="9" t="str">
        <f>_xll.XLOOKUP(E736,customers!$A$1:$A$1001,customers!$G$1:$G$1001,,0)</f>
        <v>Ireland</v>
      </c>
      <c r="K736" s="10" t="str">
        <f>_xll.XLOOKUP(F736,products!$A$1:$A$49,products!$B$1:$B$49,,0)</f>
        <v>Exc</v>
      </c>
      <c r="L736" s="10" t="str">
        <f>_xll.XLOOKUP(F736,products!$A$1:$A$49,products!$C$1:$C$49,,0)</f>
        <v>D</v>
      </c>
      <c r="M736" s="10" t="str">
        <f>_xll.XLOOKUP(F736,products!$A$1:$A$49,products!$D$1:$D$49,,0) &amp; " Kg "</f>
        <v xml:space="preserve">0.5 Kg </v>
      </c>
      <c r="N736" s="24">
        <f>_xll.XLOOKUP(F736,products!$A$1:$A$49,products!$E$1:$E$49,,0)</f>
        <v>7.29</v>
      </c>
      <c r="O736" s="25">
        <f>(G736*N736)</f>
        <v>7.29</v>
      </c>
      <c r="P736" t="str">
        <f>IF(K736="Rob","Robusta",IF(K736="Exc","Excelsa",IF(K736="Lib","Liberica",IF(K736="Ara","Arabica",""))))</f>
        <v>Excelsa</v>
      </c>
      <c r="Q736" t="str">
        <f>IF(L736="M","Medium",IF(L736="D","Dark",IF(L736="L","Light","")))</f>
        <v>Dark</v>
      </c>
      <c r="R736" t="str">
        <f>_xll.XLOOKUP(Table3[[#This Row],[Customer ID]],customers!$A$1:$A$1001,customers!$I$1:$I$1001,,0)</f>
        <v>Yes</v>
      </c>
    </row>
    <row r="737" spans="1:18" x14ac:dyDescent="0.3">
      <c r="A737" s="12" t="s">
        <v>5603</v>
      </c>
      <c r="B737" s="19">
        <v>44463</v>
      </c>
      <c r="C737" s="11">
        <f>YEAR(B737)</f>
        <v>2021</v>
      </c>
      <c r="D737" s="38" t="str">
        <f t="shared" si="11"/>
        <v>Sep</v>
      </c>
      <c r="E737" s="12" t="s">
        <v>5604</v>
      </c>
      <c r="F737" s="13" t="s">
        <v>6182</v>
      </c>
      <c r="G737" s="12">
        <v>5</v>
      </c>
      <c r="H737" s="12" t="str">
        <f>_xll.XLOOKUP(E737,customers!$A$1:$A$1001,customers!$B$1:$B$1001,,0)</f>
        <v>Dorey Sopper</v>
      </c>
      <c r="I737" s="33" t="str">
        <f>_xll.XLOOKUP(E737,customers!$A$1:$A$1001,customers!$C$1:$C$1001,,0)</f>
        <v>dsopperp4@eventbrite.com</v>
      </c>
      <c r="J737" s="12" t="str">
        <f>_xll.XLOOKUP(E737,customers!$A$1:$A$1001,customers!$G$1:$G$1001,,0)</f>
        <v>United States</v>
      </c>
      <c r="K737" s="13" t="str">
        <f>_xll.XLOOKUP(F737,products!$A$1:$A$49,products!$B$1:$B$49,,0)</f>
        <v>Ara</v>
      </c>
      <c r="L737" s="13" t="str">
        <f>_xll.XLOOKUP(F737,products!$A$1:$A$49,products!$C$1:$C$49,,0)</f>
        <v>L</v>
      </c>
      <c r="M737" s="10" t="str">
        <f>_xll.XLOOKUP(F737,products!$A$1:$A$49,products!$D$1:$D$49,,0) &amp; " Kg "</f>
        <v xml:space="preserve">2.5 Kg </v>
      </c>
      <c r="N737" s="26">
        <f>_xll.XLOOKUP(F737,products!$A$1:$A$49,products!$E$1:$E$49,,0)</f>
        <v>29.784999999999997</v>
      </c>
      <c r="O737" s="27">
        <f>(G737*N737)</f>
        <v>148.92499999999998</v>
      </c>
      <c r="P737" t="str">
        <f>IF(K737="Rob","Robusta",IF(K737="Exc","Excelsa",IF(K737="Lib","Liberica",IF(K737="Ara","Arabica",""))))</f>
        <v>Arabica</v>
      </c>
      <c r="Q737" t="str">
        <f>IF(L737="M","Medium",IF(L737="D","Dark",IF(L737="L","Light","")))</f>
        <v>Light</v>
      </c>
      <c r="R737" t="str">
        <f>_xll.XLOOKUP(Table3[[#This Row],[Customer ID]],customers!$A$1:$A$1001,customers!$I$1:$I$1001,,0)</f>
        <v>No</v>
      </c>
    </row>
    <row r="738" spans="1:18" x14ac:dyDescent="0.3">
      <c r="A738" s="9" t="s">
        <v>661</v>
      </c>
      <c r="B738" s="18">
        <v>44464</v>
      </c>
      <c r="C738" s="8">
        <f>YEAR(B738)</f>
        <v>2021</v>
      </c>
      <c r="D738" s="38" t="str">
        <f t="shared" si="11"/>
        <v>Sep</v>
      </c>
      <c r="E738" s="9" t="s">
        <v>662</v>
      </c>
      <c r="F738" s="10" t="s">
        <v>6159</v>
      </c>
      <c r="G738" s="9">
        <v>5</v>
      </c>
      <c r="H738" s="9" t="str">
        <f>_xll.XLOOKUP(E738,customers!$A$1:$A$1001,customers!$B$1:$B$1001,,0)</f>
        <v>Adrian Swaine</v>
      </c>
      <c r="I738" s="32">
        <f>_xll.XLOOKUP(E738,customers!$A$1:$A$1001,customers!$C$1:$C$1001,,0)</f>
        <v>0</v>
      </c>
      <c r="J738" s="9" t="str">
        <f>_xll.XLOOKUP(E738,customers!$A$1:$A$1001,customers!$G$1:$G$1001,,0)</f>
        <v>United States</v>
      </c>
      <c r="K738" s="10" t="str">
        <f>_xll.XLOOKUP(F738,products!$A$1:$A$49,products!$B$1:$B$49,,0)</f>
        <v>Lib</v>
      </c>
      <c r="L738" s="10" t="str">
        <f>_xll.XLOOKUP(F738,products!$A$1:$A$49,products!$C$1:$C$49,,0)</f>
        <v>M</v>
      </c>
      <c r="M738" s="10" t="str">
        <f>_xll.XLOOKUP(F738,products!$A$1:$A$49,products!$D$1:$D$49,,0) &amp; " Kg "</f>
        <v xml:space="preserve">0.2 Kg </v>
      </c>
      <c r="N738" s="24">
        <f>_xll.XLOOKUP(F738,products!$A$1:$A$49,products!$E$1:$E$49,,0)</f>
        <v>4.3650000000000002</v>
      </c>
      <c r="O738" s="25">
        <f>(G738*N738)</f>
        <v>21.825000000000003</v>
      </c>
      <c r="P738" t="str">
        <f>IF(K738="Rob","Robusta",IF(K738="Exc","Excelsa",IF(K738="Lib","Liberica",IF(K738="Ara","Arabica",""))))</f>
        <v>Liberica</v>
      </c>
      <c r="Q738" t="str">
        <f>IF(L738="M","Medium",IF(L738="D","Dark",IF(L738="L","Light","")))</f>
        <v>Medium</v>
      </c>
      <c r="R738" t="str">
        <f>_xll.XLOOKUP(Table3[[#This Row],[Customer ID]],customers!$A$1:$A$1001,customers!$I$1:$I$1001,,0)</f>
        <v>No</v>
      </c>
    </row>
    <row r="739" spans="1:18" x14ac:dyDescent="0.3">
      <c r="A739" s="12" t="s">
        <v>661</v>
      </c>
      <c r="B739" s="19">
        <v>44464</v>
      </c>
      <c r="C739" s="11">
        <f>YEAR(B739)</f>
        <v>2021</v>
      </c>
      <c r="D739" s="38" t="str">
        <f t="shared" si="11"/>
        <v>Sep</v>
      </c>
      <c r="E739" s="12" t="s">
        <v>662</v>
      </c>
      <c r="F739" s="13" t="s">
        <v>6158</v>
      </c>
      <c r="G739" s="12">
        <v>6</v>
      </c>
      <c r="H739" s="12" t="str">
        <f>_xll.XLOOKUP(E739,customers!$A$1:$A$1001,customers!$B$1:$B$1001,,0)</f>
        <v>Adrian Swaine</v>
      </c>
      <c r="I739" s="33">
        <f>_xll.XLOOKUP(E739,customers!$A$1:$A$1001,customers!$C$1:$C$1001,,0)</f>
        <v>0</v>
      </c>
      <c r="J739" s="12" t="str">
        <f>_xll.XLOOKUP(E739,customers!$A$1:$A$1001,customers!$G$1:$G$1001,,0)</f>
        <v>United States</v>
      </c>
      <c r="K739" s="13" t="str">
        <f>_xll.XLOOKUP(F739,products!$A$1:$A$49,products!$B$1:$B$49,,0)</f>
        <v>Ara</v>
      </c>
      <c r="L739" s="13" t="str">
        <f>_xll.XLOOKUP(F739,products!$A$1:$A$49,products!$C$1:$C$49,,0)</f>
        <v>D</v>
      </c>
      <c r="M739" s="10" t="str">
        <f>_xll.XLOOKUP(F739,products!$A$1:$A$49,products!$D$1:$D$49,,0) &amp; " Kg "</f>
        <v xml:space="preserve">0.5 Kg </v>
      </c>
      <c r="N739" s="26">
        <f>_xll.XLOOKUP(F739,products!$A$1:$A$49,products!$E$1:$E$49,,0)</f>
        <v>5.97</v>
      </c>
      <c r="O739" s="27">
        <f>(G739*N739)</f>
        <v>35.82</v>
      </c>
      <c r="P739" t="str">
        <f>IF(K739="Rob","Robusta",IF(K739="Exc","Excelsa",IF(K739="Lib","Liberica",IF(K739="Ara","Arabica",""))))</f>
        <v>Arabica</v>
      </c>
      <c r="Q739" t="str">
        <f>IF(L739="M","Medium",IF(L739="D","Dark",IF(L739="L","Light","")))</f>
        <v>Dark</v>
      </c>
      <c r="R739" t="str">
        <f>_xll.XLOOKUP(Table3[[#This Row],[Customer ID]],customers!$A$1:$A$1001,customers!$I$1:$I$1001,,0)</f>
        <v>No</v>
      </c>
    </row>
    <row r="740" spans="1:18" x14ac:dyDescent="0.3">
      <c r="A740" s="9" t="s">
        <v>661</v>
      </c>
      <c r="B740" s="18">
        <v>44464</v>
      </c>
      <c r="C740" s="8">
        <f>YEAR(B740)</f>
        <v>2021</v>
      </c>
      <c r="D740" s="38" t="str">
        <f t="shared" si="11"/>
        <v>Sep</v>
      </c>
      <c r="E740" s="9" t="s">
        <v>662</v>
      </c>
      <c r="F740" s="10" t="s">
        <v>6160</v>
      </c>
      <c r="G740" s="9">
        <v>6</v>
      </c>
      <c r="H740" s="9" t="str">
        <f>_xll.XLOOKUP(E740,customers!$A$1:$A$1001,customers!$B$1:$B$1001,,0)</f>
        <v>Adrian Swaine</v>
      </c>
      <c r="I740" s="32">
        <f>_xll.XLOOKUP(E740,customers!$A$1:$A$1001,customers!$C$1:$C$1001,,0)</f>
        <v>0</v>
      </c>
      <c r="J740" s="9" t="str">
        <f>_xll.XLOOKUP(E740,customers!$A$1:$A$1001,customers!$G$1:$G$1001,,0)</f>
        <v>United States</v>
      </c>
      <c r="K740" s="10" t="str">
        <f>_xll.XLOOKUP(F740,products!$A$1:$A$49,products!$B$1:$B$49,,0)</f>
        <v>Lib</v>
      </c>
      <c r="L740" s="10" t="str">
        <f>_xll.XLOOKUP(F740,products!$A$1:$A$49,products!$C$1:$C$49,,0)</f>
        <v>M</v>
      </c>
      <c r="M740" s="10" t="str">
        <f>_xll.XLOOKUP(F740,products!$A$1:$A$49,products!$D$1:$D$49,,0) &amp; " Kg "</f>
        <v xml:space="preserve">0.5 Kg </v>
      </c>
      <c r="N740" s="24">
        <f>_xll.XLOOKUP(F740,products!$A$1:$A$49,products!$E$1:$E$49,,0)</f>
        <v>8.73</v>
      </c>
      <c r="O740" s="25">
        <f>(G740*N740)</f>
        <v>52.38</v>
      </c>
      <c r="P740" t="str">
        <f>IF(K740="Rob","Robusta",IF(K740="Exc","Excelsa",IF(K740="Lib","Liberica",IF(K740="Ara","Arabica",""))))</f>
        <v>Liberica</v>
      </c>
      <c r="Q740" t="str">
        <f>IF(L740="M","Medium",IF(L740="D","Dark",IF(L740="L","Light","")))</f>
        <v>Medium</v>
      </c>
      <c r="R740" t="str">
        <f>_xll.XLOOKUP(Table3[[#This Row],[Customer ID]],customers!$A$1:$A$1001,customers!$I$1:$I$1001,,0)</f>
        <v>No</v>
      </c>
    </row>
    <row r="741" spans="1:18" x14ac:dyDescent="0.3">
      <c r="A741" s="12" t="s">
        <v>2549</v>
      </c>
      <c r="B741" s="19">
        <v>44464</v>
      </c>
      <c r="C741" s="11">
        <f>YEAR(B741)</f>
        <v>2021</v>
      </c>
      <c r="D741" s="38" t="str">
        <f t="shared" si="11"/>
        <v>Sep</v>
      </c>
      <c r="E741" s="12" t="s">
        <v>2550</v>
      </c>
      <c r="F741" s="13" t="s">
        <v>6169</v>
      </c>
      <c r="G741" s="12">
        <v>1</v>
      </c>
      <c r="H741" s="12" t="str">
        <f>_xll.XLOOKUP(E741,customers!$A$1:$A$1001,customers!$B$1:$B$1001,,0)</f>
        <v>Casi Gwinnett</v>
      </c>
      <c r="I741" s="33" t="str">
        <f>_xll.XLOOKUP(E741,customers!$A$1:$A$1001,customers!$C$1:$C$1001,,0)</f>
        <v>cgwinnetta5@behance.net</v>
      </c>
      <c r="J741" s="12" t="str">
        <f>_xll.XLOOKUP(E741,customers!$A$1:$A$1001,customers!$G$1:$G$1001,,0)</f>
        <v>United States</v>
      </c>
      <c r="K741" s="13" t="str">
        <f>_xll.XLOOKUP(F741,products!$A$1:$A$49,products!$B$1:$B$49,,0)</f>
        <v>Lib</v>
      </c>
      <c r="L741" s="13" t="str">
        <f>_xll.XLOOKUP(F741,products!$A$1:$A$49,products!$C$1:$C$49,,0)</f>
        <v>D</v>
      </c>
      <c r="M741" s="10" t="str">
        <f>_xll.XLOOKUP(F741,products!$A$1:$A$49,products!$D$1:$D$49,,0) &amp; " Kg "</f>
        <v xml:space="preserve">0.5 Kg </v>
      </c>
      <c r="N741" s="26">
        <f>_xll.XLOOKUP(F741,products!$A$1:$A$49,products!$E$1:$E$49,,0)</f>
        <v>7.77</v>
      </c>
      <c r="O741" s="27">
        <f>(G741*N741)</f>
        <v>7.77</v>
      </c>
      <c r="P741" t="str">
        <f>IF(K741="Rob","Robusta",IF(K741="Exc","Excelsa",IF(K741="Lib","Liberica",IF(K741="Ara","Arabica",""))))</f>
        <v>Liberica</v>
      </c>
      <c r="Q741" t="str">
        <f>IF(L741="M","Medium",IF(L741="D","Dark",IF(L741="L","Light","")))</f>
        <v>Dark</v>
      </c>
      <c r="R741" t="str">
        <f>_xll.XLOOKUP(Table3[[#This Row],[Customer ID]],customers!$A$1:$A$1001,customers!$I$1:$I$1001,,0)</f>
        <v>No</v>
      </c>
    </row>
    <row r="742" spans="1:18" x14ac:dyDescent="0.3">
      <c r="A742" s="9" t="s">
        <v>5816</v>
      </c>
      <c r="B742" s="18">
        <v>44464</v>
      </c>
      <c r="C742" s="8">
        <f>YEAR(B742)</f>
        <v>2021</v>
      </c>
      <c r="D742" s="38" t="str">
        <f t="shared" si="11"/>
        <v>Sep</v>
      </c>
      <c r="E742" s="9" t="s">
        <v>5817</v>
      </c>
      <c r="F742" s="10" t="s">
        <v>6179</v>
      </c>
      <c r="G742" s="9">
        <v>3</v>
      </c>
      <c r="H742" s="9" t="str">
        <f>_xll.XLOOKUP(E742,customers!$A$1:$A$1001,customers!$B$1:$B$1001,,0)</f>
        <v>Vernor Pawsey</v>
      </c>
      <c r="I742" s="32" t="str">
        <f>_xll.XLOOKUP(E742,customers!$A$1:$A$1001,customers!$C$1:$C$1001,,0)</f>
        <v>vpawseyq6@tiny.cc</v>
      </c>
      <c r="J742" s="9" t="str">
        <f>_xll.XLOOKUP(E742,customers!$A$1:$A$1001,customers!$G$1:$G$1001,,0)</f>
        <v>United States</v>
      </c>
      <c r="K742" s="10" t="str">
        <f>_xll.XLOOKUP(F742,products!$A$1:$A$49,products!$B$1:$B$49,,0)</f>
        <v>Rob</v>
      </c>
      <c r="L742" s="10" t="str">
        <f>_xll.XLOOKUP(F742,products!$A$1:$A$49,products!$C$1:$C$49,,0)</f>
        <v>L</v>
      </c>
      <c r="M742" s="10" t="str">
        <f>_xll.XLOOKUP(F742,products!$A$1:$A$49,products!$D$1:$D$49,,0) &amp; " Kg "</f>
        <v xml:space="preserve">1 Kg </v>
      </c>
      <c r="N742" s="24">
        <f>_xll.XLOOKUP(F742,products!$A$1:$A$49,products!$E$1:$E$49,,0)</f>
        <v>11.95</v>
      </c>
      <c r="O742" s="25">
        <f>(G742*N742)</f>
        <v>35.849999999999994</v>
      </c>
      <c r="P742" t="str">
        <f>IF(K742="Rob","Robusta",IF(K742="Exc","Excelsa",IF(K742="Lib","Liberica",IF(K742="Ara","Arabica",""))))</f>
        <v>Robusta</v>
      </c>
      <c r="Q742" t="str">
        <f>IF(L742="M","Medium",IF(L742="D","Dark",IF(L742="L","Light","")))</f>
        <v>Light</v>
      </c>
      <c r="R742" t="str">
        <f>_xll.XLOOKUP(Table3[[#This Row],[Customer ID]],customers!$A$1:$A$1001,customers!$I$1:$I$1001,,0)</f>
        <v>No</v>
      </c>
    </row>
    <row r="743" spans="1:18" x14ac:dyDescent="0.3">
      <c r="A743" s="12" t="s">
        <v>2716</v>
      </c>
      <c r="B743" s="19">
        <v>44465</v>
      </c>
      <c r="C743" s="11">
        <f>YEAR(B743)</f>
        <v>2021</v>
      </c>
      <c r="D743" s="38" t="str">
        <f t="shared" si="11"/>
        <v>Sep</v>
      </c>
      <c r="E743" s="12" t="s">
        <v>2717</v>
      </c>
      <c r="F743" s="13" t="s">
        <v>6169</v>
      </c>
      <c r="G743" s="12">
        <v>6</v>
      </c>
      <c r="H743" s="12" t="str">
        <f>_xll.XLOOKUP(E743,customers!$A$1:$A$1001,customers!$B$1:$B$1001,,0)</f>
        <v>Gregorius Kislingbury</v>
      </c>
      <c r="I743" s="33" t="str">
        <f>_xll.XLOOKUP(E743,customers!$A$1:$A$1001,customers!$C$1:$C$1001,,0)</f>
        <v>gkislingburyaz@samsung.com</v>
      </c>
      <c r="J743" s="12" t="str">
        <f>_xll.XLOOKUP(E743,customers!$A$1:$A$1001,customers!$G$1:$G$1001,,0)</f>
        <v>United States</v>
      </c>
      <c r="K743" s="13" t="str">
        <f>_xll.XLOOKUP(F743,products!$A$1:$A$49,products!$B$1:$B$49,,0)</f>
        <v>Lib</v>
      </c>
      <c r="L743" s="13" t="str">
        <f>_xll.XLOOKUP(F743,products!$A$1:$A$49,products!$C$1:$C$49,,0)</f>
        <v>D</v>
      </c>
      <c r="M743" s="10" t="str">
        <f>_xll.XLOOKUP(F743,products!$A$1:$A$49,products!$D$1:$D$49,,0) &amp; " Kg "</f>
        <v xml:space="preserve">0.5 Kg </v>
      </c>
      <c r="N743" s="26">
        <f>_xll.XLOOKUP(F743,products!$A$1:$A$49,products!$E$1:$E$49,,0)</f>
        <v>7.77</v>
      </c>
      <c r="O743" s="27">
        <f>(G743*N743)</f>
        <v>46.62</v>
      </c>
      <c r="P743" t="str">
        <f>IF(K743="Rob","Robusta",IF(K743="Exc","Excelsa",IF(K743="Lib","Liberica",IF(K743="Ara","Arabica",""))))</f>
        <v>Liberica</v>
      </c>
      <c r="Q743" t="str">
        <f>IF(L743="M","Medium",IF(L743="D","Dark",IF(L743="L","Light","")))</f>
        <v>Dark</v>
      </c>
      <c r="R743" t="str">
        <f>_xll.XLOOKUP(Table3[[#This Row],[Customer ID]],customers!$A$1:$A$1001,customers!$I$1:$I$1001,,0)</f>
        <v>Yes</v>
      </c>
    </row>
    <row r="744" spans="1:18" x14ac:dyDescent="0.3">
      <c r="A744" s="9" t="s">
        <v>4853</v>
      </c>
      <c r="B744" s="18">
        <v>44468</v>
      </c>
      <c r="C744" s="8">
        <f>YEAR(B744)</f>
        <v>2021</v>
      </c>
      <c r="D744" s="38" t="str">
        <f t="shared" si="11"/>
        <v>Sep</v>
      </c>
      <c r="E744" s="9" t="s">
        <v>4854</v>
      </c>
      <c r="F744" s="10" t="s">
        <v>6141</v>
      </c>
      <c r="G744" s="9">
        <v>6</v>
      </c>
      <c r="H744" s="9" t="str">
        <f>_xll.XLOOKUP(E744,customers!$A$1:$A$1001,customers!$B$1:$B$1001,,0)</f>
        <v>Mellisa Mebes</v>
      </c>
      <c r="I744" s="32">
        <f>_xll.XLOOKUP(E744,customers!$A$1:$A$1001,customers!$C$1:$C$1001,,0)</f>
        <v>0</v>
      </c>
      <c r="J744" s="9" t="str">
        <f>_xll.XLOOKUP(E744,customers!$A$1:$A$1001,customers!$G$1:$G$1001,,0)</f>
        <v>United States</v>
      </c>
      <c r="K744" s="10" t="str">
        <f>_xll.XLOOKUP(F744,products!$A$1:$A$49,products!$B$1:$B$49,,0)</f>
        <v>Exc</v>
      </c>
      <c r="L744" s="10" t="str">
        <f>_xll.XLOOKUP(F744,products!$A$1:$A$49,products!$C$1:$C$49,,0)</f>
        <v>M</v>
      </c>
      <c r="M744" s="10" t="str">
        <f>_xll.XLOOKUP(F744,products!$A$1:$A$49,products!$D$1:$D$49,,0) &amp; " Kg "</f>
        <v xml:space="preserve">1 Kg </v>
      </c>
      <c r="N744" s="24">
        <f>_xll.XLOOKUP(F744,products!$A$1:$A$49,products!$E$1:$E$49,,0)</f>
        <v>13.75</v>
      </c>
      <c r="O744" s="25">
        <f>(G744*N744)</f>
        <v>82.5</v>
      </c>
      <c r="P744" t="str">
        <f>IF(K744="Rob","Robusta",IF(K744="Exc","Excelsa",IF(K744="Lib","Liberica",IF(K744="Ara","Arabica",""))))</f>
        <v>Excelsa</v>
      </c>
      <c r="Q744" t="str">
        <f>IF(L744="M","Medium",IF(L744="D","Dark",IF(L744="L","Light","")))</f>
        <v>Medium</v>
      </c>
      <c r="R744" t="str">
        <f>_xll.XLOOKUP(Table3[[#This Row],[Customer ID]],customers!$A$1:$A$1001,customers!$I$1:$I$1001,,0)</f>
        <v>No</v>
      </c>
    </row>
    <row r="745" spans="1:18" x14ac:dyDescent="0.3">
      <c r="A745" s="12" t="s">
        <v>3978</v>
      </c>
      <c r="B745" s="19">
        <v>44469</v>
      </c>
      <c r="C745" s="11">
        <f>YEAR(B745)</f>
        <v>2021</v>
      </c>
      <c r="D745" s="38" t="str">
        <f t="shared" si="11"/>
        <v>Sep</v>
      </c>
      <c r="E745" s="12" t="s">
        <v>3979</v>
      </c>
      <c r="F745" s="13" t="s">
        <v>6183</v>
      </c>
      <c r="G745" s="12">
        <v>6</v>
      </c>
      <c r="H745" s="12" t="str">
        <f>_xll.XLOOKUP(E745,customers!$A$1:$A$1001,customers!$B$1:$B$1001,,0)</f>
        <v>Innis Renhard</v>
      </c>
      <c r="I745" s="33" t="str">
        <f>_xll.XLOOKUP(E745,customers!$A$1:$A$1001,customers!$C$1:$C$1001,,0)</f>
        <v>irenhardh6@i2i.jp</v>
      </c>
      <c r="J745" s="12" t="str">
        <f>_xll.XLOOKUP(E745,customers!$A$1:$A$1001,customers!$G$1:$G$1001,,0)</f>
        <v>United States</v>
      </c>
      <c r="K745" s="13" t="str">
        <f>_xll.XLOOKUP(F745,products!$A$1:$A$49,products!$B$1:$B$49,,0)</f>
        <v>Exc</v>
      </c>
      <c r="L745" s="13" t="str">
        <f>_xll.XLOOKUP(F745,products!$A$1:$A$49,products!$C$1:$C$49,,0)</f>
        <v>D</v>
      </c>
      <c r="M745" s="10" t="str">
        <f>_xll.XLOOKUP(F745,products!$A$1:$A$49,products!$D$1:$D$49,,0) &amp; " Kg "</f>
        <v xml:space="preserve">1 Kg </v>
      </c>
      <c r="N745" s="26">
        <f>_xll.XLOOKUP(F745,products!$A$1:$A$49,products!$E$1:$E$49,,0)</f>
        <v>12.15</v>
      </c>
      <c r="O745" s="27">
        <f>(G745*N745)</f>
        <v>72.900000000000006</v>
      </c>
      <c r="P745" t="str">
        <f>IF(K745="Rob","Robusta",IF(K745="Exc","Excelsa",IF(K745="Lib","Liberica",IF(K745="Ara","Arabica",""))))</f>
        <v>Excelsa</v>
      </c>
      <c r="Q745" t="str">
        <f>IF(L745="M","Medium",IF(L745="D","Dark",IF(L745="L","Light","")))</f>
        <v>Dark</v>
      </c>
      <c r="R745" t="str">
        <f>_xll.XLOOKUP(Table3[[#This Row],[Customer ID]],customers!$A$1:$A$1001,customers!$I$1:$I$1001,,0)</f>
        <v>Yes</v>
      </c>
    </row>
    <row r="746" spans="1:18" x14ac:dyDescent="0.3">
      <c r="A746" s="9" t="s">
        <v>5531</v>
      </c>
      <c r="B746" s="18">
        <v>44469</v>
      </c>
      <c r="C746" s="8">
        <f>YEAR(B746)</f>
        <v>2021</v>
      </c>
      <c r="D746" s="38" t="str">
        <f t="shared" si="11"/>
        <v>Sep</v>
      </c>
      <c r="E746" s="9" t="s">
        <v>5532</v>
      </c>
      <c r="F746" s="10" t="s">
        <v>6168</v>
      </c>
      <c r="G746" s="9">
        <v>5</v>
      </c>
      <c r="H746" s="9" t="str">
        <f>_xll.XLOOKUP(E746,customers!$A$1:$A$1001,customers!$B$1:$B$1001,,0)</f>
        <v>Celestia Dolohunty</v>
      </c>
      <c r="I746" s="32" t="str">
        <f>_xll.XLOOKUP(E746,customers!$A$1:$A$1001,customers!$C$1:$C$1001,,0)</f>
        <v>cdolohuntyor@dailymail.co.uk</v>
      </c>
      <c r="J746" s="9" t="str">
        <f>_xll.XLOOKUP(E746,customers!$A$1:$A$1001,customers!$G$1:$G$1001,,0)</f>
        <v>United States</v>
      </c>
      <c r="K746" s="10" t="str">
        <f>_xll.XLOOKUP(F746,products!$A$1:$A$49,products!$B$1:$B$49,,0)</f>
        <v>Ara</v>
      </c>
      <c r="L746" s="10" t="str">
        <f>_xll.XLOOKUP(F746,products!$A$1:$A$49,products!$C$1:$C$49,,0)</f>
        <v>D</v>
      </c>
      <c r="M746" s="10" t="str">
        <f>_xll.XLOOKUP(F746,products!$A$1:$A$49,products!$D$1:$D$49,,0) &amp; " Kg "</f>
        <v xml:space="preserve">2.5 Kg </v>
      </c>
      <c r="N746" s="24">
        <f>_xll.XLOOKUP(F746,products!$A$1:$A$49,products!$E$1:$E$49,,0)</f>
        <v>22.884999999999998</v>
      </c>
      <c r="O746" s="25">
        <f>(G746*N746)</f>
        <v>114.42499999999998</v>
      </c>
      <c r="P746" t="str">
        <f>IF(K746="Rob","Robusta",IF(K746="Exc","Excelsa",IF(K746="Lib","Liberica",IF(K746="Ara","Arabica",""))))</f>
        <v>Arabica</v>
      </c>
      <c r="Q746" t="str">
        <f>IF(L746="M","Medium",IF(L746="D","Dark",IF(L746="L","Light","")))</f>
        <v>Dark</v>
      </c>
      <c r="R746" t="str">
        <f>_xll.XLOOKUP(Table3[[#This Row],[Customer ID]],customers!$A$1:$A$1001,customers!$I$1:$I$1001,,0)</f>
        <v>Yes</v>
      </c>
    </row>
    <row r="747" spans="1:18" x14ac:dyDescent="0.3">
      <c r="A747" s="12" t="s">
        <v>1707</v>
      </c>
      <c r="B747" s="19">
        <v>44470</v>
      </c>
      <c r="C747" s="11">
        <f>YEAR(B747)</f>
        <v>2021</v>
      </c>
      <c r="D747" s="38" t="str">
        <f t="shared" si="11"/>
        <v>Oct</v>
      </c>
      <c r="E747" s="12" t="s">
        <v>1708</v>
      </c>
      <c r="F747" s="13" t="s">
        <v>6162</v>
      </c>
      <c r="G747" s="12">
        <v>4</v>
      </c>
      <c r="H747" s="12" t="str">
        <f>_xll.XLOOKUP(E747,customers!$A$1:$A$1001,customers!$B$1:$B$1001,,0)</f>
        <v>Alfy Snowding</v>
      </c>
      <c r="I747" s="33" t="str">
        <f>_xll.XLOOKUP(E747,customers!$A$1:$A$1001,customers!$C$1:$C$1001,,0)</f>
        <v>asnowding60@comsenz.com</v>
      </c>
      <c r="J747" s="12" t="str">
        <f>_xll.XLOOKUP(E747,customers!$A$1:$A$1001,customers!$G$1:$G$1001,,0)</f>
        <v>United States</v>
      </c>
      <c r="K747" s="13" t="str">
        <f>_xll.XLOOKUP(F747,products!$A$1:$A$49,products!$B$1:$B$49,,0)</f>
        <v>Lib</v>
      </c>
      <c r="L747" s="13" t="str">
        <f>_xll.XLOOKUP(F747,products!$A$1:$A$49,products!$C$1:$C$49,,0)</f>
        <v>M</v>
      </c>
      <c r="M747" s="10" t="str">
        <f>_xll.XLOOKUP(F747,products!$A$1:$A$49,products!$D$1:$D$49,,0) &amp; " Kg "</f>
        <v xml:space="preserve">1 Kg </v>
      </c>
      <c r="N747" s="26">
        <f>_xll.XLOOKUP(F747,products!$A$1:$A$49,products!$E$1:$E$49,,0)</f>
        <v>14.55</v>
      </c>
      <c r="O747" s="27">
        <f>(G747*N747)</f>
        <v>58.2</v>
      </c>
      <c r="P747" t="str">
        <f>IF(K747="Rob","Robusta",IF(K747="Exc","Excelsa",IF(K747="Lib","Liberica",IF(K747="Ara","Arabica",""))))</f>
        <v>Liberica</v>
      </c>
      <c r="Q747" t="str">
        <f>IF(L747="M","Medium",IF(L747="D","Dark",IF(L747="L","Light","")))</f>
        <v>Medium</v>
      </c>
      <c r="R747" t="str">
        <f>_xll.XLOOKUP(Table3[[#This Row],[Customer ID]],customers!$A$1:$A$1001,customers!$I$1:$I$1001,,0)</f>
        <v>Yes</v>
      </c>
    </row>
    <row r="748" spans="1:18" x14ac:dyDescent="0.3">
      <c r="A748" s="9" t="s">
        <v>4574</v>
      </c>
      <c r="B748" s="18">
        <v>44470</v>
      </c>
      <c r="C748" s="8">
        <f>YEAR(B748)</f>
        <v>2021</v>
      </c>
      <c r="D748" s="38" t="str">
        <f t="shared" si="11"/>
        <v>Oct</v>
      </c>
      <c r="E748" s="9" t="s">
        <v>4575</v>
      </c>
      <c r="F748" s="10" t="s">
        <v>6166</v>
      </c>
      <c r="G748" s="9">
        <v>2</v>
      </c>
      <c r="H748" s="9" t="str">
        <f>_xll.XLOOKUP(E748,customers!$A$1:$A$1001,customers!$B$1:$B$1001,,0)</f>
        <v>Gay Eilhersen</v>
      </c>
      <c r="I748" s="32" t="str">
        <f>_xll.XLOOKUP(E748,customers!$A$1:$A$1001,customers!$C$1:$C$1001,,0)</f>
        <v>geilhersenk3@networksolutions.com</v>
      </c>
      <c r="J748" s="9" t="str">
        <f>_xll.XLOOKUP(E748,customers!$A$1:$A$1001,customers!$G$1:$G$1001,,0)</f>
        <v>United States</v>
      </c>
      <c r="K748" s="10" t="str">
        <f>_xll.XLOOKUP(F748,products!$A$1:$A$49,products!$B$1:$B$49,,0)</f>
        <v>Exc</v>
      </c>
      <c r="L748" s="10" t="str">
        <f>_xll.XLOOKUP(F748,products!$A$1:$A$49,products!$C$1:$C$49,,0)</f>
        <v>M</v>
      </c>
      <c r="M748" s="10" t="str">
        <f>_xll.XLOOKUP(F748,products!$A$1:$A$49,products!$D$1:$D$49,,0) &amp; " Kg "</f>
        <v xml:space="preserve">2.5 Kg </v>
      </c>
      <c r="N748" s="24">
        <f>_xll.XLOOKUP(F748,products!$A$1:$A$49,products!$E$1:$E$49,,0)</f>
        <v>31.624999999999996</v>
      </c>
      <c r="O748" s="25">
        <f>(G748*N748)</f>
        <v>63.249999999999993</v>
      </c>
      <c r="P748" t="str">
        <f>IF(K748="Rob","Robusta",IF(K748="Exc","Excelsa",IF(K748="Lib","Liberica",IF(K748="Ara","Arabica",""))))</f>
        <v>Excelsa</v>
      </c>
      <c r="Q748" t="str">
        <f>IF(L748="M","Medium",IF(L748="D","Dark",IF(L748="L","Light","")))</f>
        <v>Medium</v>
      </c>
      <c r="R748" t="str">
        <f>_xll.XLOOKUP(Table3[[#This Row],[Customer ID]],customers!$A$1:$A$1001,customers!$I$1:$I$1001,,0)</f>
        <v>No</v>
      </c>
    </row>
    <row r="749" spans="1:18" x14ac:dyDescent="0.3">
      <c r="A749" s="12" t="s">
        <v>1158</v>
      </c>
      <c r="B749" s="19">
        <v>44471</v>
      </c>
      <c r="C749" s="11">
        <f>YEAR(B749)</f>
        <v>2021</v>
      </c>
      <c r="D749" s="38" t="str">
        <f t="shared" si="11"/>
        <v>Oct</v>
      </c>
      <c r="E749" s="12" t="s">
        <v>1159</v>
      </c>
      <c r="F749" s="13" t="s">
        <v>6156</v>
      </c>
      <c r="G749" s="12">
        <v>1</v>
      </c>
      <c r="H749" s="12" t="str">
        <f>_xll.XLOOKUP(E749,customers!$A$1:$A$1001,customers!$B$1:$B$1001,,0)</f>
        <v>Cordi Switsur</v>
      </c>
      <c r="I749" s="33" t="str">
        <f>_xll.XLOOKUP(E749,customers!$A$1:$A$1001,customers!$C$1:$C$1001,,0)</f>
        <v>cswitsur3b@chronoengine.com</v>
      </c>
      <c r="J749" s="12" t="str">
        <f>_xll.XLOOKUP(E749,customers!$A$1:$A$1001,customers!$G$1:$G$1001,,0)</f>
        <v>United States</v>
      </c>
      <c r="K749" s="13" t="str">
        <f>_xll.XLOOKUP(F749,products!$A$1:$A$49,products!$B$1:$B$49,,0)</f>
        <v>Exc</v>
      </c>
      <c r="L749" s="13" t="str">
        <f>_xll.XLOOKUP(F749,products!$A$1:$A$49,products!$C$1:$C$49,,0)</f>
        <v>M</v>
      </c>
      <c r="M749" s="10" t="str">
        <f>_xll.XLOOKUP(F749,products!$A$1:$A$49,products!$D$1:$D$49,,0) &amp; " Kg "</f>
        <v xml:space="preserve">0.2 Kg </v>
      </c>
      <c r="N749" s="26">
        <f>_xll.XLOOKUP(F749,products!$A$1:$A$49,products!$E$1:$E$49,,0)</f>
        <v>4.125</v>
      </c>
      <c r="O749" s="27">
        <f>(G749*N749)</f>
        <v>4.125</v>
      </c>
      <c r="P749" t="str">
        <f>IF(K749="Rob","Robusta",IF(K749="Exc","Excelsa",IF(K749="Lib","Liberica",IF(K749="Ara","Arabica",""))))</f>
        <v>Excelsa</v>
      </c>
      <c r="Q749" t="str">
        <f>IF(L749="M","Medium",IF(L749="D","Dark",IF(L749="L","Light","")))</f>
        <v>Medium</v>
      </c>
      <c r="R749" t="str">
        <f>_xll.XLOOKUP(Table3[[#This Row],[Customer ID]],customers!$A$1:$A$1001,customers!$I$1:$I$1001,,0)</f>
        <v>No</v>
      </c>
    </row>
    <row r="750" spans="1:18" x14ac:dyDescent="0.3">
      <c r="A750" s="9" t="s">
        <v>1158</v>
      </c>
      <c r="B750" s="18">
        <v>44471</v>
      </c>
      <c r="C750" s="8">
        <f>YEAR(B750)</f>
        <v>2021</v>
      </c>
      <c r="D750" s="38" t="str">
        <f t="shared" si="11"/>
        <v>Oct</v>
      </c>
      <c r="E750" s="9" t="s">
        <v>1159</v>
      </c>
      <c r="F750" s="10" t="s">
        <v>6167</v>
      </c>
      <c r="G750" s="9">
        <v>1</v>
      </c>
      <c r="H750" s="9" t="str">
        <f>_xll.XLOOKUP(E750,customers!$A$1:$A$1001,customers!$B$1:$B$1001,,0)</f>
        <v>Cordi Switsur</v>
      </c>
      <c r="I750" s="32" t="str">
        <f>_xll.XLOOKUP(E750,customers!$A$1:$A$1001,customers!$C$1:$C$1001,,0)</f>
        <v>cswitsur3b@chronoengine.com</v>
      </c>
      <c r="J750" s="9" t="str">
        <f>_xll.XLOOKUP(E750,customers!$A$1:$A$1001,customers!$G$1:$G$1001,,0)</f>
        <v>United States</v>
      </c>
      <c r="K750" s="10" t="str">
        <f>_xll.XLOOKUP(F750,products!$A$1:$A$49,products!$B$1:$B$49,,0)</f>
        <v>Ara</v>
      </c>
      <c r="L750" s="10" t="str">
        <f>_xll.XLOOKUP(F750,products!$A$1:$A$49,products!$C$1:$C$49,,0)</f>
        <v>L</v>
      </c>
      <c r="M750" s="10" t="str">
        <f>_xll.XLOOKUP(F750,products!$A$1:$A$49,products!$D$1:$D$49,,0) &amp; " Kg "</f>
        <v xml:space="preserve">0.2 Kg </v>
      </c>
      <c r="N750" s="24">
        <f>_xll.XLOOKUP(F750,products!$A$1:$A$49,products!$E$1:$E$49,,0)</f>
        <v>3.8849999999999998</v>
      </c>
      <c r="O750" s="25">
        <f>(G750*N750)</f>
        <v>3.8849999999999998</v>
      </c>
      <c r="P750" t="str">
        <f>IF(K750="Rob","Robusta",IF(K750="Exc","Excelsa",IF(K750="Lib","Liberica",IF(K750="Ara","Arabica",""))))</f>
        <v>Arabica</v>
      </c>
      <c r="Q750" t="str">
        <f>IF(L750="M","Medium",IF(L750="D","Dark",IF(L750="L","Light","")))</f>
        <v>Light</v>
      </c>
      <c r="R750" t="str">
        <f>_xll.XLOOKUP(Table3[[#This Row],[Customer ID]],customers!$A$1:$A$1001,customers!$I$1:$I$1001,,0)</f>
        <v>No</v>
      </c>
    </row>
    <row r="751" spans="1:18" x14ac:dyDescent="0.3">
      <c r="A751" s="12" t="s">
        <v>1158</v>
      </c>
      <c r="B751" s="19">
        <v>44471</v>
      </c>
      <c r="C751" s="11">
        <f>YEAR(B751)</f>
        <v>2021</v>
      </c>
      <c r="D751" s="38" t="str">
        <f t="shared" si="11"/>
        <v>Oct</v>
      </c>
      <c r="E751" s="12" t="s">
        <v>1159</v>
      </c>
      <c r="F751" s="13" t="s">
        <v>6141</v>
      </c>
      <c r="G751" s="12">
        <v>5</v>
      </c>
      <c r="H751" s="12" t="str">
        <f>_xll.XLOOKUP(E751,customers!$A$1:$A$1001,customers!$B$1:$B$1001,,0)</f>
        <v>Cordi Switsur</v>
      </c>
      <c r="I751" s="33" t="str">
        <f>_xll.XLOOKUP(E751,customers!$A$1:$A$1001,customers!$C$1:$C$1001,,0)</f>
        <v>cswitsur3b@chronoengine.com</v>
      </c>
      <c r="J751" s="12" t="str">
        <f>_xll.XLOOKUP(E751,customers!$A$1:$A$1001,customers!$G$1:$G$1001,,0)</f>
        <v>United States</v>
      </c>
      <c r="K751" s="13" t="str">
        <f>_xll.XLOOKUP(F751,products!$A$1:$A$49,products!$B$1:$B$49,,0)</f>
        <v>Exc</v>
      </c>
      <c r="L751" s="13" t="str">
        <f>_xll.XLOOKUP(F751,products!$A$1:$A$49,products!$C$1:$C$49,,0)</f>
        <v>M</v>
      </c>
      <c r="M751" s="10" t="str">
        <f>_xll.XLOOKUP(F751,products!$A$1:$A$49,products!$D$1:$D$49,,0) &amp; " Kg "</f>
        <v xml:space="preserve">1 Kg </v>
      </c>
      <c r="N751" s="26">
        <f>_xll.XLOOKUP(F751,products!$A$1:$A$49,products!$E$1:$E$49,,0)</f>
        <v>13.75</v>
      </c>
      <c r="O751" s="27">
        <f>(G751*N751)</f>
        <v>68.75</v>
      </c>
      <c r="P751" t="str">
        <f>IF(K751="Rob","Robusta",IF(K751="Exc","Excelsa",IF(K751="Lib","Liberica",IF(K751="Ara","Arabica",""))))</f>
        <v>Excelsa</v>
      </c>
      <c r="Q751" t="str">
        <f>IF(L751="M","Medium",IF(L751="D","Dark",IF(L751="L","Light","")))</f>
        <v>Medium</v>
      </c>
      <c r="R751" t="str">
        <f>_xll.XLOOKUP(Table3[[#This Row],[Customer ID]],customers!$A$1:$A$1001,customers!$I$1:$I$1001,,0)</f>
        <v>No</v>
      </c>
    </row>
    <row r="752" spans="1:18" x14ac:dyDescent="0.3">
      <c r="A752" s="9" t="s">
        <v>2391</v>
      </c>
      <c r="B752" s="18">
        <v>44472</v>
      </c>
      <c r="C752" s="8">
        <f>YEAR(B752)</f>
        <v>2021</v>
      </c>
      <c r="D752" s="38" t="str">
        <f t="shared" si="11"/>
        <v>Oct</v>
      </c>
      <c r="E752" s="9" t="s">
        <v>2331</v>
      </c>
      <c r="F752" s="10" t="s">
        <v>6185</v>
      </c>
      <c r="G752" s="9">
        <v>2</v>
      </c>
      <c r="H752" s="9" t="str">
        <f>_xll.XLOOKUP(E752,customers!$A$1:$A$1001,customers!$B$1:$B$1001,,0)</f>
        <v>Flynn Antony</v>
      </c>
      <c r="I752" s="32">
        <f>_xll.XLOOKUP(E752,customers!$A$1:$A$1001,customers!$C$1:$C$1001,,0)</f>
        <v>0</v>
      </c>
      <c r="J752" s="9" t="str">
        <f>_xll.XLOOKUP(E752,customers!$A$1:$A$1001,customers!$G$1:$G$1001,,0)</f>
        <v>United States</v>
      </c>
      <c r="K752" s="10" t="str">
        <f>_xll.XLOOKUP(F752,products!$A$1:$A$49,products!$B$1:$B$49,,0)</f>
        <v>Exc</v>
      </c>
      <c r="L752" s="10" t="str">
        <f>_xll.XLOOKUP(F752,products!$A$1:$A$49,products!$C$1:$C$49,,0)</f>
        <v>D</v>
      </c>
      <c r="M752" s="10" t="str">
        <f>_xll.XLOOKUP(F752,products!$A$1:$A$49,products!$D$1:$D$49,,0) &amp; " Kg "</f>
        <v xml:space="preserve">2.5 Kg </v>
      </c>
      <c r="N752" s="24">
        <f>_xll.XLOOKUP(F752,products!$A$1:$A$49,products!$E$1:$E$49,,0)</f>
        <v>27.945</v>
      </c>
      <c r="O752" s="25">
        <f>(G752*N752)</f>
        <v>55.89</v>
      </c>
      <c r="P752" t="str">
        <f>IF(K752="Rob","Robusta",IF(K752="Exc","Excelsa",IF(K752="Lib","Liberica",IF(K752="Ara","Arabica",""))))</f>
        <v>Excelsa</v>
      </c>
      <c r="Q752" t="str">
        <f>IF(L752="M","Medium",IF(L752="D","Dark",IF(L752="L","Light","")))</f>
        <v>Dark</v>
      </c>
      <c r="R752" t="str">
        <f>_xll.XLOOKUP(Table3[[#This Row],[Customer ID]],customers!$A$1:$A$1001,customers!$I$1:$I$1001,,0)</f>
        <v>No</v>
      </c>
    </row>
    <row r="753" spans="1:18" x14ac:dyDescent="0.3">
      <c r="A753" s="12" t="s">
        <v>733</v>
      </c>
      <c r="B753" s="19">
        <v>44473</v>
      </c>
      <c r="C753" s="11">
        <f>YEAR(B753)</f>
        <v>2021</v>
      </c>
      <c r="D753" s="38" t="str">
        <f t="shared" si="11"/>
        <v>Oct</v>
      </c>
      <c r="E753" s="12" t="s">
        <v>734</v>
      </c>
      <c r="F753" s="13" t="s">
        <v>6164</v>
      </c>
      <c r="G753" s="12">
        <v>2</v>
      </c>
      <c r="H753" s="12" t="str">
        <f>_xll.XLOOKUP(E753,customers!$A$1:$A$1001,customers!$B$1:$B$1001,,0)</f>
        <v>Maurie Bartol</v>
      </c>
      <c r="I753" s="33">
        <f>_xll.XLOOKUP(E753,customers!$A$1:$A$1001,customers!$C$1:$C$1001,,0)</f>
        <v>0</v>
      </c>
      <c r="J753" s="12" t="str">
        <f>_xll.XLOOKUP(E753,customers!$A$1:$A$1001,customers!$G$1:$G$1001,,0)</f>
        <v>United States</v>
      </c>
      <c r="K753" s="13" t="str">
        <f>_xll.XLOOKUP(F753,products!$A$1:$A$49,products!$B$1:$B$49,,0)</f>
        <v>Lib</v>
      </c>
      <c r="L753" s="13" t="str">
        <f>_xll.XLOOKUP(F753,products!$A$1:$A$49,products!$C$1:$C$49,,0)</f>
        <v>L</v>
      </c>
      <c r="M753" s="10" t="str">
        <f>_xll.XLOOKUP(F753,products!$A$1:$A$49,products!$D$1:$D$49,,0) &amp; " Kg "</f>
        <v xml:space="preserve">2.5 Kg </v>
      </c>
      <c r="N753" s="26">
        <f>_xll.XLOOKUP(F753,products!$A$1:$A$49,products!$E$1:$E$49,,0)</f>
        <v>36.454999999999998</v>
      </c>
      <c r="O753" s="27">
        <f>(G753*N753)</f>
        <v>72.91</v>
      </c>
      <c r="P753" t="str">
        <f>IF(K753="Rob","Robusta",IF(K753="Exc","Excelsa",IF(K753="Lib","Liberica",IF(K753="Ara","Arabica",""))))</f>
        <v>Liberica</v>
      </c>
      <c r="Q753" t="str">
        <f>IF(L753="M","Medium",IF(L753="D","Dark",IF(L753="L","Light","")))</f>
        <v>Light</v>
      </c>
      <c r="R753" t="str">
        <f>_xll.XLOOKUP(Table3[[#This Row],[Customer ID]],customers!$A$1:$A$1001,customers!$I$1:$I$1001,,0)</f>
        <v>No</v>
      </c>
    </row>
    <row r="754" spans="1:18" x14ac:dyDescent="0.3">
      <c r="A754" s="9" t="s">
        <v>1355</v>
      </c>
      <c r="B754" s="18">
        <v>44473</v>
      </c>
      <c r="C754" s="8">
        <f>YEAR(B754)</f>
        <v>2021</v>
      </c>
      <c r="D754" s="38" t="str">
        <f t="shared" si="11"/>
        <v>Oct</v>
      </c>
      <c r="E754" s="9" t="s">
        <v>1356</v>
      </c>
      <c r="F754" s="10" t="s">
        <v>6168</v>
      </c>
      <c r="G754" s="9">
        <v>5</v>
      </c>
      <c r="H754" s="9" t="str">
        <f>_xll.XLOOKUP(E754,customers!$A$1:$A$1001,customers!$B$1:$B$1001,,0)</f>
        <v>Jocko Pray</v>
      </c>
      <c r="I754" s="32" t="str">
        <f>_xll.XLOOKUP(E754,customers!$A$1:$A$1001,customers!$C$1:$C$1001,,0)</f>
        <v>jpray4a@youtube.com</v>
      </c>
      <c r="J754" s="9" t="str">
        <f>_xll.XLOOKUP(E754,customers!$A$1:$A$1001,customers!$G$1:$G$1001,,0)</f>
        <v>United States</v>
      </c>
      <c r="K754" s="10" t="str">
        <f>_xll.XLOOKUP(F754,products!$A$1:$A$49,products!$B$1:$B$49,,0)</f>
        <v>Ara</v>
      </c>
      <c r="L754" s="10" t="str">
        <f>_xll.XLOOKUP(F754,products!$A$1:$A$49,products!$C$1:$C$49,,0)</f>
        <v>D</v>
      </c>
      <c r="M754" s="10" t="str">
        <f>_xll.XLOOKUP(F754,products!$A$1:$A$49,products!$D$1:$D$49,,0) &amp; " Kg "</f>
        <v xml:space="preserve">2.5 Kg </v>
      </c>
      <c r="N754" s="24">
        <f>_xll.XLOOKUP(F754,products!$A$1:$A$49,products!$E$1:$E$49,,0)</f>
        <v>22.884999999999998</v>
      </c>
      <c r="O754" s="25">
        <f>(G754*N754)</f>
        <v>114.42499999999998</v>
      </c>
      <c r="P754" t="str">
        <f>IF(K754="Rob","Robusta",IF(K754="Exc","Excelsa",IF(K754="Lib","Liberica",IF(K754="Ara","Arabica",""))))</f>
        <v>Arabica</v>
      </c>
      <c r="Q754" t="str">
        <f>IF(L754="M","Medium",IF(L754="D","Dark",IF(L754="L","Light","")))</f>
        <v>Dark</v>
      </c>
      <c r="R754" t="str">
        <f>_xll.XLOOKUP(Table3[[#This Row],[Customer ID]],customers!$A$1:$A$1001,customers!$I$1:$I$1001,,0)</f>
        <v>No</v>
      </c>
    </row>
    <row r="755" spans="1:18" x14ac:dyDescent="0.3">
      <c r="A755" s="12" t="s">
        <v>1448</v>
      </c>
      <c r="B755" s="19">
        <v>44476</v>
      </c>
      <c r="C755" s="11">
        <f>YEAR(B755)</f>
        <v>2021</v>
      </c>
      <c r="D755" s="38" t="str">
        <f t="shared" si="11"/>
        <v>Oct</v>
      </c>
      <c r="E755" s="12" t="s">
        <v>1449</v>
      </c>
      <c r="F755" s="13" t="s">
        <v>6148</v>
      </c>
      <c r="G755" s="12">
        <v>2</v>
      </c>
      <c r="H755" s="12" t="str">
        <f>_xll.XLOOKUP(E755,customers!$A$1:$A$1001,customers!$B$1:$B$1001,,0)</f>
        <v>Serena Earley</v>
      </c>
      <c r="I755" s="33" t="str">
        <f>_xll.XLOOKUP(E755,customers!$A$1:$A$1001,customers!$C$1:$C$1001,,0)</f>
        <v>searley4q@youku.com</v>
      </c>
      <c r="J755" s="12" t="str">
        <f>_xll.XLOOKUP(E755,customers!$A$1:$A$1001,customers!$G$1:$G$1001,,0)</f>
        <v>United Kingdom</v>
      </c>
      <c r="K755" s="13" t="str">
        <f>_xll.XLOOKUP(F755,products!$A$1:$A$49,products!$B$1:$B$49,,0)</f>
        <v>Exc</v>
      </c>
      <c r="L755" s="13" t="str">
        <f>_xll.XLOOKUP(F755,products!$A$1:$A$49,products!$C$1:$C$49,,0)</f>
        <v>L</v>
      </c>
      <c r="M755" s="10" t="str">
        <f>_xll.XLOOKUP(F755,products!$A$1:$A$49,products!$D$1:$D$49,,0) &amp; " Kg "</f>
        <v xml:space="preserve">2.5 Kg </v>
      </c>
      <c r="N755" s="26">
        <f>_xll.XLOOKUP(F755,products!$A$1:$A$49,products!$E$1:$E$49,,0)</f>
        <v>34.154999999999994</v>
      </c>
      <c r="O755" s="27">
        <f>(G755*N755)</f>
        <v>68.309999999999988</v>
      </c>
      <c r="P755" t="str">
        <f>IF(K755="Rob","Robusta",IF(K755="Exc","Excelsa",IF(K755="Lib","Liberica",IF(K755="Ara","Arabica",""))))</f>
        <v>Excelsa</v>
      </c>
      <c r="Q755" t="str">
        <f>IF(L755="M","Medium",IF(L755="D","Dark",IF(L755="L","Light","")))</f>
        <v>Light</v>
      </c>
      <c r="R755" t="str">
        <f>_xll.XLOOKUP(Table3[[#This Row],[Customer ID]],customers!$A$1:$A$1001,customers!$I$1:$I$1001,,0)</f>
        <v>No</v>
      </c>
    </row>
    <row r="756" spans="1:18" x14ac:dyDescent="0.3">
      <c r="A756" s="9" t="s">
        <v>5262</v>
      </c>
      <c r="B756" s="18">
        <v>44476</v>
      </c>
      <c r="C756" s="8">
        <f>YEAR(B756)</f>
        <v>2021</v>
      </c>
      <c r="D756" s="38" t="str">
        <f t="shared" si="11"/>
        <v>Oct</v>
      </c>
      <c r="E756" s="9" t="s">
        <v>5263</v>
      </c>
      <c r="F756" s="10" t="s">
        <v>6158</v>
      </c>
      <c r="G756" s="9">
        <v>6</v>
      </c>
      <c r="H756" s="9" t="str">
        <f>_xll.XLOOKUP(E756,customers!$A$1:$A$1001,customers!$B$1:$B$1001,,0)</f>
        <v>Adelheid Gladhill</v>
      </c>
      <c r="I756" s="32" t="str">
        <f>_xll.XLOOKUP(E756,customers!$A$1:$A$1001,customers!$C$1:$C$1001,,0)</f>
        <v>agladhillng@stanford.edu</v>
      </c>
      <c r="J756" s="9" t="str">
        <f>_xll.XLOOKUP(E756,customers!$A$1:$A$1001,customers!$G$1:$G$1001,,0)</f>
        <v>United States</v>
      </c>
      <c r="K756" s="10" t="str">
        <f>_xll.XLOOKUP(F756,products!$A$1:$A$49,products!$B$1:$B$49,,0)</f>
        <v>Ara</v>
      </c>
      <c r="L756" s="10" t="str">
        <f>_xll.XLOOKUP(F756,products!$A$1:$A$49,products!$C$1:$C$49,,0)</f>
        <v>D</v>
      </c>
      <c r="M756" s="10" t="str">
        <f>_xll.XLOOKUP(F756,products!$A$1:$A$49,products!$D$1:$D$49,,0) &amp; " Kg "</f>
        <v xml:space="preserve">0.5 Kg </v>
      </c>
      <c r="N756" s="24">
        <f>_xll.XLOOKUP(F756,products!$A$1:$A$49,products!$E$1:$E$49,,0)</f>
        <v>5.97</v>
      </c>
      <c r="O756" s="25">
        <f>(G756*N756)</f>
        <v>35.82</v>
      </c>
      <c r="P756" t="str">
        <f>IF(K756="Rob","Robusta",IF(K756="Exc","Excelsa",IF(K756="Lib","Liberica",IF(K756="Ara","Arabica",""))))</f>
        <v>Arabica</v>
      </c>
      <c r="Q756" t="str">
        <f>IF(L756="M","Medium",IF(L756="D","Dark",IF(L756="L","Light","")))</f>
        <v>Dark</v>
      </c>
      <c r="R756" t="str">
        <f>_xll.XLOOKUP(Table3[[#This Row],[Customer ID]],customers!$A$1:$A$1001,customers!$I$1:$I$1001,,0)</f>
        <v>Yes</v>
      </c>
    </row>
    <row r="757" spans="1:18" x14ac:dyDescent="0.3">
      <c r="A757" s="12" t="s">
        <v>3225</v>
      </c>
      <c r="B757" s="19">
        <v>44479</v>
      </c>
      <c r="C757" s="11">
        <f>YEAR(B757)</f>
        <v>2021</v>
      </c>
      <c r="D757" s="38" t="str">
        <f t="shared" si="11"/>
        <v>Oct</v>
      </c>
      <c r="E757" s="12" t="s">
        <v>3226</v>
      </c>
      <c r="F757" s="13" t="s">
        <v>6161</v>
      </c>
      <c r="G757" s="12">
        <v>6</v>
      </c>
      <c r="H757" s="12" t="str">
        <f>_xll.XLOOKUP(E757,customers!$A$1:$A$1001,customers!$B$1:$B$1001,,0)</f>
        <v>Keefer Cake</v>
      </c>
      <c r="I757" s="33" t="str">
        <f>_xll.XLOOKUP(E757,customers!$A$1:$A$1001,customers!$C$1:$C$1001,,0)</f>
        <v>kcakedg@huffingtonpost.com</v>
      </c>
      <c r="J757" s="12" t="str">
        <f>_xll.XLOOKUP(E757,customers!$A$1:$A$1001,customers!$G$1:$G$1001,,0)</f>
        <v>United States</v>
      </c>
      <c r="K757" s="13" t="str">
        <f>_xll.XLOOKUP(F757,products!$A$1:$A$49,products!$B$1:$B$49,,0)</f>
        <v>Lib</v>
      </c>
      <c r="L757" s="13" t="str">
        <f>_xll.XLOOKUP(F757,products!$A$1:$A$49,products!$C$1:$C$49,,0)</f>
        <v>L</v>
      </c>
      <c r="M757" s="10" t="str">
        <f>_xll.XLOOKUP(F757,products!$A$1:$A$49,products!$D$1:$D$49,,0) &amp; " Kg "</f>
        <v xml:space="preserve">0.5 Kg </v>
      </c>
      <c r="N757" s="26">
        <f>_xll.XLOOKUP(F757,products!$A$1:$A$49,products!$E$1:$E$49,,0)</f>
        <v>9.51</v>
      </c>
      <c r="O757" s="27">
        <f>(G757*N757)</f>
        <v>57.06</v>
      </c>
      <c r="P757" t="str">
        <f>IF(K757="Rob","Robusta",IF(K757="Exc","Excelsa",IF(K757="Lib","Liberica",IF(K757="Ara","Arabica",""))))</f>
        <v>Liberica</v>
      </c>
      <c r="Q757" t="str">
        <f>IF(L757="M","Medium",IF(L757="D","Dark",IF(L757="L","Light","")))</f>
        <v>Light</v>
      </c>
      <c r="R757" t="str">
        <f>_xll.XLOOKUP(Table3[[#This Row],[Customer ID]],customers!$A$1:$A$1001,customers!$I$1:$I$1001,,0)</f>
        <v>No</v>
      </c>
    </row>
    <row r="758" spans="1:18" x14ac:dyDescent="0.3">
      <c r="A758" s="9" t="s">
        <v>4563</v>
      </c>
      <c r="B758" s="18">
        <v>44479</v>
      </c>
      <c r="C758" s="8">
        <f>YEAR(B758)</f>
        <v>2021</v>
      </c>
      <c r="D758" s="38" t="str">
        <f t="shared" si="11"/>
        <v>Oct</v>
      </c>
      <c r="E758" s="9" t="s">
        <v>4564</v>
      </c>
      <c r="F758" s="10" t="s">
        <v>6174</v>
      </c>
      <c r="G758" s="9">
        <v>3</v>
      </c>
      <c r="H758" s="9" t="str">
        <f>_xll.XLOOKUP(E758,customers!$A$1:$A$1001,customers!$B$1:$B$1001,,0)</f>
        <v>Niels Leake</v>
      </c>
      <c r="I758" s="32" t="str">
        <f>_xll.XLOOKUP(E758,customers!$A$1:$A$1001,customers!$C$1:$C$1001,,0)</f>
        <v>nleakek1@cmu.edu</v>
      </c>
      <c r="J758" s="9" t="str">
        <f>_xll.XLOOKUP(E758,customers!$A$1:$A$1001,customers!$G$1:$G$1001,,0)</f>
        <v>United States</v>
      </c>
      <c r="K758" s="10" t="str">
        <f>_xll.XLOOKUP(F758,products!$A$1:$A$49,products!$B$1:$B$49,,0)</f>
        <v>Rob</v>
      </c>
      <c r="L758" s="10" t="str">
        <f>_xll.XLOOKUP(F758,products!$A$1:$A$49,products!$C$1:$C$49,,0)</f>
        <v>M</v>
      </c>
      <c r="M758" s="10" t="str">
        <f>_xll.XLOOKUP(F758,products!$A$1:$A$49,products!$D$1:$D$49,,0) &amp; " Kg "</f>
        <v xml:space="preserve">0.2 Kg </v>
      </c>
      <c r="N758" s="24">
        <f>_xll.XLOOKUP(F758,products!$A$1:$A$49,products!$E$1:$E$49,,0)</f>
        <v>2.9849999999999999</v>
      </c>
      <c r="O758" s="25">
        <f>(G758*N758)</f>
        <v>8.9550000000000001</v>
      </c>
      <c r="P758" t="str">
        <f>IF(K758="Rob","Robusta",IF(K758="Exc","Excelsa",IF(K758="Lib","Liberica",IF(K758="Ara","Arabica",""))))</f>
        <v>Robusta</v>
      </c>
      <c r="Q758" t="str">
        <f>IF(L758="M","Medium",IF(L758="D","Dark",IF(L758="L","Light","")))</f>
        <v>Medium</v>
      </c>
      <c r="R758" t="str">
        <f>_xll.XLOOKUP(Table3[[#This Row],[Customer ID]],customers!$A$1:$A$1001,customers!$I$1:$I$1001,,0)</f>
        <v>Yes</v>
      </c>
    </row>
    <row r="759" spans="1:18" x14ac:dyDescent="0.3">
      <c r="A759" s="12" t="s">
        <v>1117</v>
      </c>
      <c r="B759" s="19">
        <v>44481</v>
      </c>
      <c r="C759" s="11">
        <f>YEAR(B759)</f>
        <v>2021</v>
      </c>
      <c r="D759" s="38" t="str">
        <f t="shared" si="11"/>
        <v>Oct</v>
      </c>
      <c r="E759" s="12" t="s">
        <v>1118</v>
      </c>
      <c r="F759" s="13" t="s">
        <v>6155</v>
      </c>
      <c r="G759" s="12">
        <v>1</v>
      </c>
      <c r="H759" s="12" t="str">
        <f>_xll.XLOOKUP(E759,customers!$A$1:$A$1001,customers!$B$1:$B$1001,,0)</f>
        <v>Shawnee Critchlow</v>
      </c>
      <c r="I759" s="33" t="str">
        <f>_xll.XLOOKUP(E759,customers!$A$1:$A$1001,customers!$C$1:$C$1001,,0)</f>
        <v>scritchlow34@un.org</v>
      </c>
      <c r="J759" s="12" t="str">
        <f>_xll.XLOOKUP(E759,customers!$A$1:$A$1001,customers!$G$1:$G$1001,,0)</f>
        <v>United States</v>
      </c>
      <c r="K759" s="13" t="str">
        <f>_xll.XLOOKUP(F759,products!$A$1:$A$49,products!$B$1:$B$49,,0)</f>
        <v>Ara</v>
      </c>
      <c r="L759" s="13" t="str">
        <f>_xll.XLOOKUP(F759,products!$A$1:$A$49,products!$C$1:$C$49,,0)</f>
        <v>M</v>
      </c>
      <c r="M759" s="10" t="str">
        <f>_xll.XLOOKUP(F759,products!$A$1:$A$49,products!$D$1:$D$49,,0) &amp; " Kg "</f>
        <v xml:space="preserve">1 Kg </v>
      </c>
      <c r="N759" s="26">
        <f>_xll.XLOOKUP(F759,products!$A$1:$A$49,products!$E$1:$E$49,,0)</f>
        <v>11.25</v>
      </c>
      <c r="O759" s="27">
        <f>(G759*N759)</f>
        <v>11.25</v>
      </c>
      <c r="P759" t="str">
        <f>IF(K759="Rob","Robusta",IF(K759="Exc","Excelsa",IF(K759="Lib","Liberica",IF(K759="Ara","Arabica",""))))</f>
        <v>Arabica</v>
      </c>
      <c r="Q759" t="str">
        <f>IF(L759="M","Medium",IF(L759="D","Dark",IF(L759="L","Light","")))</f>
        <v>Medium</v>
      </c>
      <c r="R759" t="str">
        <f>_xll.XLOOKUP(Table3[[#This Row],[Customer ID]],customers!$A$1:$A$1001,customers!$I$1:$I$1001,,0)</f>
        <v>No</v>
      </c>
    </row>
    <row r="760" spans="1:18" x14ac:dyDescent="0.3">
      <c r="A760" s="9" t="s">
        <v>1923</v>
      </c>
      <c r="B760" s="18">
        <v>44482</v>
      </c>
      <c r="C760" s="8">
        <f>YEAR(B760)</f>
        <v>2021</v>
      </c>
      <c r="D760" s="38" t="str">
        <f t="shared" si="11"/>
        <v>Oct</v>
      </c>
      <c r="E760" s="9" t="s">
        <v>1924</v>
      </c>
      <c r="F760" s="10" t="s">
        <v>6173</v>
      </c>
      <c r="G760" s="9">
        <v>4</v>
      </c>
      <c r="H760" s="9" t="str">
        <f>_xll.XLOOKUP(E760,customers!$A$1:$A$1001,customers!$B$1:$B$1001,,0)</f>
        <v>Rosaline McLae</v>
      </c>
      <c r="I760" s="32" t="str">
        <f>_xll.XLOOKUP(E760,customers!$A$1:$A$1001,customers!$C$1:$C$1001,,0)</f>
        <v>rmclae72@dailymotion.com</v>
      </c>
      <c r="J760" s="9" t="str">
        <f>_xll.XLOOKUP(E760,customers!$A$1:$A$1001,customers!$G$1:$G$1001,,0)</f>
        <v>United Kingdom</v>
      </c>
      <c r="K760" s="10" t="str">
        <f>_xll.XLOOKUP(F760,products!$A$1:$A$49,products!$B$1:$B$49,,0)</f>
        <v>Rob</v>
      </c>
      <c r="L760" s="10" t="str">
        <f>_xll.XLOOKUP(F760,products!$A$1:$A$49,products!$C$1:$C$49,,0)</f>
        <v>L</v>
      </c>
      <c r="M760" s="10" t="str">
        <f>_xll.XLOOKUP(F760,products!$A$1:$A$49,products!$D$1:$D$49,,0) &amp; " Kg "</f>
        <v xml:space="preserve">0.5 Kg </v>
      </c>
      <c r="N760" s="24">
        <f>_xll.XLOOKUP(F760,products!$A$1:$A$49,products!$E$1:$E$49,,0)</f>
        <v>7.169999999999999</v>
      </c>
      <c r="O760" s="25">
        <f>(G760*N760)</f>
        <v>28.679999999999996</v>
      </c>
      <c r="P760" t="str">
        <f>IF(K760="Rob","Robusta",IF(K760="Exc","Excelsa",IF(K760="Lib","Liberica",IF(K760="Ara","Arabica",""))))</f>
        <v>Robusta</v>
      </c>
      <c r="Q760" t="str">
        <f>IF(L760="M","Medium",IF(L760="D","Dark",IF(L760="L","Light","")))</f>
        <v>Light</v>
      </c>
      <c r="R760" t="str">
        <f>_xll.XLOOKUP(Table3[[#This Row],[Customer ID]],customers!$A$1:$A$1001,customers!$I$1:$I$1001,,0)</f>
        <v>No</v>
      </c>
    </row>
    <row r="761" spans="1:18" x14ac:dyDescent="0.3">
      <c r="A761" s="12" t="s">
        <v>3532</v>
      </c>
      <c r="B761" s="19">
        <v>44482</v>
      </c>
      <c r="C761" s="11">
        <f>YEAR(B761)</f>
        <v>2021</v>
      </c>
      <c r="D761" s="38" t="str">
        <f t="shared" si="11"/>
        <v>Oct</v>
      </c>
      <c r="E761" s="12" t="s">
        <v>3533</v>
      </c>
      <c r="F761" s="13" t="s">
        <v>6163</v>
      </c>
      <c r="G761" s="12">
        <v>4</v>
      </c>
      <c r="H761" s="12" t="str">
        <f>_xll.XLOOKUP(E761,customers!$A$1:$A$1001,customers!$B$1:$B$1001,,0)</f>
        <v>Amii Gallyon</v>
      </c>
      <c r="I761" s="33" t="str">
        <f>_xll.XLOOKUP(E761,customers!$A$1:$A$1001,customers!$C$1:$C$1001,,0)</f>
        <v>agallyoney@engadget.com</v>
      </c>
      <c r="J761" s="12" t="str">
        <f>_xll.XLOOKUP(E761,customers!$A$1:$A$1001,customers!$G$1:$G$1001,,0)</f>
        <v>United States</v>
      </c>
      <c r="K761" s="13" t="str">
        <f>_xll.XLOOKUP(F761,products!$A$1:$A$49,products!$B$1:$B$49,,0)</f>
        <v>Rob</v>
      </c>
      <c r="L761" s="13" t="str">
        <f>_xll.XLOOKUP(F761,products!$A$1:$A$49,products!$C$1:$C$49,,0)</f>
        <v>D</v>
      </c>
      <c r="M761" s="10" t="str">
        <f>_xll.XLOOKUP(F761,products!$A$1:$A$49,products!$D$1:$D$49,,0) &amp; " Kg "</f>
        <v xml:space="preserve">0.2 Kg </v>
      </c>
      <c r="N761" s="26">
        <f>_xll.XLOOKUP(F761,products!$A$1:$A$49,products!$E$1:$E$49,,0)</f>
        <v>2.6849999999999996</v>
      </c>
      <c r="O761" s="27">
        <f>(G761*N761)</f>
        <v>10.739999999999998</v>
      </c>
      <c r="P761" t="str">
        <f>IF(K761="Rob","Robusta",IF(K761="Exc","Excelsa",IF(K761="Lib","Liberica",IF(K761="Ara","Arabica",""))))</f>
        <v>Robusta</v>
      </c>
      <c r="Q761" t="str">
        <f>IF(L761="M","Medium",IF(L761="D","Dark",IF(L761="L","Light","")))</f>
        <v>Dark</v>
      </c>
      <c r="R761" t="str">
        <f>_xll.XLOOKUP(Table3[[#This Row],[Customer ID]],customers!$A$1:$A$1001,customers!$I$1:$I$1001,,0)</f>
        <v>Yes</v>
      </c>
    </row>
    <row r="762" spans="1:18" x14ac:dyDescent="0.3">
      <c r="A762" s="9" t="s">
        <v>4196</v>
      </c>
      <c r="B762" s="18">
        <v>44485</v>
      </c>
      <c r="C762" s="8">
        <f>YEAR(B762)</f>
        <v>2021</v>
      </c>
      <c r="D762" s="38" t="str">
        <f t="shared" si="11"/>
        <v>Oct</v>
      </c>
      <c r="E762" s="9" t="s">
        <v>4197</v>
      </c>
      <c r="F762" s="10" t="s">
        <v>6143</v>
      </c>
      <c r="G762" s="9">
        <v>4</v>
      </c>
      <c r="H762" s="9" t="str">
        <f>_xll.XLOOKUP(E762,customers!$A$1:$A$1001,customers!$B$1:$B$1001,,0)</f>
        <v>Sylas Jennaroy</v>
      </c>
      <c r="I762" s="32" t="str">
        <f>_xll.XLOOKUP(E762,customers!$A$1:$A$1001,customers!$C$1:$C$1001,,0)</f>
        <v>sjennaroyi8@purevolume.com</v>
      </c>
      <c r="J762" s="9" t="str">
        <f>_xll.XLOOKUP(E762,customers!$A$1:$A$1001,customers!$G$1:$G$1001,,0)</f>
        <v>United States</v>
      </c>
      <c r="K762" s="10" t="str">
        <f>_xll.XLOOKUP(F762,products!$A$1:$A$49,products!$B$1:$B$49,,0)</f>
        <v>Lib</v>
      </c>
      <c r="L762" s="10" t="str">
        <f>_xll.XLOOKUP(F762,products!$A$1:$A$49,products!$C$1:$C$49,,0)</f>
        <v>D</v>
      </c>
      <c r="M762" s="10" t="str">
        <f>_xll.XLOOKUP(F762,products!$A$1:$A$49,products!$D$1:$D$49,,0) &amp; " Kg "</f>
        <v xml:space="preserve">1 Kg </v>
      </c>
      <c r="N762" s="24">
        <f>_xll.XLOOKUP(F762,products!$A$1:$A$49,products!$E$1:$E$49,,0)</f>
        <v>12.95</v>
      </c>
      <c r="O762" s="25">
        <f>(G762*N762)</f>
        <v>51.8</v>
      </c>
      <c r="P762" t="str">
        <f>IF(K762="Rob","Robusta",IF(K762="Exc","Excelsa",IF(K762="Lib","Liberica",IF(K762="Ara","Arabica",""))))</f>
        <v>Liberica</v>
      </c>
      <c r="Q762" t="str">
        <f>IF(L762="M","Medium",IF(L762="D","Dark",IF(L762="L","Light","")))</f>
        <v>Dark</v>
      </c>
      <c r="R762" t="str">
        <f>_xll.XLOOKUP(Table3[[#This Row],[Customer ID]],customers!$A$1:$A$1001,customers!$I$1:$I$1001,,0)</f>
        <v>No</v>
      </c>
    </row>
    <row r="763" spans="1:18" x14ac:dyDescent="0.3">
      <c r="A763" s="12" t="s">
        <v>4223</v>
      </c>
      <c r="B763" s="19">
        <v>44485</v>
      </c>
      <c r="C763" s="11">
        <f>YEAR(B763)</f>
        <v>2021</v>
      </c>
      <c r="D763" s="38" t="str">
        <f t="shared" si="11"/>
        <v>Oct</v>
      </c>
      <c r="E763" s="12" t="s">
        <v>4224</v>
      </c>
      <c r="F763" s="13" t="s">
        <v>6152</v>
      </c>
      <c r="G763" s="12">
        <v>6</v>
      </c>
      <c r="H763" s="12" t="str">
        <f>_xll.XLOOKUP(E763,customers!$A$1:$A$1001,customers!$B$1:$B$1001,,0)</f>
        <v>Annie Campsall</v>
      </c>
      <c r="I763" s="33" t="str">
        <f>_xll.XLOOKUP(E763,customers!$A$1:$A$1001,customers!$C$1:$C$1001,,0)</f>
        <v>acampsallid@zimbio.com</v>
      </c>
      <c r="J763" s="12" t="str">
        <f>_xll.XLOOKUP(E763,customers!$A$1:$A$1001,customers!$G$1:$G$1001,,0)</f>
        <v>United States</v>
      </c>
      <c r="K763" s="13" t="str">
        <f>_xll.XLOOKUP(F763,products!$A$1:$A$49,products!$B$1:$B$49,,0)</f>
        <v>Ara</v>
      </c>
      <c r="L763" s="13" t="str">
        <f>_xll.XLOOKUP(F763,products!$A$1:$A$49,products!$C$1:$C$49,,0)</f>
        <v>M</v>
      </c>
      <c r="M763" s="10" t="str">
        <f>_xll.XLOOKUP(F763,products!$A$1:$A$49,products!$D$1:$D$49,,0) &amp; " Kg "</f>
        <v xml:space="preserve">0.2 Kg </v>
      </c>
      <c r="N763" s="26">
        <f>_xll.XLOOKUP(F763,products!$A$1:$A$49,products!$E$1:$E$49,,0)</f>
        <v>3.375</v>
      </c>
      <c r="O763" s="27">
        <f>(G763*N763)</f>
        <v>20.25</v>
      </c>
      <c r="P763" t="str">
        <f>IF(K763="Rob","Robusta",IF(K763="Exc","Excelsa",IF(K763="Lib","Liberica",IF(K763="Ara","Arabica",""))))</f>
        <v>Arabica</v>
      </c>
      <c r="Q763" t="str">
        <f>IF(L763="M","Medium",IF(L763="D","Dark",IF(L763="L","Light","")))</f>
        <v>Medium</v>
      </c>
      <c r="R763" t="str">
        <f>_xll.XLOOKUP(Table3[[#This Row],[Customer ID]],customers!$A$1:$A$1001,customers!$I$1:$I$1001,,0)</f>
        <v>Yes</v>
      </c>
    </row>
    <row r="764" spans="1:18" x14ac:dyDescent="0.3">
      <c r="A764" s="9" t="s">
        <v>1626</v>
      </c>
      <c r="B764" s="18">
        <v>44486</v>
      </c>
      <c r="C764" s="8">
        <f>YEAR(B764)</f>
        <v>2021</v>
      </c>
      <c r="D764" s="38" t="str">
        <f t="shared" si="11"/>
        <v>Oct</v>
      </c>
      <c r="E764" s="9" t="s">
        <v>1627</v>
      </c>
      <c r="F764" s="10" t="s">
        <v>6165</v>
      </c>
      <c r="G764" s="9">
        <v>6</v>
      </c>
      <c r="H764" s="9" t="str">
        <f>_xll.XLOOKUP(E764,customers!$A$1:$A$1001,customers!$B$1:$B$1001,,0)</f>
        <v>Tallie felip</v>
      </c>
      <c r="I764" s="32" t="str">
        <f>_xll.XLOOKUP(E764,customers!$A$1:$A$1001,customers!$C$1:$C$1001,,0)</f>
        <v>tfelip5m@typepad.com</v>
      </c>
      <c r="J764" s="9" t="str">
        <f>_xll.XLOOKUP(E764,customers!$A$1:$A$1001,customers!$G$1:$G$1001,,0)</f>
        <v>United States</v>
      </c>
      <c r="K764" s="10" t="str">
        <f>_xll.XLOOKUP(F764,products!$A$1:$A$49,products!$B$1:$B$49,,0)</f>
        <v>Lib</v>
      </c>
      <c r="L764" s="10" t="str">
        <f>_xll.XLOOKUP(F764,products!$A$1:$A$49,products!$C$1:$C$49,,0)</f>
        <v>D</v>
      </c>
      <c r="M764" s="10" t="str">
        <f>_xll.XLOOKUP(F764,products!$A$1:$A$49,products!$D$1:$D$49,,0) &amp; " Kg "</f>
        <v xml:space="preserve">2.5 Kg </v>
      </c>
      <c r="N764" s="24">
        <f>_xll.XLOOKUP(F764,products!$A$1:$A$49,products!$E$1:$E$49,,0)</f>
        <v>29.784999999999997</v>
      </c>
      <c r="O764" s="25">
        <f>(G764*N764)</f>
        <v>178.70999999999998</v>
      </c>
      <c r="P764" t="str">
        <f>IF(K764="Rob","Robusta",IF(K764="Exc","Excelsa",IF(K764="Lib","Liberica",IF(K764="Ara","Arabica",""))))</f>
        <v>Liberica</v>
      </c>
      <c r="Q764" t="str">
        <f>IF(L764="M","Medium",IF(L764="D","Dark",IF(L764="L","Light","")))</f>
        <v>Dark</v>
      </c>
      <c r="R764" t="str">
        <f>_xll.XLOOKUP(Table3[[#This Row],[Customer ID]],customers!$A$1:$A$1001,customers!$I$1:$I$1001,,0)</f>
        <v>Yes</v>
      </c>
    </row>
    <row r="765" spans="1:18" x14ac:dyDescent="0.3">
      <c r="A765" s="12" t="s">
        <v>5216</v>
      </c>
      <c r="B765" s="19">
        <v>44486</v>
      </c>
      <c r="C765" s="11">
        <f>YEAR(B765)</f>
        <v>2021</v>
      </c>
      <c r="D765" s="38" t="str">
        <f t="shared" si="11"/>
        <v>Oct</v>
      </c>
      <c r="E765" s="12" t="s">
        <v>5217</v>
      </c>
      <c r="F765" s="13" t="s">
        <v>6154</v>
      </c>
      <c r="G765" s="12">
        <v>4</v>
      </c>
      <c r="H765" s="12" t="str">
        <f>_xll.XLOOKUP(E765,customers!$A$1:$A$1001,customers!$B$1:$B$1001,,0)</f>
        <v>Frans Habbergham</v>
      </c>
      <c r="I765" s="33" t="str">
        <f>_xll.XLOOKUP(E765,customers!$A$1:$A$1001,customers!$C$1:$C$1001,,0)</f>
        <v>fhabberghamn8@discovery.com</v>
      </c>
      <c r="J765" s="12" t="str">
        <f>_xll.XLOOKUP(E765,customers!$A$1:$A$1001,customers!$G$1:$G$1001,,0)</f>
        <v>United States</v>
      </c>
      <c r="K765" s="13" t="str">
        <f>_xll.XLOOKUP(F765,products!$A$1:$A$49,products!$B$1:$B$49,,0)</f>
        <v>Ara</v>
      </c>
      <c r="L765" s="13" t="str">
        <f>_xll.XLOOKUP(F765,products!$A$1:$A$49,products!$C$1:$C$49,,0)</f>
        <v>D</v>
      </c>
      <c r="M765" s="10" t="str">
        <f>_xll.XLOOKUP(F765,products!$A$1:$A$49,products!$D$1:$D$49,,0) &amp; " Kg "</f>
        <v xml:space="preserve">0.2 Kg </v>
      </c>
      <c r="N765" s="26">
        <f>_xll.XLOOKUP(F765,products!$A$1:$A$49,products!$E$1:$E$49,,0)</f>
        <v>2.9849999999999999</v>
      </c>
      <c r="O765" s="27">
        <f>(G765*N765)</f>
        <v>11.94</v>
      </c>
      <c r="P765" t="str">
        <f>IF(K765="Rob","Robusta",IF(K765="Exc","Excelsa",IF(K765="Lib","Liberica",IF(K765="Ara","Arabica",""))))</f>
        <v>Arabica</v>
      </c>
      <c r="Q765" t="str">
        <f>IF(L765="M","Medium",IF(L765="D","Dark",IF(L765="L","Light","")))</f>
        <v>Dark</v>
      </c>
      <c r="R765" t="str">
        <f>_xll.XLOOKUP(Table3[[#This Row],[Customer ID]],customers!$A$1:$A$1001,customers!$I$1:$I$1001,,0)</f>
        <v>No</v>
      </c>
    </row>
    <row r="766" spans="1:18" x14ac:dyDescent="0.3">
      <c r="A766" s="9" t="s">
        <v>1059</v>
      </c>
      <c r="B766" s="18">
        <v>44488</v>
      </c>
      <c r="C766" s="8">
        <f>YEAR(B766)</f>
        <v>2021</v>
      </c>
      <c r="D766" s="38" t="str">
        <f t="shared" si="11"/>
        <v>Oct</v>
      </c>
      <c r="E766" s="9" t="s">
        <v>1060</v>
      </c>
      <c r="F766" s="10" t="s">
        <v>6143</v>
      </c>
      <c r="G766" s="9">
        <v>3</v>
      </c>
      <c r="H766" s="9" t="str">
        <f>_xll.XLOOKUP(E766,customers!$A$1:$A$1001,customers!$B$1:$B$1001,,0)</f>
        <v>Dyanna Aizikovitz</v>
      </c>
      <c r="I766" s="32" t="str">
        <f>_xll.XLOOKUP(E766,customers!$A$1:$A$1001,customers!$C$1:$C$1001,,0)</f>
        <v>daizikovitz2u@answers.com</v>
      </c>
      <c r="J766" s="9" t="str">
        <f>_xll.XLOOKUP(E766,customers!$A$1:$A$1001,customers!$G$1:$G$1001,,0)</f>
        <v>Ireland</v>
      </c>
      <c r="K766" s="10" t="str">
        <f>_xll.XLOOKUP(F766,products!$A$1:$A$49,products!$B$1:$B$49,,0)</f>
        <v>Lib</v>
      </c>
      <c r="L766" s="10" t="str">
        <f>_xll.XLOOKUP(F766,products!$A$1:$A$49,products!$C$1:$C$49,,0)</f>
        <v>D</v>
      </c>
      <c r="M766" s="10" t="str">
        <f>_xll.XLOOKUP(F766,products!$A$1:$A$49,products!$D$1:$D$49,,0) &amp; " Kg "</f>
        <v xml:space="preserve">1 Kg </v>
      </c>
      <c r="N766" s="24">
        <f>_xll.XLOOKUP(F766,products!$A$1:$A$49,products!$E$1:$E$49,,0)</f>
        <v>12.95</v>
      </c>
      <c r="O766" s="25">
        <f>(G766*N766)</f>
        <v>38.849999999999994</v>
      </c>
      <c r="P766" t="str">
        <f>IF(K766="Rob","Robusta",IF(K766="Exc","Excelsa",IF(K766="Lib","Liberica",IF(K766="Ara","Arabica",""))))</f>
        <v>Liberica</v>
      </c>
      <c r="Q766" t="str">
        <f>IF(L766="M","Medium",IF(L766="D","Dark",IF(L766="L","Light","")))</f>
        <v>Dark</v>
      </c>
      <c r="R766" t="str">
        <f>_xll.XLOOKUP(Table3[[#This Row],[Customer ID]],customers!$A$1:$A$1001,customers!$I$1:$I$1001,,0)</f>
        <v>Yes</v>
      </c>
    </row>
    <row r="767" spans="1:18" x14ac:dyDescent="0.3">
      <c r="A767" s="12" t="s">
        <v>3537</v>
      </c>
      <c r="B767" s="19">
        <v>44488</v>
      </c>
      <c r="C767" s="11">
        <f>YEAR(B767)</f>
        <v>2021</v>
      </c>
      <c r="D767" s="38" t="str">
        <f t="shared" si="11"/>
        <v>Oct</v>
      </c>
      <c r="E767" s="12" t="s">
        <v>3538</v>
      </c>
      <c r="F767" s="13" t="s">
        <v>6172</v>
      </c>
      <c r="G767" s="12">
        <v>5</v>
      </c>
      <c r="H767" s="12" t="str">
        <f>_xll.XLOOKUP(E767,customers!$A$1:$A$1001,customers!$B$1:$B$1001,,0)</f>
        <v>Birgit Domange</v>
      </c>
      <c r="I767" s="33" t="str">
        <f>_xll.XLOOKUP(E767,customers!$A$1:$A$1001,customers!$C$1:$C$1001,,0)</f>
        <v>bdomangeez@yahoo.co.jp</v>
      </c>
      <c r="J767" s="12" t="str">
        <f>_xll.XLOOKUP(E767,customers!$A$1:$A$1001,customers!$G$1:$G$1001,,0)</f>
        <v>United States</v>
      </c>
      <c r="K767" s="13" t="str">
        <f>_xll.XLOOKUP(F767,products!$A$1:$A$49,products!$B$1:$B$49,,0)</f>
        <v>Rob</v>
      </c>
      <c r="L767" s="13" t="str">
        <f>_xll.XLOOKUP(F767,products!$A$1:$A$49,products!$C$1:$C$49,,0)</f>
        <v>D</v>
      </c>
      <c r="M767" s="10" t="str">
        <f>_xll.XLOOKUP(F767,products!$A$1:$A$49,products!$D$1:$D$49,,0) &amp; " Kg "</f>
        <v xml:space="preserve">0.5 Kg </v>
      </c>
      <c r="N767" s="26">
        <f>_xll.XLOOKUP(F767,products!$A$1:$A$49,products!$E$1:$E$49,,0)</f>
        <v>5.3699999999999992</v>
      </c>
      <c r="O767" s="27">
        <f>(G767*N767)</f>
        <v>26.849999999999994</v>
      </c>
      <c r="P767" t="str">
        <f>IF(K767="Rob","Robusta",IF(K767="Exc","Excelsa",IF(K767="Lib","Liberica",IF(K767="Ara","Arabica",""))))</f>
        <v>Robusta</v>
      </c>
      <c r="Q767" t="str">
        <f>IF(L767="M","Medium",IF(L767="D","Dark",IF(L767="L","Light","")))</f>
        <v>Dark</v>
      </c>
      <c r="R767" t="str">
        <f>_xll.XLOOKUP(Table3[[#This Row],[Customer ID]],customers!$A$1:$A$1001,customers!$I$1:$I$1001,,0)</f>
        <v>No</v>
      </c>
    </row>
    <row r="768" spans="1:18" x14ac:dyDescent="0.3">
      <c r="A768" s="9" t="s">
        <v>4858</v>
      </c>
      <c r="B768" s="18">
        <v>44488</v>
      </c>
      <c r="C768" s="8">
        <f>YEAR(B768)</f>
        <v>2021</v>
      </c>
      <c r="D768" s="38" t="str">
        <f t="shared" si="11"/>
        <v>Oct</v>
      </c>
      <c r="E768" s="9" t="s">
        <v>4859</v>
      </c>
      <c r="F768" s="10" t="s">
        <v>6159</v>
      </c>
      <c r="G768" s="9">
        <v>2</v>
      </c>
      <c r="H768" s="9" t="str">
        <f>_xll.XLOOKUP(E768,customers!$A$1:$A$1001,customers!$B$1:$B$1001,,0)</f>
        <v>Alva Filipczak</v>
      </c>
      <c r="I768" s="32" t="str">
        <f>_xll.XLOOKUP(E768,customers!$A$1:$A$1001,customers!$C$1:$C$1001,,0)</f>
        <v>afilipczaklh@ning.com</v>
      </c>
      <c r="J768" s="9" t="str">
        <f>_xll.XLOOKUP(E768,customers!$A$1:$A$1001,customers!$G$1:$G$1001,,0)</f>
        <v>Ireland</v>
      </c>
      <c r="K768" s="10" t="str">
        <f>_xll.XLOOKUP(F768,products!$A$1:$A$49,products!$B$1:$B$49,,0)</f>
        <v>Lib</v>
      </c>
      <c r="L768" s="10" t="str">
        <f>_xll.XLOOKUP(F768,products!$A$1:$A$49,products!$C$1:$C$49,,0)</f>
        <v>M</v>
      </c>
      <c r="M768" s="10" t="str">
        <f>_xll.XLOOKUP(F768,products!$A$1:$A$49,products!$D$1:$D$49,,0) &amp; " Kg "</f>
        <v xml:space="preserve">0.2 Kg </v>
      </c>
      <c r="N768" s="24">
        <f>_xll.XLOOKUP(F768,products!$A$1:$A$49,products!$E$1:$E$49,,0)</f>
        <v>4.3650000000000002</v>
      </c>
      <c r="O768" s="25">
        <f>(G768*N768)</f>
        <v>8.73</v>
      </c>
      <c r="P768" t="str">
        <f>IF(K768="Rob","Robusta",IF(K768="Exc","Excelsa",IF(K768="Lib","Liberica",IF(K768="Ara","Arabica",""))))</f>
        <v>Liberica</v>
      </c>
      <c r="Q768" t="str">
        <f>IF(L768="M","Medium",IF(L768="D","Dark",IF(L768="L","Light","")))</f>
        <v>Medium</v>
      </c>
      <c r="R768" t="str">
        <f>_xll.XLOOKUP(Table3[[#This Row],[Customer ID]],customers!$A$1:$A$1001,customers!$I$1:$I$1001,,0)</f>
        <v>No</v>
      </c>
    </row>
    <row r="769" spans="1:18" x14ac:dyDescent="0.3">
      <c r="A769" s="12" t="s">
        <v>3877</v>
      </c>
      <c r="B769" s="19">
        <v>44492</v>
      </c>
      <c r="C769" s="11">
        <f>YEAR(B769)</f>
        <v>2021</v>
      </c>
      <c r="D769" s="38" t="str">
        <f t="shared" si="11"/>
        <v>Oct</v>
      </c>
      <c r="E769" s="12" t="s">
        <v>3878</v>
      </c>
      <c r="F769" s="13" t="s">
        <v>6169</v>
      </c>
      <c r="G769" s="12">
        <v>1</v>
      </c>
      <c r="H769" s="12" t="str">
        <f>_xll.XLOOKUP(E769,customers!$A$1:$A$1001,customers!$B$1:$B$1001,,0)</f>
        <v>Peyter Lauritzen</v>
      </c>
      <c r="I769" s="33" t="str">
        <f>_xll.XLOOKUP(E769,customers!$A$1:$A$1001,customers!$C$1:$C$1001,,0)</f>
        <v>plauritzengo@photobucket.com</v>
      </c>
      <c r="J769" s="12" t="str">
        <f>_xll.XLOOKUP(E769,customers!$A$1:$A$1001,customers!$G$1:$G$1001,,0)</f>
        <v>United States</v>
      </c>
      <c r="K769" s="13" t="str">
        <f>_xll.XLOOKUP(F769,products!$A$1:$A$49,products!$B$1:$B$49,,0)</f>
        <v>Lib</v>
      </c>
      <c r="L769" s="13" t="str">
        <f>_xll.XLOOKUP(F769,products!$A$1:$A$49,products!$C$1:$C$49,,0)</f>
        <v>D</v>
      </c>
      <c r="M769" s="10" t="str">
        <f>_xll.XLOOKUP(F769,products!$A$1:$A$49,products!$D$1:$D$49,,0) &amp; " Kg "</f>
        <v xml:space="preserve">0.5 Kg </v>
      </c>
      <c r="N769" s="26">
        <f>_xll.XLOOKUP(F769,products!$A$1:$A$49,products!$E$1:$E$49,,0)</f>
        <v>7.77</v>
      </c>
      <c r="O769" s="27">
        <f>(G769*N769)</f>
        <v>7.77</v>
      </c>
      <c r="P769" t="str">
        <f>IF(K769="Rob","Robusta",IF(K769="Exc","Excelsa",IF(K769="Lib","Liberica",IF(K769="Ara","Arabica",""))))</f>
        <v>Liberica</v>
      </c>
      <c r="Q769" t="str">
        <f>IF(L769="M","Medium",IF(L769="D","Dark",IF(L769="L","Light","")))</f>
        <v>Dark</v>
      </c>
      <c r="R769" t="str">
        <f>_xll.XLOOKUP(Table3[[#This Row],[Customer ID]],customers!$A$1:$A$1001,customers!$I$1:$I$1001,,0)</f>
        <v>No</v>
      </c>
    </row>
    <row r="770" spans="1:18" x14ac:dyDescent="0.3">
      <c r="A770" s="9" t="s">
        <v>5780</v>
      </c>
      <c r="B770" s="18">
        <v>44493</v>
      </c>
      <c r="C770" s="8">
        <f>YEAR(B770)</f>
        <v>2021</v>
      </c>
      <c r="D770" s="38" t="str">
        <f t="shared" ref="D770:D833" si="12">TEXT(B770,"MMM")</f>
        <v>Oct</v>
      </c>
      <c r="E770" s="9" t="s">
        <v>5781</v>
      </c>
      <c r="F770" s="10" t="s">
        <v>6169</v>
      </c>
      <c r="G770" s="9">
        <v>3</v>
      </c>
      <c r="H770" s="9" t="str">
        <f>_xll.XLOOKUP(E770,customers!$A$1:$A$1001,customers!$B$1:$B$1001,,0)</f>
        <v>Devland Gritton</v>
      </c>
      <c r="I770" s="32" t="str">
        <f>_xll.XLOOKUP(E770,customers!$A$1:$A$1001,customers!$C$1:$C$1001,,0)</f>
        <v>dgrittonq0@nydailynews.com</v>
      </c>
      <c r="J770" s="9" t="str">
        <f>_xll.XLOOKUP(E770,customers!$A$1:$A$1001,customers!$G$1:$G$1001,,0)</f>
        <v>United States</v>
      </c>
      <c r="K770" s="10" t="str">
        <f>_xll.XLOOKUP(F770,products!$A$1:$A$49,products!$B$1:$B$49,,0)</f>
        <v>Lib</v>
      </c>
      <c r="L770" s="10" t="str">
        <f>_xll.XLOOKUP(F770,products!$A$1:$A$49,products!$C$1:$C$49,,0)</f>
        <v>D</v>
      </c>
      <c r="M770" s="10" t="str">
        <f>_xll.XLOOKUP(F770,products!$A$1:$A$49,products!$D$1:$D$49,,0) &amp; " Kg "</f>
        <v xml:space="preserve">0.5 Kg </v>
      </c>
      <c r="N770" s="24">
        <f>_xll.XLOOKUP(F770,products!$A$1:$A$49,products!$E$1:$E$49,,0)</f>
        <v>7.77</v>
      </c>
      <c r="O770" s="25">
        <f>(G770*N770)</f>
        <v>23.31</v>
      </c>
      <c r="P770" t="str">
        <f>IF(K770="Rob","Robusta",IF(K770="Exc","Excelsa",IF(K770="Lib","Liberica",IF(K770="Ara","Arabica",""))))</f>
        <v>Liberica</v>
      </c>
      <c r="Q770" t="str">
        <f>IF(L770="M","Medium",IF(L770="D","Dark",IF(L770="L","Light","")))</f>
        <v>Dark</v>
      </c>
      <c r="R770" t="str">
        <f>_xll.XLOOKUP(Table3[[#This Row],[Customer ID]],customers!$A$1:$A$1001,customers!$I$1:$I$1001,,0)</f>
        <v>Yes</v>
      </c>
    </row>
    <row r="771" spans="1:18" x14ac:dyDescent="0.3">
      <c r="A771" s="12" t="s">
        <v>5780</v>
      </c>
      <c r="B771" s="19">
        <v>44493</v>
      </c>
      <c r="C771" s="11">
        <f>YEAR(B771)</f>
        <v>2021</v>
      </c>
      <c r="D771" s="38" t="str">
        <f t="shared" si="12"/>
        <v>Oct</v>
      </c>
      <c r="E771" s="12" t="s">
        <v>5781</v>
      </c>
      <c r="F771" s="13" t="s">
        <v>6151</v>
      </c>
      <c r="G771" s="12">
        <v>4</v>
      </c>
      <c r="H771" s="12" t="str">
        <f>_xll.XLOOKUP(E771,customers!$A$1:$A$1001,customers!$B$1:$B$1001,,0)</f>
        <v>Devland Gritton</v>
      </c>
      <c r="I771" s="33" t="str">
        <f>_xll.XLOOKUP(E771,customers!$A$1:$A$1001,customers!$C$1:$C$1001,,0)</f>
        <v>dgrittonq0@nydailynews.com</v>
      </c>
      <c r="J771" s="12" t="str">
        <f>_xll.XLOOKUP(E771,customers!$A$1:$A$1001,customers!$G$1:$G$1001,,0)</f>
        <v>United States</v>
      </c>
      <c r="K771" s="13" t="str">
        <f>_xll.XLOOKUP(F771,products!$A$1:$A$49,products!$B$1:$B$49,,0)</f>
        <v>Rob</v>
      </c>
      <c r="L771" s="13" t="str">
        <f>_xll.XLOOKUP(F771,products!$A$1:$A$49,products!$C$1:$C$49,,0)</f>
        <v>M</v>
      </c>
      <c r="M771" s="10" t="str">
        <f>_xll.XLOOKUP(F771,products!$A$1:$A$49,products!$D$1:$D$49,,0) &amp; " Kg "</f>
        <v xml:space="preserve">2.5 Kg </v>
      </c>
      <c r="N771" s="26">
        <f>_xll.XLOOKUP(F771,products!$A$1:$A$49,products!$E$1:$E$49,,0)</f>
        <v>22.884999999999998</v>
      </c>
      <c r="O771" s="27">
        <f>(G771*N771)</f>
        <v>91.539999999999992</v>
      </c>
      <c r="P771" t="str">
        <f>IF(K771="Rob","Robusta",IF(K771="Exc","Excelsa",IF(K771="Lib","Liberica",IF(K771="Ara","Arabica",""))))</f>
        <v>Robusta</v>
      </c>
      <c r="Q771" t="str">
        <f>IF(L771="M","Medium",IF(L771="D","Dark",IF(L771="L","Light","")))</f>
        <v>Medium</v>
      </c>
      <c r="R771" t="str">
        <f>_xll.XLOOKUP(Table3[[#This Row],[Customer ID]],customers!$A$1:$A$1001,customers!$I$1:$I$1001,,0)</f>
        <v>Yes</v>
      </c>
    </row>
    <row r="772" spans="1:18" x14ac:dyDescent="0.3">
      <c r="A772" s="9" t="s">
        <v>5989</v>
      </c>
      <c r="B772" s="18">
        <v>44493</v>
      </c>
      <c r="C772" s="8">
        <f>YEAR(B772)</f>
        <v>2021</v>
      </c>
      <c r="D772" s="38" t="str">
        <f t="shared" si="12"/>
        <v>Oct</v>
      </c>
      <c r="E772" s="9" t="s">
        <v>5990</v>
      </c>
      <c r="F772" s="10" t="s">
        <v>6162</v>
      </c>
      <c r="G772" s="9">
        <v>6</v>
      </c>
      <c r="H772" s="9" t="str">
        <f>_xll.XLOOKUP(E772,customers!$A$1:$A$1001,customers!$B$1:$B$1001,,0)</f>
        <v>Charlean Keave</v>
      </c>
      <c r="I772" s="32" t="str">
        <f>_xll.XLOOKUP(E772,customers!$A$1:$A$1001,customers!$C$1:$C$1001,,0)</f>
        <v>ckeaver1@ucoz.com</v>
      </c>
      <c r="J772" s="9" t="str">
        <f>_xll.XLOOKUP(E772,customers!$A$1:$A$1001,customers!$G$1:$G$1001,,0)</f>
        <v>United States</v>
      </c>
      <c r="K772" s="10" t="str">
        <f>_xll.XLOOKUP(F772,products!$A$1:$A$49,products!$B$1:$B$49,,0)</f>
        <v>Lib</v>
      </c>
      <c r="L772" s="10" t="str">
        <f>_xll.XLOOKUP(F772,products!$A$1:$A$49,products!$C$1:$C$49,,0)</f>
        <v>M</v>
      </c>
      <c r="M772" s="10" t="str">
        <f>_xll.XLOOKUP(F772,products!$A$1:$A$49,products!$D$1:$D$49,,0) &amp; " Kg "</f>
        <v xml:space="preserve">1 Kg </v>
      </c>
      <c r="N772" s="24">
        <f>_xll.XLOOKUP(F772,products!$A$1:$A$49,products!$E$1:$E$49,,0)</f>
        <v>14.55</v>
      </c>
      <c r="O772" s="25">
        <f>(G772*N772)</f>
        <v>87.300000000000011</v>
      </c>
      <c r="P772" t="str">
        <f>IF(K772="Rob","Robusta",IF(K772="Exc","Excelsa",IF(K772="Lib","Liberica",IF(K772="Ara","Arabica",""))))</f>
        <v>Liberica</v>
      </c>
      <c r="Q772" t="str">
        <f>IF(L772="M","Medium",IF(L772="D","Dark",IF(L772="L","Light","")))</f>
        <v>Medium</v>
      </c>
      <c r="R772" t="str">
        <f>_xll.XLOOKUP(Table3[[#This Row],[Customer ID]],customers!$A$1:$A$1001,customers!$I$1:$I$1001,,0)</f>
        <v>No</v>
      </c>
    </row>
    <row r="773" spans="1:18" x14ac:dyDescent="0.3">
      <c r="A773" s="12" t="s">
        <v>4280</v>
      </c>
      <c r="B773" s="19">
        <v>44495</v>
      </c>
      <c r="C773" s="11">
        <f>YEAR(B773)</f>
        <v>2021</v>
      </c>
      <c r="D773" s="38" t="str">
        <f t="shared" si="12"/>
        <v>Oct</v>
      </c>
      <c r="E773" s="12" t="s">
        <v>4281</v>
      </c>
      <c r="F773" s="13" t="s">
        <v>6179</v>
      </c>
      <c r="G773" s="12">
        <v>5</v>
      </c>
      <c r="H773" s="12" t="str">
        <f>_xll.XLOOKUP(E773,customers!$A$1:$A$1001,customers!$B$1:$B$1001,,0)</f>
        <v>Gale Heindrick</v>
      </c>
      <c r="I773" s="33" t="str">
        <f>_xll.XLOOKUP(E773,customers!$A$1:$A$1001,customers!$C$1:$C$1001,,0)</f>
        <v>gheindrickin@usda.gov</v>
      </c>
      <c r="J773" s="12" t="str">
        <f>_xll.XLOOKUP(E773,customers!$A$1:$A$1001,customers!$G$1:$G$1001,,0)</f>
        <v>United States</v>
      </c>
      <c r="K773" s="13" t="str">
        <f>_xll.XLOOKUP(F773,products!$A$1:$A$49,products!$B$1:$B$49,,0)</f>
        <v>Rob</v>
      </c>
      <c r="L773" s="13" t="str">
        <f>_xll.XLOOKUP(F773,products!$A$1:$A$49,products!$C$1:$C$49,,0)</f>
        <v>L</v>
      </c>
      <c r="M773" s="10" t="str">
        <f>_xll.XLOOKUP(F773,products!$A$1:$A$49,products!$D$1:$D$49,,0) &amp; " Kg "</f>
        <v xml:space="preserve">1 Kg </v>
      </c>
      <c r="N773" s="26">
        <f>_xll.XLOOKUP(F773,products!$A$1:$A$49,products!$E$1:$E$49,,0)</f>
        <v>11.95</v>
      </c>
      <c r="O773" s="27">
        <f>(G773*N773)</f>
        <v>59.75</v>
      </c>
      <c r="P773" t="str">
        <f>IF(K773="Rob","Robusta",IF(K773="Exc","Excelsa",IF(K773="Lib","Liberica",IF(K773="Ara","Arabica",""))))</f>
        <v>Robusta</v>
      </c>
      <c r="Q773" t="str">
        <f>IF(L773="M","Medium",IF(L773="D","Dark",IF(L773="L","Light","")))</f>
        <v>Light</v>
      </c>
      <c r="R773" t="str">
        <f>_xll.XLOOKUP(Table3[[#This Row],[Customer ID]],customers!$A$1:$A$1001,customers!$I$1:$I$1001,,0)</f>
        <v>No</v>
      </c>
    </row>
    <row r="774" spans="1:18" x14ac:dyDescent="0.3">
      <c r="A774" s="9" t="s">
        <v>1789</v>
      </c>
      <c r="B774" s="18">
        <v>44496</v>
      </c>
      <c r="C774" s="8">
        <f>YEAR(B774)</f>
        <v>2021</v>
      </c>
      <c r="D774" s="38" t="str">
        <f t="shared" si="12"/>
        <v>Oct</v>
      </c>
      <c r="E774" s="9" t="s">
        <v>1790</v>
      </c>
      <c r="F774" s="10" t="s">
        <v>6175</v>
      </c>
      <c r="G774" s="9">
        <v>2</v>
      </c>
      <c r="H774" s="9" t="str">
        <f>_xll.XLOOKUP(E774,customers!$A$1:$A$1001,customers!$B$1:$B$1001,,0)</f>
        <v>Portie Cutchie</v>
      </c>
      <c r="I774" s="32" t="str">
        <f>_xll.XLOOKUP(E774,customers!$A$1:$A$1001,customers!$C$1:$C$1001,,0)</f>
        <v>pcutchie6e@globo.com</v>
      </c>
      <c r="J774" s="9" t="str">
        <f>_xll.XLOOKUP(E774,customers!$A$1:$A$1001,customers!$G$1:$G$1001,,0)</f>
        <v>United States</v>
      </c>
      <c r="K774" s="10" t="str">
        <f>_xll.XLOOKUP(F774,products!$A$1:$A$49,products!$B$1:$B$49,,0)</f>
        <v>Ara</v>
      </c>
      <c r="L774" s="10" t="str">
        <f>_xll.XLOOKUP(F774,products!$A$1:$A$49,products!$C$1:$C$49,,0)</f>
        <v>M</v>
      </c>
      <c r="M774" s="10" t="str">
        <f>_xll.XLOOKUP(F774,products!$A$1:$A$49,products!$D$1:$D$49,,0) &amp; " Kg "</f>
        <v xml:space="preserve">2.5 Kg </v>
      </c>
      <c r="N774" s="24">
        <f>_xll.XLOOKUP(F774,products!$A$1:$A$49,products!$E$1:$E$49,,0)</f>
        <v>25.874999999999996</v>
      </c>
      <c r="O774" s="25">
        <f>(G774*N774)</f>
        <v>51.749999999999993</v>
      </c>
      <c r="P774" t="str">
        <f>IF(K774="Rob","Robusta",IF(K774="Exc","Excelsa",IF(K774="Lib","Liberica",IF(K774="Ara","Arabica",""))))</f>
        <v>Arabica</v>
      </c>
      <c r="Q774" t="str">
        <f>IF(L774="M","Medium",IF(L774="D","Dark",IF(L774="L","Light","")))</f>
        <v>Medium</v>
      </c>
      <c r="R774" t="str">
        <f>_xll.XLOOKUP(Table3[[#This Row],[Customer ID]],customers!$A$1:$A$1001,customers!$I$1:$I$1001,,0)</f>
        <v>No</v>
      </c>
    </row>
    <row r="775" spans="1:18" x14ac:dyDescent="0.3">
      <c r="A775" s="12" t="s">
        <v>2127</v>
      </c>
      <c r="B775" s="19">
        <v>44497</v>
      </c>
      <c r="C775" s="11">
        <f>YEAR(B775)</f>
        <v>2021</v>
      </c>
      <c r="D775" s="38" t="str">
        <f t="shared" si="12"/>
        <v>Oct</v>
      </c>
      <c r="E775" s="12" t="s">
        <v>2128</v>
      </c>
      <c r="F775" s="13" t="s">
        <v>6147</v>
      </c>
      <c r="G775" s="12">
        <v>5</v>
      </c>
      <c r="H775" s="12" t="str">
        <f>_xll.XLOOKUP(E775,customers!$A$1:$A$1001,customers!$B$1:$B$1001,,0)</f>
        <v>Domeniga Duke</v>
      </c>
      <c r="I775" s="33" t="str">
        <f>_xll.XLOOKUP(E775,customers!$A$1:$A$1001,customers!$C$1:$C$1001,,0)</f>
        <v>dduke82@vkontakte.ru</v>
      </c>
      <c r="J775" s="12" t="str">
        <f>_xll.XLOOKUP(E775,customers!$A$1:$A$1001,customers!$G$1:$G$1001,,0)</f>
        <v>United States</v>
      </c>
      <c r="K775" s="13" t="str">
        <f>_xll.XLOOKUP(F775,products!$A$1:$A$49,products!$B$1:$B$49,,0)</f>
        <v>Ara</v>
      </c>
      <c r="L775" s="13" t="str">
        <f>_xll.XLOOKUP(F775,products!$A$1:$A$49,products!$C$1:$C$49,,0)</f>
        <v>D</v>
      </c>
      <c r="M775" s="10" t="str">
        <f>_xll.XLOOKUP(F775,products!$A$1:$A$49,products!$D$1:$D$49,,0) &amp; " Kg "</f>
        <v xml:space="preserve">1 Kg </v>
      </c>
      <c r="N775" s="26">
        <f>_xll.XLOOKUP(F775,products!$A$1:$A$49,products!$E$1:$E$49,,0)</f>
        <v>9.9499999999999993</v>
      </c>
      <c r="O775" s="27">
        <f>(G775*N775)</f>
        <v>49.75</v>
      </c>
      <c r="P775" t="str">
        <f>IF(K775="Rob","Robusta",IF(K775="Exc","Excelsa",IF(K775="Lib","Liberica",IF(K775="Ara","Arabica",""))))</f>
        <v>Arabica</v>
      </c>
      <c r="Q775" t="str">
        <f>IF(L775="M","Medium",IF(L775="D","Dark",IF(L775="L","Light","")))</f>
        <v>Dark</v>
      </c>
      <c r="R775" t="str">
        <f>_xll.XLOOKUP(Table3[[#This Row],[Customer ID]],customers!$A$1:$A$1001,customers!$I$1:$I$1001,,0)</f>
        <v>No</v>
      </c>
    </row>
    <row r="776" spans="1:18" x14ac:dyDescent="0.3">
      <c r="A776" s="9" t="s">
        <v>2256</v>
      </c>
      <c r="B776" s="18">
        <v>44497</v>
      </c>
      <c r="C776" s="8">
        <f>YEAR(B776)</f>
        <v>2021</v>
      </c>
      <c r="D776" s="38" t="str">
        <f t="shared" si="12"/>
        <v>Oct</v>
      </c>
      <c r="E776" s="9" t="s">
        <v>2257</v>
      </c>
      <c r="F776" s="10" t="s">
        <v>6138</v>
      </c>
      <c r="G776" s="9">
        <v>3</v>
      </c>
      <c r="H776" s="9" t="str">
        <f>_xll.XLOOKUP(E776,customers!$A$1:$A$1001,customers!$B$1:$B$1001,,0)</f>
        <v>Ailene Nesfield</v>
      </c>
      <c r="I776" s="32" t="str">
        <f>_xll.XLOOKUP(E776,customers!$A$1:$A$1001,customers!$C$1:$C$1001,,0)</f>
        <v>anesfield8p@people.com.cn</v>
      </c>
      <c r="J776" s="9" t="str">
        <f>_xll.XLOOKUP(E776,customers!$A$1:$A$1001,customers!$G$1:$G$1001,,0)</f>
        <v>United Kingdom</v>
      </c>
      <c r="K776" s="10" t="str">
        <f>_xll.XLOOKUP(F776,products!$A$1:$A$49,products!$B$1:$B$49,,0)</f>
        <v>Rob</v>
      </c>
      <c r="L776" s="10" t="str">
        <f>_xll.XLOOKUP(F776,products!$A$1:$A$49,products!$C$1:$C$49,,0)</f>
        <v>M</v>
      </c>
      <c r="M776" s="10" t="str">
        <f>_xll.XLOOKUP(F776,products!$A$1:$A$49,products!$D$1:$D$49,,0) &amp; " Kg "</f>
        <v xml:space="preserve">1 Kg </v>
      </c>
      <c r="N776" s="24">
        <f>_xll.XLOOKUP(F776,products!$A$1:$A$49,products!$E$1:$E$49,,0)</f>
        <v>9.9499999999999993</v>
      </c>
      <c r="O776" s="25">
        <f>(G776*N776)</f>
        <v>29.849999999999998</v>
      </c>
      <c r="P776" t="str">
        <f>IF(K776="Rob","Robusta",IF(K776="Exc","Excelsa",IF(K776="Lib","Liberica",IF(K776="Ara","Arabica",""))))</f>
        <v>Robusta</v>
      </c>
      <c r="Q776" t="str">
        <f>IF(L776="M","Medium",IF(L776="D","Dark",IF(L776="L","Light","")))</f>
        <v>Medium</v>
      </c>
      <c r="R776" t="str">
        <f>_xll.XLOOKUP(Table3[[#This Row],[Customer ID]],customers!$A$1:$A$1001,customers!$I$1:$I$1001,,0)</f>
        <v>Yes</v>
      </c>
    </row>
    <row r="777" spans="1:18" x14ac:dyDescent="0.3">
      <c r="A777" s="12" t="s">
        <v>4145</v>
      </c>
      <c r="B777" s="19">
        <v>44502</v>
      </c>
      <c r="C777" s="11">
        <f>YEAR(B777)</f>
        <v>2021</v>
      </c>
      <c r="D777" s="38" t="str">
        <f t="shared" si="12"/>
        <v>Nov</v>
      </c>
      <c r="E777" s="12" t="s">
        <v>4146</v>
      </c>
      <c r="F777" s="13" t="s">
        <v>6161</v>
      </c>
      <c r="G777" s="12">
        <v>3</v>
      </c>
      <c r="H777" s="12" t="str">
        <f>_xll.XLOOKUP(E777,customers!$A$1:$A$1001,customers!$B$1:$B$1001,,0)</f>
        <v>Ardith Chill</v>
      </c>
      <c r="I777" s="33" t="str">
        <f>_xll.XLOOKUP(E777,customers!$A$1:$A$1001,customers!$C$1:$C$1001,,0)</f>
        <v>achillhz@epa.gov</v>
      </c>
      <c r="J777" s="12" t="str">
        <f>_xll.XLOOKUP(E777,customers!$A$1:$A$1001,customers!$G$1:$G$1001,,0)</f>
        <v>United Kingdom</v>
      </c>
      <c r="K777" s="13" t="str">
        <f>_xll.XLOOKUP(F777,products!$A$1:$A$49,products!$B$1:$B$49,,0)</f>
        <v>Lib</v>
      </c>
      <c r="L777" s="13" t="str">
        <f>_xll.XLOOKUP(F777,products!$A$1:$A$49,products!$C$1:$C$49,,0)</f>
        <v>L</v>
      </c>
      <c r="M777" s="10" t="str">
        <f>_xll.XLOOKUP(F777,products!$A$1:$A$49,products!$D$1:$D$49,,0) &amp; " Kg "</f>
        <v xml:space="preserve">0.5 Kg </v>
      </c>
      <c r="N777" s="26">
        <f>_xll.XLOOKUP(F777,products!$A$1:$A$49,products!$E$1:$E$49,,0)</f>
        <v>9.51</v>
      </c>
      <c r="O777" s="27">
        <f>(G777*N777)</f>
        <v>28.53</v>
      </c>
      <c r="P777" t="str">
        <f>IF(K777="Rob","Robusta",IF(K777="Exc","Excelsa",IF(K777="Lib","Liberica",IF(K777="Ara","Arabica",""))))</f>
        <v>Liberica</v>
      </c>
      <c r="Q777" t="str">
        <f>IF(L777="M","Medium",IF(L777="D","Dark",IF(L777="L","Light","")))</f>
        <v>Light</v>
      </c>
      <c r="R777" t="str">
        <f>_xll.XLOOKUP(Table3[[#This Row],[Customer ID]],customers!$A$1:$A$1001,customers!$I$1:$I$1001,,0)</f>
        <v>Yes</v>
      </c>
    </row>
    <row r="778" spans="1:18" x14ac:dyDescent="0.3">
      <c r="A778" s="9" t="s">
        <v>5251</v>
      </c>
      <c r="B778" s="18">
        <v>44502</v>
      </c>
      <c r="C778" s="8">
        <f>YEAR(B778)</f>
        <v>2021</v>
      </c>
      <c r="D778" s="38" t="str">
        <f t="shared" si="12"/>
        <v>Nov</v>
      </c>
      <c r="E778" s="9" t="s">
        <v>5188</v>
      </c>
      <c r="F778" s="10" t="s">
        <v>6156</v>
      </c>
      <c r="G778" s="9">
        <v>2</v>
      </c>
      <c r="H778" s="9" t="str">
        <f>_xll.XLOOKUP(E778,customers!$A$1:$A$1001,customers!$B$1:$B$1001,,0)</f>
        <v>Odelia Skerme</v>
      </c>
      <c r="I778" s="32" t="str">
        <f>_xll.XLOOKUP(E778,customers!$A$1:$A$1001,customers!$C$1:$C$1001,,0)</f>
        <v>oskermen3@hatena.ne.jp</v>
      </c>
      <c r="J778" s="9" t="str">
        <f>_xll.XLOOKUP(E778,customers!$A$1:$A$1001,customers!$G$1:$G$1001,,0)</f>
        <v>United States</v>
      </c>
      <c r="K778" s="10" t="str">
        <f>_xll.XLOOKUP(F778,products!$A$1:$A$49,products!$B$1:$B$49,,0)</f>
        <v>Exc</v>
      </c>
      <c r="L778" s="10" t="str">
        <f>_xll.XLOOKUP(F778,products!$A$1:$A$49,products!$C$1:$C$49,,0)</f>
        <v>M</v>
      </c>
      <c r="M778" s="10" t="str">
        <f>_xll.XLOOKUP(F778,products!$A$1:$A$49,products!$D$1:$D$49,,0) &amp; " Kg "</f>
        <v xml:space="preserve">0.2 Kg </v>
      </c>
      <c r="N778" s="24">
        <f>_xll.XLOOKUP(F778,products!$A$1:$A$49,products!$E$1:$E$49,,0)</f>
        <v>4.125</v>
      </c>
      <c r="O778" s="25">
        <f>(G778*N778)</f>
        <v>8.25</v>
      </c>
      <c r="P778" t="str">
        <f>IF(K778="Rob","Robusta",IF(K778="Exc","Excelsa",IF(K778="Lib","Liberica",IF(K778="Ara","Arabica",""))))</f>
        <v>Excelsa</v>
      </c>
      <c r="Q778" t="str">
        <f>IF(L778="M","Medium",IF(L778="D","Dark",IF(L778="L","Light","")))</f>
        <v>Medium</v>
      </c>
      <c r="R778" t="str">
        <f>_xll.XLOOKUP(Table3[[#This Row],[Customer ID]],customers!$A$1:$A$1001,customers!$I$1:$I$1001,,0)</f>
        <v>Yes</v>
      </c>
    </row>
    <row r="779" spans="1:18" x14ac:dyDescent="0.3">
      <c r="A779" s="12" t="s">
        <v>2808</v>
      </c>
      <c r="B779" s="19">
        <v>44504</v>
      </c>
      <c r="C779" s="11">
        <f>YEAR(B779)</f>
        <v>2021</v>
      </c>
      <c r="D779" s="38" t="str">
        <f t="shared" si="12"/>
        <v>Nov</v>
      </c>
      <c r="E779" s="12" t="s">
        <v>2809</v>
      </c>
      <c r="F779" s="13" t="s">
        <v>6162</v>
      </c>
      <c r="G779" s="12">
        <v>6</v>
      </c>
      <c r="H779" s="12" t="str">
        <f>_xll.XLOOKUP(E779,customers!$A$1:$A$1001,customers!$B$1:$B$1001,,0)</f>
        <v>Harwilll Bishell</v>
      </c>
      <c r="I779" s="33">
        <f>_xll.XLOOKUP(E779,customers!$A$1:$A$1001,customers!$C$1:$C$1001,,0)</f>
        <v>0</v>
      </c>
      <c r="J779" s="12" t="str">
        <f>_xll.XLOOKUP(E779,customers!$A$1:$A$1001,customers!$G$1:$G$1001,,0)</f>
        <v>United States</v>
      </c>
      <c r="K779" s="13" t="str">
        <f>_xll.XLOOKUP(F779,products!$A$1:$A$49,products!$B$1:$B$49,,0)</f>
        <v>Lib</v>
      </c>
      <c r="L779" s="13" t="str">
        <f>_xll.XLOOKUP(F779,products!$A$1:$A$49,products!$C$1:$C$49,,0)</f>
        <v>M</v>
      </c>
      <c r="M779" s="10" t="str">
        <f>_xll.XLOOKUP(F779,products!$A$1:$A$49,products!$D$1:$D$49,,0) &amp; " Kg "</f>
        <v xml:space="preserve">1 Kg </v>
      </c>
      <c r="N779" s="26">
        <f>_xll.XLOOKUP(F779,products!$A$1:$A$49,products!$E$1:$E$49,,0)</f>
        <v>14.55</v>
      </c>
      <c r="O779" s="27">
        <f>(G779*N779)</f>
        <v>87.300000000000011</v>
      </c>
      <c r="P779" t="str">
        <f>IF(K779="Rob","Robusta",IF(K779="Exc","Excelsa",IF(K779="Lib","Liberica",IF(K779="Ara","Arabica",""))))</f>
        <v>Liberica</v>
      </c>
      <c r="Q779" t="str">
        <f>IF(L779="M","Medium",IF(L779="D","Dark",IF(L779="L","Light","")))</f>
        <v>Medium</v>
      </c>
      <c r="R779" t="str">
        <f>_xll.XLOOKUP(Table3[[#This Row],[Customer ID]],customers!$A$1:$A$1001,customers!$I$1:$I$1001,,0)</f>
        <v>Yes</v>
      </c>
    </row>
    <row r="780" spans="1:18" x14ac:dyDescent="0.3">
      <c r="A780" s="9" t="s">
        <v>2911</v>
      </c>
      <c r="B780" s="18">
        <v>44504</v>
      </c>
      <c r="C780" s="8">
        <f>YEAR(B780)</f>
        <v>2021</v>
      </c>
      <c r="D780" s="38" t="str">
        <f t="shared" si="12"/>
        <v>Nov</v>
      </c>
      <c r="E780" s="9" t="s">
        <v>2912</v>
      </c>
      <c r="F780" s="10" t="s">
        <v>6163</v>
      </c>
      <c r="G780" s="9">
        <v>2</v>
      </c>
      <c r="H780" s="9" t="str">
        <f>_xll.XLOOKUP(E780,customers!$A$1:$A$1001,customers!$B$1:$B$1001,,0)</f>
        <v>Melosa Kippen</v>
      </c>
      <c r="I780" s="32" t="str">
        <f>_xll.XLOOKUP(E780,customers!$A$1:$A$1001,customers!$C$1:$C$1001,,0)</f>
        <v>mkippenby@dion.ne.jp</v>
      </c>
      <c r="J780" s="9" t="str">
        <f>_xll.XLOOKUP(E780,customers!$A$1:$A$1001,customers!$G$1:$G$1001,,0)</f>
        <v>United States</v>
      </c>
      <c r="K780" s="10" t="str">
        <f>_xll.XLOOKUP(F780,products!$A$1:$A$49,products!$B$1:$B$49,,0)</f>
        <v>Rob</v>
      </c>
      <c r="L780" s="10" t="str">
        <f>_xll.XLOOKUP(F780,products!$A$1:$A$49,products!$C$1:$C$49,,0)</f>
        <v>D</v>
      </c>
      <c r="M780" s="10" t="str">
        <f>_xll.XLOOKUP(F780,products!$A$1:$A$49,products!$D$1:$D$49,,0) &amp; " Kg "</f>
        <v xml:space="preserve">0.2 Kg </v>
      </c>
      <c r="N780" s="24">
        <f>_xll.XLOOKUP(F780,products!$A$1:$A$49,products!$E$1:$E$49,,0)</f>
        <v>2.6849999999999996</v>
      </c>
      <c r="O780" s="25">
        <f>(G780*N780)</f>
        <v>5.3699999999999992</v>
      </c>
      <c r="P780" t="str">
        <f>IF(K780="Rob","Robusta",IF(K780="Exc","Excelsa",IF(K780="Lib","Liberica",IF(K780="Ara","Arabica",""))))</f>
        <v>Robusta</v>
      </c>
      <c r="Q780" t="str">
        <f>IF(L780="M","Medium",IF(L780="D","Dark",IF(L780="L","Light","")))</f>
        <v>Dark</v>
      </c>
      <c r="R780" t="str">
        <f>_xll.XLOOKUP(Table3[[#This Row],[Customer ID]],customers!$A$1:$A$1001,customers!$I$1:$I$1001,,0)</f>
        <v>Yes</v>
      </c>
    </row>
    <row r="781" spans="1:18" x14ac:dyDescent="0.3">
      <c r="A781" s="12" t="s">
        <v>4528</v>
      </c>
      <c r="B781" s="19">
        <v>44504</v>
      </c>
      <c r="C781" s="11">
        <f>YEAR(B781)</f>
        <v>2021</v>
      </c>
      <c r="D781" s="38" t="str">
        <f t="shared" si="12"/>
        <v>Nov</v>
      </c>
      <c r="E781" s="12" t="s">
        <v>4529</v>
      </c>
      <c r="F781" s="13" t="s">
        <v>6171</v>
      </c>
      <c r="G781" s="12">
        <v>6</v>
      </c>
      <c r="H781" s="12" t="str">
        <f>_xll.XLOOKUP(E781,customers!$A$1:$A$1001,customers!$B$1:$B$1001,,0)</f>
        <v>Gilberto Cornier</v>
      </c>
      <c r="I781" s="33" t="str">
        <f>_xll.XLOOKUP(E781,customers!$A$1:$A$1001,customers!$C$1:$C$1001,,0)</f>
        <v>gcornierjv@techcrunch.com</v>
      </c>
      <c r="J781" s="12" t="str">
        <f>_xll.XLOOKUP(E781,customers!$A$1:$A$1001,customers!$G$1:$G$1001,,0)</f>
        <v>United States</v>
      </c>
      <c r="K781" s="13" t="str">
        <f>_xll.XLOOKUP(F781,products!$A$1:$A$49,products!$B$1:$B$49,,0)</f>
        <v>Exc</v>
      </c>
      <c r="L781" s="13" t="str">
        <f>_xll.XLOOKUP(F781,products!$A$1:$A$49,products!$C$1:$C$49,,0)</f>
        <v>L</v>
      </c>
      <c r="M781" s="10" t="str">
        <f>_xll.XLOOKUP(F781,products!$A$1:$A$49,products!$D$1:$D$49,,0) &amp; " Kg "</f>
        <v xml:space="preserve">1 Kg </v>
      </c>
      <c r="N781" s="26">
        <f>_xll.XLOOKUP(F781,products!$A$1:$A$49,products!$E$1:$E$49,,0)</f>
        <v>14.85</v>
      </c>
      <c r="O781" s="27">
        <f>(G781*N781)</f>
        <v>89.1</v>
      </c>
      <c r="P781" t="str">
        <f>IF(K781="Rob","Robusta",IF(K781="Exc","Excelsa",IF(K781="Lib","Liberica",IF(K781="Ara","Arabica",""))))</f>
        <v>Excelsa</v>
      </c>
      <c r="Q781" t="str">
        <f>IF(L781="M","Medium",IF(L781="D","Dark",IF(L781="L","Light","")))</f>
        <v>Light</v>
      </c>
      <c r="R781" t="str">
        <f>_xll.XLOOKUP(Table3[[#This Row],[Customer ID]],customers!$A$1:$A$1001,customers!$I$1:$I$1001,,0)</f>
        <v>No</v>
      </c>
    </row>
    <row r="782" spans="1:18" x14ac:dyDescent="0.3">
      <c r="A782" s="9" t="s">
        <v>3796</v>
      </c>
      <c r="B782" s="18">
        <v>44505</v>
      </c>
      <c r="C782" s="8">
        <f>YEAR(B782)</f>
        <v>2021</v>
      </c>
      <c r="D782" s="38" t="str">
        <f t="shared" si="12"/>
        <v>Nov</v>
      </c>
      <c r="E782" s="9" t="s">
        <v>3840</v>
      </c>
      <c r="F782" s="10" t="s">
        <v>6139</v>
      </c>
      <c r="G782" s="9">
        <v>2</v>
      </c>
      <c r="H782" s="9" t="str">
        <f>_xll.XLOOKUP(E782,customers!$A$1:$A$1001,customers!$B$1:$B$1001,,0)</f>
        <v>Cody Verissimo</v>
      </c>
      <c r="I782" s="32" t="str">
        <f>_xll.XLOOKUP(E782,customers!$A$1:$A$1001,customers!$C$1:$C$1001,,0)</f>
        <v>cverissimogh@theglobeandmail.com</v>
      </c>
      <c r="J782" s="9" t="str">
        <f>_xll.XLOOKUP(E782,customers!$A$1:$A$1001,customers!$G$1:$G$1001,,0)</f>
        <v>United Kingdom</v>
      </c>
      <c r="K782" s="10" t="str">
        <f>_xll.XLOOKUP(F782,products!$A$1:$A$49,products!$B$1:$B$49,,0)</f>
        <v>Exc</v>
      </c>
      <c r="L782" s="10" t="str">
        <f>_xll.XLOOKUP(F782,products!$A$1:$A$49,products!$C$1:$C$49,,0)</f>
        <v>M</v>
      </c>
      <c r="M782" s="10" t="str">
        <f>_xll.XLOOKUP(F782,products!$A$1:$A$49,products!$D$1:$D$49,,0) &amp; " Kg "</f>
        <v xml:space="preserve">0.5 Kg </v>
      </c>
      <c r="N782" s="24">
        <f>_xll.XLOOKUP(F782,products!$A$1:$A$49,products!$E$1:$E$49,,0)</f>
        <v>8.25</v>
      </c>
      <c r="O782" s="25">
        <f>(G782*N782)</f>
        <v>16.5</v>
      </c>
      <c r="P782" t="str">
        <f>IF(K782="Rob","Robusta",IF(K782="Exc","Excelsa",IF(K782="Lib","Liberica",IF(K782="Ara","Arabica",""))))</f>
        <v>Excelsa</v>
      </c>
      <c r="Q782" t="str">
        <f>IF(L782="M","Medium",IF(L782="D","Dark",IF(L782="L","Light","")))</f>
        <v>Medium</v>
      </c>
      <c r="R782" t="str">
        <f>_xll.XLOOKUP(Table3[[#This Row],[Customer ID]],customers!$A$1:$A$1001,customers!$I$1:$I$1001,,0)</f>
        <v>Yes</v>
      </c>
    </row>
    <row r="783" spans="1:18" x14ac:dyDescent="0.3">
      <c r="A783" s="12" t="s">
        <v>5170</v>
      </c>
      <c r="B783" s="19">
        <v>44505</v>
      </c>
      <c r="C783" s="11">
        <f>YEAR(B783)</f>
        <v>2021</v>
      </c>
      <c r="D783" s="38" t="str">
        <f t="shared" si="12"/>
        <v>Nov</v>
      </c>
      <c r="E783" s="12" t="s">
        <v>5171</v>
      </c>
      <c r="F783" s="13" t="s">
        <v>6168</v>
      </c>
      <c r="G783" s="12">
        <v>6</v>
      </c>
      <c r="H783" s="12" t="str">
        <f>_xll.XLOOKUP(E783,customers!$A$1:$A$1001,customers!$B$1:$B$1001,,0)</f>
        <v>Adora Roubert</v>
      </c>
      <c r="I783" s="33" t="str">
        <f>_xll.XLOOKUP(E783,customers!$A$1:$A$1001,customers!$C$1:$C$1001,,0)</f>
        <v>aroubertn0@tmall.com</v>
      </c>
      <c r="J783" s="12" t="str">
        <f>_xll.XLOOKUP(E783,customers!$A$1:$A$1001,customers!$G$1:$G$1001,,0)</f>
        <v>United States</v>
      </c>
      <c r="K783" s="13" t="str">
        <f>_xll.XLOOKUP(F783,products!$A$1:$A$49,products!$B$1:$B$49,,0)</f>
        <v>Ara</v>
      </c>
      <c r="L783" s="13" t="str">
        <f>_xll.XLOOKUP(F783,products!$A$1:$A$49,products!$C$1:$C$49,,0)</f>
        <v>D</v>
      </c>
      <c r="M783" s="10" t="str">
        <f>_xll.XLOOKUP(F783,products!$A$1:$A$49,products!$D$1:$D$49,,0) &amp; " Kg "</f>
        <v xml:space="preserve">2.5 Kg </v>
      </c>
      <c r="N783" s="26">
        <f>_xll.XLOOKUP(F783,products!$A$1:$A$49,products!$E$1:$E$49,,0)</f>
        <v>22.884999999999998</v>
      </c>
      <c r="O783" s="27">
        <f>(G783*N783)</f>
        <v>137.31</v>
      </c>
      <c r="P783" t="str">
        <f>IF(K783="Rob","Robusta",IF(K783="Exc","Excelsa",IF(K783="Lib","Liberica",IF(K783="Ara","Arabica",""))))</f>
        <v>Arabica</v>
      </c>
      <c r="Q783" t="str">
        <f>IF(L783="M","Medium",IF(L783="D","Dark",IF(L783="L","Light","")))</f>
        <v>Dark</v>
      </c>
      <c r="R783" t="str">
        <f>_xll.XLOOKUP(Table3[[#This Row],[Customer ID]],customers!$A$1:$A$1001,customers!$I$1:$I$1001,,0)</f>
        <v>Yes</v>
      </c>
    </row>
    <row r="784" spans="1:18" x14ac:dyDescent="0.3">
      <c r="A784" s="9" t="s">
        <v>3638</v>
      </c>
      <c r="B784" s="18">
        <v>44506</v>
      </c>
      <c r="C784" s="8">
        <f>YEAR(B784)</f>
        <v>2021</v>
      </c>
      <c r="D784" s="38" t="str">
        <f t="shared" si="12"/>
        <v>Nov</v>
      </c>
      <c r="E784" s="9" t="s">
        <v>3368</v>
      </c>
      <c r="F784" s="10" t="s">
        <v>6171</v>
      </c>
      <c r="G784" s="9">
        <v>4</v>
      </c>
      <c r="H784" s="9" t="str">
        <f>_xll.XLOOKUP(E784,customers!$A$1:$A$1001,customers!$B$1:$B$1001,,0)</f>
        <v>Marja Urion</v>
      </c>
      <c r="I784" s="32" t="str">
        <f>_xll.XLOOKUP(E784,customers!$A$1:$A$1001,customers!$C$1:$C$1001,,0)</f>
        <v>murione5@alexa.com</v>
      </c>
      <c r="J784" s="9" t="str">
        <f>_xll.XLOOKUP(E784,customers!$A$1:$A$1001,customers!$G$1:$G$1001,,0)</f>
        <v>Ireland</v>
      </c>
      <c r="K784" s="10" t="str">
        <f>_xll.XLOOKUP(F784,products!$A$1:$A$49,products!$B$1:$B$49,,0)</f>
        <v>Exc</v>
      </c>
      <c r="L784" s="10" t="str">
        <f>_xll.XLOOKUP(F784,products!$A$1:$A$49,products!$C$1:$C$49,,0)</f>
        <v>L</v>
      </c>
      <c r="M784" s="10" t="str">
        <f>_xll.XLOOKUP(F784,products!$A$1:$A$49,products!$D$1:$D$49,,0) &amp; " Kg "</f>
        <v xml:space="preserve">1 Kg </v>
      </c>
      <c r="N784" s="24">
        <f>_xll.XLOOKUP(F784,products!$A$1:$A$49,products!$E$1:$E$49,,0)</f>
        <v>14.85</v>
      </c>
      <c r="O784" s="25">
        <f>(G784*N784)</f>
        <v>59.4</v>
      </c>
      <c r="P784" t="str">
        <f>IF(K784="Rob","Robusta",IF(K784="Exc","Excelsa",IF(K784="Lib","Liberica",IF(K784="Ara","Arabica",""))))</f>
        <v>Excelsa</v>
      </c>
      <c r="Q784" t="str">
        <f>IF(L784="M","Medium",IF(L784="D","Dark",IF(L784="L","Light","")))</f>
        <v>Light</v>
      </c>
      <c r="R784" t="str">
        <f>_xll.XLOOKUP(Table3[[#This Row],[Customer ID]],customers!$A$1:$A$1001,customers!$I$1:$I$1001,,0)</f>
        <v>Yes</v>
      </c>
    </row>
    <row r="785" spans="1:18" x14ac:dyDescent="0.3">
      <c r="A785" s="12" t="s">
        <v>5699</v>
      </c>
      <c r="B785" s="19">
        <v>44509</v>
      </c>
      <c r="C785" s="11">
        <f>YEAR(B785)</f>
        <v>2021</v>
      </c>
      <c r="D785" s="38" t="str">
        <f t="shared" si="12"/>
        <v>Nov</v>
      </c>
      <c r="E785" s="12" t="s">
        <v>5700</v>
      </c>
      <c r="F785" s="13" t="s">
        <v>6150</v>
      </c>
      <c r="G785" s="12">
        <v>2</v>
      </c>
      <c r="H785" s="12" t="str">
        <f>_xll.XLOOKUP(E785,customers!$A$1:$A$1001,customers!$B$1:$B$1001,,0)</f>
        <v>Mitch Attwool</v>
      </c>
      <c r="I785" s="33" t="str">
        <f>_xll.XLOOKUP(E785,customers!$A$1:$A$1001,customers!$C$1:$C$1001,,0)</f>
        <v>mattwoolpl@nba.com</v>
      </c>
      <c r="J785" s="12" t="str">
        <f>_xll.XLOOKUP(E785,customers!$A$1:$A$1001,customers!$G$1:$G$1001,,0)</f>
        <v>United States</v>
      </c>
      <c r="K785" s="13" t="str">
        <f>_xll.XLOOKUP(F785,products!$A$1:$A$49,products!$B$1:$B$49,,0)</f>
        <v>Lib</v>
      </c>
      <c r="L785" s="13" t="str">
        <f>_xll.XLOOKUP(F785,products!$A$1:$A$49,products!$C$1:$C$49,,0)</f>
        <v>D</v>
      </c>
      <c r="M785" s="10" t="str">
        <f>_xll.XLOOKUP(F785,products!$A$1:$A$49,products!$D$1:$D$49,,0) &amp; " Kg "</f>
        <v xml:space="preserve">0.2 Kg </v>
      </c>
      <c r="N785" s="26">
        <f>_xll.XLOOKUP(F785,products!$A$1:$A$49,products!$E$1:$E$49,,0)</f>
        <v>3.8849999999999998</v>
      </c>
      <c r="O785" s="27">
        <f>(G785*N785)</f>
        <v>7.77</v>
      </c>
      <c r="P785" t="str">
        <f>IF(K785="Rob","Robusta",IF(K785="Exc","Excelsa",IF(K785="Lib","Liberica",IF(K785="Ara","Arabica",""))))</f>
        <v>Liberica</v>
      </c>
      <c r="Q785" t="str">
        <f>IF(L785="M","Medium",IF(L785="D","Dark",IF(L785="L","Light","")))</f>
        <v>Dark</v>
      </c>
      <c r="R785" t="str">
        <f>_xll.XLOOKUP(Table3[[#This Row],[Customer ID]],customers!$A$1:$A$1001,customers!$I$1:$I$1001,,0)</f>
        <v>No</v>
      </c>
    </row>
    <row r="786" spans="1:18" x14ac:dyDescent="0.3">
      <c r="A786" s="9" t="s">
        <v>1204</v>
      </c>
      <c r="B786" s="18">
        <v>44510</v>
      </c>
      <c r="C786" s="8">
        <f>YEAR(B786)</f>
        <v>2021</v>
      </c>
      <c r="D786" s="38" t="str">
        <f t="shared" si="12"/>
        <v>Nov</v>
      </c>
      <c r="E786" s="9" t="s">
        <v>1205</v>
      </c>
      <c r="F786" s="10" t="s">
        <v>6143</v>
      </c>
      <c r="G786" s="9">
        <v>6</v>
      </c>
      <c r="H786" s="9" t="str">
        <f>_xll.XLOOKUP(E786,customers!$A$1:$A$1001,customers!$B$1:$B$1001,,0)</f>
        <v>Raleigh Lepere</v>
      </c>
      <c r="I786" s="32" t="str">
        <f>_xll.XLOOKUP(E786,customers!$A$1:$A$1001,customers!$C$1:$C$1001,,0)</f>
        <v>rlepere3j@shop-pro.jp</v>
      </c>
      <c r="J786" s="9" t="str">
        <f>_xll.XLOOKUP(E786,customers!$A$1:$A$1001,customers!$G$1:$G$1001,,0)</f>
        <v>Ireland</v>
      </c>
      <c r="K786" s="10" t="str">
        <f>_xll.XLOOKUP(F786,products!$A$1:$A$49,products!$B$1:$B$49,,0)</f>
        <v>Lib</v>
      </c>
      <c r="L786" s="10" t="str">
        <f>_xll.XLOOKUP(F786,products!$A$1:$A$49,products!$C$1:$C$49,,0)</f>
        <v>D</v>
      </c>
      <c r="M786" s="10" t="str">
        <f>_xll.XLOOKUP(F786,products!$A$1:$A$49,products!$D$1:$D$49,,0) &amp; " Kg "</f>
        <v xml:space="preserve">1 Kg </v>
      </c>
      <c r="N786" s="24">
        <f>_xll.XLOOKUP(F786,products!$A$1:$A$49,products!$E$1:$E$49,,0)</f>
        <v>12.95</v>
      </c>
      <c r="O786" s="25">
        <f>(G786*N786)</f>
        <v>77.699999999999989</v>
      </c>
      <c r="P786" t="str">
        <f>IF(K786="Rob","Robusta",IF(K786="Exc","Excelsa",IF(K786="Lib","Liberica",IF(K786="Ara","Arabica",""))))</f>
        <v>Liberica</v>
      </c>
      <c r="Q786" t="str">
        <f>IF(L786="M","Medium",IF(L786="D","Dark",IF(L786="L","Light","")))</f>
        <v>Dark</v>
      </c>
      <c r="R786" t="str">
        <f>_xll.XLOOKUP(Table3[[#This Row],[Customer ID]],customers!$A$1:$A$1001,customers!$I$1:$I$1001,,0)</f>
        <v>No</v>
      </c>
    </row>
    <row r="787" spans="1:18" x14ac:dyDescent="0.3">
      <c r="A787" s="12" t="s">
        <v>1344</v>
      </c>
      <c r="B787" s="19">
        <v>44510</v>
      </c>
      <c r="C787" s="11">
        <f>YEAR(B787)</f>
        <v>2021</v>
      </c>
      <c r="D787" s="38" t="str">
        <f t="shared" si="12"/>
        <v>Nov</v>
      </c>
      <c r="E787" s="12" t="s">
        <v>1345</v>
      </c>
      <c r="F787" s="13" t="s">
        <v>6151</v>
      </c>
      <c r="G787" s="12">
        <v>3</v>
      </c>
      <c r="H787" s="12" t="str">
        <f>_xll.XLOOKUP(E787,customers!$A$1:$A$1001,customers!$B$1:$B$1001,,0)</f>
        <v>Bettina Leffek</v>
      </c>
      <c r="I787" s="33" t="str">
        <f>_xll.XLOOKUP(E787,customers!$A$1:$A$1001,customers!$C$1:$C$1001,,0)</f>
        <v>bleffek48@ning.com</v>
      </c>
      <c r="J787" s="12" t="str">
        <f>_xll.XLOOKUP(E787,customers!$A$1:$A$1001,customers!$G$1:$G$1001,,0)</f>
        <v>United States</v>
      </c>
      <c r="K787" s="13" t="str">
        <f>_xll.XLOOKUP(F787,products!$A$1:$A$49,products!$B$1:$B$49,,0)</f>
        <v>Rob</v>
      </c>
      <c r="L787" s="13" t="str">
        <f>_xll.XLOOKUP(F787,products!$A$1:$A$49,products!$C$1:$C$49,,0)</f>
        <v>M</v>
      </c>
      <c r="M787" s="10" t="str">
        <f>_xll.XLOOKUP(F787,products!$A$1:$A$49,products!$D$1:$D$49,,0) &amp; " Kg "</f>
        <v xml:space="preserve">2.5 Kg </v>
      </c>
      <c r="N787" s="26">
        <f>_xll.XLOOKUP(F787,products!$A$1:$A$49,products!$E$1:$E$49,,0)</f>
        <v>22.884999999999998</v>
      </c>
      <c r="O787" s="27">
        <f>(G787*N787)</f>
        <v>68.655000000000001</v>
      </c>
      <c r="P787" t="str">
        <f>IF(K787="Rob","Robusta",IF(K787="Exc","Excelsa",IF(K787="Lib","Liberica",IF(K787="Ara","Arabica",""))))</f>
        <v>Robusta</v>
      </c>
      <c r="Q787" t="str">
        <f>IF(L787="M","Medium",IF(L787="D","Dark",IF(L787="L","Light","")))</f>
        <v>Medium</v>
      </c>
      <c r="R787" t="str">
        <f>_xll.XLOOKUP(Table3[[#This Row],[Customer ID]],customers!$A$1:$A$1001,customers!$I$1:$I$1001,,0)</f>
        <v>Yes</v>
      </c>
    </row>
    <row r="788" spans="1:18" x14ac:dyDescent="0.3">
      <c r="A788" s="9" t="s">
        <v>4921</v>
      </c>
      <c r="B788" s="18">
        <v>44511</v>
      </c>
      <c r="C788" s="8">
        <f>YEAR(B788)</f>
        <v>2021</v>
      </c>
      <c r="D788" s="38" t="str">
        <f t="shared" si="12"/>
        <v>Nov</v>
      </c>
      <c r="E788" s="9" t="s">
        <v>4922</v>
      </c>
      <c r="F788" s="10" t="s">
        <v>6170</v>
      </c>
      <c r="G788" s="9">
        <v>2</v>
      </c>
      <c r="H788" s="9" t="str">
        <f>_xll.XLOOKUP(E788,customers!$A$1:$A$1001,customers!$B$1:$B$1001,,0)</f>
        <v>Graeme Whitehead</v>
      </c>
      <c r="I788" s="32" t="str">
        <f>_xll.XLOOKUP(E788,customers!$A$1:$A$1001,customers!$C$1:$C$1001,,0)</f>
        <v>gwhiteheadls@hp.com</v>
      </c>
      <c r="J788" s="9" t="str">
        <f>_xll.XLOOKUP(E788,customers!$A$1:$A$1001,customers!$G$1:$G$1001,,0)</f>
        <v>United States</v>
      </c>
      <c r="K788" s="10" t="str">
        <f>_xll.XLOOKUP(F788,products!$A$1:$A$49,products!$B$1:$B$49,,0)</f>
        <v>Lib</v>
      </c>
      <c r="L788" s="10" t="str">
        <f>_xll.XLOOKUP(F788,products!$A$1:$A$49,products!$C$1:$C$49,,0)</f>
        <v>L</v>
      </c>
      <c r="M788" s="10" t="str">
        <f>_xll.XLOOKUP(F788,products!$A$1:$A$49,products!$D$1:$D$49,,0) &amp; " Kg "</f>
        <v xml:space="preserve">1 Kg </v>
      </c>
      <c r="N788" s="24">
        <f>_xll.XLOOKUP(F788,products!$A$1:$A$49,products!$E$1:$E$49,,0)</f>
        <v>15.85</v>
      </c>
      <c r="O788" s="25">
        <f>(G788*N788)</f>
        <v>31.7</v>
      </c>
      <c r="P788" t="str">
        <f>IF(K788="Rob","Robusta",IF(K788="Exc","Excelsa",IF(K788="Lib","Liberica",IF(K788="Ara","Arabica",""))))</f>
        <v>Liberica</v>
      </c>
      <c r="Q788" t="str">
        <f>IF(L788="M","Medium",IF(L788="D","Dark",IF(L788="L","Light","")))</f>
        <v>Light</v>
      </c>
      <c r="R788" t="str">
        <f>_xll.XLOOKUP(Table3[[#This Row],[Customer ID]],customers!$A$1:$A$1001,customers!$I$1:$I$1001,,0)</f>
        <v>No</v>
      </c>
    </row>
    <row r="789" spans="1:18" x14ac:dyDescent="0.3">
      <c r="A789" s="12" t="s">
        <v>5643</v>
      </c>
      <c r="B789" s="19">
        <v>44511</v>
      </c>
      <c r="C789" s="11">
        <f>YEAR(B789)</f>
        <v>2021</v>
      </c>
      <c r="D789" s="38" t="str">
        <f t="shared" si="12"/>
        <v>Nov</v>
      </c>
      <c r="E789" s="12" t="s">
        <v>5644</v>
      </c>
      <c r="F789" s="13" t="s">
        <v>6155</v>
      </c>
      <c r="G789" s="12">
        <v>4</v>
      </c>
      <c r="H789" s="12" t="str">
        <f>_xll.XLOOKUP(E789,customers!$A$1:$A$1001,customers!$B$1:$B$1001,,0)</f>
        <v>Mindy Bogey</v>
      </c>
      <c r="I789" s="33" t="str">
        <f>_xll.XLOOKUP(E789,customers!$A$1:$A$1001,customers!$C$1:$C$1001,,0)</f>
        <v>mbogeypb@thetimes.co.uk</v>
      </c>
      <c r="J789" s="12" t="str">
        <f>_xll.XLOOKUP(E789,customers!$A$1:$A$1001,customers!$G$1:$G$1001,,0)</f>
        <v>United States</v>
      </c>
      <c r="K789" s="13" t="str">
        <f>_xll.XLOOKUP(F789,products!$A$1:$A$49,products!$B$1:$B$49,,0)</f>
        <v>Ara</v>
      </c>
      <c r="L789" s="13" t="str">
        <f>_xll.XLOOKUP(F789,products!$A$1:$A$49,products!$C$1:$C$49,,0)</f>
        <v>M</v>
      </c>
      <c r="M789" s="10" t="str">
        <f>_xll.XLOOKUP(F789,products!$A$1:$A$49,products!$D$1:$D$49,,0) &amp; " Kg "</f>
        <v xml:space="preserve">1 Kg </v>
      </c>
      <c r="N789" s="26">
        <f>_xll.XLOOKUP(F789,products!$A$1:$A$49,products!$E$1:$E$49,,0)</f>
        <v>11.25</v>
      </c>
      <c r="O789" s="27">
        <f>(G789*N789)</f>
        <v>45</v>
      </c>
      <c r="P789" t="str">
        <f>IF(K789="Rob","Robusta",IF(K789="Exc","Excelsa",IF(K789="Lib","Liberica",IF(K789="Ara","Arabica",""))))</f>
        <v>Arabica</v>
      </c>
      <c r="Q789" t="str">
        <f>IF(L789="M","Medium",IF(L789="D","Dark",IF(L789="L","Light","")))</f>
        <v>Medium</v>
      </c>
      <c r="R789" t="str">
        <f>_xll.XLOOKUP(Table3[[#This Row],[Customer ID]],customers!$A$1:$A$1001,customers!$I$1:$I$1001,,0)</f>
        <v>Yes</v>
      </c>
    </row>
    <row r="790" spans="1:18" x14ac:dyDescent="0.3">
      <c r="A790" s="9" t="s">
        <v>1520</v>
      </c>
      <c r="B790" s="18">
        <v>44512</v>
      </c>
      <c r="C790" s="8">
        <f>YEAR(B790)</f>
        <v>2021</v>
      </c>
      <c r="D790" s="38" t="str">
        <f t="shared" si="12"/>
        <v>Nov</v>
      </c>
      <c r="E790" s="9" t="s">
        <v>1521</v>
      </c>
      <c r="F790" s="10" t="s">
        <v>6156</v>
      </c>
      <c r="G790" s="9">
        <v>2</v>
      </c>
      <c r="H790" s="9" t="str">
        <f>_xll.XLOOKUP(E790,customers!$A$1:$A$1001,customers!$B$1:$B$1001,,0)</f>
        <v>Tory Walas</v>
      </c>
      <c r="I790" s="32" t="str">
        <f>_xll.XLOOKUP(E790,customers!$A$1:$A$1001,customers!$C$1:$C$1001,,0)</f>
        <v>twalas53@google.ca</v>
      </c>
      <c r="J790" s="9" t="str">
        <f>_xll.XLOOKUP(E790,customers!$A$1:$A$1001,customers!$G$1:$G$1001,,0)</f>
        <v>United States</v>
      </c>
      <c r="K790" s="10" t="str">
        <f>_xll.XLOOKUP(F790,products!$A$1:$A$49,products!$B$1:$B$49,,0)</f>
        <v>Exc</v>
      </c>
      <c r="L790" s="10" t="str">
        <f>_xll.XLOOKUP(F790,products!$A$1:$A$49,products!$C$1:$C$49,,0)</f>
        <v>M</v>
      </c>
      <c r="M790" s="10" t="str">
        <f>_xll.XLOOKUP(F790,products!$A$1:$A$49,products!$D$1:$D$49,,0) &amp; " Kg "</f>
        <v xml:space="preserve">0.2 Kg </v>
      </c>
      <c r="N790" s="24">
        <f>_xll.XLOOKUP(F790,products!$A$1:$A$49,products!$E$1:$E$49,,0)</f>
        <v>4.125</v>
      </c>
      <c r="O790" s="25">
        <f>(G790*N790)</f>
        <v>8.25</v>
      </c>
      <c r="P790" t="str">
        <f>IF(K790="Rob","Robusta",IF(K790="Exc","Excelsa",IF(K790="Lib","Liberica",IF(K790="Ara","Arabica",""))))</f>
        <v>Excelsa</v>
      </c>
      <c r="Q790" t="str">
        <f>IF(L790="M","Medium",IF(L790="D","Dark",IF(L790="L","Light","")))</f>
        <v>Medium</v>
      </c>
      <c r="R790" t="str">
        <f>_xll.XLOOKUP(Table3[[#This Row],[Customer ID]],customers!$A$1:$A$1001,customers!$I$1:$I$1001,,0)</f>
        <v>No</v>
      </c>
    </row>
    <row r="791" spans="1:18" x14ac:dyDescent="0.3">
      <c r="A791" s="12" t="s">
        <v>1736</v>
      </c>
      <c r="B791" s="19">
        <v>44513</v>
      </c>
      <c r="C791" s="11">
        <f>YEAR(B791)</f>
        <v>2021</v>
      </c>
      <c r="D791" s="38" t="str">
        <f t="shared" si="12"/>
        <v>Nov</v>
      </c>
      <c r="E791" s="12" t="s">
        <v>1737</v>
      </c>
      <c r="F791" s="13" t="s">
        <v>6140</v>
      </c>
      <c r="G791" s="12">
        <v>6</v>
      </c>
      <c r="H791" s="12" t="str">
        <f>_xll.XLOOKUP(E791,customers!$A$1:$A$1001,customers!$B$1:$B$1001,,0)</f>
        <v>Lenka Rushmer</v>
      </c>
      <c r="I791" s="33" t="str">
        <f>_xll.XLOOKUP(E791,customers!$A$1:$A$1001,customers!$C$1:$C$1001,,0)</f>
        <v>lrushmer65@europa.eu</v>
      </c>
      <c r="J791" s="12" t="str">
        <f>_xll.XLOOKUP(E791,customers!$A$1:$A$1001,customers!$G$1:$G$1001,,0)</f>
        <v>United States</v>
      </c>
      <c r="K791" s="13" t="str">
        <f>_xll.XLOOKUP(F791,products!$A$1:$A$49,products!$B$1:$B$49,,0)</f>
        <v>Ara</v>
      </c>
      <c r="L791" s="13" t="str">
        <f>_xll.XLOOKUP(F791,products!$A$1:$A$49,products!$C$1:$C$49,,0)</f>
        <v>L</v>
      </c>
      <c r="M791" s="10" t="str">
        <f>_xll.XLOOKUP(F791,products!$A$1:$A$49,products!$D$1:$D$49,,0) &amp; " Kg "</f>
        <v xml:space="preserve">1 Kg </v>
      </c>
      <c r="N791" s="26">
        <f>_xll.XLOOKUP(F791,products!$A$1:$A$49,products!$E$1:$E$49,,0)</f>
        <v>12.95</v>
      </c>
      <c r="O791" s="27">
        <f>(G791*N791)</f>
        <v>77.699999999999989</v>
      </c>
      <c r="P791" t="str">
        <f>IF(K791="Rob","Robusta",IF(K791="Exc","Excelsa",IF(K791="Lib","Liberica",IF(K791="Ara","Arabica",""))))</f>
        <v>Arabica</v>
      </c>
      <c r="Q791" t="str">
        <f>IF(L791="M","Medium",IF(L791="D","Dark",IF(L791="L","Light","")))</f>
        <v>Light</v>
      </c>
      <c r="R791" t="str">
        <f>_xll.XLOOKUP(Table3[[#This Row],[Customer ID]],customers!$A$1:$A$1001,customers!$I$1:$I$1001,,0)</f>
        <v>Yes</v>
      </c>
    </row>
    <row r="792" spans="1:18" x14ac:dyDescent="0.3">
      <c r="A792" s="9" t="s">
        <v>1946</v>
      </c>
      <c r="B792" s="18">
        <v>44513</v>
      </c>
      <c r="C792" s="8">
        <f>YEAR(B792)</f>
        <v>2021</v>
      </c>
      <c r="D792" s="38" t="str">
        <f t="shared" si="12"/>
        <v>Nov</v>
      </c>
      <c r="E792" s="9" t="s">
        <v>1947</v>
      </c>
      <c r="F792" s="10" t="s">
        <v>6185</v>
      </c>
      <c r="G792" s="9">
        <v>5</v>
      </c>
      <c r="H792" s="9" t="str">
        <f>_xll.XLOOKUP(E792,customers!$A$1:$A$1001,customers!$B$1:$B$1001,,0)</f>
        <v>Cobby Cromwell</v>
      </c>
      <c r="I792" s="32" t="str">
        <f>_xll.XLOOKUP(E792,customers!$A$1:$A$1001,customers!$C$1:$C$1001,,0)</f>
        <v>ccromwell76@desdev.cn</v>
      </c>
      <c r="J792" s="9" t="str">
        <f>_xll.XLOOKUP(E792,customers!$A$1:$A$1001,customers!$G$1:$G$1001,,0)</f>
        <v>United States</v>
      </c>
      <c r="K792" s="10" t="str">
        <f>_xll.XLOOKUP(F792,products!$A$1:$A$49,products!$B$1:$B$49,,0)</f>
        <v>Exc</v>
      </c>
      <c r="L792" s="10" t="str">
        <f>_xll.XLOOKUP(F792,products!$A$1:$A$49,products!$C$1:$C$49,,0)</f>
        <v>D</v>
      </c>
      <c r="M792" s="10" t="str">
        <f>_xll.XLOOKUP(F792,products!$A$1:$A$49,products!$D$1:$D$49,,0) &amp; " Kg "</f>
        <v xml:space="preserve">2.5 Kg </v>
      </c>
      <c r="N792" s="24">
        <f>_xll.XLOOKUP(F792,products!$A$1:$A$49,products!$E$1:$E$49,,0)</f>
        <v>27.945</v>
      </c>
      <c r="O792" s="25">
        <f>(G792*N792)</f>
        <v>139.72499999999999</v>
      </c>
      <c r="P792" t="str">
        <f>IF(K792="Rob","Robusta",IF(K792="Exc","Excelsa",IF(K792="Lib","Liberica",IF(K792="Ara","Arabica",""))))</f>
        <v>Excelsa</v>
      </c>
      <c r="Q792" t="str">
        <f>IF(L792="M","Medium",IF(L792="D","Dark",IF(L792="L","Light","")))</f>
        <v>Dark</v>
      </c>
      <c r="R792" t="str">
        <f>_xll.XLOOKUP(Table3[[#This Row],[Customer ID]],customers!$A$1:$A$1001,customers!$I$1:$I$1001,,0)</f>
        <v>No</v>
      </c>
    </row>
    <row r="793" spans="1:18" x14ac:dyDescent="0.3">
      <c r="A793" s="12" t="s">
        <v>1401</v>
      </c>
      <c r="B793" s="19">
        <v>44515</v>
      </c>
      <c r="C793" s="11">
        <f>YEAR(B793)</f>
        <v>2021</v>
      </c>
      <c r="D793" s="38" t="str">
        <f t="shared" si="12"/>
        <v>Nov</v>
      </c>
      <c r="E793" s="12" t="s">
        <v>1402</v>
      </c>
      <c r="F793" s="13" t="s">
        <v>6144</v>
      </c>
      <c r="G793" s="12">
        <v>3</v>
      </c>
      <c r="H793" s="12" t="str">
        <f>_xll.XLOOKUP(E793,customers!$A$1:$A$1001,customers!$B$1:$B$1001,,0)</f>
        <v>Dottie Tift</v>
      </c>
      <c r="I793" s="33" t="str">
        <f>_xll.XLOOKUP(E793,customers!$A$1:$A$1001,customers!$C$1:$C$1001,,0)</f>
        <v>dtift4i@netvibes.com</v>
      </c>
      <c r="J793" s="12" t="str">
        <f>_xll.XLOOKUP(E793,customers!$A$1:$A$1001,customers!$G$1:$G$1001,,0)</f>
        <v>United States</v>
      </c>
      <c r="K793" s="13" t="str">
        <f>_xll.XLOOKUP(F793,products!$A$1:$A$49,products!$B$1:$B$49,,0)</f>
        <v>Exc</v>
      </c>
      <c r="L793" s="13" t="str">
        <f>_xll.XLOOKUP(F793,products!$A$1:$A$49,products!$C$1:$C$49,,0)</f>
        <v>D</v>
      </c>
      <c r="M793" s="10" t="str">
        <f>_xll.XLOOKUP(F793,products!$A$1:$A$49,products!$D$1:$D$49,,0) &amp; " Kg "</f>
        <v xml:space="preserve">0.5 Kg </v>
      </c>
      <c r="N793" s="26">
        <f>_xll.XLOOKUP(F793,products!$A$1:$A$49,products!$E$1:$E$49,,0)</f>
        <v>7.29</v>
      </c>
      <c r="O793" s="27">
        <f>(G793*N793)</f>
        <v>21.87</v>
      </c>
      <c r="P793" t="str">
        <f>IF(K793="Rob","Robusta",IF(K793="Exc","Excelsa",IF(K793="Lib","Liberica",IF(K793="Ara","Arabica",""))))</f>
        <v>Excelsa</v>
      </c>
      <c r="Q793" t="str">
        <f>IF(L793="M","Medium",IF(L793="D","Dark",IF(L793="L","Light","")))</f>
        <v>Dark</v>
      </c>
      <c r="R793" t="str">
        <f>_xll.XLOOKUP(Table3[[#This Row],[Customer ID]],customers!$A$1:$A$1001,customers!$I$1:$I$1001,,0)</f>
        <v>Yes</v>
      </c>
    </row>
    <row r="794" spans="1:18" x14ac:dyDescent="0.3">
      <c r="A794" s="9" t="s">
        <v>5315</v>
      </c>
      <c r="B794" s="18">
        <v>44516</v>
      </c>
      <c r="C794" s="8">
        <f>YEAR(B794)</f>
        <v>2021</v>
      </c>
      <c r="D794" s="38" t="str">
        <f t="shared" si="12"/>
        <v>Nov</v>
      </c>
      <c r="E794" s="9" t="s">
        <v>5316</v>
      </c>
      <c r="F794" s="10" t="s">
        <v>6173</v>
      </c>
      <c r="G794" s="9">
        <v>5</v>
      </c>
      <c r="H794" s="9" t="str">
        <f>_xll.XLOOKUP(E794,customers!$A$1:$A$1001,customers!$B$1:$B$1001,,0)</f>
        <v>Skipton Morrall</v>
      </c>
      <c r="I794" s="32" t="str">
        <f>_xll.XLOOKUP(E794,customers!$A$1:$A$1001,customers!$C$1:$C$1001,,0)</f>
        <v>smorrallnq@answers.com</v>
      </c>
      <c r="J794" s="9" t="str">
        <f>_xll.XLOOKUP(E794,customers!$A$1:$A$1001,customers!$G$1:$G$1001,,0)</f>
        <v>United States</v>
      </c>
      <c r="K794" s="10" t="str">
        <f>_xll.XLOOKUP(F794,products!$A$1:$A$49,products!$B$1:$B$49,,0)</f>
        <v>Rob</v>
      </c>
      <c r="L794" s="10" t="str">
        <f>_xll.XLOOKUP(F794,products!$A$1:$A$49,products!$C$1:$C$49,,0)</f>
        <v>L</v>
      </c>
      <c r="M794" s="10" t="str">
        <f>_xll.XLOOKUP(F794,products!$A$1:$A$49,products!$D$1:$D$49,,0) &amp; " Kg "</f>
        <v xml:space="preserve">0.5 Kg </v>
      </c>
      <c r="N794" s="24">
        <f>_xll.XLOOKUP(F794,products!$A$1:$A$49,products!$E$1:$E$49,,0)</f>
        <v>7.169999999999999</v>
      </c>
      <c r="O794" s="25">
        <f>(G794*N794)</f>
        <v>35.849999999999994</v>
      </c>
      <c r="P794" t="str">
        <f>IF(K794="Rob","Robusta",IF(K794="Exc","Excelsa",IF(K794="Lib","Liberica",IF(K794="Ara","Arabica",""))))</f>
        <v>Robusta</v>
      </c>
      <c r="Q794" t="str">
        <f>IF(L794="M","Medium",IF(L794="D","Dark",IF(L794="L","Light","")))</f>
        <v>Light</v>
      </c>
      <c r="R794" t="str">
        <f>_xll.XLOOKUP(Table3[[#This Row],[Customer ID]],customers!$A$1:$A$1001,customers!$I$1:$I$1001,,0)</f>
        <v>Yes</v>
      </c>
    </row>
    <row r="795" spans="1:18" x14ac:dyDescent="0.3">
      <c r="A795" s="12" t="s">
        <v>5501</v>
      </c>
      <c r="B795" s="19">
        <v>44518</v>
      </c>
      <c r="C795" s="11">
        <f>YEAR(B795)</f>
        <v>2021</v>
      </c>
      <c r="D795" s="38" t="str">
        <f t="shared" si="12"/>
        <v>Nov</v>
      </c>
      <c r="E795" s="12" t="s">
        <v>5502</v>
      </c>
      <c r="F795" s="13" t="s">
        <v>6160</v>
      </c>
      <c r="G795" s="12">
        <v>2</v>
      </c>
      <c r="H795" s="12" t="str">
        <f>_xll.XLOOKUP(E795,customers!$A$1:$A$1001,customers!$B$1:$B$1001,,0)</f>
        <v>Marty Scholl</v>
      </c>
      <c r="I795" s="33" t="str">
        <f>_xll.XLOOKUP(E795,customers!$A$1:$A$1001,customers!$C$1:$C$1001,,0)</f>
        <v>mschollom@taobao.com</v>
      </c>
      <c r="J795" s="12" t="str">
        <f>_xll.XLOOKUP(E795,customers!$A$1:$A$1001,customers!$G$1:$G$1001,,0)</f>
        <v>United States</v>
      </c>
      <c r="K795" s="13" t="str">
        <f>_xll.XLOOKUP(F795,products!$A$1:$A$49,products!$B$1:$B$49,,0)</f>
        <v>Lib</v>
      </c>
      <c r="L795" s="13" t="str">
        <f>_xll.XLOOKUP(F795,products!$A$1:$A$49,products!$C$1:$C$49,,0)</f>
        <v>M</v>
      </c>
      <c r="M795" s="10" t="str">
        <f>_xll.XLOOKUP(F795,products!$A$1:$A$49,products!$D$1:$D$49,,0) &amp; " Kg "</f>
        <v xml:space="preserve">0.5 Kg </v>
      </c>
      <c r="N795" s="26">
        <f>_xll.XLOOKUP(F795,products!$A$1:$A$49,products!$E$1:$E$49,,0)</f>
        <v>8.73</v>
      </c>
      <c r="O795" s="27">
        <f>(G795*N795)</f>
        <v>17.46</v>
      </c>
      <c r="P795" t="str">
        <f>IF(K795="Rob","Robusta",IF(K795="Exc","Excelsa",IF(K795="Lib","Liberica",IF(K795="Ara","Arabica",""))))</f>
        <v>Liberica</v>
      </c>
      <c r="Q795" t="str">
        <f>IF(L795="M","Medium",IF(L795="D","Dark",IF(L795="L","Light","")))</f>
        <v>Medium</v>
      </c>
      <c r="R795" t="str">
        <f>_xll.XLOOKUP(Table3[[#This Row],[Customer ID]],customers!$A$1:$A$1001,customers!$I$1:$I$1001,,0)</f>
        <v>No</v>
      </c>
    </row>
    <row r="796" spans="1:18" x14ac:dyDescent="0.3">
      <c r="A796" s="9" t="s">
        <v>866</v>
      </c>
      <c r="B796" s="18">
        <v>44519</v>
      </c>
      <c r="C796" s="8">
        <f>YEAR(B796)</f>
        <v>2021</v>
      </c>
      <c r="D796" s="38" t="str">
        <f t="shared" si="12"/>
        <v>Nov</v>
      </c>
      <c r="E796" s="9" t="s">
        <v>867</v>
      </c>
      <c r="F796" s="10" t="s">
        <v>6145</v>
      </c>
      <c r="G796" s="9">
        <v>2</v>
      </c>
      <c r="H796" s="9" t="str">
        <f>_xll.XLOOKUP(E796,customers!$A$1:$A$1001,customers!$B$1:$B$1001,,0)</f>
        <v>Nat Saleway</v>
      </c>
      <c r="I796" s="32" t="str">
        <f>_xll.XLOOKUP(E796,customers!$A$1:$A$1001,customers!$C$1:$C$1001,,0)</f>
        <v>nsaleway1v@dedecms.com</v>
      </c>
      <c r="J796" s="9" t="str">
        <f>_xll.XLOOKUP(E796,customers!$A$1:$A$1001,customers!$G$1:$G$1001,,0)</f>
        <v>United States</v>
      </c>
      <c r="K796" s="10" t="str">
        <f>_xll.XLOOKUP(F796,products!$A$1:$A$49,products!$B$1:$B$49,,0)</f>
        <v>Lib</v>
      </c>
      <c r="L796" s="10" t="str">
        <f>_xll.XLOOKUP(F796,products!$A$1:$A$49,products!$C$1:$C$49,,0)</f>
        <v>L</v>
      </c>
      <c r="M796" s="10" t="str">
        <f>_xll.XLOOKUP(F796,products!$A$1:$A$49,products!$D$1:$D$49,,0) &amp; " Kg "</f>
        <v xml:space="preserve">0.2 Kg </v>
      </c>
      <c r="N796" s="24">
        <f>_xll.XLOOKUP(F796,products!$A$1:$A$49,products!$E$1:$E$49,,0)</f>
        <v>4.7549999999999999</v>
      </c>
      <c r="O796" s="25">
        <f>(G796*N796)</f>
        <v>9.51</v>
      </c>
      <c r="P796" t="str">
        <f>IF(K796="Rob","Robusta",IF(K796="Exc","Excelsa",IF(K796="Lib","Liberica",IF(K796="Ara","Arabica",""))))</f>
        <v>Liberica</v>
      </c>
      <c r="Q796" t="str">
        <f>IF(L796="M","Medium",IF(L796="D","Dark",IF(L796="L","Light","")))</f>
        <v>Light</v>
      </c>
      <c r="R796" t="str">
        <f>_xll.XLOOKUP(Table3[[#This Row],[Customer ID]],customers!$A$1:$A$1001,customers!$I$1:$I$1001,,0)</f>
        <v>No</v>
      </c>
    </row>
    <row r="797" spans="1:18" x14ac:dyDescent="0.3">
      <c r="A797" s="12" t="s">
        <v>5234</v>
      </c>
      <c r="B797" s="19">
        <v>44521</v>
      </c>
      <c r="C797" s="11">
        <f>YEAR(B797)</f>
        <v>2021</v>
      </c>
      <c r="D797" s="38" t="str">
        <f t="shared" si="12"/>
        <v>Nov</v>
      </c>
      <c r="E797" s="12" t="s">
        <v>5235</v>
      </c>
      <c r="F797" s="13" t="s">
        <v>6139</v>
      </c>
      <c r="G797" s="12">
        <v>5</v>
      </c>
      <c r="H797" s="12" t="str">
        <f>_xll.XLOOKUP(E797,customers!$A$1:$A$1001,customers!$B$1:$B$1001,,0)</f>
        <v>Miran Doidge</v>
      </c>
      <c r="I797" s="33" t="str">
        <f>_xll.XLOOKUP(E797,customers!$A$1:$A$1001,customers!$C$1:$C$1001,,0)</f>
        <v>mdoidgenb@etsy.com</v>
      </c>
      <c r="J797" s="12" t="str">
        <f>_xll.XLOOKUP(E797,customers!$A$1:$A$1001,customers!$G$1:$G$1001,,0)</f>
        <v>United States</v>
      </c>
      <c r="K797" s="13" t="str">
        <f>_xll.XLOOKUP(F797,products!$A$1:$A$49,products!$B$1:$B$49,,0)</f>
        <v>Exc</v>
      </c>
      <c r="L797" s="13" t="str">
        <f>_xll.XLOOKUP(F797,products!$A$1:$A$49,products!$C$1:$C$49,,0)</f>
        <v>M</v>
      </c>
      <c r="M797" s="10" t="str">
        <f>_xll.XLOOKUP(F797,products!$A$1:$A$49,products!$D$1:$D$49,,0) &amp; " Kg "</f>
        <v xml:space="preserve">0.5 Kg </v>
      </c>
      <c r="N797" s="26">
        <f>_xll.XLOOKUP(F797,products!$A$1:$A$49,products!$E$1:$E$49,,0)</f>
        <v>8.25</v>
      </c>
      <c r="O797" s="27">
        <f>(G797*N797)</f>
        <v>41.25</v>
      </c>
      <c r="P797" t="str">
        <f>IF(K797="Rob","Robusta",IF(K797="Exc","Excelsa",IF(K797="Lib","Liberica",IF(K797="Ara","Arabica",""))))</f>
        <v>Excelsa</v>
      </c>
      <c r="Q797" t="str">
        <f>IF(L797="M","Medium",IF(L797="D","Dark",IF(L797="L","Light","")))</f>
        <v>Medium</v>
      </c>
      <c r="R797" t="str">
        <f>_xll.XLOOKUP(Table3[[#This Row],[Customer ID]],customers!$A$1:$A$1001,customers!$I$1:$I$1001,,0)</f>
        <v>No</v>
      </c>
    </row>
    <row r="798" spans="1:18" x14ac:dyDescent="0.3">
      <c r="A798" s="9" t="s">
        <v>5553</v>
      </c>
      <c r="B798" s="18">
        <v>44521</v>
      </c>
      <c r="C798" s="8">
        <f>YEAR(B798)</f>
        <v>2021</v>
      </c>
      <c r="D798" s="38" t="str">
        <f t="shared" si="12"/>
        <v>Nov</v>
      </c>
      <c r="E798" s="9" t="s">
        <v>5554</v>
      </c>
      <c r="F798" s="10" t="s">
        <v>6166</v>
      </c>
      <c r="G798" s="9">
        <v>5</v>
      </c>
      <c r="H798" s="9" t="str">
        <f>_xll.XLOOKUP(E798,customers!$A$1:$A$1001,customers!$B$1:$B$1001,,0)</f>
        <v>Derick Snow</v>
      </c>
      <c r="I798" s="32">
        <f>_xll.XLOOKUP(E798,customers!$A$1:$A$1001,customers!$C$1:$C$1001,,0)</f>
        <v>0</v>
      </c>
      <c r="J798" s="9" t="str">
        <f>_xll.XLOOKUP(E798,customers!$A$1:$A$1001,customers!$G$1:$G$1001,,0)</f>
        <v>United States</v>
      </c>
      <c r="K798" s="10" t="str">
        <f>_xll.XLOOKUP(F798,products!$A$1:$A$49,products!$B$1:$B$49,,0)</f>
        <v>Exc</v>
      </c>
      <c r="L798" s="10" t="str">
        <f>_xll.XLOOKUP(F798,products!$A$1:$A$49,products!$C$1:$C$49,,0)</f>
        <v>M</v>
      </c>
      <c r="M798" s="10" t="str">
        <f>_xll.XLOOKUP(F798,products!$A$1:$A$49,products!$D$1:$D$49,,0) &amp; " Kg "</f>
        <v xml:space="preserve">2.5 Kg </v>
      </c>
      <c r="N798" s="24">
        <f>_xll.XLOOKUP(F798,products!$A$1:$A$49,products!$E$1:$E$49,,0)</f>
        <v>31.624999999999996</v>
      </c>
      <c r="O798" s="25">
        <f>(G798*N798)</f>
        <v>158.12499999999997</v>
      </c>
      <c r="P798" t="str">
        <f>IF(K798="Rob","Robusta",IF(K798="Exc","Excelsa",IF(K798="Lib","Liberica",IF(K798="Ara","Arabica",""))))</f>
        <v>Excelsa</v>
      </c>
      <c r="Q798" t="str">
        <f>IF(L798="M","Medium",IF(L798="D","Dark",IF(L798="L","Light","")))</f>
        <v>Medium</v>
      </c>
      <c r="R798" t="str">
        <f>_xll.XLOOKUP(Table3[[#This Row],[Customer ID]],customers!$A$1:$A$1001,customers!$I$1:$I$1001,,0)</f>
        <v>No</v>
      </c>
    </row>
    <row r="799" spans="1:18" x14ac:dyDescent="0.3">
      <c r="A799" s="12" t="s">
        <v>1917</v>
      </c>
      <c r="B799" s="19">
        <v>44523</v>
      </c>
      <c r="C799" s="11">
        <f>YEAR(B799)</f>
        <v>2021</v>
      </c>
      <c r="D799" s="38" t="str">
        <f t="shared" si="12"/>
        <v>Nov</v>
      </c>
      <c r="E799" s="12" t="s">
        <v>1918</v>
      </c>
      <c r="F799" s="13" t="s">
        <v>6162</v>
      </c>
      <c r="G799" s="12">
        <v>4</v>
      </c>
      <c r="H799" s="12" t="str">
        <f>_xll.XLOOKUP(E799,customers!$A$1:$A$1001,customers!$B$1:$B$1001,,0)</f>
        <v>Leia Kernan</v>
      </c>
      <c r="I799" s="33" t="str">
        <f>_xll.XLOOKUP(E799,customers!$A$1:$A$1001,customers!$C$1:$C$1001,,0)</f>
        <v>lkernan71@wsj.com</v>
      </c>
      <c r="J799" s="12" t="str">
        <f>_xll.XLOOKUP(E799,customers!$A$1:$A$1001,customers!$G$1:$G$1001,,0)</f>
        <v>United States</v>
      </c>
      <c r="K799" s="13" t="str">
        <f>_xll.XLOOKUP(F799,products!$A$1:$A$49,products!$B$1:$B$49,,0)</f>
        <v>Lib</v>
      </c>
      <c r="L799" s="13" t="str">
        <f>_xll.XLOOKUP(F799,products!$A$1:$A$49,products!$C$1:$C$49,,0)</f>
        <v>M</v>
      </c>
      <c r="M799" s="10" t="str">
        <f>_xll.XLOOKUP(F799,products!$A$1:$A$49,products!$D$1:$D$49,,0) &amp; " Kg "</f>
        <v xml:space="preserve">1 Kg </v>
      </c>
      <c r="N799" s="26">
        <f>_xll.XLOOKUP(F799,products!$A$1:$A$49,products!$E$1:$E$49,,0)</f>
        <v>14.55</v>
      </c>
      <c r="O799" s="27">
        <f>(G799*N799)</f>
        <v>58.2</v>
      </c>
      <c r="P799" t="str">
        <f>IF(K799="Rob","Robusta",IF(K799="Exc","Excelsa",IF(K799="Lib","Liberica",IF(K799="Ara","Arabica",""))))</f>
        <v>Liberica</v>
      </c>
      <c r="Q799" t="str">
        <f>IF(L799="M","Medium",IF(L799="D","Dark",IF(L799="L","Light","")))</f>
        <v>Medium</v>
      </c>
      <c r="R799" t="str">
        <f>_xll.XLOOKUP(Table3[[#This Row],[Customer ID]],customers!$A$1:$A$1001,customers!$I$1:$I$1001,,0)</f>
        <v>No</v>
      </c>
    </row>
    <row r="800" spans="1:18" x14ac:dyDescent="0.3">
      <c r="A800" s="9" t="s">
        <v>3633</v>
      </c>
      <c r="B800" s="18">
        <v>44523</v>
      </c>
      <c r="C800" s="8">
        <f>YEAR(B800)</f>
        <v>2021</v>
      </c>
      <c r="D800" s="38" t="str">
        <f t="shared" si="12"/>
        <v>Nov</v>
      </c>
      <c r="E800" s="9" t="s">
        <v>3634</v>
      </c>
      <c r="F800" s="10" t="s">
        <v>6159</v>
      </c>
      <c r="G800" s="9">
        <v>2</v>
      </c>
      <c r="H800" s="9" t="str">
        <f>_xll.XLOOKUP(E800,customers!$A$1:$A$1001,customers!$B$1:$B$1001,,0)</f>
        <v>Cissiee Raisbeck</v>
      </c>
      <c r="I800" s="32" t="str">
        <f>_xll.XLOOKUP(E800,customers!$A$1:$A$1001,customers!$C$1:$C$1001,,0)</f>
        <v>craisbeckfg@webnode.com</v>
      </c>
      <c r="J800" s="9" t="str">
        <f>_xll.XLOOKUP(E800,customers!$A$1:$A$1001,customers!$G$1:$G$1001,,0)</f>
        <v>United States</v>
      </c>
      <c r="K800" s="10" t="str">
        <f>_xll.XLOOKUP(F800,products!$A$1:$A$49,products!$B$1:$B$49,,0)</f>
        <v>Lib</v>
      </c>
      <c r="L800" s="10" t="str">
        <f>_xll.XLOOKUP(F800,products!$A$1:$A$49,products!$C$1:$C$49,,0)</f>
        <v>M</v>
      </c>
      <c r="M800" s="10" t="str">
        <f>_xll.XLOOKUP(F800,products!$A$1:$A$49,products!$D$1:$D$49,,0) &amp; " Kg "</f>
        <v xml:space="preserve">0.2 Kg </v>
      </c>
      <c r="N800" s="24">
        <f>_xll.XLOOKUP(F800,products!$A$1:$A$49,products!$E$1:$E$49,,0)</f>
        <v>4.3650000000000002</v>
      </c>
      <c r="O800" s="25">
        <f>(G800*N800)</f>
        <v>8.73</v>
      </c>
      <c r="P800" t="str">
        <f>IF(K800="Rob","Robusta",IF(K800="Exc","Excelsa",IF(K800="Lib","Liberica",IF(K800="Ara","Arabica",""))))</f>
        <v>Liberica</v>
      </c>
      <c r="Q800" t="str">
        <f>IF(L800="M","Medium",IF(L800="D","Dark",IF(L800="L","Light","")))</f>
        <v>Medium</v>
      </c>
      <c r="R800" t="str">
        <f>_xll.XLOOKUP(Table3[[#This Row],[Customer ID]],customers!$A$1:$A$1001,customers!$I$1:$I$1001,,0)</f>
        <v>Yes</v>
      </c>
    </row>
    <row r="801" spans="1:18" x14ac:dyDescent="0.3">
      <c r="A801" s="12" t="s">
        <v>3854</v>
      </c>
      <c r="B801" s="19">
        <v>44523</v>
      </c>
      <c r="C801" s="11">
        <f>YEAR(B801)</f>
        <v>2021</v>
      </c>
      <c r="D801" s="38" t="str">
        <f t="shared" si="12"/>
        <v>Nov</v>
      </c>
      <c r="E801" s="12" t="s">
        <v>3855</v>
      </c>
      <c r="F801" s="13" t="s">
        <v>6157</v>
      </c>
      <c r="G801" s="12">
        <v>5</v>
      </c>
      <c r="H801" s="12" t="str">
        <f>_xll.XLOOKUP(E801,customers!$A$1:$A$1001,customers!$B$1:$B$1001,,0)</f>
        <v>Kienan Scholard</v>
      </c>
      <c r="I801" s="33" t="str">
        <f>_xll.XLOOKUP(E801,customers!$A$1:$A$1001,customers!$C$1:$C$1001,,0)</f>
        <v>kscholardgk@sbwire.com</v>
      </c>
      <c r="J801" s="12" t="str">
        <f>_xll.XLOOKUP(E801,customers!$A$1:$A$1001,customers!$G$1:$G$1001,,0)</f>
        <v>United States</v>
      </c>
      <c r="K801" s="13" t="str">
        <f>_xll.XLOOKUP(F801,products!$A$1:$A$49,products!$B$1:$B$49,,0)</f>
        <v>Ara</v>
      </c>
      <c r="L801" s="13" t="str">
        <f>_xll.XLOOKUP(F801,products!$A$1:$A$49,products!$C$1:$C$49,,0)</f>
        <v>M</v>
      </c>
      <c r="M801" s="10" t="str">
        <f>_xll.XLOOKUP(F801,products!$A$1:$A$49,products!$D$1:$D$49,,0) &amp; " Kg "</f>
        <v xml:space="preserve">0.5 Kg </v>
      </c>
      <c r="N801" s="26">
        <f>_xll.XLOOKUP(F801,products!$A$1:$A$49,products!$E$1:$E$49,,0)</f>
        <v>6.75</v>
      </c>
      <c r="O801" s="27">
        <f>(G801*N801)</f>
        <v>33.75</v>
      </c>
      <c r="P801" t="str">
        <f>IF(K801="Rob","Robusta",IF(K801="Exc","Excelsa",IF(K801="Lib","Liberica",IF(K801="Ara","Arabica",""))))</f>
        <v>Arabica</v>
      </c>
      <c r="Q801" t="str">
        <f>IF(L801="M","Medium",IF(L801="D","Dark",IF(L801="L","Light","")))</f>
        <v>Medium</v>
      </c>
      <c r="R801" t="str">
        <f>_xll.XLOOKUP(Table3[[#This Row],[Customer ID]],customers!$A$1:$A$1001,customers!$I$1:$I$1001,,0)</f>
        <v>No</v>
      </c>
    </row>
    <row r="802" spans="1:18" x14ac:dyDescent="0.3">
      <c r="A802" s="9" t="s">
        <v>5575</v>
      </c>
      <c r="B802" s="18">
        <v>44523</v>
      </c>
      <c r="C802" s="8">
        <f>YEAR(B802)</f>
        <v>2021</v>
      </c>
      <c r="D802" s="38" t="str">
        <f t="shared" si="12"/>
        <v>Nov</v>
      </c>
      <c r="E802" s="9" t="s">
        <v>5554</v>
      </c>
      <c r="F802" s="10" t="s">
        <v>6162</v>
      </c>
      <c r="G802" s="9">
        <v>5</v>
      </c>
      <c r="H802" s="9" t="str">
        <f>_xll.XLOOKUP(E802,customers!$A$1:$A$1001,customers!$B$1:$B$1001,,0)</f>
        <v>Derick Snow</v>
      </c>
      <c r="I802" s="32">
        <f>_xll.XLOOKUP(E802,customers!$A$1:$A$1001,customers!$C$1:$C$1001,,0)</f>
        <v>0</v>
      </c>
      <c r="J802" s="9" t="str">
        <f>_xll.XLOOKUP(E802,customers!$A$1:$A$1001,customers!$G$1:$G$1001,,0)</f>
        <v>United States</v>
      </c>
      <c r="K802" s="10" t="str">
        <f>_xll.XLOOKUP(F802,products!$A$1:$A$49,products!$B$1:$B$49,,0)</f>
        <v>Lib</v>
      </c>
      <c r="L802" s="10" t="str">
        <f>_xll.XLOOKUP(F802,products!$A$1:$A$49,products!$C$1:$C$49,,0)</f>
        <v>M</v>
      </c>
      <c r="M802" s="10" t="str">
        <f>_xll.XLOOKUP(F802,products!$A$1:$A$49,products!$D$1:$D$49,,0) &amp; " Kg "</f>
        <v xml:space="preserve">1 Kg </v>
      </c>
      <c r="N802" s="24">
        <f>_xll.XLOOKUP(F802,products!$A$1:$A$49,products!$E$1:$E$49,,0)</f>
        <v>14.55</v>
      </c>
      <c r="O802" s="25">
        <f>(G802*N802)</f>
        <v>72.75</v>
      </c>
      <c r="P802" t="str">
        <f>IF(K802="Rob","Robusta",IF(K802="Exc","Excelsa",IF(K802="Lib","Liberica",IF(K802="Ara","Arabica",""))))</f>
        <v>Liberica</v>
      </c>
      <c r="Q802" t="str">
        <f>IF(L802="M","Medium",IF(L802="D","Dark",IF(L802="L","Light","")))</f>
        <v>Medium</v>
      </c>
      <c r="R802" t="str">
        <f>_xll.XLOOKUP(Table3[[#This Row],[Customer ID]],customers!$A$1:$A$1001,customers!$I$1:$I$1001,,0)</f>
        <v>No</v>
      </c>
    </row>
    <row r="803" spans="1:18" x14ac:dyDescent="0.3">
      <c r="A803" s="12" t="s">
        <v>711</v>
      </c>
      <c r="B803" s="19">
        <v>44524</v>
      </c>
      <c r="C803" s="11">
        <f>YEAR(B803)</f>
        <v>2021</v>
      </c>
      <c r="D803" s="38" t="str">
        <f t="shared" si="12"/>
        <v>Nov</v>
      </c>
      <c r="E803" s="12" t="s">
        <v>712</v>
      </c>
      <c r="F803" s="13" t="s">
        <v>6138</v>
      </c>
      <c r="G803" s="12">
        <v>6</v>
      </c>
      <c r="H803" s="12" t="str">
        <f>_xll.XLOOKUP(E803,customers!$A$1:$A$1001,customers!$B$1:$B$1001,,0)</f>
        <v>Hy Zanetto</v>
      </c>
      <c r="I803" s="33">
        <f>_xll.XLOOKUP(E803,customers!$A$1:$A$1001,customers!$C$1:$C$1001,,0)</f>
        <v>0</v>
      </c>
      <c r="J803" s="12" t="str">
        <f>_xll.XLOOKUP(E803,customers!$A$1:$A$1001,customers!$G$1:$G$1001,,0)</f>
        <v>United States</v>
      </c>
      <c r="K803" s="13" t="str">
        <f>_xll.XLOOKUP(F803,products!$A$1:$A$49,products!$B$1:$B$49,,0)</f>
        <v>Rob</v>
      </c>
      <c r="L803" s="13" t="str">
        <f>_xll.XLOOKUP(F803,products!$A$1:$A$49,products!$C$1:$C$49,,0)</f>
        <v>M</v>
      </c>
      <c r="M803" s="10" t="str">
        <f>_xll.XLOOKUP(F803,products!$A$1:$A$49,products!$D$1:$D$49,,0) &amp; " Kg "</f>
        <v xml:space="preserve">1 Kg </v>
      </c>
      <c r="N803" s="26">
        <f>_xll.XLOOKUP(F803,products!$A$1:$A$49,products!$E$1:$E$49,,0)</f>
        <v>9.9499999999999993</v>
      </c>
      <c r="O803" s="27">
        <f>(G803*N803)</f>
        <v>59.699999999999996</v>
      </c>
      <c r="P803" t="str">
        <f>IF(K803="Rob","Robusta",IF(K803="Exc","Excelsa",IF(K803="Lib","Liberica",IF(K803="Ara","Arabica",""))))</f>
        <v>Robusta</v>
      </c>
      <c r="Q803" t="str">
        <f>IF(L803="M","Medium",IF(L803="D","Dark",IF(L803="L","Light","")))</f>
        <v>Medium</v>
      </c>
      <c r="R803" t="str">
        <f>_xll.XLOOKUP(Table3[[#This Row],[Customer ID]],customers!$A$1:$A$1001,customers!$I$1:$I$1001,,0)</f>
        <v>Yes</v>
      </c>
    </row>
    <row r="804" spans="1:18" x14ac:dyDescent="0.3">
      <c r="A804" s="9" t="s">
        <v>3041</v>
      </c>
      <c r="B804" s="18">
        <v>44524</v>
      </c>
      <c r="C804" s="8">
        <f>YEAR(B804)</f>
        <v>2021</v>
      </c>
      <c r="D804" s="38" t="str">
        <f t="shared" si="12"/>
        <v>Nov</v>
      </c>
      <c r="E804" s="9" t="s">
        <v>3042</v>
      </c>
      <c r="F804" s="10" t="s">
        <v>6167</v>
      </c>
      <c r="G804" s="9">
        <v>3</v>
      </c>
      <c r="H804" s="9" t="str">
        <f>_xll.XLOOKUP(E804,customers!$A$1:$A$1001,customers!$B$1:$B$1001,,0)</f>
        <v>Morgen Seson</v>
      </c>
      <c r="I804" s="32" t="str">
        <f>_xll.XLOOKUP(E804,customers!$A$1:$A$1001,customers!$C$1:$C$1001,,0)</f>
        <v>msesonck@census.gov</v>
      </c>
      <c r="J804" s="9" t="str">
        <f>_xll.XLOOKUP(E804,customers!$A$1:$A$1001,customers!$G$1:$G$1001,,0)</f>
        <v>United States</v>
      </c>
      <c r="K804" s="10" t="str">
        <f>_xll.XLOOKUP(F804,products!$A$1:$A$49,products!$B$1:$B$49,,0)</f>
        <v>Ara</v>
      </c>
      <c r="L804" s="10" t="str">
        <f>_xll.XLOOKUP(F804,products!$A$1:$A$49,products!$C$1:$C$49,,0)</f>
        <v>L</v>
      </c>
      <c r="M804" s="10" t="str">
        <f>_xll.XLOOKUP(F804,products!$A$1:$A$49,products!$D$1:$D$49,,0) &amp; " Kg "</f>
        <v xml:space="preserve">0.2 Kg </v>
      </c>
      <c r="N804" s="24">
        <f>_xll.XLOOKUP(F804,products!$A$1:$A$49,products!$E$1:$E$49,,0)</f>
        <v>3.8849999999999998</v>
      </c>
      <c r="O804" s="25">
        <f>(G804*N804)</f>
        <v>11.654999999999999</v>
      </c>
      <c r="P804" t="str">
        <f>IF(K804="Rob","Robusta",IF(K804="Exc","Excelsa",IF(K804="Lib","Liberica",IF(K804="Ara","Arabica",""))))</f>
        <v>Arabica</v>
      </c>
      <c r="Q804" t="str">
        <f>IF(L804="M","Medium",IF(L804="D","Dark",IF(L804="L","Light","")))</f>
        <v>Light</v>
      </c>
      <c r="R804" t="str">
        <f>_xll.XLOOKUP(Table3[[#This Row],[Customer ID]],customers!$A$1:$A$1001,customers!$I$1:$I$1001,,0)</f>
        <v>No</v>
      </c>
    </row>
    <row r="805" spans="1:18" x14ac:dyDescent="0.3">
      <c r="A805" s="12" t="s">
        <v>3700</v>
      </c>
      <c r="B805" s="19">
        <v>44526</v>
      </c>
      <c r="C805" s="11">
        <f>YEAR(B805)</f>
        <v>2021</v>
      </c>
      <c r="D805" s="38" t="str">
        <f t="shared" si="12"/>
        <v>Nov</v>
      </c>
      <c r="E805" s="12" t="s">
        <v>3701</v>
      </c>
      <c r="F805" s="13" t="s">
        <v>6145</v>
      </c>
      <c r="G805" s="12">
        <v>4</v>
      </c>
      <c r="H805" s="12" t="str">
        <f>_xll.XLOOKUP(E805,customers!$A$1:$A$1001,customers!$B$1:$B$1001,,0)</f>
        <v>Claiborne Mottram</v>
      </c>
      <c r="I805" s="33" t="str">
        <f>_xll.XLOOKUP(E805,customers!$A$1:$A$1001,customers!$C$1:$C$1001,,0)</f>
        <v>cmottramfs@harvard.edu</v>
      </c>
      <c r="J805" s="12" t="str">
        <f>_xll.XLOOKUP(E805,customers!$A$1:$A$1001,customers!$G$1:$G$1001,,0)</f>
        <v>United States</v>
      </c>
      <c r="K805" s="13" t="str">
        <f>_xll.XLOOKUP(F805,products!$A$1:$A$49,products!$B$1:$B$49,,0)</f>
        <v>Lib</v>
      </c>
      <c r="L805" s="13" t="str">
        <f>_xll.XLOOKUP(F805,products!$A$1:$A$49,products!$C$1:$C$49,,0)</f>
        <v>L</v>
      </c>
      <c r="M805" s="10" t="str">
        <f>_xll.XLOOKUP(F805,products!$A$1:$A$49,products!$D$1:$D$49,,0) &amp; " Kg "</f>
        <v xml:space="preserve">0.2 Kg </v>
      </c>
      <c r="N805" s="26">
        <f>_xll.XLOOKUP(F805,products!$A$1:$A$49,products!$E$1:$E$49,,0)</f>
        <v>4.7549999999999999</v>
      </c>
      <c r="O805" s="27">
        <f>(G805*N805)</f>
        <v>19.02</v>
      </c>
      <c r="P805" t="str">
        <f>IF(K805="Rob","Robusta",IF(K805="Exc","Excelsa",IF(K805="Lib","Liberica",IF(K805="Ara","Arabica",""))))</f>
        <v>Liberica</v>
      </c>
      <c r="Q805" t="str">
        <f>IF(L805="M","Medium",IF(L805="D","Dark",IF(L805="L","Light","")))</f>
        <v>Light</v>
      </c>
      <c r="R805" t="str">
        <f>_xll.XLOOKUP(Table3[[#This Row],[Customer ID]],customers!$A$1:$A$1001,customers!$I$1:$I$1001,,0)</f>
        <v>Yes</v>
      </c>
    </row>
    <row r="806" spans="1:18" x14ac:dyDescent="0.3">
      <c r="A806" s="9" t="s">
        <v>3850</v>
      </c>
      <c r="B806" s="18">
        <v>44527</v>
      </c>
      <c r="C806" s="8">
        <f>YEAR(B806)</f>
        <v>2021</v>
      </c>
      <c r="D806" s="38" t="str">
        <f t="shared" si="12"/>
        <v>Nov</v>
      </c>
      <c r="E806" s="9" t="s">
        <v>3851</v>
      </c>
      <c r="F806" s="10" t="s">
        <v>6171</v>
      </c>
      <c r="G806" s="9">
        <v>1</v>
      </c>
      <c r="H806" s="9" t="str">
        <f>_xll.XLOOKUP(E806,customers!$A$1:$A$1001,customers!$B$1:$B$1001,,0)</f>
        <v>Darby Dummer</v>
      </c>
      <c r="I806" s="32">
        <f>_xll.XLOOKUP(E806,customers!$A$1:$A$1001,customers!$C$1:$C$1001,,0)</f>
        <v>0</v>
      </c>
      <c r="J806" s="9" t="str">
        <f>_xll.XLOOKUP(E806,customers!$A$1:$A$1001,customers!$G$1:$G$1001,,0)</f>
        <v>United Kingdom</v>
      </c>
      <c r="K806" s="10" t="str">
        <f>_xll.XLOOKUP(F806,products!$A$1:$A$49,products!$B$1:$B$49,,0)</f>
        <v>Exc</v>
      </c>
      <c r="L806" s="10" t="str">
        <f>_xll.XLOOKUP(F806,products!$A$1:$A$49,products!$C$1:$C$49,,0)</f>
        <v>L</v>
      </c>
      <c r="M806" s="10" t="str">
        <f>_xll.XLOOKUP(F806,products!$A$1:$A$49,products!$D$1:$D$49,,0) &amp; " Kg "</f>
        <v xml:space="preserve">1 Kg </v>
      </c>
      <c r="N806" s="24">
        <f>_xll.XLOOKUP(F806,products!$A$1:$A$49,products!$E$1:$E$49,,0)</f>
        <v>14.85</v>
      </c>
      <c r="O806" s="25">
        <f>(G806*N806)</f>
        <v>14.85</v>
      </c>
      <c r="P806" t="str">
        <f>IF(K806="Rob","Robusta",IF(K806="Exc","Excelsa",IF(K806="Lib","Liberica",IF(K806="Ara","Arabica",""))))</f>
        <v>Excelsa</v>
      </c>
      <c r="Q806" t="str">
        <f>IF(L806="M","Medium",IF(L806="D","Dark",IF(L806="L","Light","")))</f>
        <v>Light</v>
      </c>
      <c r="R806" t="str">
        <f>_xll.XLOOKUP(Table3[[#This Row],[Customer ID]],customers!$A$1:$A$1001,customers!$I$1:$I$1001,,0)</f>
        <v>No</v>
      </c>
    </row>
    <row r="807" spans="1:18" x14ac:dyDescent="0.3">
      <c r="A807" s="12" t="s">
        <v>5305</v>
      </c>
      <c r="B807" s="19">
        <v>44527</v>
      </c>
      <c r="C807" s="11">
        <f>YEAR(B807)</f>
        <v>2021</v>
      </c>
      <c r="D807" s="38" t="str">
        <f t="shared" si="12"/>
        <v>Nov</v>
      </c>
      <c r="E807" s="12" t="s">
        <v>5306</v>
      </c>
      <c r="F807" s="13" t="s">
        <v>6165</v>
      </c>
      <c r="G807" s="12">
        <v>4</v>
      </c>
      <c r="H807" s="12" t="str">
        <f>_xll.XLOOKUP(E807,customers!$A$1:$A$1001,customers!$B$1:$B$1001,,0)</f>
        <v>Bear Gaish</v>
      </c>
      <c r="I807" s="33" t="str">
        <f>_xll.XLOOKUP(E807,customers!$A$1:$A$1001,customers!$C$1:$C$1001,,0)</f>
        <v>bgaishno@altervista.org</v>
      </c>
      <c r="J807" s="12" t="str">
        <f>_xll.XLOOKUP(E807,customers!$A$1:$A$1001,customers!$G$1:$G$1001,,0)</f>
        <v>United States</v>
      </c>
      <c r="K807" s="13" t="str">
        <f>_xll.XLOOKUP(F807,products!$A$1:$A$49,products!$B$1:$B$49,,0)</f>
        <v>Lib</v>
      </c>
      <c r="L807" s="13" t="str">
        <f>_xll.XLOOKUP(F807,products!$A$1:$A$49,products!$C$1:$C$49,,0)</f>
        <v>D</v>
      </c>
      <c r="M807" s="10" t="str">
        <f>_xll.XLOOKUP(F807,products!$A$1:$A$49,products!$D$1:$D$49,,0) &amp; " Kg "</f>
        <v xml:space="preserve">2.5 Kg </v>
      </c>
      <c r="N807" s="26">
        <f>_xll.XLOOKUP(F807,products!$A$1:$A$49,products!$E$1:$E$49,,0)</f>
        <v>29.784999999999997</v>
      </c>
      <c r="O807" s="27">
        <f>(G807*N807)</f>
        <v>119.13999999999999</v>
      </c>
      <c r="P807" t="str">
        <f>IF(K807="Rob","Robusta",IF(K807="Exc","Excelsa",IF(K807="Lib","Liberica",IF(K807="Ara","Arabica",""))))</f>
        <v>Liberica</v>
      </c>
      <c r="Q807" t="str">
        <f>IF(L807="M","Medium",IF(L807="D","Dark",IF(L807="L","Light","")))</f>
        <v>Dark</v>
      </c>
      <c r="R807" t="str">
        <f>_xll.XLOOKUP(Table3[[#This Row],[Customer ID]],customers!$A$1:$A$1001,customers!$I$1:$I$1001,,0)</f>
        <v>Yes</v>
      </c>
    </row>
    <row r="808" spans="1:18" x14ac:dyDescent="0.3">
      <c r="A808" s="9" t="s">
        <v>2939</v>
      </c>
      <c r="B808" s="18">
        <v>44528</v>
      </c>
      <c r="C808" s="8">
        <f>YEAR(B808)</f>
        <v>2021</v>
      </c>
      <c r="D808" s="38" t="str">
        <f t="shared" si="12"/>
        <v>Nov</v>
      </c>
      <c r="E808" s="9" t="s">
        <v>2940</v>
      </c>
      <c r="F808" s="10" t="s">
        <v>6139</v>
      </c>
      <c r="G808" s="9">
        <v>1</v>
      </c>
      <c r="H808" s="9" t="str">
        <f>_xll.XLOOKUP(E808,customers!$A$1:$A$1001,customers!$B$1:$B$1001,,0)</f>
        <v>Chance Rowthorn</v>
      </c>
      <c r="I808" s="32" t="str">
        <f>_xll.XLOOKUP(E808,customers!$A$1:$A$1001,customers!$C$1:$C$1001,,0)</f>
        <v>crowthornc3@msn.com</v>
      </c>
      <c r="J808" s="9" t="str">
        <f>_xll.XLOOKUP(E808,customers!$A$1:$A$1001,customers!$G$1:$G$1001,,0)</f>
        <v>United States</v>
      </c>
      <c r="K808" s="10" t="str">
        <f>_xll.XLOOKUP(F808,products!$A$1:$A$49,products!$B$1:$B$49,,0)</f>
        <v>Exc</v>
      </c>
      <c r="L808" s="10" t="str">
        <f>_xll.XLOOKUP(F808,products!$A$1:$A$49,products!$C$1:$C$49,,0)</f>
        <v>M</v>
      </c>
      <c r="M808" s="10" t="str">
        <f>_xll.XLOOKUP(F808,products!$A$1:$A$49,products!$D$1:$D$49,,0) &amp; " Kg "</f>
        <v xml:space="preserve">0.5 Kg </v>
      </c>
      <c r="N808" s="24">
        <f>_xll.XLOOKUP(F808,products!$A$1:$A$49,products!$E$1:$E$49,,0)</f>
        <v>8.25</v>
      </c>
      <c r="O808" s="25">
        <f>(G808*N808)</f>
        <v>8.25</v>
      </c>
      <c r="P808" t="str">
        <f>IF(K808="Rob","Robusta",IF(K808="Exc","Excelsa",IF(K808="Lib","Liberica",IF(K808="Ara","Arabica",""))))</f>
        <v>Excelsa</v>
      </c>
      <c r="Q808" t="str">
        <f>IF(L808="M","Medium",IF(L808="D","Dark",IF(L808="L","Light","")))</f>
        <v>Medium</v>
      </c>
      <c r="R808" t="str">
        <f>_xll.XLOOKUP(Table3[[#This Row],[Customer ID]],customers!$A$1:$A$1001,customers!$I$1:$I$1001,,0)</f>
        <v>No</v>
      </c>
    </row>
    <row r="809" spans="1:18" x14ac:dyDescent="0.3">
      <c r="A809" s="12" t="s">
        <v>2137</v>
      </c>
      <c r="B809" s="19">
        <v>44529</v>
      </c>
      <c r="C809" s="11">
        <f>YEAR(B809)</f>
        <v>2021</v>
      </c>
      <c r="D809" s="38" t="str">
        <f t="shared" si="12"/>
        <v>Nov</v>
      </c>
      <c r="E809" s="12" t="s">
        <v>2138</v>
      </c>
      <c r="F809" s="13" t="s">
        <v>6158</v>
      </c>
      <c r="G809" s="12">
        <v>3</v>
      </c>
      <c r="H809" s="12" t="str">
        <f>_xll.XLOOKUP(E809,customers!$A$1:$A$1001,customers!$B$1:$B$1001,,0)</f>
        <v>Isidore Hussey</v>
      </c>
      <c r="I809" s="33" t="str">
        <f>_xll.XLOOKUP(E809,customers!$A$1:$A$1001,customers!$C$1:$C$1001,,0)</f>
        <v>ihussey84@mapy.cz</v>
      </c>
      <c r="J809" s="12" t="str">
        <f>_xll.XLOOKUP(E809,customers!$A$1:$A$1001,customers!$G$1:$G$1001,,0)</f>
        <v>United States</v>
      </c>
      <c r="K809" s="13" t="str">
        <f>_xll.XLOOKUP(F809,products!$A$1:$A$49,products!$B$1:$B$49,,0)</f>
        <v>Ara</v>
      </c>
      <c r="L809" s="13" t="str">
        <f>_xll.XLOOKUP(F809,products!$A$1:$A$49,products!$C$1:$C$49,,0)</f>
        <v>D</v>
      </c>
      <c r="M809" s="10" t="str">
        <f>_xll.XLOOKUP(F809,products!$A$1:$A$49,products!$D$1:$D$49,,0) &amp; " Kg "</f>
        <v xml:space="preserve">0.5 Kg </v>
      </c>
      <c r="N809" s="26">
        <f>_xll.XLOOKUP(F809,products!$A$1:$A$49,products!$E$1:$E$49,,0)</f>
        <v>5.97</v>
      </c>
      <c r="O809" s="27">
        <f>(G809*N809)</f>
        <v>17.91</v>
      </c>
      <c r="P809" t="str">
        <f>IF(K809="Rob","Robusta",IF(K809="Exc","Excelsa",IF(K809="Lib","Liberica",IF(K809="Ara","Arabica",""))))</f>
        <v>Arabica</v>
      </c>
      <c r="Q809" t="str">
        <f>IF(L809="M","Medium",IF(L809="D","Dark",IF(L809="L","Light","")))</f>
        <v>Dark</v>
      </c>
      <c r="R809" t="str">
        <f>_xll.XLOOKUP(Table3[[#This Row],[Customer ID]],customers!$A$1:$A$1001,customers!$I$1:$I$1001,,0)</f>
        <v>No</v>
      </c>
    </row>
    <row r="810" spans="1:18" x14ac:dyDescent="0.3">
      <c r="A810" s="9" t="s">
        <v>2429</v>
      </c>
      <c r="B810" s="18">
        <v>44529</v>
      </c>
      <c r="C810" s="8">
        <f>YEAR(B810)</f>
        <v>2021</v>
      </c>
      <c r="D810" s="38" t="str">
        <f t="shared" si="12"/>
        <v>Nov</v>
      </c>
      <c r="E810" s="9" t="s">
        <v>2430</v>
      </c>
      <c r="F810" s="10" t="s">
        <v>6138</v>
      </c>
      <c r="G810" s="9">
        <v>2</v>
      </c>
      <c r="H810" s="9" t="str">
        <f>_xll.XLOOKUP(E810,customers!$A$1:$A$1001,customers!$B$1:$B$1001,,0)</f>
        <v>Catarina Donn</v>
      </c>
      <c r="I810" s="32">
        <f>_xll.XLOOKUP(E810,customers!$A$1:$A$1001,customers!$C$1:$C$1001,,0)</f>
        <v>0</v>
      </c>
      <c r="J810" s="9" t="str">
        <f>_xll.XLOOKUP(E810,customers!$A$1:$A$1001,customers!$G$1:$G$1001,,0)</f>
        <v>Ireland</v>
      </c>
      <c r="K810" s="10" t="str">
        <f>_xll.XLOOKUP(F810,products!$A$1:$A$49,products!$B$1:$B$49,,0)</f>
        <v>Rob</v>
      </c>
      <c r="L810" s="10" t="str">
        <f>_xll.XLOOKUP(F810,products!$A$1:$A$49,products!$C$1:$C$49,,0)</f>
        <v>M</v>
      </c>
      <c r="M810" s="10" t="str">
        <f>_xll.XLOOKUP(F810,products!$A$1:$A$49,products!$D$1:$D$49,,0) &amp; " Kg "</f>
        <v xml:space="preserve">1 Kg </v>
      </c>
      <c r="N810" s="24">
        <f>_xll.XLOOKUP(F810,products!$A$1:$A$49,products!$E$1:$E$49,,0)</f>
        <v>9.9499999999999993</v>
      </c>
      <c r="O810" s="25">
        <f>(G810*N810)</f>
        <v>19.899999999999999</v>
      </c>
      <c r="P810" t="str">
        <f>IF(K810="Rob","Robusta",IF(K810="Exc","Excelsa",IF(K810="Lib","Liberica",IF(K810="Ara","Arabica",""))))</f>
        <v>Robusta</v>
      </c>
      <c r="Q810" t="str">
        <f>IF(L810="M","Medium",IF(L810="D","Dark",IF(L810="L","Light","")))</f>
        <v>Medium</v>
      </c>
      <c r="R810" t="str">
        <f>_xll.XLOOKUP(Table3[[#This Row],[Customer ID]],customers!$A$1:$A$1001,customers!$I$1:$I$1001,,0)</f>
        <v>Yes</v>
      </c>
    </row>
    <row r="811" spans="1:18" x14ac:dyDescent="0.3">
      <c r="A811" s="12" t="s">
        <v>3860</v>
      </c>
      <c r="B811" s="19">
        <v>44532</v>
      </c>
      <c r="C811" s="11">
        <f>YEAR(B811)</f>
        <v>2021</v>
      </c>
      <c r="D811" s="38" t="str">
        <f t="shared" si="12"/>
        <v>Dec</v>
      </c>
      <c r="E811" s="12" t="s">
        <v>3861</v>
      </c>
      <c r="F811" s="13" t="s">
        <v>6164</v>
      </c>
      <c r="G811" s="12">
        <v>4</v>
      </c>
      <c r="H811" s="12" t="str">
        <f>_xll.XLOOKUP(E811,customers!$A$1:$A$1001,customers!$B$1:$B$1001,,0)</f>
        <v>Bo Kindley</v>
      </c>
      <c r="I811" s="33" t="str">
        <f>_xll.XLOOKUP(E811,customers!$A$1:$A$1001,customers!$C$1:$C$1001,,0)</f>
        <v>bkindleygl@wikimedia.org</v>
      </c>
      <c r="J811" s="12" t="str">
        <f>_xll.XLOOKUP(E811,customers!$A$1:$A$1001,customers!$G$1:$G$1001,,0)</f>
        <v>United States</v>
      </c>
      <c r="K811" s="13" t="str">
        <f>_xll.XLOOKUP(F811,products!$A$1:$A$49,products!$B$1:$B$49,,0)</f>
        <v>Lib</v>
      </c>
      <c r="L811" s="13" t="str">
        <f>_xll.XLOOKUP(F811,products!$A$1:$A$49,products!$C$1:$C$49,,0)</f>
        <v>L</v>
      </c>
      <c r="M811" s="10" t="str">
        <f>_xll.XLOOKUP(F811,products!$A$1:$A$49,products!$D$1:$D$49,,0) &amp; " Kg "</f>
        <v xml:space="preserve">2.5 Kg </v>
      </c>
      <c r="N811" s="26">
        <f>_xll.XLOOKUP(F811,products!$A$1:$A$49,products!$E$1:$E$49,,0)</f>
        <v>36.454999999999998</v>
      </c>
      <c r="O811" s="27">
        <f>(G811*N811)</f>
        <v>145.82</v>
      </c>
      <c r="P811" t="str">
        <f>IF(K811="Rob","Robusta",IF(K811="Exc","Excelsa",IF(K811="Lib","Liberica",IF(K811="Ara","Arabica",""))))</f>
        <v>Liberica</v>
      </c>
      <c r="Q811" t="str">
        <f>IF(L811="M","Medium",IF(L811="D","Dark",IF(L811="L","Light","")))</f>
        <v>Light</v>
      </c>
      <c r="R811" t="str">
        <f>_xll.XLOOKUP(Table3[[#This Row],[Customer ID]],customers!$A$1:$A$1001,customers!$I$1:$I$1001,,0)</f>
        <v>Yes</v>
      </c>
    </row>
    <row r="812" spans="1:18" x14ac:dyDescent="0.3">
      <c r="A812" s="9" t="s">
        <v>4139</v>
      </c>
      <c r="B812" s="18">
        <v>44532</v>
      </c>
      <c r="C812" s="8">
        <f>YEAR(B812)</f>
        <v>2021</v>
      </c>
      <c r="D812" s="38" t="str">
        <f t="shared" si="12"/>
        <v>Dec</v>
      </c>
      <c r="E812" s="9" t="s">
        <v>4140</v>
      </c>
      <c r="F812" s="10" t="s">
        <v>6147</v>
      </c>
      <c r="G812" s="9">
        <v>1</v>
      </c>
      <c r="H812" s="9" t="str">
        <f>_xll.XLOOKUP(E812,customers!$A$1:$A$1001,customers!$B$1:$B$1001,,0)</f>
        <v>Dottie Rallin</v>
      </c>
      <c r="I812" s="32" t="str">
        <f>_xll.XLOOKUP(E812,customers!$A$1:$A$1001,customers!$C$1:$C$1001,,0)</f>
        <v>drallinhy@howstuffworks.com</v>
      </c>
      <c r="J812" s="9" t="str">
        <f>_xll.XLOOKUP(E812,customers!$A$1:$A$1001,customers!$G$1:$G$1001,,0)</f>
        <v>United States</v>
      </c>
      <c r="K812" s="10" t="str">
        <f>_xll.XLOOKUP(F812,products!$A$1:$A$49,products!$B$1:$B$49,,0)</f>
        <v>Ara</v>
      </c>
      <c r="L812" s="10" t="str">
        <f>_xll.XLOOKUP(F812,products!$A$1:$A$49,products!$C$1:$C$49,,0)</f>
        <v>D</v>
      </c>
      <c r="M812" s="10" t="str">
        <f>_xll.XLOOKUP(F812,products!$A$1:$A$49,products!$D$1:$D$49,,0) &amp; " Kg "</f>
        <v xml:space="preserve">1 Kg </v>
      </c>
      <c r="N812" s="24">
        <f>_xll.XLOOKUP(F812,products!$A$1:$A$49,products!$E$1:$E$49,,0)</f>
        <v>9.9499999999999993</v>
      </c>
      <c r="O812" s="25">
        <f>(G812*N812)</f>
        <v>9.9499999999999993</v>
      </c>
      <c r="P812" t="str">
        <f>IF(K812="Rob","Robusta",IF(K812="Exc","Excelsa",IF(K812="Lib","Liberica",IF(K812="Ara","Arabica",""))))</f>
        <v>Arabica</v>
      </c>
      <c r="Q812" t="str">
        <f>IF(L812="M","Medium",IF(L812="D","Dark",IF(L812="L","Light","")))</f>
        <v>Dark</v>
      </c>
      <c r="R812" t="str">
        <f>_xll.XLOOKUP(Table3[[#This Row],[Customer ID]],customers!$A$1:$A$1001,customers!$I$1:$I$1001,,0)</f>
        <v>Yes</v>
      </c>
    </row>
    <row r="813" spans="1:18" x14ac:dyDescent="0.3">
      <c r="A813" s="12" t="s">
        <v>4991</v>
      </c>
      <c r="B813" s="19">
        <v>44533</v>
      </c>
      <c r="C813" s="11">
        <f>YEAR(B813)</f>
        <v>2021</v>
      </c>
      <c r="D813" s="38" t="str">
        <f t="shared" si="12"/>
        <v>Dec</v>
      </c>
      <c r="E813" s="12" t="s">
        <v>4992</v>
      </c>
      <c r="F813" s="13" t="s">
        <v>6161</v>
      </c>
      <c r="G813" s="12">
        <v>1</v>
      </c>
      <c r="H813" s="12" t="str">
        <f>_xll.XLOOKUP(E813,customers!$A$1:$A$1001,customers!$B$1:$B$1001,,0)</f>
        <v>Merell Zanazzi</v>
      </c>
      <c r="I813" s="33">
        <f>_xll.XLOOKUP(E813,customers!$A$1:$A$1001,customers!$C$1:$C$1001,,0)</f>
        <v>0</v>
      </c>
      <c r="J813" s="12" t="str">
        <f>_xll.XLOOKUP(E813,customers!$A$1:$A$1001,customers!$G$1:$G$1001,,0)</f>
        <v>United States</v>
      </c>
      <c r="K813" s="13" t="str">
        <f>_xll.XLOOKUP(F813,products!$A$1:$A$49,products!$B$1:$B$49,,0)</f>
        <v>Lib</v>
      </c>
      <c r="L813" s="13" t="str">
        <f>_xll.XLOOKUP(F813,products!$A$1:$A$49,products!$C$1:$C$49,,0)</f>
        <v>L</v>
      </c>
      <c r="M813" s="10" t="str">
        <f>_xll.XLOOKUP(F813,products!$A$1:$A$49,products!$D$1:$D$49,,0) &amp; " Kg "</f>
        <v xml:space="preserve">0.5 Kg </v>
      </c>
      <c r="N813" s="26">
        <f>_xll.XLOOKUP(F813,products!$A$1:$A$49,products!$E$1:$E$49,,0)</f>
        <v>9.51</v>
      </c>
      <c r="O813" s="27">
        <f>(G813*N813)</f>
        <v>9.51</v>
      </c>
      <c r="P813" t="str">
        <f>IF(K813="Rob","Robusta",IF(K813="Exc","Excelsa",IF(K813="Lib","Liberica",IF(K813="Ara","Arabica",""))))</f>
        <v>Liberica</v>
      </c>
      <c r="Q813" t="str">
        <f>IF(L813="M","Medium",IF(L813="D","Dark",IF(L813="L","Light","")))</f>
        <v>Light</v>
      </c>
      <c r="R813" t="str">
        <f>_xll.XLOOKUP(Table3[[#This Row],[Customer ID]],customers!$A$1:$A$1001,customers!$I$1:$I$1001,,0)</f>
        <v>No</v>
      </c>
    </row>
    <row r="814" spans="1:18" x14ac:dyDescent="0.3">
      <c r="A814" s="9" t="s">
        <v>3130</v>
      </c>
      <c r="B814" s="18">
        <v>44536</v>
      </c>
      <c r="C814" s="8">
        <f>YEAR(B814)</f>
        <v>2021</v>
      </c>
      <c r="D814" s="38" t="str">
        <f t="shared" si="12"/>
        <v>Dec</v>
      </c>
      <c r="E814" s="9" t="s">
        <v>3131</v>
      </c>
      <c r="F814" s="10" t="s">
        <v>6158</v>
      </c>
      <c r="G814" s="9">
        <v>1</v>
      </c>
      <c r="H814" s="9" t="str">
        <f>_xll.XLOOKUP(E814,customers!$A$1:$A$1001,customers!$B$1:$B$1001,,0)</f>
        <v>Rhona Lequeux</v>
      </c>
      <c r="I814" s="32" t="str">
        <f>_xll.XLOOKUP(E814,customers!$A$1:$A$1001,customers!$C$1:$C$1001,,0)</f>
        <v>rlequeuxcz@newyorker.com</v>
      </c>
      <c r="J814" s="9" t="str">
        <f>_xll.XLOOKUP(E814,customers!$A$1:$A$1001,customers!$G$1:$G$1001,,0)</f>
        <v>United States</v>
      </c>
      <c r="K814" s="10" t="str">
        <f>_xll.XLOOKUP(F814,products!$A$1:$A$49,products!$B$1:$B$49,,0)</f>
        <v>Ara</v>
      </c>
      <c r="L814" s="10" t="str">
        <f>_xll.XLOOKUP(F814,products!$A$1:$A$49,products!$C$1:$C$49,,0)</f>
        <v>D</v>
      </c>
      <c r="M814" s="10" t="str">
        <f>_xll.XLOOKUP(F814,products!$A$1:$A$49,products!$D$1:$D$49,,0) &amp; " Kg "</f>
        <v xml:space="preserve">0.5 Kg </v>
      </c>
      <c r="N814" s="24">
        <f>_xll.XLOOKUP(F814,products!$A$1:$A$49,products!$E$1:$E$49,,0)</f>
        <v>5.97</v>
      </c>
      <c r="O814" s="25">
        <f>(G814*N814)</f>
        <v>5.97</v>
      </c>
      <c r="P814" t="str">
        <f>IF(K814="Rob","Robusta",IF(K814="Exc","Excelsa",IF(K814="Lib","Liberica",IF(K814="Ara","Arabica",""))))</f>
        <v>Arabica</v>
      </c>
      <c r="Q814" t="str">
        <f>IF(L814="M","Medium",IF(L814="D","Dark",IF(L814="L","Light","")))</f>
        <v>Dark</v>
      </c>
      <c r="R814" t="str">
        <f>_xll.XLOOKUP(Table3[[#This Row],[Customer ID]],customers!$A$1:$A$1001,customers!$I$1:$I$1001,,0)</f>
        <v>No</v>
      </c>
    </row>
    <row r="815" spans="1:18" x14ac:dyDescent="0.3">
      <c r="A815" s="12" t="s">
        <v>822</v>
      </c>
      <c r="B815" s="19">
        <v>44537</v>
      </c>
      <c r="C815" s="11">
        <f>YEAR(B815)</f>
        <v>2021</v>
      </c>
      <c r="D815" s="38" t="str">
        <f t="shared" si="12"/>
        <v>Dec</v>
      </c>
      <c r="E815" s="12" t="s">
        <v>823</v>
      </c>
      <c r="F815" s="13" t="s">
        <v>6160</v>
      </c>
      <c r="G815" s="12">
        <v>3</v>
      </c>
      <c r="H815" s="12" t="str">
        <f>_xll.XLOOKUP(E815,customers!$A$1:$A$1001,customers!$B$1:$B$1001,,0)</f>
        <v>Stanislaus Gilroy</v>
      </c>
      <c r="I815" s="33" t="str">
        <f>_xll.XLOOKUP(E815,customers!$A$1:$A$1001,customers!$C$1:$C$1001,,0)</f>
        <v>sgilroy1n@eepurl.com</v>
      </c>
      <c r="J815" s="12" t="str">
        <f>_xll.XLOOKUP(E815,customers!$A$1:$A$1001,customers!$G$1:$G$1001,,0)</f>
        <v>United States</v>
      </c>
      <c r="K815" s="13" t="str">
        <f>_xll.XLOOKUP(F815,products!$A$1:$A$49,products!$B$1:$B$49,,0)</f>
        <v>Lib</v>
      </c>
      <c r="L815" s="13" t="str">
        <f>_xll.XLOOKUP(F815,products!$A$1:$A$49,products!$C$1:$C$49,,0)</f>
        <v>M</v>
      </c>
      <c r="M815" s="10" t="str">
        <f>_xll.XLOOKUP(F815,products!$A$1:$A$49,products!$D$1:$D$49,,0) &amp; " Kg "</f>
        <v xml:space="preserve">0.5 Kg </v>
      </c>
      <c r="N815" s="26">
        <f>_xll.XLOOKUP(F815,products!$A$1:$A$49,products!$E$1:$E$49,,0)</f>
        <v>8.73</v>
      </c>
      <c r="O815" s="27">
        <f>(G815*N815)</f>
        <v>26.19</v>
      </c>
      <c r="P815" t="str">
        <f>IF(K815="Rob","Robusta",IF(K815="Exc","Excelsa",IF(K815="Lib","Liberica",IF(K815="Ara","Arabica",""))))</f>
        <v>Liberica</v>
      </c>
      <c r="Q815" t="str">
        <f>IF(L815="M","Medium",IF(L815="D","Dark",IF(L815="L","Light","")))</f>
        <v>Medium</v>
      </c>
      <c r="R815" t="str">
        <f>_xll.XLOOKUP(Table3[[#This Row],[Customer ID]],customers!$A$1:$A$1001,customers!$I$1:$I$1001,,0)</f>
        <v>Yes</v>
      </c>
    </row>
    <row r="816" spans="1:18" x14ac:dyDescent="0.3">
      <c r="A816" s="9" t="s">
        <v>6001</v>
      </c>
      <c r="B816" s="18">
        <v>44538</v>
      </c>
      <c r="C816" s="8">
        <f>YEAR(B816)</f>
        <v>2021</v>
      </c>
      <c r="D816" s="38" t="str">
        <f t="shared" si="12"/>
        <v>Dec</v>
      </c>
      <c r="E816" s="9" t="s">
        <v>6002</v>
      </c>
      <c r="F816" s="10" t="s">
        <v>6154</v>
      </c>
      <c r="G816" s="9">
        <v>3</v>
      </c>
      <c r="H816" s="9" t="str">
        <f>_xll.XLOOKUP(E816,customers!$A$1:$A$1001,customers!$B$1:$B$1001,,0)</f>
        <v>Clayton Kingwell</v>
      </c>
      <c r="I816" s="32" t="str">
        <f>_xll.XLOOKUP(E816,customers!$A$1:$A$1001,customers!$C$1:$C$1001,,0)</f>
        <v>ckingwellr3@squarespace.com</v>
      </c>
      <c r="J816" s="9" t="str">
        <f>_xll.XLOOKUP(E816,customers!$A$1:$A$1001,customers!$G$1:$G$1001,,0)</f>
        <v>Ireland</v>
      </c>
      <c r="K816" s="10" t="str">
        <f>_xll.XLOOKUP(F816,products!$A$1:$A$49,products!$B$1:$B$49,,0)</f>
        <v>Ara</v>
      </c>
      <c r="L816" s="10" t="str">
        <f>_xll.XLOOKUP(F816,products!$A$1:$A$49,products!$C$1:$C$49,,0)</f>
        <v>D</v>
      </c>
      <c r="M816" s="10" t="str">
        <f>_xll.XLOOKUP(F816,products!$A$1:$A$49,products!$D$1:$D$49,,0) &amp; " Kg "</f>
        <v xml:space="preserve">0.2 Kg </v>
      </c>
      <c r="N816" s="24">
        <f>_xll.XLOOKUP(F816,products!$A$1:$A$49,products!$E$1:$E$49,,0)</f>
        <v>2.9849999999999999</v>
      </c>
      <c r="O816" s="25">
        <f>(G816*N816)</f>
        <v>8.9550000000000001</v>
      </c>
      <c r="P816" t="str">
        <f>IF(K816="Rob","Robusta",IF(K816="Exc","Excelsa",IF(K816="Lib","Liberica",IF(K816="Ara","Arabica",""))))</f>
        <v>Arabica</v>
      </c>
      <c r="Q816" t="str">
        <f>IF(L816="M","Medium",IF(L816="D","Dark",IF(L816="L","Light","")))</f>
        <v>Dark</v>
      </c>
      <c r="R816" t="str">
        <f>_xll.XLOOKUP(Table3[[#This Row],[Customer ID]],customers!$A$1:$A$1001,customers!$I$1:$I$1001,,0)</f>
        <v>Yes</v>
      </c>
    </row>
    <row r="817" spans="1:18" x14ac:dyDescent="0.3">
      <c r="A817" s="12" t="s">
        <v>4875</v>
      </c>
      <c r="B817" s="19">
        <v>44540</v>
      </c>
      <c r="C817" s="11">
        <f>YEAR(B817)</f>
        <v>2021</v>
      </c>
      <c r="D817" s="38" t="str">
        <f t="shared" si="12"/>
        <v>Dec</v>
      </c>
      <c r="E817" s="12" t="s">
        <v>4876</v>
      </c>
      <c r="F817" s="13" t="s">
        <v>6157</v>
      </c>
      <c r="G817" s="12">
        <v>3</v>
      </c>
      <c r="H817" s="12" t="str">
        <f>_xll.XLOOKUP(E817,customers!$A$1:$A$1001,customers!$B$1:$B$1001,,0)</f>
        <v>Jule Deehan</v>
      </c>
      <c r="I817" s="33" t="str">
        <f>_xll.XLOOKUP(E817,customers!$A$1:$A$1001,customers!$C$1:$C$1001,,0)</f>
        <v>jdeehanlk@about.me</v>
      </c>
      <c r="J817" s="12" t="str">
        <f>_xll.XLOOKUP(E817,customers!$A$1:$A$1001,customers!$G$1:$G$1001,,0)</f>
        <v>United States</v>
      </c>
      <c r="K817" s="13" t="str">
        <f>_xll.XLOOKUP(F817,products!$A$1:$A$49,products!$B$1:$B$49,,0)</f>
        <v>Ara</v>
      </c>
      <c r="L817" s="13" t="str">
        <f>_xll.XLOOKUP(F817,products!$A$1:$A$49,products!$C$1:$C$49,,0)</f>
        <v>M</v>
      </c>
      <c r="M817" s="10" t="str">
        <f>_xll.XLOOKUP(F817,products!$A$1:$A$49,products!$D$1:$D$49,,0) &amp; " Kg "</f>
        <v xml:space="preserve">0.5 Kg </v>
      </c>
      <c r="N817" s="26">
        <f>_xll.XLOOKUP(F817,products!$A$1:$A$49,products!$E$1:$E$49,,0)</f>
        <v>6.75</v>
      </c>
      <c r="O817" s="27">
        <f>(G817*N817)</f>
        <v>20.25</v>
      </c>
      <c r="P817" t="str">
        <f>IF(K817="Rob","Robusta",IF(K817="Exc","Excelsa",IF(K817="Lib","Liberica",IF(K817="Ara","Arabica",""))))</f>
        <v>Arabica</v>
      </c>
      <c r="Q817" t="str">
        <f>IF(L817="M","Medium",IF(L817="D","Dark",IF(L817="L","Light","")))</f>
        <v>Medium</v>
      </c>
      <c r="R817" t="str">
        <f>_xll.XLOOKUP(Table3[[#This Row],[Customer ID]],customers!$A$1:$A$1001,customers!$I$1:$I$1001,,0)</f>
        <v>No</v>
      </c>
    </row>
    <row r="818" spans="1:18" x14ac:dyDescent="0.3">
      <c r="A818" s="9" t="s">
        <v>5164</v>
      </c>
      <c r="B818" s="18">
        <v>44540</v>
      </c>
      <c r="C818" s="8">
        <f>YEAR(B818)</f>
        <v>2021</v>
      </c>
      <c r="D818" s="38" t="str">
        <f t="shared" si="12"/>
        <v>Dec</v>
      </c>
      <c r="E818" s="9" t="s">
        <v>5165</v>
      </c>
      <c r="F818" s="10" t="s">
        <v>6156</v>
      </c>
      <c r="G818" s="9">
        <v>5</v>
      </c>
      <c r="H818" s="9" t="str">
        <f>_xll.XLOOKUP(E818,customers!$A$1:$A$1001,customers!$B$1:$B$1001,,0)</f>
        <v>Ibby Charters</v>
      </c>
      <c r="I818" s="32" t="str">
        <f>_xll.XLOOKUP(E818,customers!$A$1:$A$1001,customers!$C$1:$C$1001,,0)</f>
        <v>ichartersmz@abc.net.au</v>
      </c>
      <c r="J818" s="9" t="str">
        <f>_xll.XLOOKUP(E818,customers!$A$1:$A$1001,customers!$G$1:$G$1001,,0)</f>
        <v>United States</v>
      </c>
      <c r="K818" s="10" t="str">
        <f>_xll.XLOOKUP(F818,products!$A$1:$A$49,products!$B$1:$B$49,,0)</f>
        <v>Exc</v>
      </c>
      <c r="L818" s="10" t="str">
        <f>_xll.XLOOKUP(F818,products!$A$1:$A$49,products!$C$1:$C$49,,0)</f>
        <v>M</v>
      </c>
      <c r="M818" s="10" t="str">
        <f>_xll.XLOOKUP(F818,products!$A$1:$A$49,products!$D$1:$D$49,,0) &amp; " Kg "</f>
        <v xml:space="preserve">0.2 Kg </v>
      </c>
      <c r="N818" s="24">
        <f>_xll.XLOOKUP(F818,products!$A$1:$A$49,products!$E$1:$E$49,,0)</f>
        <v>4.125</v>
      </c>
      <c r="O818" s="25">
        <f>(G818*N818)</f>
        <v>20.625</v>
      </c>
      <c r="P818" t="str">
        <f>IF(K818="Rob","Robusta",IF(K818="Exc","Excelsa",IF(K818="Lib","Liberica",IF(K818="Ara","Arabica",""))))</f>
        <v>Excelsa</v>
      </c>
      <c r="Q818" t="str">
        <f>IF(L818="M","Medium",IF(L818="D","Dark",IF(L818="L","Light","")))</f>
        <v>Medium</v>
      </c>
      <c r="R818" t="str">
        <f>_xll.XLOOKUP(Table3[[#This Row],[Customer ID]],customers!$A$1:$A$1001,customers!$I$1:$I$1001,,0)</f>
        <v>No</v>
      </c>
    </row>
    <row r="819" spans="1:18" x14ac:dyDescent="0.3">
      <c r="A819" s="12" t="s">
        <v>1878</v>
      </c>
      <c r="B819" s="19">
        <v>44542</v>
      </c>
      <c r="C819" s="11">
        <f>YEAR(B819)</f>
        <v>2021</v>
      </c>
      <c r="D819" s="38" t="str">
        <f t="shared" si="12"/>
        <v>Dec</v>
      </c>
      <c r="E819" s="12" t="s">
        <v>1879</v>
      </c>
      <c r="F819" s="13" t="s">
        <v>6143</v>
      </c>
      <c r="G819" s="12">
        <v>3</v>
      </c>
      <c r="H819" s="12" t="str">
        <f>_xll.XLOOKUP(E819,customers!$A$1:$A$1001,customers!$B$1:$B$1001,,0)</f>
        <v>Georgena Bentjens</v>
      </c>
      <c r="I819" s="33" t="str">
        <f>_xll.XLOOKUP(E819,customers!$A$1:$A$1001,customers!$C$1:$C$1001,,0)</f>
        <v>gbentjens6u@netlog.com</v>
      </c>
      <c r="J819" s="12" t="str">
        <f>_xll.XLOOKUP(E819,customers!$A$1:$A$1001,customers!$G$1:$G$1001,,0)</f>
        <v>United Kingdom</v>
      </c>
      <c r="K819" s="13" t="str">
        <f>_xll.XLOOKUP(F819,products!$A$1:$A$49,products!$B$1:$B$49,,0)</f>
        <v>Lib</v>
      </c>
      <c r="L819" s="13" t="str">
        <f>_xll.XLOOKUP(F819,products!$A$1:$A$49,products!$C$1:$C$49,,0)</f>
        <v>D</v>
      </c>
      <c r="M819" s="10" t="str">
        <f>_xll.XLOOKUP(F819,products!$A$1:$A$49,products!$D$1:$D$49,,0) &amp; " Kg "</f>
        <v xml:space="preserve">1 Kg </v>
      </c>
      <c r="N819" s="26">
        <f>_xll.XLOOKUP(F819,products!$A$1:$A$49,products!$E$1:$E$49,,0)</f>
        <v>12.95</v>
      </c>
      <c r="O819" s="27">
        <f>(G819*N819)</f>
        <v>38.849999999999994</v>
      </c>
      <c r="P819" t="str">
        <f>IF(K819="Rob","Robusta",IF(K819="Exc","Excelsa",IF(K819="Lib","Liberica",IF(K819="Ara","Arabica",""))))</f>
        <v>Liberica</v>
      </c>
      <c r="Q819" t="str">
        <f>IF(L819="M","Medium",IF(L819="D","Dark",IF(L819="L","Light","")))</f>
        <v>Dark</v>
      </c>
      <c r="R819" t="str">
        <f>_xll.XLOOKUP(Table3[[#This Row],[Customer ID]],customers!$A$1:$A$1001,customers!$I$1:$I$1001,,0)</f>
        <v>No</v>
      </c>
    </row>
    <row r="820" spans="1:18" x14ac:dyDescent="0.3">
      <c r="A820" s="9" t="s">
        <v>4297</v>
      </c>
      <c r="B820" s="18">
        <v>44543</v>
      </c>
      <c r="C820" s="8">
        <f>YEAR(B820)</f>
        <v>2021</v>
      </c>
      <c r="D820" s="38" t="str">
        <f t="shared" si="12"/>
        <v>Dec</v>
      </c>
      <c r="E820" s="9" t="s">
        <v>4298</v>
      </c>
      <c r="F820" s="10" t="s">
        <v>6182</v>
      </c>
      <c r="G820" s="9">
        <v>6</v>
      </c>
      <c r="H820" s="9" t="str">
        <f>_xll.XLOOKUP(E820,customers!$A$1:$A$1001,customers!$B$1:$B$1001,,0)</f>
        <v>Hermann Larvor</v>
      </c>
      <c r="I820" s="32" t="str">
        <f>_xll.XLOOKUP(E820,customers!$A$1:$A$1001,customers!$C$1:$C$1001,,0)</f>
        <v>hlarvoriq@last.fm</v>
      </c>
      <c r="J820" s="9" t="str">
        <f>_xll.XLOOKUP(E820,customers!$A$1:$A$1001,customers!$G$1:$G$1001,,0)</f>
        <v>United States</v>
      </c>
      <c r="K820" s="10" t="str">
        <f>_xll.XLOOKUP(F820,products!$A$1:$A$49,products!$B$1:$B$49,,0)</f>
        <v>Ara</v>
      </c>
      <c r="L820" s="10" t="str">
        <f>_xll.XLOOKUP(F820,products!$A$1:$A$49,products!$C$1:$C$49,,0)</f>
        <v>L</v>
      </c>
      <c r="M820" s="10" t="str">
        <f>_xll.XLOOKUP(F820,products!$A$1:$A$49,products!$D$1:$D$49,,0) &amp; " Kg "</f>
        <v xml:space="preserve">2.5 Kg </v>
      </c>
      <c r="N820" s="24">
        <f>_xll.XLOOKUP(F820,products!$A$1:$A$49,products!$E$1:$E$49,,0)</f>
        <v>29.784999999999997</v>
      </c>
      <c r="O820" s="25">
        <f>(G820*N820)</f>
        <v>178.70999999999998</v>
      </c>
      <c r="P820" t="str">
        <f>IF(K820="Rob","Robusta",IF(K820="Exc","Excelsa",IF(K820="Lib","Liberica",IF(K820="Ara","Arabica",""))))</f>
        <v>Arabica</v>
      </c>
      <c r="Q820" t="str">
        <f>IF(L820="M","Medium",IF(L820="D","Dark",IF(L820="L","Light","")))</f>
        <v>Light</v>
      </c>
      <c r="R820" t="str">
        <f>_xll.XLOOKUP(Table3[[#This Row],[Customer ID]],customers!$A$1:$A$1001,customers!$I$1:$I$1001,,0)</f>
        <v>Yes</v>
      </c>
    </row>
    <row r="821" spans="1:18" x14ac:dyDescent="0.3">
      <c r="A821" s="12" t="s">
        <v>5050</v>
      </c>
      <c r="B821" s="19">
        <v>44543</v>
      </c>
      <c r="C821" s="11">
        <f>YEAR(B821)</f>
        <v>2021</v>
      </c>
      <c r="D821" s="38" t="str">
        <f t="shared" si="12"/>
        <v>Dec</v>
      </c>
      <c r="E821" s="12" t="s">
        <v>5051</v>
      </c>
      <c r="F821" s="13" t="s">
        <v>6169</v>
      </c>
      <c r="G821" s="12">
        <v>3</v>
      </c>
      <c r="H821" s="12" t="str">
        <f>_xll.XLOOKUP(E821,customers!$A$1:$A$1001,customers!$B$1:$B$1001,,0)</f>
        <v>Koren Ferretti</v>
      </c>
      <c r="I821" s="33" t="str">
        <f>_xll.XLOOKUP(E821,customers!$A$1:$A$1001,customers!$C$1:$C$1001,,0)</f>
        <v>kferrettimf@huffingtonpost.com</v>
      </c>
      <c r="J821" s="12" t="str">
        <f>_xll.XLOOKUP(E821,customers!$A$1:$A$1001,customers!$G$1:$G$1001,,0)</f>
        <v>Ireland</v>
      </c>
      <c r="K821" s="13" t="str">
        <f>_xll.XLOOKUP(F821,products!$A$1:$A$49,products!$B$1:$B$49,,0)</f>
        <v>Lib</v>
      </c>
      <c r="L821" s="13" t="str">
        <f>_xll.XLOOKUP(F821,products!$A$1:$A$49,products!$C$1:$C$49,,0)</f>
        <v>D</v>
      </c>
      <c r="M821" s="10" t="str">
        <f>_xll.XLOOKUP(F821,products!$A$1:$A$49,products!$D$1:$D$49,,0) &amp; " Kg "</f>
        <v xml:space="preserve">0.5 Kg </v>
      </c>
      <c r="N821" s="26">
        <f>_xll.XLOOKUP(F821,products!$A$1:$A$49,products!$E$1:$E$49,,0)</f>
        <v>7.77</v>
      </c>
      <c r="O821" s="27">
        <f>(G821*N821)</f>
        <v>23.31</v>
      </c>
      <c r="P821" t="str">
        <f>IF(K821="Rob","Robusta",IF(K821="Exc","Excelsa",IF(K821="Lib","Liberica",IF(K821="Ara","Arabica",""))))</f>
        <v>Liberica</v>
      </c>
      <c r="Q821" t="str">
        <f>IF(L821="M","Medium",IF(L821="D","Dark",IF(L821="L","Light","")))</f>
        <v>Dark</v>
      </c>
      <c r="R821" t="str">
        <f>_xll.XLOOKUP(Table3[[#This Row],[Customer ID]],customers!$A$1:$A$1001,customers!$I$1:$I$1001,,0)</f>
        <v>No</v>
      </c>
    </row>
    <row r="822" spans="1:18" x14ac:dyDescent="0.3">
      <c r="A822" s="9" t="s">
        <v>990</v>
      </c>
      <c r="B822" s="18">
        <v>44545</v>
      </c>
      <c r="C822" s="8">
        <f>YEAR(B822)</f>
        <v>2021</v>
      </c>
      <c r="D822" s="38" t="str">
        <f t="shared" si="12"/>
        <v>Dec</v>
      </c>
      <c r="E822" s="9" t="s">
        <v>991</v>
      </c>
      <c r="F822" s="10" t="s">
        <v>6140</v>
      </c>
      <c r="G822" s="9">
        <v>6</v>
      </c>
      <c r="H822" s="9" t="str">
        <f>_xll.XLOOKUP(E822,customers!$A$1:$A$1001,customers!$B$1:$B$1001,,0)</f>
        <v>Torie Gottelier</v>
      </c>
      <c r="I822" s="32" t="str">
        <f>_xll.XLOOKUP(E822,customers!$A$1:$A$1001,customers!$C$1:$C$1001,,0)</f>
        <v>tgottelier2h@vistaprint.com</v>
      </c>
      <c r="J822" s="9" t="str">
        <f>_xll.XLOOKUP(E822,customers!$A$1:$A$1001,customers!$G$1:$G$1001,,0)</f>
        <v>United States</v>
      </c>
      <c r="K822" s="10" t="str">
        <f>_xll.XLOOKUP(F822,products!$A$1:$A$49,products!$B$1:$B$49,,0)</f>
        <v>Ara</v>
      </c>
      <c r="L822" s="10" t="str">
        <f>_xll.XLOOKUP(F822,products!$A$1:$A$49,products!$C$1:$C$49,,0)</f>
        <v>L</v>
      </c>
      <c r="M822" s="10" t="str">
        <f>_xll.XLOOKUP(F822,products!$A$1:$A$49,products!$D$1:$D$49,,0) &amp; " Kg "</f>
        <v xml:space="preserve">1 Kg </v>
      </c>
      <c r="N822" s="24">
        <f>_xll.XLOOKUP(F822,products!$A$1:$A$49,products!$E$1:$E$49,,0)</f>
        <v>12.95</v>
      </c>
      <c r="O822" s="25">
        <f>(G822*N822)</f>
        <v>77.699999999999989</v>
      </c>
      <c r="P822" t="str">
        <f>IF(K822="Rob","Robusta",IF(K822="Exc","Excelsa",IF(K822="Lib","Liberica",IF(K822="Ara","Arabica",""))))</f>
        <v>Arabica</v>
      </c>
      <c r="Q822" t="str">
        <f>IF(L822="M","Medium",IF(L822="D","Dark",IF(L822="L","Light","")))</f>
        <v>Light</v>
      </c>
      <c r="R822" t="str">
        <f>_xll.XLOOKUP(Table3[[#This Row],[Customer ID]],customers!$A$1:$A$1001,customers!$I$1:$I$1001,,0)</f>
        <v>No</v>
      </c>
    </row>
    <row r="823" spans="1:18" x14ac:dyDescent="0.3">
      <c r="A823" s="12" t="s">
        <v>1459</v>
      </c>
      <c r="B823" s="19">
        <v>44545</v>
      </c>
      <c r="C823" s="11">
        <f>YEAR(B823)</f>
        <v>2021</v>
      </c>
      <c r="D823" s="38" t="str">
        <f t="shared" si="12"/>
        <v>Dec</v>
      </c>
      <c r="E823" s="12" t="s">
        <v>1460</v>
      </c>
      <c r="F823" s="13" t="s">
        <v>6144</v>
      </c>
      <c r="G823" s="12">
        <v>3</v>
      </c>
      <c r="H823" s="12" t="str">
        <f>_xll.XLOOKUP(E823,customers!$A$1:$A$1001,customers!$B$1:$B$1001,,0)</f>
        <v>Bartholemy Flaherty</v>
      </c>
      <c r="I823" s="33" t="str">
        <f>_xll.XLOOKUP(E823,customers!$A$1:$A$1001,customers!$C$1:$C$1001,,0)</f>
        <v>bflaherty4s@moonfruit.com</v>
      </c>
      <c r="J823" s="12" t="str">
        <f>_xll.XLOOKUP(E823,customers!$A$1:$A$1001,customers!$G$1:$G$1001,,0)</f>
        <v>Ireland</v>
      </c>
      <c r="K823" s="13" t="str">
        <f>_xll.XLOOKUP(F823,products!$A$1:$A$49,products!$B$1:$B$49,,0)</f>
        <v>Exc</v>
      </c>
      <c r="L823" s="13" t="str">
        <f>_xll.XLOOKUP(F823,products!$A$1:$A$49,products!$C$1:$C$49,,0)</f>
        <v>D</v>
      </c>
      <c r="M823" s="10" t="str">
        <f>_xll.XLOOKUP(F823,products!$A$1:$A$49,products!$D$1:$D$49,,0) &amp; " Kg "</f>
        <v xml:space="preserve">0.5 Kg </v>
      </c>
      <c r="N823" s="26">
        <f>_xll.XLOOKUP(F823,products!$A$1:$A$49,products!$E$1:$E$49,,0)</f>
        <v>7.29</v>
      </c>
      <c r="O823" s="27">
        <f>(G823*N823)</f>
        <v>21.87</v>
      </c>
      <c r="P823" t="str">
        <f>IF(K823="Rob","Robusta",IF(K823="Exc","Excelsa",IF(K823="Lib","Liberica",IF(K823="Ara","Arabica",""))))</f>
        <v>Excelsa</v>
      </c>
      <c r="Q823" t="str">
        <f>IF(L823="M","Medium",IF(L823="D","Dark",IF(L823="L","Light","")))</f>
        <v>Dark</v>
      </c>
      <c r="R823" t="str">
        <f>_xll.XLOOKUP(Table3[[#This Row],[Customer ID]],customers!$A$1:$A$1001,customers!$I$1:$I$1001,,0)</f>
        <v>No</v>
      </c>
    </row>
    <row r="824" spans="1:18" x14ac:dyDescent="0.3">
      <c r="A824" s="9" t="s">
        <v>4104</v>
      </c>
      <c r="B824" s="18">
        <v>44547</v>
      </c>
      <c r="C824" s="8">
        <f>YEAR(B824)</f>
        <v>2021</v>
      </c>
      <c r="D824" s="38" t="str">
        <f t="shared" si="12"/>
        <v>Dec</v>
      </c>
      <c r="E824" s="9" t="s">
        <v>4152</v>
      </c>
      <c r="F824" s="10" t="s">
        <v>6142</v>
      </c>
      <c r="G824" s="9">
        <v>5</v>
      </c>
      <c r="H824" s="9" t="str">
        <f>_xll.XLOOKUP(E824,customers!$A$1:$A$1001,customers!$B$1:$B$1001,,0)</f>
        <v>Tuckie Mathonnet</v>
      </c>
      <c r="I824" s="32" t="str">
        <f>_xll.XLOOKUP(E824,customers!$A$1:$A$1001,customers!$C$1:$C$1001,,0)</f>
        <v>tmathonneti0@google.co.jp</v>
      </c>
      <c r="J824" s="9" t="str">
        <f>_xll.XLOOKUP(E824,customers!$A$1:$A$1001,customers!$G$1:$G$1001,,0)</f>
        <v>United States</v>
      </c>
      <c r="K824" s="10" t="str">
        <f>_xll.XLOOKUP(F824,products!$A$1:$A$49,products!$B$1:$B$49,,0)</f>
        <v>Rob</v>
      </c>
      <c r="L824" s="10" t="str">
        <f>_xll.XLOOKUP(F824,products!$A$1:$A$49,products!$C$1:$C$49,,0)</f>
        <v>L</v>
      </c>
      <c r="M824" s="10" t="str">
        <f>_xll.XLOOKUP(F824,products!$A$1:$A$49,products!$D$1:$D$49,,0) &amp; " Kg "</f>
        <v xml:space="preserve">2.5 Kg </v>
      </c>
      <c r="N824" s="24">
        <f>_xll.XLOOKUP(F824,products!$A$1:$A$49,products!$E$1:$E$49,,0)</f>
        <v>27.484999999999996</v>
      </c>
      <c r="O824" s="25">
        <f>(G824*N824)</f>
        <v>137.42499999999998</v>
      </c>
      <c r="P824" t="str">
        <f>IF(K824="Rob","Robusta",IF(K824="Exc","Excelsa",IF(K824="Lib","Liberica",IF(K824="Ara","Arabica",""))))</f>
        <v>Robusta</v>
      </c>
      <c r="Q824" t="str">
        <f>IF(L824="M","Medium",IF(L824="D","Dark",IF(L824="L","Light","")))</f>
        <v>Light</v>
      </c>
      <c r="R824" t="str">
        <f>_xll.XLOOKUP(Table3[[#This Row],[Customer ID]],customers!$A$1:$A$1001,customers!$I$1:$I$1001,,0)</f>
        <v>No</v>
      </c>
    </row>
    <row r="825" spans="1:18" x14ac:dyDescent="0.3">
      <c r="A825" s="12" t="s">
        <v>4429</v>
      </c>
      <c r="B825" s="19">
        <v>44547</v>
      </c>
      <c r="C825" s="11">
        <f>YEAR(B825)</f>
        <v>2021</v>
      </c>
      <c r="D825" s="38" t="str">
        <f t="shared" si="12"/>
        <v>Dec</v>
      </c>
      <c r="E825" s="12" t="s">
        <v>4430</v>
      </c>
      <c r="F825" s="13" t="s">
        <v>6157</v>
      </c>
      <c r="G825" s="12">
        <v>3</v>
      </c>
      <c r="H825" s="12" t="str">
        <f>_xll.XLOOKUP(E825,customers!$A$1:$A$1001,customers!$B$1:$B$1001,,0)</f>
        <v>Myrle Dearden</v>
      </c>
      <c r="I825" s="33">
        <f>_xll.XLOOKUP(E825,customers!$A$1:$A$1001,customers!$C$1:$C$1001,,0)</f>
        <v>0</v>
      </c>
      <c r="J825" s="12" t="str">
        <f>_xll.XLOOKUP(E825,customers!$A$1:$A$1001,customers!$G$1:$G$1001,,0)</f>
        <v>Ireland</v>
      </c>
      <c r="K825" s="13" t="str">
        <f>_xll.XLOOKUP(F825,products!$A$1:$A$49,products!$B$1:$B$49,,0)</f>
        <v>Ara</v>
      </c>
      <c r="L825" s="13" t="str">
        <f>_xll.XLOOKUP(F825,products!$A$1:$A$49,products!$C$1:$C$49,,0)</f>
        <v>M</v>
      </c>
      <c r="M825" s="10" t="str">
        <f>_xll.XLOOKUP(F825,products!$A$1:$A$49,products!$D$1:$D$49,,0) &amp; " Kg "</f>
        <v xml:space="preserve">0.5 Kg </v>
      </c>
      <c r="N825" s="26">
        <f>_xll.XLOOKUP(F825,products!$A$1:$A$49,products!$E$1:$E$49,,0)</f>
        <v>6.75</v>
      </c>
      <c r="O825" s="27">
        <f>(G825*N825)</f>
        <v>20.25</v>
      </c>
      <c r="P825" t="str">
        <f>IF(K825="Rob","Robusta",IF(K825="Exc","Excelsa",IF(K825="Lib","Liberica",IF(K825="Ara","Arabica",""))))</f>
        <v>Arabica</v>
      </c>
      <c r="Q825" t="str">
        <f>IF(L825="M","Medium",IF(L825="D","Dark",IF(L825="L","Light","")))</f>
        <v>Medium</v>
      </c>
      <c r="R825" t="str">
        <f>_xll.XLOOKUP(Table3[[#This Row],[Customer ID]],customers!$A$1:$A$1001,customers!$I$1:$I$1001,,0)</f>
        <v>No</v>
      </c>
    </row>
    <row r="826" spans="1:18" x14ac:dyDescent="0.3">
      <c r="A826" s="9" t="s">
        <v>4239</v>
      </c>
      <c r="B826" s="18">
        <v>44549</v>
      </c>
      <c r="C826" s="8">
        <f>YEAR(B826)</f>
        <v>2021</v>
      </c>
      <c r="D826" s="38" t="str">
        <f t="shared" si="12"/>
        <v>Dec</v>
      </c>
      <c r="E826" s="9" t="s">
        <v>4240</v>
      </c>
      <c r="F826" s="10" t="s">
        <v>6183</v>
      </c>
      <c r="G826" s="9">
        <v>6</v>
      </c>
      <c r="H826" s="9" t="str">
        <f>_xll.XLOOKUP(E826,customers!$A$1:$A$1001,customers!$B$1:$B$1001,,0)</f>
        <v>Ira Sjostrom</v>
      </c>
      <c r="I826" s="32" t="str">
        <f>_xll.XLOOKUP(E826,customers!$A$1:$A$1001,customers!$C$1:$C$1001,,0)</f>
        <v>isjostromig@pbs.org</v>
      </c>
      <c r="J826" s="9" t="str">
        <f>_xll.XLOOKUP(E826,customers!$A$1:$A$1001,customers!$G$1:$G$1001,,0)</f>
        <v>United States</v>
      </c>
      <c r="K826" s="10" t="str">
        <f>_xll.XLOOKUP(F826,products!$A$1:$A$49,products!$B$1:$B$49,,0)</f>
        <v>Exc</v>
      </c>
      <c r="L826" s="10" t="str">
        <f>_xll.XLOOKUP(F826,products!$A$1:$A$49,products!$C$1:$C$49,,0)</f>
        <v>D</v>
      </c>
      <c r="M826" s="10" t="str">
        <f>_xll.XLOOKUP(F826,products!$A$1:$A$49,products!$D$1:$D$49,,0) &amp; " Kg "</f>
        <v xml:space="preserve">1 Kg </v>
      </c>
      <c r="N826" s="24">
        <f>_xll.XLOOKUP(F826,products!$A$1:$A$49,products!$E$1:$E$49,,0)</f>
        <v>12.15</v>
      </c>
      <c r="O826" s="25">
        <f>(G826*N826)</f>
        <v>72.900000000000006</v>
      </c>
      <c r="P826" t="str">
        <f>IF(K826="Rob","Robusta",IF(K826="Exc","Excelsa",IF(K826="Lib","Liberica",IF(K826="Ara","Arabica",""))))</f>
        <v>Excelsa</v>
      </c>
      <c r="Q826" t="str">
        <f>IF(L826="M","Medium",IF(L826="D","Dark",IF(L826="L","Light","")))</f>
        <v>Dark</v>
      </c>
      <c r="R826" t="str">
        <f>_xll.XLOOKUP(Table3[[#This Row],[Customer ID]],customers!$A$1:$A$1001,customers!$I$1:$I$1001,,0)</f>
        <v>No</v>
      </c>
    </row>
    <row r="827" spans="1:18" x14ac:dyDescent="0.3">
      <c r="A827" s="12" t="s">
        <v>4239</v>
      </c>
      <c r="B827" s="19">
        <v>44549</v>
      </c>
      <c r="C827" s="11">
        <f>YEAR(B827)</f>
        <v>2021</v>
      </c>
      <c r="D827" s="38" t="str">
        <f t="shared" si="12"/>
        <v>Dec</v>
      </c>
      <c r="E827" s="12" t="s">
        <v>4240</v>
      </c>
      <c r="F827" s="13" t="s">
        <v>6150</v>
      </c>
      <c r="G827" s="12">
        <v>2</v>
      </c>
      <c r="H827" s="12" t="str">
        <f>_xll.XLOOKUP(E827,customers!$A$1:$A$1001,customers!$B$1:$B$1001,,0)</f>
        <v>Ira Sjostrom</v>
      </c>
      <c r="I827" s="33" t="str">
        <f>_xll.XLOOKUP(E827,customers!$A$1:$A$1001,customers!$C$1:$C$1001,,0)</f>
        <v>isjostromig@pbs.org</v>
      </c>
      <c r="J827" s="12" t="str">
        <f>_xll.XLOOKUP(E827,customers!$A$1:$A$1001,customers!$G$1:$G$1001,,0)</f>
        <v>United States</v>
      </c>
      <c r="K827" s="13" t="str">
        <f>_xll.XLOOKUP(F827,products!$A$1:$A$49,products!$B$1:$B$49,,0)</f>
        <v>Lib</v>
      </c>
      <c r="L827" s="13" t="str">
        <f>_xll.XLOOKUP(F827,products!$A$1:$A$49,products!$C$1:$C$49,,0)</f>
        <v>D</v>
      </c>
      <c r="M827" s="10" t="str">
        <f>_xll.XLOOKUP(F827,products!$A$1:$A$49,products!$D$1:$D$49,,0) &amp; " Kg "</f>
        <v xml:space="preserve">0.2 Kg </v>
      </c>
      <c r="N827" s="26">
        <f>_xll.XLOOKUP(F827,products!$A$1:$A$49,products!$E$1:$E$49,,0)</f>
        <v>3.8849999999999998</v>
      </c>
      <c r="O827" s="27">
        <f>(G827*N827)</f>
        <v>7.77</v>
      </c>
      <c r="P827" t="str">
        <f>IF(K827="Rob","Robusta",IF(K827="Exc","Excelsa",IF(K827="Lib","Liberica",IF(K827="Ara","Arabica",""))))</f>
        <v>Liberica</v>
      </c>
      <c r="Q827" t="str">
        <f>IF(L827="M","Medium",IF(L827="D","Dark",IF(L827="L","Light","")))</f>
        <v>Dark</v>
      </c>
      <c r="R827" t="str">
        <f>_xll.XLOOKUP(Table3[[#This Row],[Customer ID]],customers!$A$1:$A$1001,customers!$I$1:$I$1001,,0)</f>
        <v>No</v>
      </c>
    </row>
    <row r="828" spans="1:18" x14ac:dyDescent="0.3">
      <c r="A828" s="9" t="s">
        <v>6101</v>
      </c>
      <c r="B828" s="18">
        <v>44549</v>
      </c>
      <c r="C828" s="8">
        <f>YEAR(B828)</f>
        <v>2021</v>
      </c>
      <c r="D828" s="38" t="str">
        <f t="shared" si="12"/>
        <v>Dec</v>
      </c>
      <c r="E828" s="9" t="s">
        <v>6102</v>
      </c>
      <c r="F828" s="10" t="s">
        <v>6140</v>
      </c>
      <c r="G828" s="9">
        <v>6</v>
      </c>
      <c r="H828" s="9" t="str">
        <f>_xll.XLOOKUP(E828,customers!$A$1:$A$1001,customers!$B$1:$B$1001,,0)</f>
        <v>Margarette Sterland</v>
      </c>
      <c r="I828" s="32">
        <f>_xll.XLOOKUP(E828,customers!$A$1:$A$1001,customers!$C$1:$C$1001,,0)</f>
        <v>0</v>
      </c>
      <c r="J828" s="9" t="str">
        <f>_xll.XLOOKUP(E828,customers!$A$1:$A$1001,customers!$G$1:$G$1001,,0)</f>
        <v>United States</v>
      </c>
      <c r="K828" s="10" t="str">
        <f>_xll.XLOOKUP(F828,products!$A$1:$A$49,products!$B$1:$B$49,,0)</f>
        <v>Ara</v>
      </c>
      <c r="L828" s="10" t="str">
        <f>_xll.XLOOKUP(F828,products!$A$1:$A$49,products!$C$1:$C$49,,0)</f>
        <v>L</v>
      </c>
      <c r="M828" s="10" t="str">
        <f>_xll.XLOOKUP(F828,products!$A$1:$A$49,products!$D$1:$D$49,,0) &amp; " Kg "</f>
        <v xml:space="preserve">1 Kg </v>
      </c>
      <c r="N828" s="24">
        <f>_xll.XLOOKUP(F828,products!$A$1:$A$49,products!$E$1:$E$49,,0)</f>
        <v>12.95</v>
      </c>
      <c r="O828" s="25">
        <f>(G828*N828)</f>
        <v>77.699999999999989</v>
      </c>
      <c r="P828" t="str">
        <f>IF(K828="Rob","Robusta",IF(K828="Exc","Excelsa",IF(K828="Lib","Liberica",IF(K828="Ara","Arabica",""))))</f>
        <v>Arabica</v>
      </c>
      <c r="Q828" t="str">
        <f>IF(L828="M","Medium",IF(L828="D","Dark",IF(L828="L","Light","")))</f>
        <v>Light</v>
      </c>
      <c r="R828" t="str">
        <f>_xll.XLOOKUP(Table3[[#This Row],[Customer ID]],customers!$A$1:$A$1001,customers!$I$1:$I$1001,,0)</f>
        <v>No</v>
      </c>
    </row>
    <row r="829" spans="1:18" x14ac:dyDescent="0.3">
      <c r="A829" s="12" t="s">
        <v>1322</v>
      </c>
      <c r="B829" s="19">
        <v>44551</v>
      </c>
      <c r="C829" s="11">
        <f>YEAR(B829)</f>
        <v>2021</v>
      </c>
      <c r="D829" s="38" t="str">
        <f t="shared" si="12"/>
        <v>Dec</v>
      </c>
      <c r="E829" s="12" t="s">
        <v>1323</v>
      </c>
      <c r="F829" s="13" t="s">
        <v>6153</v>
      </c>
      <c r="G829" s="12">
        <v>5</v>
      </c>
      <c r="H829" s="12" t="str">
        <f>_xll.XLOOKUP(E829,customers!$A$1:$A$1001,customers!$B$1:$B$1001,,0)</f>
        <v>Giacobo Skingle</v>
      </c>
      <c r="I829" s="33" t="str">
        <f>_xll.XLOOKUP(E829,customers!$A$1:$A$1001,customers!$C$1:$C$1001,,0)</f>
        <v>gskingle44@clickbank.net</v>
      </c>
      <c r="J829" s="12" t="str">
        <f>_xll.XLOOKUP(E829,customers!$A$1:$A$1001,customers!$G$1:$G$1001,,0)</f>
        <v>United States</v>
      </c>
      <c r="K829" s="13" t="str">
        <f>_xll.XLOOKUP(F829,products!$A$1:$A$49,products!$B$1:$B$49,,0)</f>
        <v>Exc</v>
      </c>
      <c r="L829" s="13" t="str">
        <f>_xll.XLOOKUP(F829,products!$A$1:$A$49,products!$C$1:$C$49,,0)</f>
        <v>D</v>
      </c>
      <c r="M829" s="10" t="str">
        <f>_xll.XLOOKUP(F829,products!$A$1:$A$49,products!$D$1:$D$49,,0) &amp; " Kg "</f>
        <v xml:space="preserve">0.2 Kg </v>
      </c>
      <c r="N829" s="26">
        <f>_xll.XLOOKUP(F829,products!$A$1:$A$49,products!$E$1:$E$49,,0)</f>
        <v>3.645</v>
      </c>
      <c r="O829" s="27">
        <f>(G829*N829)</f>
        <v>18.225000000000001</v>
      </c>
      <c r="P829" t="str">
        <f>IF(K829="Rob","Robusta",IF(K829="Exc","Excelsa",IF(K829="Lib","Liberica",IF(K829="Ara","Arabica",""))))</f>
        <v>Excelsa</v>
      </c>
      <c r="Q829" t="str">
        <f>IF(L829="M","Medium",IF(L829="D","Dark",IF(L829="L","Light","")))</f>
        <v>Dark</v>
      </c>
      <c r="R829" t="str">
        <f>_xll.XLOOKUP(Table3[[#This Row],[Customer ID]],customers!$A$1:$A$1001,customers!$I$1:$I$1001,,0)</f>
        <v>Yes</v>
      </c>
    </row>
    <row r="830" spans="1:18" x14ac:dyDescent="0.3">
      <c r="A830" s="9" t="s">
        <v>4268</v>
      </c>
      <c r="B830" s="18">
        <v>44551</v>
      </c>
      <c r="C830" s="8">
        <f>YEAR(B830)</f>
        <v>2021</v>
      </c>
      <c r="D830" s="38" t="str">
        <f t="shared" si="12"/>
        <v>Dec</v>
      </c>
      <c r="E830" s="9" t="s">
        <v>4269</v>
      </c>
      <c r="F830" s="10" t="s">
        <v>6181</v>
      </c>
      <c r="G830" s="9">
        <v>2</v>
      </c>
      <c r="H830" s="9" t="str">
        <f>_xll.XLOOKUP(E830,customers!$A$1:$A$1001,customers!$B$1:$B$1001,,0)</f>
        <v>Ferdie Tourry</v>
      </c>
      <c r="I830" s="32" t="str">
        <f>_xll.XLOOKUP(E830,customers!$A$1:$A$1001,customers!$C$1:$C$1001,,0)</f>
        <v>ftourryil@google.de</v>
      </c>
      <c r="J830" s="9" t="str">
        <f>_xll.XLOOKUP(E830,customers!$A$1:$A$1001,customers!$G$1:$G$1001,,0)</f>
        <v>United States</v>
      </c>
      <c r="K830" s="10" t="str">
        <f>_xll.XLOOKUP(F830,products!$A$1:$A$49,products!$B$1:$B$49,,0)</f>
        <v>Lib</v>
      </c>
      <c r="L830" s="10" t="str">
        <f>_xll.XLOOKUP(F830,products!$A$1:$A$49,products!$C$1:$C$49,,0)</f>
        <v>M</v>
      </c>
      <c r="M830" s="10" t="str">
        <f>_xll.XLOOKUP(F830,products!$A$1:$A$49,products!$D$1:$D$49,,0) &amp; " Kg "</f>
        <v xml:space="preserve">2.5 Kg </v>
      </c>
      <c r="N830" s="24">
        <f>_xll.XLOOKUP(F830,products!$A$1:$A$49,products!$E$1:$E$49,,0)</f>
        <v>33.464999999999996</v>
      </c>
      <c r="O830" s="25">
        <f>(G830*N830)</f>
        <v>66.929999999999993</v>
      </c>
      <c r="P830" t="str">
        <f>IF(K830="Rob","Robusta",IF(K830="Exc","Excelsa",IF(K830="Lib","Liberica",IF(K830="Ara","Arabica",""))))</f>
        <v>Liberica</v>
      </c>
      <c r="Q830" t="str">
        <f>IF(L830="M","Medium",IF(L830="D","Dark",IF(L830="L","Light","")))</f>
        <v>Medium</v>
      </c>
      <c r="R830" t="str">
        <f>_xll.XLOOKUP(Table3[[#This Row],[Customer ID]],customers!$A$1:$A$1001,customers!$I$1:$I$1001,,0)</f>
        <v>No</v>
      </c>
    </row>
    <row r="831" spans="1:18" x14ac:dyDescent="0.3">
      <c r="A831" s="12" t="s">
        <v>3396</v>
      </c>
      <c r="B831" s="19">
        <v>44555</v>
      </c>
      <c r="C831" s="11">
        <f>YEAR(B831)</f>
        <v>2021</v>
      </c>
      <c r="D831" s="38" t="str">
        <f t="shared" si="12"/>
        <v>Dec</v>
      </c>
      <c r="E831" s="12" t="s">
        <v>3397</v>
      </c>
      <c r="F831" s="13" t="s">
        <v>6159</v>
      </c>
      <c r="G831" s="12">
        <v>6</v>
      </c>
      <c r="H831" s="12" t="str">
        <f>_xll.XLOOKUP(E831,customers!$A$1:$A$1001,customers!$B$1:$B$1001,,0)</f>
        <v>Pippo Witherington</v>
      </c>
      <c r="I831" s="33" t="str">
        <f>_xll.XLOOKUP(E831,customers!$A$1:$A$1001,customers!$C$1:$C$1001,,0)</f>
        <v>pwitheringtonea@networkadvertising.org</v>
      </c>
      <c r="J831" s="12" t="str">
        <f>_xll.XLOOKUP(E831,customers!$A$1:$A$1001,customers!$G$1:$G$1001,,0)</f>
        <v>United States</v>
      </c>
      <c r="K831" s="13" t="str">
        <f>_xll.XLOOKUP(F831,products!$A$1:$A$49,products!$B$1:$B$49,,0)</f>
        <v>Lib</v>
      </c>
      <c r="L831" s="13" t="str">
        <f>_xll.XLOOKUP(F831,products!$A$1:$A$49,products!$C$1:$C$49,,0)</f>
        <v>M</v>
      </c>
      <c r="M831" s="10" t="str">
        <f>_xll.XLOOKUP(F831,products!$A$1:$A$49,products!$D$1:$D$49,,0) &amp; " Kg "</f>
        <v xml:space="preserve">0.2 Kg </v>
      </c>
      <c r="N831" s="26">
        <f>_xll.XLOOKUP(F831,products!$A$1:$A$49,products!$E$1:$E$49,,0)</f>
        <v>4.3650000000000002</v>
      </c>
      <c r="O831" s="27">
        <f>(G831*N831)</f>
        <v>26.19</v>
      </c>
      <c r="P831" t="str">
        <f>IF(K831="Rob","Robusta",IF(K831="Exc","Excelsa",IF(K831="Lib","Liberica",IF(K831="Ara","Arabica",""))))</f>
        <v>Liberica</v>
      </c>
      <c r="Q831" t="str">
        <f>IF(L831="M","Medium",IF(L831="D","Dark",IF(L831="L","Light","")))</f>
        <v>Medium</v>
      </c>
      <c r="R831" t="str">
        <f>_xll.XLOOKUP(Table3[[#This Row],[Customer ID]],customers!$A$1:$A$1001,customers!$I$1:$I$1001,,0)</f>
        <v>Yes</v>
      </c>
    </row>
    <row r="832" spans="1:18" x14ac:dyDescent="0.3">
      <c r="A832" s="9" t="s">
        <v>4699</v>
      </c>
      <c r="B832" s="18">
        <v>44557</v>
      </c>
      <c r="C832" s="8">
        <f>YEAR(B832)</f>
        <v>2021</v>
      </c>
      <c r="D832" s="38" t="str">
        <f t="shared" si="12"/>
        <v>Dec</v>
      </c>
      <c r="E832" s="9" t="s">
        <v>4700</v>
      </c>
      <c r="F832" s="10" t="s">
        <v>6144</v>
      </c>
      <c r="G832" s="9">
        <v>2</v>
      </c>
      <c r="H832" s="9" t="str">
        <f>_xll.XLOOKUP(E832,customers!$A$1:$A$1001,customers!$B$1:$B$1001,,0)</f>
        <v>Jordana Halden</v>
      </c>
      <c r="I832" s="32" t="str">
        <f>_xll.XLOOKUP(E832,customers!$A$1:$A$1001,customers!$C$1:$C$1001,,0)</f>
        <v>jhaldenkp@comcast.net</v>
      </c>
      <c r="J832" s="9" t="str">
        <f>_xll.XLOOKUP(E832,customers!$A$1:$A$1001,customers!$G$1:$G$1001,,0)</f>
        <v>Ireland</v>
      </c>
      <c r="K832" s="10" t="str">
        <f>_xll.XLOOKUP(F832,products!$A$1:$A$49,products!$B$1:$B$49,,0)</f>
        <v>Exc</v>
      </c>
      <c r="L832" s="10" t="str">
        <f>_xll.XLOOKUP(F832,products!$A$1:$A$49,products!$C$1:$C$49,,0)</f>
        <v>D</v>
      </c>
      <c r="M832" s="10" t="str">
        <f>_xll.XLOOKUP(F832,products!$A$1:$A$49,products!$D$1:$D$49,,0) &amp; " Kg "</f>
        <v xml:space="preserve">0.5 Kg </v>
      </c>
      <c r="N832" s="24">
        <f>_xll.XLOOKUP(F832,products!$A$1:$A$49,products!$E$1:$E$49,,0)</f>
        <v>7.29</v>
      </c>
      <c r="O832" s="25">
        <f>(G832*N832)</f>
        <v>14.58</v>
      </c>
      <c r="P832" t="str">
        <f>IF(K832="Rob","Robusta",IF(K832="Exc","Excelsa",IF(K832="Lib","Liberica",IF(K832="Ara","Arabica",""))))</f>
        <v>Excelsa</v>
      </c>
      <c r="Q832" t="str">
        <f>IF(L832="M","Medium",IF(L832="D","Dark",IF(L832="L","Light","")))</f>
        <v>Dark</v>
      </c>
      <c r="R832" t="str">
        <f>_xll.XLOOKUP(Table3[[#This Row],[Customer ID]],customers!$A$1:$A$1001,customers!$I$1:$I$1001,,0)</f>
        <v>No</v>
      </c>
    </row>
    <row r="833" spans="1:18" x14ac:dyDescent="0.3">
      <c r="A833" s="12" t="s">
        <v>5763</v>
      </c>
      <c r="B833" s="19">
        <v>44557</v>
      </c>
      <c r="C833" s="11">
        <f>YEAR(B833)</f>
        <v>2021</v>
      </c>
      <c r="D833" s="38" t="str">
        <f t="shared" si="12"/>
        <v>Dec</v>
      </c>
      <c r="E833" s="12" t="s">
        <v>5764</v>
      </c>
      <c r="F833" s="13" t="s">
        <v>6177</v>
      </c>
      <c r="G833" s="12">
        <v>3</v>
      </c>
      <c r="H833" s="12" t="str">
        <f>_xll.XLOOKUP(E833,customers!$A$1:$A$1001,customers!$B$1:$B$1001,,0)</f>
        <v>Brenn Dundredge</v>
      </c>
      <c r="I833" s="33">
        <f>_xll.XLOOKUP(E833,customers!$A$1:$A$1001,customers!$C$1:$C$1001,,0)</f>
        <v>0</v>
      </c>
      <c r="J833" s="12" t="str">
        <f>_xll.XLOOKUP(E833,customers!$A$1:$A$1001,customers!$G$1:$G$1001,,0)</f>
        <v>United States</v>
      </c>
      <c r="K833" s="13" t="str">
        <f>_xll.XLOOKUP(F833,products!$A$1:$A$49,products!$B$1:$B$49,,0)</f>
        <v>Rob</v>
      </c>
      <c r="L833" s="13" t="str">
        <f>_xll.XLOOKUP(F833,products!$A$1:$A$49,products!$C$1:$C$49,,0)</f>
        <v>D</v>
      </c>
      <c r="M833" s="10" t="str">
        <f>_xll.XLOOKUP(F833,products!$A$1:$A$49,products!$D$1:$D$49,,0) &amp; " Kg "</f>
        <v xml:space="preserve">1 Kg </v>
      </c>
      <c r="N833" s="26">
        <f>_xll.XLOOKUP(F833,products!$A$1:$A$49,products!$E$1:$E$49,,0)</f>
        <v>8.9499999999999993</v>
      </c>
      <c r="O833" s="27">
        <f>(G833*N833)</f>
        <v>26.849999999999998</v>
      </c>
      <c r="P833" t="str">
        <f>IF(K833="Rob","Robusta",IF(K833="Exc","Excelsa",IF(K833="Lib","Liberica",IF(K833="Ara","Arabica",""))))</f>
        <v>Robusta</v>
      </c>
      <c r="Q833" t="str">
        <f>IF(L833="M","Medium",IF(L833="D","Dark",IF(L833="L","Light","")))</f>
        <v>Dark</v>
      </c>
      <c r="R833" t="str">
        <f>_xll.XLOOKUP(Table3[[#This Row],[Customer ID]],customers!$A$1:$A$1001,customers!$I$1:$I$1001,,0)</f>
        <v>Yes</v>
      </c>
    </row>
    <row r="834" spans="1:18" x14ac:dyDescent="0.3">
      <c r="A834" s="9" t="s">
        <v>2660</v>
      </c>
      <c r="B834" s="18">
        <v>44559</v>
      </c>
      <c r="C834" s="8">
        <f>YEAR(B834)</f>
        <v>2021</v>
      </c>
      <c r="D834" s="38" t="str">
        <f t="shared" ref="D834:D897" si="13">TEXT(B834,"MMM")</f>
        <v>Dec</v>
      </c>
      <c r="E834" s="9" t="s">
        <v>2661</v>
      </c>
      <c r="F834" s="10" t="s">
        <v>6160</v>
      </c>
      <c r="G834" s="9">
        <v>5</v>
      </c>
      <c r="H834" s="9" t="str">
        <f>_xll.XLOOKUP(E834,customers!$A$1:$A$1001,customers!$B$1:$B$1001,,0)</f>
        <v>Virgil Baumadier</v>
      </c>
      <c r="I834" s="32" t="str">
        <f>_xll.XLOOKUP(E834,customers!$A$1:$A$1001,customers!$C$1:$C$1001,,0)</f>
        <v>vbaumadierap@google.cn</v>
      </c>
      <c r="J834" s="9" t="str">
        <f>_xll.XLOOKUP(E834,customers!$A$1:$A$1001,customers!$G$1:$G$1001,,0)</f>
        <v>United States</v>
      </c>
      <c r="K834" s="10" t="str">
        <f>_xll.XLOOKUP(F834,products!$A$1:$A$49,products!$B$1:$B$49,,0)</f>
        <v>Lib</v>
      </c>
      <c r="L834" s="10" t="str">
        <f>_xll.XLOOKUP(F834,products!$A$1:$A$49,products!$C$1:$C$49,,0)</f>
        <v>M</v>
      </c>
      <c r="M834" s="10" t="str">
        <f>_xll.XLOOKUP(F834,products!$A$1:$A$49,products!$D$1:$D$49,,0) &amp; " Kg "</f>
        <v xml:space="preserve">0.5 Kg </v>
      </c>
      <c r="N834" s="24">
        <f>_xll.XLOOKUP(F834,products!$A$1:$A$49,products!$E$1:$E$49,,0)</f>
        <v>8.73</v>
      </c>
      <c r="O834" s="25">
        <f>(G834*N834)</f>
        <v>43.650000000000006</v>
      </c>
      <c r="P834" t="str">
        <f>IF(K834="Rob","Robusta",IF(K834="Exc","Excelsa",IF(K834="Lib","Liberica",IF(K834="Ara","Arabica",""))))</f>
        <v>Liberica</v>
      </c>
      <c r="Q834" t="str">
        <f>IF(L834="M","Medium",IF(L834="D","Dark",IF(L834="L","Light","")))</f>
        <v>Medium</v>
      </c>
      <c r="R834" t="str">
        <f>_xll.XLOOKUP(Table3[[#This Row],[Customer ID]],customers!$A$1:$A$1001,customers!$I$1:$I$1001,,0)</f>
        <v>Yes</v>
      </c>
    </row>
    <row r="835" spans="1:18" x14ac:dyDescent="0.3">
      <c r="A835" s="12" t="s">
        <v>6058</v>
      </c>
      <c r="B835" s="19">
        <v>44561</v>
      </c>
      <c r="C835" s="11">
        <f>YEAR(B835)</f>
        <v>2021</v>
      </c>
      <c r="D835" s="38" t="str">
        <f t="shared" si="13"/>
        <v>Dec</v>
      </c>
      <c r="E835" s="12" t="s">
        <v>6059</v>
      </c>
      <c r="F835" s="13" t="s">
        <v>6179</v>
      </c>
      <c r="G835" s="12">
        <v>4</v>
      </c>
      <c r="H835" s="12" t="str">
        <f>_xll.XLOOKUP(E835,customers!$A$1:$A$1001,customers!$B$1:$B$1001,,0)</f>
        <v>Koressa O'Geneay</v>
      </c>
      <c r="I835" s="33" t="str">
        <f>_xll.XLOOKUP(E835,customers!$A$1:$A$1001,customers!$C$1:$C$1001,,0)</f>
        <v>kogeneayrd@utexas.edu</v>
      </c>
      <c r="J835" s="12" t="str">
        <f>_xll.XLOOKUP(E835,customers!$A$1:$A$1001,customers!$G$1:$G$1001,,0)</f>
        <v>United States</v>
      </c>
      <c r="K835" s="13" t="str">
        <f>_xll.XLOOKUP(F835,products!$A$1:$A$49,products!$B$1:$B$49,,0)</f>
        <v>Rob</v>
      </c>
      <c r="L835" s="13" t="str">
        <f>_xll.XLOOKUP(F835,products!$A$1:$A$49,products!$C$1:$C$49,,0)</f>
        <v>L</v>
      </c>
      <c r="M835" s="10" t="str">
        <f>_xll.XLOOKUP(F835,products!$A$1:$A$49,products!$D$1:$D$49,,0) &amp; " Kg "</f>
        <v xml:space="preserve">1 Kg </v>
      </c>
      <c r="N835" s="26">
        <f>_xll.XLOOKUP(F835,products!$A$1:$A$49,products!$E$1:$E$49,,0)</f>
        <v>11.95</v>
      </c>
      <c r="O835" s="27">
        <f>(G835*N835)</f>
        <v>47.8</v>
      </c>
      <c r="P835" t="str">
        <f>IF(K835="Rob","Robusta",IF(K835="Exc","Excelsa",IF(K835="Lib","Liberica",IF(K835="Ara","Arabica",""))))</f>
        <v>Robusta</v>
      </c>
      <c r="Q835" t="str">
        <f>IF(L835="M","Medium",IF(L835="D","Dark",IF(L835="L","Light","")))</f>
        <v>Light</v>
      </c>
      <c r="R835" t="str">
        <f>_xll.XLOOKUP(Table3[[#This Row],[Customer ID]],customers!$A$1:$A$1001,customers!$I$1:$I$1001,,0)</f>
        <v>No</v>
      </c>
    </row>
    <row r="836" spans="1:18" x14ac:dyDescent="0.3">
      <c r="A836" s="9" t="s">
        <v>4831</v>
      </c>
      <c r="B836" s="18">
        <v>44562</v>
      </c>
      <c r="C836" s="8">
        <f>YEAR(B836)</f>
        <v>2022</v>
      </c>
      <c r="D836" s="38" t="str">
        <f t="shared" si="13"/>
        <v>Jan</v>
      </c>
      <c r="E836" s="9" t="s">
        <v>4759</v>
      </c>
      <c r="F836" s="10" t="s">
        <v>6179</v>
      </c>
      <c r="G836" s="9">
        <v>2</v>
      </c>
      <c r="H836" s="9" t="str">
        <f>_xll.XLOOKUP(E836,customers!$A$1:$A$1001,customers!$B$1:$B$1001,,0)</f>
        <v>Foster Constance</v>
      </c>
      <c r="I836" s="32" t="str">
        <f>_xll.XLOOKUP(E836,customers!$A$1:$A$1001,customers!$C$1:$C$1001,,0)</f>
        <v>fconstancekz@ifeng.com</v>
      </c>
      <c r="J836" s="9" t="str">
        <f>_xll.XLOOKUP(E836,customers!$A$1:$A$1001,customers!$G$1:$G$1001,,0)</f>
        <v>United States</v>
      </c>
      <c r="K836" s="10" t="str">
        <f>_xll.XLOOKUP(F836,products!$A$1:$A$49,products!$B$1:$B$49,,0)</f>
        <v>Rob</v>
      </c>
      <c r="L836" s="10" t="str">
        <f>_xll.XLOOKUP(F836,products!$A$1:$A$49,products!$C$1:$C$49,,0)</f>
        <v>L</v>
      </c>
      <c r="M836" s="10" t="str">
        <f>_xll.XLOOKUP(F836,products!$A$1:$A$49,products!$D$1:$D$49,,0) &amp; " Kg "</f>
        <v xml:space="preserve">1 Kg </v>
      </c>
      <c r="N836" s="24">
        <f>_xll.XLOOKUP(F836,products!$A$1:$A$49,products!$E$1:$E$49,,0)</f>
        <v>11.95</v>
      </c>
      <c r="O836" s="25">
        <f>(G836*N836)</f>
        <v>23.9</v>
      </c>
      <c r="P836" t="str">
        <f>IF(K836="Rob","Robusta",IF(K836="Exc","Excelsa",IF(K836="Lib","Liberica",IF(K836="Ara","Arabica",""))))</f>
        <v>Robusta</v>
      </c>
      <c r="Q836" t="str">
        <f>IF(L836="M","Medium",IF(L836="D","Dark",IF(L836="L","Light","")))</f>
        <v>Light</v>
      </c>
      <c r="R836" t="str">
        <f>_xll.XLOOKUP(Table3[[#This Row],[Customer ID]],customers!$A$1:$A$1001,customers!$I$1:$I$1001,,0)</f>
        <v>No</v>
      </c>
    </row>
    <row r="837" spans="1:18" x14ac:dyDescent="0.3">
      <c r="A837" s="12" t="s">
        <v>1828</v>
      </c>
      <c r="B837" s="19">
        <v>44563</v>
      </c>
      <c r="C837" s="11">
        <f>YEAR(B837)</f>
        <v>2022</v>
      </c>
      <c r="D837" s="38" t="str">
        <f t="shared" si="13"/>
        <v>Jan</v>
      </c>
      <c r="E837" s="12" t="s">
        <v>1829</v>
      </c>
      <c r="F837" s="13" t="s">
        <v>6178</v>
      </c>
      <c r="G837" s="12">
        <v>1</v>
      </c>
      <c r="H837" s="12" t="str">
        <f>_xll.XLOOKUP(E837,customers!$A$1:$A$1001,customers!$B$1:$B$1001,,0)</f>
        <v>Craggy Bril</v>
      </c>
      <c r="I837" s="33">
        <f>_xll.XLOOKUP(E837,customers!$A$1:$A$1001,customers!$C$1:$C$1001,,0)</f>
        <v>0</v>
      </c>
      <c r="J837" s="12" t="str">
        <f>_xll.XLOOKUP(E837,customers!$A$1:$A$1001,customers!$G$1:$G$1001,,0)</f>
        <v>United States</v>
      </c>
      <c r="K837" s="13" t="str">
        <f>_xll.XLOOKUP(F837,products!$A$1:$A$49,products!$B$1:$B$49,,0)</f>
        <v>Rob</v>
      </c>
      <c r="L837" s="13" t="str">
        <f>_xll.XLOOKUP(F837,products!$A$1:$A$49,products!$C$1:$C$49,,0)</f>
        <v>L</v>
      </c>
      <c r="M837" s="10" t="str">
        <f>_xll.XLOOKUP(F837,products!$A$1:$A$49,products!$D$1:$D$49,,0) &amp; " Kg "</f>
        <v xml:space="preserve">0.2 Kg </v>
      </c>
      <c r="N837" s="26">
        <f>_xll.XLOOKUP(F837,products!$A$1:$A$49,products!$E$1:$E$49,,0)</f>
        <v>3.5849999999999995</v>
      </c>
      <c r="O837" s="27">
        <f>(G837*N837)</f>
        <v>3.5849999999999995</v>
      </c>
      <c r="P837" t="str">
        <f>IF(K837="Rob","Robusta",IF(K837="Exc","Excelsa",IF(K837="Lib","Liberica",IF(K837="Ara","Arabica",""))))</f>
        <v>Robusta</v>
      </c>
      <c r="Q837" t="str">
        <f>IF(L837="M","Medium",IF(L837="D","Dark",IF(L837="L","Light","")))</f>
        <v>Light</v>
      </c>
      <c r="R837" t="str">
        <f>_xll.XLOOKUP(Table3[[#This Row],[Customer ID]],customers!$A$1:$A$1001,customers!$I$1:$I$1001,,0)</f>
        <v>Yes</v>
      </c>
    </row>
    <row r="838" spans="1:18" x14ac:dyDescent="0.3">
      <c r="A838" s="9" t="s">
        <v>2285</v>
      </c>
      <c r="B838" s="18">
        <v>44563</v>
      </c>
      <c r="C838" s="8">
        <f>YEAR(B838)</f>
        <v>2022</v>
      </c>
      <c r="D838" s="38" t="str">
        <f t="shared" si="13"/>
        <v>Jan</v>
      </c>
      <c r="E838" s="9" t="s">
        <v>2286</v>
      </c>
      <c r="F838" s="10" t="s">
        <v>6175</v>
      </c>
      <c r="G838" s="9">
        <v>2</v>
      </c>
      <c r="H838" s="9" t="str">
        <f>_xll.XLOOKUP(E838,customers!$A$1:$A$1001,customers!$B$1:$B$1001,,0)</f>
        <v>Tess Bennison</v>
      </c>
      <c r="I838" s="32" t="str">
        <f>_xll.XLOOKUP(E838,customers!$A$1:$A$1001,customers!$C$1:$C$1001,,0)</f>
        <v>tbennison8u@google.cn</v>
      </c>
      <c r="J838" s="9" t="str">
        <f>_xll.XLOOKUP(E838,customers!$A$1:$A$1001,customers!$G$1:$G$1001,,0)</f>
        <v>United States</v>
      </c>
      <c r="K838" s="10" t="str">
        <f>_xll.XLOOKUP(F838,products!$A$1:$A$49,products!$B$1:$B$49,,0)</f>
        <v>Ara</v>
      </c>
      <c r="L838" s="10" t="str">
        <f>_xll.XLOOKUP(F838,products!$A$1:$A$49,products!$C$1:$C$49,,0)</f>
        <v>M</v>
      </c>
      <c r="M838" s="10" t="str">
        <f>_xll.XLOOKUP(F838,products!$A$1:$A$49,products!$D$1:$D$49,,0) &amp; " Kg "</f>
        <v xml:space="preserve">2.5 Kg </v>
      </c>
      <c r="N838" s="24">
        <f>_xll.XLOOKUP(F838,products!$A$1:$A$49,products!$E$1:$E$49,,0)</f>
        <v>25.874999999999996</v>
      </c>
      <c r="O838" s="25">
        <f>(G838*N838)</f>
        <v>51.749999999999993</v>
      </c>
      <c r="P838" t="str">
        <f>IF(K838="Rob","Robusta",IF(K838="Exc","Excelsa",IF(K838="Lib","Liberica",IF(K838="Ara","Arabica",""))))</f>
        <v>Arabica</v>
      </c>
      <c r="Q838" t="str">
        <f>IF(L838="M","Medium",IF(L838="D","Dark",IF(L838="L","Light","")))</f>
        <v>Medium</v>
      </c>
      <c r="R838" t="str">
        <f>_xll.XLOOKUP(Table3[[#This Row],[Customer ID]],customers!$A$1:$A$1001,customers!$I$1:$I$1001,,0)</f>
        <v>Yes</v>
      </c>
    </row>
    <row r="839" spans="1:18" x14ac:dyDescent="0.3">
      <c r="A839" s="12" t="s">
        <v>2928</v>
      </c>
      <c r="B839" s="19">
        <v>44563</v>
      </c>
      <c r="C839" s="11">
        <f>YEAR(B839)</f>
        <v>2022</v>
      </c>
      <c r="D839" s="38" t="str">
        <f t="shared" si="13"/>
        <v>Jan</v>
      </c>
      <c r="E839" s="12" t="s">
        <v>2929</v>
      </c>
      <c r="F839" s="13" t="s">
        <v>6181</v>
      </c>
      <c r="G839" s="12">
        <v>6</v>
      </c>
      <c r="H839" s="12" t="str">
        <f>_xll.XLOOKUP(E839,customers!$A$1:$A$1001,customers!$B$1:$B$1001,,0)</f>
        <v>Lemuel Rignold</v>
      </c>
      <c r="I839" s="33" t="str">
        <f>_xll.XLOOKUP(E839,customers!$A$1:$A$1001,customers!$C$1:$C$1001,,0)</f>
        <v>lrignoldc1@miibeian.gov.cn</v>
      </c>
      <c r="J839" s="12" t="str">
        <f>_xll.XLOOKUP(E839,customers!$A$1:$A$1001,customers!$G$1:$G$1001,,0)</f>
        <v>United States</v>
      </c>
      <c r="K839" s="13" t="str">
        <f>_xll.XLOOKUP(F839,products!$A$1:$A$49,products!$B$1:$B$49,,0)</f>
        <v>Lib</v>
      </c>
      <c r="L839" s="13" t="str">
        <f>_xll.XLOOKUP(F839,products!$A$1:$A$49,products!$C$1:$C$49,,0)</f>
        <v>M</v>
      </c>
      <c r="M839" s="10" t="str">
        <f>_xll.XLOOKUP(F839,products!$A$1:$A$49,products!$D$1:$D$49,,0) &amp; " Kg "</f>
        <v xml:space="preserve">2.5 Kg </v>
      </c>
      <c r="N839" s="26">
        <f>_xll.XLOOKUP(F839,products!$A$1:$A$49,products!$E$1:$E$49,,0)</f>
        <v>33.464999999999996</v>
      </c>
      <c r="O839" s="27">
        <f>(G839*N839)</f>
        <v>200.78999999999996</v>
      </c>
      <c r="P839" t="str">
        <f>IF(K839="Rob","Robusta",IF(K839="Exc","Excelsa",IF(K839="Lib","Liberica",IF(K839="Ara","Arabica",""))))</f>
        <v>Liberica</v>
      </c>
      <c r="Q839" t="str">
        <f>IF(L839="M","Medium",IF(L839="D","Dark",IF(L839="L","Light","")))</f>
        <v>Medium</v>
      </c>
      <c r="R839" t="str">
        <f>_xll.XLOOKUP(Table3[[#This Row],[Customer ID]],customers!$A$1:$A$1001,customers!$I$1:$I$1001,,0)</f>
        <v>Yes</v>
      </c>
    </row>
    <row r="840" spans="1:18" x14ac:dyDescent="0.3">
      <c r="A840" s="9" t="s">
        <v>3510</v>
      </c>
      <c r="B840" s="18">
        <v>44563</v>
      </c>
      <c r="C840" s="8">
        <f>YEAR(B840)</f>
        <v>2022</v>
      </c>
      <c r="D840" s="38" t="str">
        <f t="shared" si="13"/>
        <v>Jan</v>
      </c>
      <c r="E840" s="9" t="s">
        <v>3511</v>
      </c>
      <c r="F840" s="10" t="s">
        <v>6151</v>
      </c>
      <c r="G840" s="9">
        <v>2</v>
      </c>
      <c r="H840" s="9" t="str">
        <f>_xll.XLOOKUP(E840,customers!$A$1:$A$1001,customers!$B$1:$B$1001,,0)</f>
        <v>Kris O'Cullen</v>
      </c>
      <c r="I840" s="32" t="str">
        <f>_xll.XLOOKUP(E840,customers!$A$1:$A$1001,customers!$C$1:$C$1001,,0)</f>
        <v>koculleneu@ca.gov</v>
      </c>
      <c r="J840" s="9" t="str">
        <f>_xll.XLOOKUP(E840,customers!$A$1:$A$1001,customers!$G$1:$G$1001,,0)</f>
        <v>Ireland</v>
      </c>
      <c r="K840" s="10" t="str">
        <f>_xll.XLOOKUP(F840,products!$A$1:$A$49,products!$B$1:$B$49,,0)</f>
        <v>Rob</v>
      </c>
      <c r="L840" s="10" t="str">
        <f>_xll.XLOOKUP(F840,products!$A$1:$A$49,products!$C$1:$C$49,,0)</f>
        <v>M</v>
      </c>
      <c r="M840" s="10" t="str">
        <f>_xll.XLOOKUP(F840,products!$A$1:$A$49,products!$D$1:$D$49,,0) &amp; " Kg "</f>
        <v xml:space="preserve">2.5 Kg </v>
      </c>
      <c r="N840" s="24">
        <f>_xll.XLOOKUP(F840,products!$A$1:$A$49,products!$E$1:$E$49,,0)</f>
        <v>22.884999999999998</v>
      </c>
      <c r="O840" s="25">
        <f>(G840*N840)</f>
        <v>45.769999999999996</v>
      </c>
      <c r="P840" t="str">
        <f>IF(K840="Rob","Robusta",IF(K840="Exc","Excelsa",IF(K840="Lib","Liberica",IF(K840="Ara","Arabica",""))))</f>
        <v>Robusta</v>
      </c>
      <c r="Q840" t="str">
        <f>IF(L840="M","Medium",IF(L840="D","Dark",IF(L840="L","Light","")))</f>
        <v>Medium</v>
      </c>
      <c r="R840" t="str">
        <f>_xll.XLOOKUP(Table3[[#This Row],[Customer ID]],customers!$A$1:$A$1001,customers!$I$1:$I$1001,,0)</f>
        <v>Yes</v>
      </c>
    </row>
    <row r="841" spans="1:18" x14ac:dyDescent="0.3">
      <c r="A841" s="12" t="s">
        <v>4631</v>
      </c>
      <c r="B841" s="19">
        <v>44565</v>
      </c>
      <c r="C841" s="11">
        <f>YEAR(B841)</f>
        <v>2022</v>
      </c>
      <c r="D841" s="38" t="str">
        <f t="shared" si="13"/>
        <v>Jan</v>
      </c>
      <c r="E841" s="12" t="s">
        <v>4632</v>
      </c>
      <c r="F841" s="13" t="s">
        <v>6181</v>
      </c>
      <c r="G841" s="12">
        <v>3</v>
      </c>
      <c r="H841" s="12" t="str">
        <f>_xll.XLOOKUP(E841,customers!$A$1:$A$1001,customers!$B$1:$B$1001,,0)</f>
        <v>Glory Clemon</v>
      </c>
      <c r="I841" s="33" t="str">
        <f>_xll.XLOOKUP(E841,customers!$A$1:$A$1001,customers!$C$1:$C$1001,,0)</f>
        <v>gclemonkd@networksolutions.com</v>
      </c>
      <c r="J841" s="12" t="str">
        <f>_xll.XLOOKUP(E841,customers!$A$1:$A$1001,customers!$G$1:$G$1001,,0)</f>
        <v>United States</v>
      </c>
      <c r="K841" s="13" t="str">
        <f>_xll.XLOOKUP(F841,products!$A$1:$A$49,products!$B$1:$B$49,,0)</f>
        <v>Lib</v>
      </c>
      <c r="L841" s="13" t="str">
        <f>_xll.XLOOKUP(F841,products!$A$1:$A$49,products!$C$1:$C$49,,0)</f>
        <v>M</v>
      </c>
      <c r="M841" s="10" t="str">
        <f>_xll.XLOOKUP(F841,products!$A$1:$A$49,products!$D$1:$D$49,,0) &amp; " Kg "</f>
        <v xml:space="preserve">2.5 Kg </v>
      </c>
      <c r="N841" s="26">
        <f>_xll.XLOOKUP(F841,products!$A$1:$A$49,products!$E$1:$E$49,,0)</f>
        <v>33.464999999999996</v>
      </c>
      <c r="O841" s="27">
        <f>(G841*N841)</f>
        <v>100.39499999999998</v>
      </c>
      <c r="P841" t="str">
        <f>IF(K841="Rob","Robusta",IF(K841="Exc","Excelsa",IF(K841="Lib","Liberica",IF(K841="Ara","Arabica",""))))</f>
        <v>Liberica</v>
      </c>
      <c r="Q841" t="str">
        <f>IF(L841="M","Medium",IF(L841="D","Dark",IF(L841="L","Light","")))</f>
        <v>Medium</v>
      </c>
      <c r="R841" t="str">
        <f>_xll.XLOOKUP(Table3[[#This Row],[Customer ID]],customers!$A$1:$A$1001,customers!$I$1:$I$1001,,0)</f>
        <v>Yes</v>
      </c>
    </row>
    <row r="842" spans="1:18" x14ac:dyDescent="0.3">
      <c r="A842" s="9" t="s">
        <v>4591</v>
      </c>
      <c r="B842" s="18">
        <v>44571</v>
      </c>
      <c r="C842" s="8">
        <f>YEAR(B842)</f>
        <v>2022</v>
      </c>
      <c r="D842" s="38" t="str">
        <f t="shared" si="13"/>
        <v>Jan</v>
      </c>
      <c r="E842" s="9" t="s">
        <v>4592</v>
      </c>
      <c r="F842" s="10" t="s">
        <v>6164</v>
      </c>
      <c r="G842" s="9">
        <v>4</v>
      </c>
      <c r="H842" s="9" t="str">
        <f>_xll.XLOOKUP(E842,customers!$A$1:$A$1001,customers!$B$1:$B$1001,,0)</f>
        <v>Derrek Allpress</v>
      </c>
      <c r="I842" s="32">
        <f>_xll.XLOOKUP(E842,customers!$A$1:$A$1001,customers!$C$1:$C$1001,,0)</f>
        <v>0</v>
      </c>
      <c r="J842" s="9" t="str">
        <f>_xll.XLOOKUP(E842,customers!$A$1:$A$1001,customers!$G$1:$G$1001,,0)</f>
        <v>United States</v>
      </c>
      <c r="K842" s="10" t="str">
        <f>_xll.XLOOKUP(F842,products!$A$1:$A$49,products!$B$1:$B$49,,0)</f>
        <v>Lib</v>
      </c>
      <c r="L842" s="10" t="str">
        <f>_xll.XLOOKUP(F842,products!$A$1:$A$49,products!$C$1:$C$49,,0)</f>
        <v>L</v>
      </c>
      <c r="M842" s="10" t="str">
        <f>_xll.XLOOKUP(F842,products!$A$1:$A$49,products!$D$1:$D$49,,0) &amp; " Kg "</f>
        <v xml:space="preserve">2.5 Kg </v>
      </c>
      <c r="N842" s="24">
        <f>_xll.XLOOKUP(F842,products!$A$1:$A$49,products!$E$1:$E$49,,0)</f>
        <v>36.454999999999998</v>
      </c>
      <c r="O842" s="25">
        <f>(G842*N842)</f>
        <v>145.82</v>
      </c>
      <c r="P842" t="str">
        <f>IF(K842="Rob","Robusta",IF(K842="Exc","Excelsa",IF(K842="Lib","Liberica",IF(K842="Ara","Arabica",""))))</f>
        <v>Liberica</v>
      </c>
      <c r="Q842" t="str">
        <f>IF(L842="M","Medium",IF(L842="D","Dark",IF(L842="L","Light","")))</f>
        <v>Light</v>
      </c>
      <c r="R842" t="str">
        <f>_xll.XLOOKUP(Table3[[#This Row],[Customer ID]],customers!$A$1:$A$1001,customers!$I$1:$I$1001,,0)</f>
        <v>No</v>
      </c>
    </row>
    <row r="843" spans="1:18" x14ac:dyDescent="0.3">
      <c r="A843" s="12" t="s">
        <v>5676</v>
      </c>
      <c r="B843" s="19">
        <v>44573</v>
      </c>
      <c r="C843" s="11">
        <f>YEAR(B843)</f>
        <v>2022</v>
      </c>
      <c r="D843" s="38" t="str">
        <f t="shared" si="13"/>
        <v>Jan</v>
      </c>
      <c r="E843" s="12" t="s">
        <v>5677</v>
      </c>
      <c r="F843" s="13" t="s">
        <v>6157</v>
      </c>
      <c r="G843" s="12">
        <v>1</v>
      </c>
      <c r="H843" s="12" t="str">
        <f>_xll.XLOOKUP(E843,customers!$A$1:$A$1001,customers!$B$1:$B$1001,,0)</f>
        <v>Chloris Sorrell</v>
      </c>
      <c r="I843" s="33" t="str">
        <f>_xll.XLOOKUP(E843,customers!$A$1:$A$1001,customers!$C$1:$C$1001,,0)</f>
        <v>csorrellph@amazon.com</v>
      </c>
      <c r="J843" s="12" t="str">
        <f>_xll.XLOOKUP(E843,customers!$A$1:$A$1001,customers!$G$1:$G$1001,,0)</f>
        <v>United Kingdom</v>
      </c>
      <c r="K843" s="13" t="str">
        <f>_xll.XLOOKUP(F843,products!$A$1:$A$49,products!$B$1:$B$49,,0)</f>
        <v>Ara</v>
      </c>
      <c r="L843" s="13" t="str">
        <f>_xll.XLOOKUP(F843,products!$A$1:$A$49,products!$C$1:$C$49,,0)</f>
        <v>M</v>
      </c>
      <c r="M843" s="10" t="str">
        <f>_xll.XLOOKUP(F843,products!$A$1:$A$49,products!$D$1:$D$49,,0) &amp; " Kg "</f>
        <v xml:space="preserve">0.5 Kg </v>
      </c>
      <c r="N843" s="26">
        <f>_xll.XLOOKUP(F843,products!$A$1:$A$49,products!$E$1:$E$49,,0)</f>
        <v>6.75</v>
      </c>
      <c r="O843" s="27">
        <f>(G843*N843)</f>
        <v>6.75</v>
      </c>
      <c r="P843" t="str">
        <f>IF(K843="Rob","Robusta",IF(K843="Exc","Excelsa",IF(K843="Lib","Liberica",IF(K843="Ara","Arabica",""))))</f>
        <v>Arabica</v>
      </c>
      <c r="Q843" t="str">
        <f>IF(L843="M","Medium",IF(L843="D","Dark",IF(L843="L","Light","")))</f>
        <v>Medium</v>
      </c>
      <c r="R843" t="str">
        <f>_xll.XLOOKUP(Table3[[#This Row],[Customer ID]],customers!$A$1:$A$1001,customers!$I$1:$I$1001,,0)</f>
        <v>No</v>
      </c>
    </row>
    <row r="844" spans="1:18" x14ac:dyDescent="0.3">
      <c r="A844" s="9" t="s">
        <v>5676</v>
      </c>
      <c r="B844" s="18">
        <v>44573</v>
      </c>
      <c r="C844" s="8">
        <f>YEAR(B844)</f>
        <v>2022</v>
      </c>
      <c r="D844" s="38" t="str">
        <f t="shared" si="13"/>
        <v>Jan</v>
      </c>
      <c r="E844" s="9" t="s">
        <v>5677</v>
      </c>
      <c r="F844" s="10" t="s">
        <v>6144</v>
      </c>
      <c r="G844" s="9">
        <v>3</v>
      </c>
      <c r="H844" s="9" t="str">
        <f>_xll.XLOOKUP(E844,customers!$A$1:$A$1001,customers!$B$1:$B$1001,,0)</f>
        <v>Chloris Sorrell</v>
      </c>
      <c r="I844" s="32" t="str">
        <f>_xll.XLOOKUP(E844,customers!$A$1:$A$1001,customers!$C$1:$C$1001,,0)</f>
        <v>csorrellph@amazon.com</v>
      </c>
      <c r="J844" s="9" t="str">
        <f>_xll.XLOOKUP(E844,customers!$A$1:$A$1001,customers!$G$1:$G$1001,,0)</f>
        <v>United Kingdom</v>
      </c>
      <c r="K844" s="10" t="str">
        <f>_xll.XLOOKUP(F844,products!$A$1:$A$49,products!$B$1:$B$49,,0)</f>
        <v>Exc</v>
      </c>
      <c r="L844" s="10" t="str">
        <f>_xll.XLOOKUP(F844,products!$A$1:$A$49,products!$C$1:$C$49,,0)</f>
        <v>D</v>
      </c>
      <c r="M844" s="10" t="str">
        <f>_xll.XLOOKUP(F844,products!$A$1:$A$49,products!$D$1:$D$49,,0) &amp; " Kg "</f>
        <v xml:space="preserve">0.5 Kg </v>
      </c>
      <c r="N844" s="24">
        <f>_xll.XLOOKUP(F844,products!$A$1:$A$49,products!$E$1:$E$49,,0)</f>
        <v>7.29</v>
      </c>
      <c r="O844" s="25">
        <f>(G844*N844)</f>
        <v>21.87</v>
      </c>
      <c r="P844" t="str">
        <f>IF(K844="Rob","Robusta",IF(K844="Exc","Excelsa",IF(K844="Lib","Liberica",IF(K844="Ara","Arabica",""))))</f>
        <v>Excelsa</v>
      </c>
      <c r="Q844" t="str">
        <f>IF(L844="M","Medium",IF(L844="D","Dark",IF(L844="L","Light","")))</f>
        <v>Dark</v>
      </c>
      <c r="R844" t="str">
        <f>_xll.XLOOKUP(Table3[[#This Row],[Customer ID]],customers!$A$1:$A$1001,customers!$I$1:$I$1001,,0)</f>
        <v>No</v>
      </c>
    </row>
    <row r="845" spans="1:18" x14ac:dyDescent="0.3">
      <c r="A845" s="12" t="s">
        <v>5240</v>
      </c>
      <c r="B845" s="19">
        <v>44574</v>
      </c>
      <c r="C845" s="11">
        <f>YEAR(B845)</f>
        <v>2022</v>
      </c>
      <c r="D845" s="38" t="str">
        <f t="shared" si="13"/>
        <v>Jan</v>
      </c>
      <c r="E845" s="12" t="s">
        <v>5241</v>
      </c>
      <c r="F845" s="13" t="s">
        <v>6173</v>
      </c>
      <c r="G845" s="12">
        <v>4</v>
      </c>
      <c r="H845" s="12" t="str">
        <f>_xll.XLOOKUP(E845,customers!$A$1:$A$1001,customers!$B$1:$B$1001,,0)</f>
        <v>Janeva Edinboro</v>
      </c>
      <c r="I845" s="33" t="str">
        <f>_xll.XLOOKUP(E845,customers!$A$1:$A$1001,customers!$C$1:$C$1001,,0)</f>
        <v>jedinboronc@reverbnation.com</v>
      </c>
      <c r="J845" s="12" t="str">
        <f>_xll.XLOOKUP(E845,customers!$A$1:$A$1001,customers!$G$1:$G$1001,,0)</f>
        <v>United States</v>
      </c>
      <c r="K845" s="13" t="str">
        <f>_xll.XLOOKUP(F845,products!$A$1:$A$49,products!$B$1:$B$49,,0)</f>
        <v>Rob</v>
      </c>
      <c r="L845" s="13" t="str">
        <f>_xll.XLOOKUP(F845,products!$A$1:$A$49,products!$C$1:$C$49,,0)</f>
        <v>L</v>
      </c>
      <c r="M845" s="10" t="str">
        <f>_xll.XLOOKUP(F845,products!$A$1:$A$49,products!$D$1:$D$49,,0) &amp; " Kg "</f>
        <v xml:space="preserve">0.5 Kg </v>
      </c>
      <c r="N845" s="26">
        <f>_xll.XLOOKUP(F845,products!$A$1:$A$49,products!$E$1:$E$49,,0)</f>
        <v>7.169999999999999</v>
      </c>
      <c r="O845" s="27">
        <f>(G845*N845)</f>
        <v>28.679999999999996</v>
      </c>
      <c r="P845" t="str">
        <f>IF(K845="Rob","Robusta",IF(K845="Exc","Excelsa",IF(K845="Lib","Liberica",IF(K845="Ara","Arabica",""))))</f>
        <v>Robusta</v>
      </c>
      <c r="Q845" t="str">
        <f>IF(L845="M","Medium",IF(L845="D","Dark",IF(L845="L","Light","")))</f>
        <v>Light</v>
      </c>
      <c r="R845" t="str">
        <f>_xll.XLOOKUP(Table3[[#This Row],[Customer ID]],customers!$A$1:$A$1001,customers!$I$1:$I$1001,,0)</f>
        <v>Yes</v>
      </c>
    </row>
    <row r="846" spans="1:18" x14ac:dyDescent="0.3">
      <c r="A846" s="9" t="s">
        <v>2446</v>
      </c>
      <c r="B846" s="18">
        <v>44576</v>
      </c>
      <c r="C846" s="8">
        <f>YEAR(B846)</f>
        <v>2022</v>
      </c>
      <c r="D846" s="38" t="str">
        <f t="shared" si="13"/>
        <v>Jan</v>
      </c>
      <c r="E846" s="9" t="s">
        <v>2447</v>
      </c>
      <c r="F846" s="10" t="s">
        <v>6162</v>
      </c>
      <c r="G846" s="9">
        <v>3</v>
      </c>
      <c r="H846" s="9" t="str">
        <f>_xll.XLOOKUP(E846,customers!$A$1:$A$1001,customers!$B$1:$B$1001,,0)</f>
        <v>Lewes Danes</v>
      </c>
      <c r="I846" s="32" t="str">
        <f>_xll.XLOOKUP(E846,customers!$A$1:$A$1001,customers!$C$1:$C$1001,,0)</f>
        <v>ldanes9n@umn.edu</v>
      </c>
      <c r="J846" s="9" t="str">
        <f>_xll.XLOOKUP(E846,customers!$A$1:$A$1001,customers!$G$1:$G$1001,,0)</f>
        <v>United States</v>
      </c>
      <c r="K846" s="10" t="str">
        <f>_xll.XLOOKUP(F846,products!$A$1:$A$49,products!$B$1:$B$49,,0)</f>
        <v>Lib</v>
      </c>
      <c r="L846" s="10" t="str">
        <f>_xll.XLOOKUP(F846,products!$A$1:$A$49,products!$C$1:$C$49,,0)</f>
        <v>M</v>
      </c>
      <c r="M846" s="10" t="str">
        <f>_xll.XLOOKUP(F846,products!$A$1:$A$49,products!$D$1:$D$49,,0) &amp; " Kg "</f>
        <v xml:space="preserve">1 Kg </v>
      </c>
      <c r="N846" s="24">
        <f>_xll.XLOOKUP(F846,products!$A$1:$A$49,products!$E$1:$E$49,,0)</f>
        <v>14.55</v>
      </c>
      <c r="O846" s="25">
        <f>(G846*N846)</f>
        <v>43.650000000000006</v>
      </c>
      <c r="P846" t="str">
        <f>IF(K846="Rob","Robusta",IF(K846="Exc","Excelsa",IF(K846="Lib","Liberica",IF(K846="Ara","Arabica",""))))</f>
        <v>Liberica</v>
      </c>
      <c r="Q846" t="str">
        <f>IF(L846="M","Medium",IF(L846="D","Dark",IF(L846="L","Light","")))</f>
        <v>Medium</v>
      </c>
      <c r="R846" t="str">
        <f>_xll.XLOOKUP(Table3[[#This Row],[Customer ID]],customers!$A$1:$A$1001,customers!$I$1:$I$1001,,0)</f>
        <v>No</v>
      </c>
    </row>
    <row r="847" spans="1:18" x14ac:dyDescent="0.3">
      <c r="A847" s="12" t="s">
        <v>4074</v>
      </c>
      <c r="B847" s="19">
        <v>44578</v>
      </c>
      <c r="C847" s="11">
        <f>YEAR(B847)</f>
        <v>2022</v>
      </c>
      <c r="D847" s="38" t="str">
        <f t="shared" si="13"/>
        <v>Jan</v>
      </c>
      <c r="E847" s="12" t="s">
        <v>4075</v>
      </c>
      <c r="F847" s="13" t="s">
        <v>6176</v>
      </c>
      <c r="G847" s="12">
        <v>4</v>
      </c>
      <c r="H847" s="12" t="str">
        <f>_xll.XLOOKUP(E847,customers!$A$1:$A$1001,customers!$B$1:$B$1001,,0)</f>
        <v>Eal D'Ambrogio</v>
      </c>
      <c r="I847" s="33" t="str">
        <f>_xll.XLOOKUP(E847,customers!$A$1:$A$1001,customers!$C$1:$C$1001,,0)</f>
        <v>edambrogiohn@techcrunch.com</v>
      </c>
      <c r="J847" s="12" t="str">
        <f>_xll.XLOOKUP(E847,customers!$A$1:$A$1001,customers!$G$1:$G$1001,,0)</f>
        <v>United States</v>
      </c>
      <c r="K847" s="13" t="str">
        <f>_xll.XLOOKUP(F847,products!$A$1:$A$49,products!$B$1:$B$49,,0)</f>
        <v>Exc</v>
      </c>
      <c r="L847" s="13" t="str">
        <f>_xll.XLOOKUP(F847,products!$A$1:$A$49,products!$C$1:$C$49,,0)</f>
        <v>L</v>
      </c>
      <c r="M847" s="10" t="str">
        <f>_xll.XLOOKUP(F847,products!$A$1:$A$49,products!$D$1:$D$49,,0) &amp; " Kg "</f>
        <v xml:space="preserve">0.5 Kg </v>
      </c>
      <c r="N847" s="26">
        <f>_xll.XLOOKUP(F847,products!$A$1:$A$49,products!$E$1:$E$49,,0)</f>
        <v>8.91</v>
      </c>
      <c r="O847" s="27">
        <f>(G847*N847)</f>
        <v>35.64</v>
      </c>
      <c r="P847" t="str">
        <f>IF(K847="Rob","Robusta",IF(K847="Exc","Excelsa",IF(K847="Lib","Liberica",IF(K847="Ara","Arabica",""))))</f>
        <v>Excelsa</v>
      </c>
      <c r="Q847" t="str">
        <f>IF(L847="M","Medium",IF(L847="D","Dark",IF(L847="L","Light","")))</f>
        <v>Light</v>
      </c>
      <c r="R847" t="str">
        <f>_xll.XLOOKUP(Table3[[#This Row],[Customer ID]],customers!$A$1:$A$1001,customers!$I$1:$I$1001,,0)</f>
        <v>Yes</v>
      </c>
    </row>
    <row r="848" spans="1:18" x14ac:dyDescent="0.3">
      <c r="A848" s="9" t="s">
        <v>3047</v>
      </c>
      <c r="B848" s="18">
        <v>44579</v>
      </c>
      <c r="C848" s="8">
        <f>YEAR(B848)</f>
        <v>2022</v>
      </c>
      <c r="D848" s="38" t="str">
        <f t="shared" si="13"/>
        <v>Jan</v>
      </c>
      <c r="E848" s="9" t="s">
        <v>3048</v>
      </c>
      <c r="F848" s="10" t="s">
        <v>6161</v>
      </c>
      <c r="G848" s="9">
        <v>4</v>
      </c>
      <c r="H848" s="9" t="str">
        <f>_xll.XLOOKUP(E848,customers!$A$1:$A$1001,customers!$B$1:$B$1001,,0)</f>
        <v>Nalani Pirrone</v>
      </c>
      <c r="I848" s="32" t="str">
        <f>_xll.XLOOKUP(E848,customers!$A$1:$A$1001,customers!$C$1:$C$1001,,0)</f>
        <v>npirronecl@weibo.com</v>
      </c>
      <c r="J848" s="9" t="str">
        <f>_xll.XLOOKUP(E848,customers!$A$1:$A$1001,customers!$G$1:$G$1001,,0)</f>
        <v>United States</v>
      </c>
      <c r="K848" s="10" t="str">
        <f>_xll.XLOOKUP(F848,products!$A$1:$A$49,products!$B$1:$B$49,,0)</f>
        <v>Lib</v>
      </c>
      <c r="L848" s="10" t="str">
        <f>_xll.XLOOKUP(F848,products!$A$1:$A$49,products!$C$1:$C$49,,0)</f>
        <v>L</v>
      </c>
      <c r="M848" s="10" t="str">
        <f>_xll.XLOOKUP(F848,products!$A$1:$A$49,products!$D$1:$D$49,,0) &amp; " Kg "</f>
        <v xml:space="preserve">0.5 Kg </v>
      </c>
      <c r="N848" s="24">
        <f>_xll.XLOOKUP(F848,products!$A$1:$A$49,products!$E$1:$E$49,,0)</f>
        <v>9.51</v>
      </c>
      <c r="O848" s="25">
        <f>(G848*N848)</f>
        <v>38.04</v>
      </c>
      <c r="P848" t="str">
        <f>IF(K848="Rob","Robusta",IF(K848="Exc","Excelsa",IF(K848="Lib","Liberica",IF(K848="Ara","Arabica",""))))</f>
        <v>Liberica</v>
      </c>
      <c r="Q848" t="str">
        <f>IF(L848="M","Medium",IF(L848="D","Dark",IF(L848="L","Light","")))</f>
        <v>Light</v>
      </c>
      <c r="R848" t="str">
        <f>_xll.XLOOKUP(Table3[[#This Row],[Customer ID]],customers!$A$1:$A$1001,customers!$I$1:$I$1001,,0)</f>
        <v>No</v>
      </c>
    </row>
    <row r="849" spans="1:18" x14ac:dyDescent="0.3">
      <c r="A849" s="12" t="s">
        <v>524</v>
      </c>
      <c r="B849" s="19">
        <v>44582</v>
      </c>
      <c r="C849" s="11">
        <f>YEAR(B849)</f>
        <v>2022</v>
      </c>
      <c r="D849" s="38" t="str">
        <f t="shared" si="13"/>
        <v>Jan</v>
      </c>
      <c r="E849" s="12" t="s">
        <v>525</v>
      </c>
      <c r="F849" s="13" t="s">
        <v>6144</v>
      </c>
      <c r="G849" s="12">
        <v>3</v>
      </c>
      <c r="H849" s="12" t="str">
        <f>_xll.XLOOKUP(E849,customers!$A$1:$A$1001,customers!$B$1:$B$1001,,0)</f>
        <v>Shaylynn Lobe</v>
      </c>
      <c r="I849" s="33" t="str">
        <f>_xll.XLOOKUP(E849,customers!$A$1:$A$1001,customers!$C$1:$C$1001,,0)</f>
        <v>slobe6@nifty.com</v>
      </c>
      <c r="J849" s="12" t="str">
        <f>_xll.XLOOKUP(E849,customers!$A$1:$A$1001,customers!$G$1:$G$1001,,0)</f>
        <v>United States</v>
      </c>
      <c r="K849" s="13" t="str">
        <f>_xll.XLOOKUP(F849,products!$A$1:$A$49,products!$B$1:$B$49,,0)</f>
        <v>Exc</v>
      </c>
      <c r="L849" s="13" t="str">
        <f>_xll.XLOOKUP(F849,products!$A$1:$A$49,products!$C$1:$C$49,,0)</f>
        <v>D</v>
      </c>
      <c r="M849" s="10" t="str">
        <f>_xll.XLOOKUP(F849,products!$A$1:$A$49,products!$D$1:$D$49,,0) &amp; " Kg "</f>
        <v xml:space="preserve">0.5 Kg </v>
      </c>
      <c r="N849" s="26">
        <f>_xll.XLOOKUP(F849,products!$A$1:$A$49,products!$E$1:$E$49,,0)</f>
        <v>7.29</v>
      </c>
      <c r="O849" s="27">
        <f>(G849*N849)</f>
        <v>21.87</v>
      </c>
      <c r="P849" t="str">
        <f>IF(K849="Rob","Robusta",IF(K849="Exc","Excelsa",IF(K849="Lib","Liberica",IF(K849="Ara","Arabica",""))))</f>
        <v>Excelsa</v>
      </c>
      <c r="Q849" t="str">
        <f>IF(L849="M","Medium",IF(L849="D","Dark",IF(L849="L","Light","")))</f>
        <v>Dark</v>
      </c>
      <c r="R849" t="str">
        <f>_xll.XLOOKUP(Table3[[#This Row],[Customer ID]],customers!$A$1:$A$1001,customers!$I$1:$I$1001,,0)</f>
        <v>Yes</v>
      </c>
    </row>
    <row r="850" spans="1:18" x14ac:dyDescent="0.3">
      <c r="A850" s="9" t="s">
        <v>5878</v>
      </c>
      <c r="B850" s="18">
        <v>44582</v>
      </c>
      <c r="C850" s="8">
        <f>YEAR(B850)</f>
        <v>2022</v>
      </c>
      <c r="D850" s="38" t="str">
        <f t="shared" si="13"/>
        <v>Jan</v>
      </c>
      <c r="E850" s="9" t="s">
        <v>5764</v>
      </c>
      <c r="F850" s="10" t="s">
        <v>6167</v>
      </c>
      <c r="G850" s="9">
        <v>1</v>
      </c>
      <c r="H850" s="9" t="str">
        <f>_xll.XLOOKUP(E850,customers!$A$1:$A$1001,customers!$B$1:$B$1001,,0)</f>
        <v>Brenn Dundredge</v>
      </c>
      <c r="I850" s="32">
        <f>_xll.XLOOKUP(E850,customers!$A$1:$A$1001,customers!$C$1:$C$1001,,0)</f>
        <v>0</v>
      </c>
      <c r="J850" s="9" t="str">
        <f>_xll.XLOOKUP(E850,customers!$A$1:$A$1001,customers!$G$1:$G$1001,,0)</f>
        <v>United States</v>
      </c>
      <c r="K850" s="10" t="str">
        <f>_xll.XLOOKUP(F850,products!$A$1:$A$49,products!$B$1:$B$49,,0)</f>
        <v>Ara</v>
      </c>
      <c r="L850" s="10" t="str">
        <f>_xll.XLOOKUP(F850,products!$A$1:$A$49,products!$C$1:$C$49,,0)</f>
        <v>L</v>
      </c>
      <c r="M850" s="10" t="str">
        <f>_xll.XLOOKUP(F850,products!$A$1:$A$49,products!$D$1:$D$49,,0) &amp; " Kg "</f>
        <v xml:space="preserve">0.2 Kg </v>
      </c>
      <c r="N850" s="24">
        <f>_xll.XLOOKUP(F850,products!$A$1:$A$49,products!$E$1:$E$49,,0)</f>
        <v>3.8849999999999998</v>
      </c>
      <c r="O850" s="25">
        <f>(G850*N850)</f>
        <v>3.8849999999999998</v>
      </c>
      <c r="P850" t="str">
        <f>IF(K850="Rob","Robusta",IF(K850="Exc","Excelsa",IF(K850="Lib","Liberica",IF(K850="Ara","Arabica",""))))</f>
        <v>Arabica</v>
      </c>
      <c r="Q850" t="str">
        <f>IF(L850="M","Medium",IF(L850="D","Dark",IF(L850="L","Light","")))</f>
        <v>Light</v>
      </c>
      <c r="R850" t="str">
        <f>_xll.XLOOKUP(Table3[[#This Row],[Customer ID]],customers!$A$1:$A$1001,customers!$I$1:$I$1001,,0)</f>
        <v>Yes</v>
      </c>
    </row>
    <row r="851" spans="1:18" x14ac:dyDescent="0.3">
      <c r="A851" s="12" t="s">
        <v>5580</v>
      </c>
      <c r="B851" s="19">
        <v>44584</v>
      </c>
      <c r="C851" s="11">
        <f>YEAR(B851)</f>
        <v>2022</v>
      </c>
      <c r="D851" s="38" t="str">
        <f t="shared" si="13"/>
        <v>Jan</v>
      </c>
      <c r="E851" s="12" t="s">
        <v>5581</v>
      </c>
      <c r="F851" s="13" t="s">
        <v>6170</v>
      </c>
      <c r="G851" s="12">
        <v>3</v>
      </c>
      <c r="H851" s="12" t="str">
        <f>_xll.XLOOKUP(E851,customers!$A$1:$A$1001,customers!$B$1:$B$1001,,0)</f>
        <v>Skelly Dolohunty</v>
      </c>
      <c r="I851" s="33">
        <f>_xll.XLOOKUP(E851,customers!$A$1:$A$1001,customers!$C$1:$C$1001,,0)</f>
        <v>0</v>
      </c>
      <c r="J851" s="12" t="str">
        <f>_xll.XLOOKUP(E851,customers!$A$1:$A$1001,customers!$G$1:$G$1001,,0)</f>
        <v>Ireland</v>
      </c>
      <c r="K851" s="13" t="str">
        <f>_xll.XLOOKUP(F851,products!$A$1:$A$49,products!$B$1:$B$49,,0)</f>
        <v>Lib</v>
      </c>
      <c r="L851" s="13" t="str">
        <f>_xll.XLOOKUP(F851,products!$A$1:$A$49,products!$C$1:$C$49,,0)</f>
        <v>L</v>
      </c>
      <c r="M851" s="10" t="str">
        <f>_xll.XLOOKUP(F851,products!$A$1:$A$49,products!$D$1:$D$49,,0) &amp; " Kg "</f>
        <v xml:space="preserve">1 Kg </v>
      </c>
      <c r="N851" s="26">
        <f>_xll.XLOOKUP(F851,products!$A$1:$A$49,products!$E$1:$E$49,,0)</f>
        <v>15.85</v>
      </c>
      <c r="O851" s="27">
        <f>(G851*N851)</f>
        <v>47.55</v>
      </c>
      <c r="P851" t="str">
        <f>IF(K851="Rob","Robusta",IF(K851="Exc","Excelsa",IF(K851="Lib","Liberica",IF(K851="Ara","Arabica",""))))</f>
        <v>Liberica</v>
      </c>
      <c r="Q851" t="str">
        <f>IF(L851="M","Medium",IF(L851="D","Dark",IF(L851="L","Light","")))</f>
        <v>Light</v>
      </c>
      <c r="R851" t="str">
        <f>_xll.XLOOKUP(Table3[[#This Row],[Customer ID]],customers!$A$1:$A$1001,customers!$I$1:$I$1001,,0)</f>
        <v>No</v>
      </c>
    </row>
    <row r="852" spans="1:18" x14ac:dyDescent="0.3">
      <c r="A852" s="9" t="s">
        <v>3516</v>
      </c>
      <c r="B852" s="18">
        <v>44585</v>
      </c>
      <c r="C852" s="8">
        <f>YEAR(B852)</f>
        <v>2022</v>
      </c>
      <c r="D852" s="38" t="str">
        <f t="shared" si="13"/>
        <v>Jan</v>
      </c>
      <c r="E852" s="9" t="s">
        <v>3517</v>
      </c>
      <c r="F852" s="10" t="s">
        <v>6145</v>
      </c>
      <c r="G852" s="9">
        <v>2</v>
      </c>
      <c r="H852" s="9" t="str">
        <f>_xll.XLOOKUP(E852,customers!$A$1:$A$1001,customers!$B$1:$B$1001,,0)</f>
        <v>Timoteo Glisane</v>
      </c>
      <c r="I852" s="32">
        <f>_xll.XLOOKUP(E852,customers!$A$1:$A$1001,customers!$C$1:$C$1001,,0)</f>
        <v>0</v>
      </c>
      <c r="J852" s="9" t="str">
        <f>_xll.XLOOKUP(E852,customers!$A$1:$A$1001,customers!$G$1:$G$1001,,0)</f>
        <v>Ireland</v>
      </c>
      <c r="K852" s="10" t="str">
        <f>_xll.XLOOKUP(F852,products!$A$1:$A$49,products!$B$1:$B$49,,0)</f>
        <v>Lib</v>
      </c>
      <c r="L852" s="10" t="str">
        <f>_xll.XLOOKUP(F852,products!$A$1:$A$49,products!$C$1:$C$49,,0)</f>
        <v>L</v>
      </c>
      <c r="M852" s="10" t="str">
        <f>_xll.XLOOKUP(F852,products!$A$1:$A$49,products!$D$1:$D$49,,0) &amp; " Kg "</f>
        <v xml:space="preserve">0.2 Kg </v>
      </c>
      <c r="N852" s="24">
        <f>_xll.XLOOKUP(F852,products!$A$1:$A$49,products!$E$1:$E$49,,0)</f>
        <v>4.7549999999999999</v>
      </c>
      <c r="O852" s="25">
        <f>(G852*N852)</f>
        <v>9.51</v>
      </c>
      <c r="P852" t="str">
        <f>IF(K852="Rob","Robusta",IF(K852="Exc","Excelsa",IF(K852="Lib","Liberica",IF(K852="Ara","Arabica",""))))</f>
        <v>Liberica</v>
      </c>
      <c r="Q852" t="str">
        <f>IF(L852="M","Medium",IF(L852="D","Dark",IF(L852="L","Light","")))</f>
        <v>Light</v>
      </c>
      <c r="R852" t="str">
        <f>_xll.XLOOKUP(Table3[[#This Row],[Customer ID]],customers!$A$1:$A$1001,customers!$I$1:$I$1001,,0)</f>
        <v>No</v>
      </c>
    </row>
    <row r="853" spans="1:18" x14ac:dyDescent="0.3">
      <c r="A853" s="12" t="s">
        <v>2238</v>
      </c>
      <c r="B853" s="19">
        <v>44586</v>
      </c>
      <c r="C853" s="11">
        <f>YEAR(B853)</f>
        <v>2022</v>
      </c>
      <c r="D853" s="38" t="str">
        <f t="shared" si="13"/>
        <v>Jan</v>
      </c>
      <c r="E853" s="12" t="s">
        <v>2239</v>
      </c>
      <c r="F853" s="13" t="s">
        <v>6171</v>
      </c>
      <c r="G853" s="12">
        <v>1</v>
      </c>
      <c r="H853" s="12" t="str">
        <f>_xll.XLOOKUP(E853,customers!$A$1:$A$1001,customers!$B$1:$B$1001,,0)</f>
        <v>Paola Brydell</v>
      </c>
      <c r="I853" s="33" t="str">
        <f>_xll.XLOOKUP(E853,customers!$A$1:$A$1001,customers!$C$1:$C$1001,,0)</f>
        <v>pbrydell8m@bloglovin.com</v>
      </c>
      <c r="J853" s="12" t="str">
        <f>_xll.XLOOKUP(E853,customers!$A$1:$A$1001,customers!$G$1:$G$1001,,0)</f>
        <v>Ireland</v>
      </c>
      <c r="K853" s="13" t="str">
        <f>_xll.XLOOKUP(F853,products!$A$1:$A$49,products!$B$1:$B$49,,0)</f>
        <v>Exc</v>
      </c>
      <c r="L853" s="13" t="str">
        <f>_xll.XLOOKUP(F853,products!$A$1:$A$49,products!$C$1:$C$49,,0)</f>
        <v>L</v>
      </c>
      <c r="M853" s="10" t="str">
        <f>_xll.XLOOKUP(F853,products!$A$1:$A$49,products!$D$1:$D$49,,0) &amp; " Kg "</f>
        <v xml:space="preserve">1 Kg </v>
      </c>
      <c r="N853" s="26">
        <f>_xll.XLOOKUP(F853,products!$A$1:$A$49,products!$E$1:$E$49,,0)</f>
        <v>14.85</v>
      </c>
      <c r="O853" s="27">
        <f>(G853*N853)</f>
        <v>14.85</v>
      </c>
      <c r="P853" t="str">
        <f>IF(K853="Rob","Robusta",IF(K853="Exc","Excelsa",IF(K853="Lib","Liberica",IF(K853="Ara","Arabica",""))))</f>
        <v>Excelsa</v>
      </c>
      <c r="Q853" t="str">
        <f>IF(L853="M","Medium",IF(L853="D","Dark",IF(L853="L","Light","")))</f>
        <v>Light</v>
      </c>
      <c r="R853" t="str">
        <f>_xll.XLOOKUP(Table3[[#This Row],[Customer ID]],customers!$A$1:$A$1001,customers!$I$1:$I$1001,,0)</f>
        <v>No</v>
      </c>
    </row>
    <row r="854" spans="1:18" x14ac:dyDescent="0.3">
      <c r="A854" s="9" t="s">
        <v>4803</v>
      </c>
      <c r="B854" s="18">
        <v>44587</v>
      </c>
      <c r="C854" s="8">
        <f>YEAR(B854)</f>
        <v>2022</v>
      </c>
      <c r="D854" s="38" t="str">
        <f t="shared" si="13"/>
        <v>Jan</v>
      </c>
      <c r="E854" s="9" t="s">
        <v>4804</v>
      </c>
      <c r="F854" s="10" t="s">
        <v>6180</v>
      </c>
      <c r="G854" s="9">
        <v>3</v>
      </c>
      <c r="H854" s="9" t="str">
        <f>_xll.XLOOKUP(E854,customers!$A$1:$A$1001,customers!$B$1:$B$1001,,0)</f>
        <v>Sarajane Potter</v>
      </c>
      <c r="I854" s="32">
        <f>_xll.XLOOKUP(E854,customers!$A$1:$A$1001,customers!$C$1:$C$1001,,0)</f>
        <v>0</v>
      </c>
      <c r="J854" s="9" t="str">
        <f>_xll.XLOOKUP(E854,customers!$A$1:$A$1001,customers!$G$1:$G$1001,,0)</f>
        <v>United States</v>
      </c>
      <c r="K854" s="10" t="str">
        <f>_xll.XLOOKUP(F854,products!$A$1:$A$49,products!$B$1:$B$49,,0)</f>
        <v>Ara</v>
      </c>
      <c r="L854" s="10" t="str">
        <f>_xll.XLOOKUP(F854,products!$A$1:$A$49,products!$C$1:$C$49,,0)</f>
        <v>L</v>
      </c>
      <c r="M854" s="10" t="str">
        <f>_xll.XLOOKUP(F854,products!$A$1:$A$49,products!$D$1:$D$49,,0) &amp; " Kg "</f>
        <v xml:space="preserve">0.5 Kg </v>
      </c>
      <c r="N854" s="24">
        <f>_xll.XLOOKUP(F854,products!$A$1:$A$49,products!$E$1:$E$49,,0)</f>
        <v>7.77</v>
      </c>
      <c r="O854" s="25">
        <f>(G854*N854)</f>
        <v>23.31</v>
      </c>
      <c r="P854" t="str">
        <f>IF(K854="Rob","Robusta",IF(K854="Exc","Excelsa",IF(K854="Lib","Liberica",IF(K854="Ara","Arabica",""))))</f>
        <v>Arabica</v>
      </c>
      <c r="Q854" t="str">
        <f>IF(L854="M","Medium",IF(L854="D","Dark",IF(L854="L","Light","")))</f>
        <v>Light</v>
      </c>
      <c r="R854" t="str">
        <f>_xll.XLOOKUP(Table3[[#This Row],[Customer ID]],customers!$A$1:$A$1001,customers!$I$1:$I$1001,,0)</f>
        <v>No</v>
      </c>
    </row>
    <row r="855" spans="1:18" x14ac:dyDescent="0.3">
      <c r="A855" s="12" t="s">
        <v>5008</v>
      </c>
      <c r="B855" s="19">
        <v>44588</v>
      </c>
      <c r="C855" s="11">
        <f>YEAR(B855)</f>
        <v>2022</v>
      </c>
      <c r="D855" s="38" t="str">
        <f t="shared" si="13"/>
        <v>Jan</v>
      </c>
      <c r="E855" s="12" t="s">
        <v>5009</v>
      </c>
      <c r="F855" s="13" t="s">
        <v>6183</v>
      </c>
      <c r="G855" s="12">
        <v>3</v>
      </c>
      <c r="H855" s="12" t="str">
        <f>_xll.XLOOKUP(E855,customers!$A$1:$A$1001,customers!$B$1:$B$1001,,0)</f>
        <v>Gonzales Cicculi</v>
      </c>
      <c r="I855" s="33">
        <f>_xll.XLOOKUP(E855,customers!$A$1:$A$1001,customers!$C$1:$C$1001,,0)</f>
        <v>0</v>
      </c>
      <c r="J855" s="12" t="str">
        <f>_xll.XLOOKUP(E855,customers!$A$1:$A$1001,customers!$G$1:$G$1001,,0)</f>
        <v>United States</v>
      </c>
      <c r="K855" s="13" t="str">
        <f>_xll.XLOOKUP(F855,products!$A$1:$A$49,products!$B$1:$B$49,,0)</f>
        <v>Exc</v>
      </c>
      <c r="L855" s="13" t="str">
        <f>_xll.XLOOKUP(F855,products!$A$1:$A$49,products!$C$1:$C$49,,0)</f>
        <v>D</v>
      </c>
      <c r="M855" s="10" t="str">
        <f>_xll.XLOOKUP(F855,products!$A$1:$A$49,products!$D$1:$D$49,,0) &amp; " Kg "</f>
        <v xml:space="preserve">1 Kg </v>
      </c>
      <c r="N855" s="26">
        <f>_xll.XLOOKUP(F855,products!$A$1:$A$49,products!$E$1:$E$49,,0)</f>
        <v>12.15</v>
      </c>
      <c r="O855" s="27">
        <f>(G855*N855)</f>
        <v>36.450000000000003</v>
      </c>
      <c r="P855" t="str">
        <f>IF(K855="Rob","Robusta",IF(K855="Exc","Excelsa",IF(K855="Lib","Liberica",IF(K855="Ara","Arabica",""))))</f>
        <v>Excelsa</v>
      </c>
      <c r="Q855" t="str">
        <f>IF(L855="M","Medium",IF(L855="D","Dark",IF(L855="L","Light","")))</f>
        <v>Dark</v>
      </c>
      <c r="R855" t="str">
        <f>_xll.XLOOKUP(Table3[[#This Row],[Customer ID]],customers!$A$1:$A$1001,customers!$I$1:$I$1001,,0)</f>
        <v>Yes</v>
      </c>
    </row>
    <row r="856" spans="1:18" x14ac:dyDescent="0.3">
      <c r="A856" s="9" t="s">
        <v>5614</v>
      </c>
      <c r="B856" s="18">
        <v>44588</v>
      </c>
      <c r="C856" s="8">
        <f>YEAR(B856)</f>
        <v>2022</v>
      </c>
      <c r="D856" s="38" t="str">
        <f t="shared" si="13"/>
        <v>Jan</v>
      </c>
      <c r="E856" s="9" t="s">
        <v>5615</v>
      </c>
      <c r="F856" s="10" t="s">
        <v>6157</v>
      </c>
      <c r="G856" s="9">
        <v>4</v>
      </c>
      <c r="H856" s="9" t="str">
        <f>_xll.XLOOKUP(E856,customers!$A$1:$A$1001,customers!$B$1:$B$1001,,0)</f>
        <v>Lauritz Ledgley</v>
      </c>
      <c r="I856" s="32" t="str">
        <f>_xll.XLOOKUP(E856,customers!$A$1:$A$1001,customers!$C$1:$C$1001,,0)</f>
        <v>lledgleyp6@de.vu</v>
      </c>
      <c r="J856" s="9" t="str">
        <f>_xll.XLOOKUP(E856,customers!$A$1:$A$1001,customers!$G$1:$G$1001,,0)</f>
        <v>United States</v>
      </c>
      <c r="K856" s="10" t="str">
        <f>_xll.XLOOKUP(F856,products!$A$1:$A$49,products!$B$1:$B$49,,0)</f>
        <v>Ara</v>
      </c>
      <c r="L856" s="10" t="str">
        <f>_xll.XLOOKUP(F856,products!$A$1:$A$49,products!$C$1:$C$49,,0)</f>
        <v>M</v>
      </c>
      <c r="M856" s="10" t="str">
        <f>_xll.XLOOKUP(F856,products!$A$1:$A$49,products!$D$1:$D$49,,0) &amp; " Kg "</f>
        <v xml:space="preserve">0.5 Kg </v>
      </c>
      <c r="N856" s="24">
        <f>_xll.XLOOKUP(F856,products!$A$1:$A$49,products!$E$1:$E$49,,0)</f>
        <v>6.75</v>
      </c>
      <c r="O856" s="25">
        <f>(G856*N856)</f>
        <v>27</v>
      </c>
      <c r="P856" t="str">
        <f>IF(K856="Rob","Robusta",IF(K856="Exc","Excelsa",IF(K856="Lib","Liberica",IF(K856="Ara","Arabica",""))))</f>
        <v>Arabica</v>
      </c>
      <c r="Q856" t="str">
        <f>IF(L856="M","Medium",IF(L856="D","Dark",IF(L856="L","Light","")))</f>
        <v>Medium</v>
      </c>
      <c r="R856" t="str">
        <f>_xll.XLOOKUP(Table3[[#This Row],[Customer ID]],customers!$A$1:$A$1001,customers!$I$1:$I$1001,,0)</f>
        <v>Yes</v>
      </c>
    </row>
    <row r="857" spans="1:18" x14ac:dyDescent="0.3">
      <c r="A857" s="12" t="s">
        <v>3493</v>
      </c>
      <c r="B857" s="19">
        <v>44591</v>
      </c>
      <c r="C857" s="11">
        <f>YEAR(B857)</f>
        <v>2022</v>
      </c>
      <c r="D857" s="38" t="str">
        <f t="shared" si="13"/>
        <v>Jan</v>
      </c>
      <c r="E857" s="12" t="s">
        <v>3494</v>
      </c>
      <c r="F857" s="13" t="s">
        <v>6177</v>
      </c>
      <c r="G857" s="12">
        <v>5</v>
      </c>
      <c r="H857" s="12" t="str">
        <f>_xll.XLOOKUP(E857,customers!$A$1:$A$1001,customers!$B$1:$B$1001,,0)</f>
        <v>Rana Sharer</v>
      </c>
      <c r="I857" s="33" t="str">
        <f>_xll.XLOOKUP(E857,customers!$A$1:$A$1001,customers!$C$1:$C$1001,,0)</f>
        <v>rsharerer@flavors.me</v>
      </c>
      <c r="J857" s="12" t="str">
        <f>_xll.XLOOKUP(E857,customers!$A$1:$A$1001,customers!$G$1:$G$1001,,0)</f>
        <v>United States</v>
      </c>
      <c r="K857" s="13" t="str">
        <f>_xll.XLOOKUP(F857,products!$A$1:$A$49,products!$B$1:$B$49,,0)</f>
        <v>Rob</v>
      </c>
      <c r="L857" s="13" t="str">
        <f>_xll.XLOOKUP(F857,products!$A$1:$A$49,products!$C$1:$C$49,,0)</f>
        <v>D</v>
      </c>
      <c r="M857" s="10" t="str">
        <f>_xll.XLOOKUP(F857,products!$A$1:$A$49,products!$D$1:$D$49,,0) &amp; " Kg "</f>
        <v xml:space="preserve">1 Kg </v>
      </c>
      <c r="N857" s="26">
        <f>_xll.XLOOKUP(F857,products!$A$1:$A$49,products!$E$1:$E$49,,0)</f>
        <v>8.9499999999999993</v>
      </c>
      <c r="O857" s="27">
        <f>(G857*N857)</f>
        <v>44.75</v>
      </c>
      <c r="P857" t="str">
        <f>IF(K857="Rob","Robusta",IF(K857="Exc","Excelsa",IF(K857="Lib","Liberica",IF(K857="Ara","Arabica",""))))</f>
        <v>Robusta</v>
      </c>
      <c r="Q857" t="str">
        <f>IF(L857="M","Medium",IF(L857="D","Dark",IF(L857="L","Light","")))</f>
        <v>Dark</v>
      </c>
      <c r="R857" t="str">
        <f>_xll.XLOOKUP(Table3[[#This Row],[Customer ID]],customers!$A$1:$A$1001,customers!$I$1:$I$1001,,0)</f>
        <v>No</v>
      </c>
    </row>
    <row r="858" spans="1:18" x14ac:dyDescent="0.3">
      <c r="A858" s="9" t="s">
        <v>5915</v>
      </c>
      <c r="B858" s="18">
        <v>44591</v>
      </c>
      <c r="C858" s="8">
        <f>YEAR(B858)</f>
        <v>2022</v>
      </c>
      <c r="D858" s="38" t="str">
        <f t="shared" si="13"/>
        <v>Jan</v>
      </c>
      <c r="E858" s="9" t="s">
        <v>5916</v>
      </c>
      <c r="F858" s="10" t="s">
        <v>6170</v>
      </c>
      <c r="G858" s="9">
        <v>5</v>
      </c>
      <c r="H858" s="9" t="str">
        <f>_xll.XLOOKUP(E858,customers!$A$1:$A$1001,customers!$B$1:$B$1001,,0)</f>
        <v>Chad Miguel</v>
      </c>
      <c r="I858" s="32" t="str">
        <f>_xll.XLOOKUP(E858,customers!$A$1:$A$1001,customers!$C$1:$C$1001,,0)</f>
        <v>cmiguelqo@exblog.jp</v>
      </c>
      <c r="J858" s="9" t="str">
        <f>_xll.XLOOKUP(E858,customers!$A$1:$A$1001,customers!$G$1:$G$1001,,0)</f>
        <v>United States</v>
      </c>
      <c r="K858" s="10" t="str">
        <f>_xll.XLOOKUP(F858,products!$A$1:$A$49,products!$B$1:$B$49,,0)</f>
        <v>Lib</v>
      </c>
      <c r="L858" s="10" t="str">
        <f>_xll.XLOOKUP(F858,products!$A$1:$A$49,products!$C$1:$C$49,,0)</f>
        <v>L</v>
      </c>
      <c r="M858" s="10" t="str">
        <f>_xll.XLOOKUP(F858,products!$A$1:$A$49,products!$D$1:$D$49,,0) &amp; " Kg "</f>
        <v xml:space="preserve">1 Kg </v>
      </c>
      <c r="N858" s="24">
        <f>_xll.XLOOKUP(F858,products!$A$1:$A$49,products!$E$1:$E$49,,0)</f>
        <v>15.85</v>
      </c>
      <c r="O858" s="25">
        <f>(G858*N858)</f>
        <v>79.25</v>
      </c>
      <c r="P858" t="str">
        <f>IF(K858="Rob","Robusta",IF(K858="Exc","Excelsa",IF(K858="Lib","Liberica",IF(K858="Ara","Arabica",""))))</f>
        <v>Liberica</v>
      </c>
      <c r="Q858" t="str">
        <f>IF(L858="M","Medium",IF(L858="D","Dark",IF(L858="L","Light","")))</f>
        <v>Light</v>
      </c>
      <c r="R858" t="str">
        <f>_xll.XLOOKUP(Table3[[#This Row],[Customer ID]],customers!$A$1:$A$1001,customers!$I$1:$I$1001,,0)</f>
        <v>Yes</v>
      </c>
    </row>
    <row r="859" spans="1:18" x14ac:dyDescent="0.3">
      <c r="A859" s="12" t="s">
        <v>744</v>
      </c>
      <c r="B859" s="19">
        <v>44592</v>
      </c>
      <c r="C859" s="11">
        <f>YEAR(B859)</f>
        <v>2022</v>
      </c>
      <c r="D859" s="38" t="str">
        <f t="shared" si="13"/>
        <v>Jan</v>
      </c>
      <c r="E859" s="12" t="s">
        <v>745</v>
      </c>
      <c r="F859" s="13" t="s">
        <v>6165</v>
      </c>
      <c r="G859" s="12">
        <v>6</v>
      </c>
      <c r="H859" s="12" t="str">
        <f>_xll.XLOOKUP(E859,customers!$A$1:$A$1001,customers!$B$1:$B$1001,,0)</f>
        <v>Petey Kingsbury</v>
      </c>
      <c r="I859" s="33" t="str">
        <f>_xll.XLOOKUP(E859,customers!$A$1:$A$1001,customers!$C$1:$C$1001,,0)</f>
        <v>pkingsbury19@comcast.net</v>
      </c>
      <c r="J859" s="12" t="str">
        <f>_xll.XLOOKUP(E859,customers!$A$1:$A$1001,customers!$G$1:$G$1001,,0)</f>
        <v>United States</v>
      </c>
      <c r="K859" s="13" t="str">
        <f>_xll.XLOOKUP(F859,products!$A$1:$A$49,products!$B$1:$B$49,,0)</f>
        <v>Lib</v>
      </c>
      <c r="L859" s="13" t="str">
        <f>_xll.XLOOKUP(F859,products!$A$1:$A$49,products!$C$1:$C$49,,0)</f>
        <v>D</v>
      </c>
      <c r="M859" s="10" t="str">
        <f>_xll.XLOOKUP(F859,products!$A$1:$A$49,products!$D$1:$D$49,,0) &amp; " Kg "</f>
        <v xml:space="preserve">2.5 Kg </v>
      </c>
      <c r="N859" s="26">
        <f>_xll.XLOOKUP(F859,products!$A$1:$A$49,products!$E$1:$E$49,,0)</f>
        <v>29.784999999999997</v>
      </c>
      <c r="O859" s="27">
        <f>(G859*N859)</f>
        <v>178.70999999999998</v>
      </c>
      <c r="P859" t="str">
        <f>IF(K859="Rob","Robusta",IF(K859="Exc","Excelsa",IF(K859="Lib","Liberica",IF(K859="Ara","Arabica",""))))</f>
        <v>Liberica</v>
      </c>
      <c r="Q859" t="str">
        <f>IF(L859="M","Medium",IF(L859="D","Dark",IF(L859="L","Light","")))</f>
        <v>Dark</v>
      </c>
      <c r="R859" t="str">
        <f>_xll.XLOOKUP(Table3[[#This Row],[Customer ID]],customers!$A$1:$A$1001,customers!$I$1:$I$1001,,0)</f>
        <v>No</v>
      </c>
    </row>
    <row r="860" spans="1:18" x14ac:dyDescent="0.3">
      <c r="A860" s="9" t="s">
        <v>3718</v>
      </c>
      <c r="B860" s="18">
        <v>44592</v>
      </c>
      <c r="C860" s="8">
        <f>YEAR(B860)</f>
        <v>2022</v>
      </c>
      <c r="D860" s="38" t="str">
        <f t="shared" si="13"/>
        <v>Jan</v>
      </c>
      <c r="E860" s="9" t="s">
        <v>3719</v>
      </c>
      <c r="F860" s="10" t="s">
        <v>6176</v>
      </c>
      <c r="G860" s="9">
        <v>4</v>
      </c>
      <c r="H860" s="9" t="str">
        <f>_xll.XLOOKUP(E860,customers!$A$1:$A$1001,customers!$B$1:$B$1001,,0)</f>
        <v>Elizabet Aizikowitz</v>
      </c>
      <c r="I860" s="32" t="str">
        <f>_xll.XLOOKUP(E860,customers!$A$1:$A$1001,customers!$C$1:$C$1001,,0)</f>
        <v>eaizikowitzfv@virginia.edu</v>
      </c>
      <c r="J860" s="9" t="str">
        <f>_xll.XLOOKUP(E860,customers!$A$1:$A$1001,customers!$G$1:$G$1001,,0)</f>
        <v>United Kingdom</v>
      </c>
      <c r="K860" s="10" t="str">
        <f>_xll.XLOOKUP(F860,products!$A$1:$A$49,products!$B$1:$B$49,,0)</f>
        <v>Exc</v>
      </c>
      <c r="L860" s="10" t="str">
        <f>_xll.XLOOKUP(F860,products!$A$1:$A$49,products!$C$1:$C$49,,0)</f>
        <v>L</v>
      </c>
      <c r="M860" s="10" t="str">
        <f>_xll.XLOOKUP(F860,products!$A$1:$A$49,products!$D$1:$D$49,,0) &amp; " Kg "</f>
        <v xml:space="preserve">0.5 Kg </v>
      </c>
      <c r="N860" s="24">
        <f>_xll.XLOOKUP(F860,products!$A$1:$A$49,products!$E$1:$E$49,,0)</f>
        <v>8.91</v>
      </c>
      <c r="O860" s="25">
        <f>(G860*N860)</f>
        <v>35.64</v>
      </c>
      <c r="P860" t="str">
        <f>IF(K860="Rob","Robusta",IF(K860="Exc","Excelsa",IF(K860="Lib","Liberica",IF(K860="Ara","Arabica",""))))</f>
        <v>Excelsa</v>
      </c>
      <c r="Q860" t="str">
        <f>IF(L860="M","Medium",IF(L860="D","Dark",IF(L860="L","Light","")))</f>
        <v>Light</v>
      </c>
      <c r="R860" t="str">
        <f>_xll.XLOOKUP(Table3[[#This Row],[Customer ID]],customers!$A$1:$A$1001,customers!$I$1:$I$1001,,0)</f>
        <v>No</v>
      </c>
    </row>
    <row r="861" spans="1:18" x14ac:dyDescent="0.3">
      <c r="A861" s="12" t="s">
        <v>2787</v>
      </c>
      <c r="B861" s="19">
        <v>44595</v>
      </c>
      <c r="C861" s="11">
        <f>YEAR(B861)</f>
        <v>2022</v>
      </c>
      <c r="D861" s="38" t="str">
        <f t="shared" si="13"/>
        <v>Feb</v>
      </c>
      <c r="E861" s="12" t="s">
        <v>2788</v>
      </c>
      <c r="F861" s="13" t="s">
        <v>6139</v>
      </c>
      <c r="G861" s="12">
        <v>6</v>
      </c>
      <c r="H861" s="12" t="str">
        <f>_xll.XLOOKUP(E861,customers!$A$1:$A$1001,customers!$B$1:$B$1001,,0)</f>
        <v>Lorin Guerrazzi</v>
      </c>
      <c r="I861" s="33">
        <f>_xll.XLOOKUP(E861,customers!$A$1:$A$1001,customers!$C$1:$C$1001,,0)</f>
        <v>0</v>
      </c>
      <c r="J861" s="12" t="str">
        <f>_xll.XLOOKUP(E861,customers!$A$1:$A$1001,customers!$G$1:$G$1001,,0)</f>
        <v>Ireland</v>
      </c>
      <c r="K861" s="13" t="str">
        <f>_xll.XLOOKUP(F861,products!$A$1:$A$49,products!$B$1:$B$49,,0)</f>
        <v>Exc</v>
      </c>
      <c r="L861" s="13" t="str">
        <f>_xll.XLOOKUP(F861,products!$A$1:$A$49,products!$C$1:$C$49,,0)</f>
        <v>M</v>
      </c>
      <c r="M861" s="10" t="str">
        <f>_xll.XLOOKUP(F861,products!$A$1:$A$49,products!$D$1:$D$49,,0) &amp; " Kg "</f>
        <v xml:space="preserve">0.5 Kg </v>
      </c>
      <c r="N861" s="26">
        <f>_xll.XLOOKUP(F861,products!$A$1:$A$49,products!$E$1:$E$49,,0)</f>
        <v>8.25</v>
      </c>
      <c r="O861" s="27">
        <f>(G861*N861)</f>
        <v>49.5</v>
      </c>
      <c r="P861" t="str">
        <f>IF(K861="Rob","Robusta",IF(K861="Exc","Excelsa",IF(K861="Lib","Liberica",IF(K861="Ara","Arabica",""))))</f>
        <v>Excelsa</v>
      </c>
      <c r="Q861" t="str">
        <f>IF(L861="M","Medium",IF(L861="D","Dark",IF(L861="L","Light","")))</f>
        <v>Medium</v>
      </c>
      <c r="R861" t="str">
        <f>_xll.XLOOKUP(Table3[[#This Row],[Customer ID]],customers!$A$1:$A$1001,customers!$I$1:$I$1001,,0)</f>
        <v>No</v>
      </c>
    </row>
    <row r="862" spans="1:18" x14ac:dyDescent="0.3">
      <c r="A862" s="9" t="s">
        <v>5910</v>
      </c>
      <c r="B862" s="18">
        <v>44598</v>
      </c>
      <c r="C862" s="8">
        <f>YEAR(B862)</f>
        <v>2022</v>
      </c>
      <c r="D862" s="38" t="str">
        <f t="shared" si="13"/>
        <v>Feb</v>
      </c>
      <c r="E862" s="9" t="s">
        <v>5911</v>
      </c>
      <c r="F862" s="10" t="s">
        <v>6145</v>
      </c>
      <c r="G862" s="9">
        <v>5</v>
      </c>
      <c r="H862" s="9" t="str">
        <f>_xll.XLOOKUP(E862,customers!$A$1:$A$1001,customers!$B$1:$B$1001,,0)</f>
        <v>Rhodie Strathern</v>
      </c>
      <c r="I862" s="32" t="str">
        <f>_xll.XLOOKUP(E862,customers!$A$1:$A$1001,customers!$C$1:$C$1001,,0)</f>
        <v>rstrathernqn@devhub.com</v>
      </c>
      <c r="J862" s="9" t="str">
        <f>_xll.XLOOKUP(E862,customers!$A$1:$A$1001,customers!$G$1:$G$1001,,0)</f>
        <v>United States</v>
      </c>
      <c r="K862" s="10" t="str">
        <f>_xll.XLOOKUP(F862,products!$A$1:$A$49,products!$B$1:$B$49,,0)</f>
        <v>Lib</v>
      </c>
      <c r="L862" s="10" t="str">
        <f>_xll.XLOOKUP(F862,products!$A$1:$A$49,products!$C$1:$C$49,,0)</f>
        <v>L</v>
      </c>
      <c r="M862" s="10" t="str">
        <f>_xll.XLOOKUP(F862,products!$A$1:$A$49,products!$D$1:$D$49,,0) &amp; " Kg "</f>
        <v xml:space="preserve">0.2 Kg </v>
      </c>
      <c r="N862" s="24">
        <f>_xll.XLOOKUP(F862,products!$A$1:$A$49,products!$E$1:$E$49,,0)</f>
        <v>4.7549999999999999</v>
      </c>
      <c r="O862" s="25">
        <f>(G862*N862)</f>
        <v>23.774999999999999</v>
      </c>
      <c r="P862" t="str">
        <f>IF(K862="Rob","Robusta",IF(K862="Exc","Excelsa",IF(K862="Lib","Liberica",IF(K862="Ara","Arabica",""))))</f>
        <v>Liberica</v>
      </c>
      <c r="Q862" t="str">
        <f>IF(L862="M","Medium",IF(L862="D","Dark",IF(L862="L","Light","")))</f>
        <v>Light</v>
      </c>
      <c r="R862" t="str">
        <f>_xll.XLOOKUP(Table3[[#This Row],[Customer ID]],customers!$A$1:$A$1001,customers!$I$1:$I$1001,,0)</f>
        <v>Yes</v>
      </c>
    </row>
    <row r="863" spans="1:18" x14ac:dyDescent="0.3">
      <c r="A863" s="12" t="s">
        <v>4505</v>
      </c>
      <c r="B863" s="19">
        <v>44600</v>
      </c>
      <c r="C863" s="11">
        <f>YEAR(B863)</f>
        <v>2022</v>
      </c>
      <c r="D863" s="38" t="str">
        <f t="shared" si="13"/>
        <v>Feb</v>
      </c>
      <c r="E863" s="12" t="s">
        <v>4506</v>
      </c>
      <c r="F863" s="13" t="s">
        <v>6174</v>
      </c>
      <c r="G863" s="12">
        <v>6</v>
      </c>
      <c r="H863" s="12" t="str">
        <f>_xll.XLOOKUP(E863,customers!$A$1:$A$1001,customers!$B$1:$B$1001,,0)</f>
        <v>Selia Ragles</v>
      </c>
      <c r="I863" s="33" t="str">
        <f>_xll.XLOOKUP(E863,customers!$A$1:$A$1001,customers!$C$1:$C$1001,,0)</f>
        <v>sraglesjr@blogtalkradio.com</v>
      </c>
      <c r="J863" s="12" t="str">
        <f>_xll.XLOOKUP(E863,customers!$A$1:$A$1001,customers!$G$1:$G$1001,,0)</f>
        <v>United States</v>
      </c>
      <c r="K863" s="13" t="str">
        <f>_xll.XLOOKUP(F863,products!$A$1:$A$49,products!$B$1:$B$49,,0)</f>
        <v>Rob</v>
      </c>
      <c r="L863" s="13" t="str">
        <f>_xll.XLOOKUP(F863,products!$A$1:$A$49,products!$C$1:$C$49,,0)</f>
        <v>M</v>
      </c>
      <c r="M863" s="10" t="str">
        <f>_xll.XLOOKUP(F863,products!$A$1:$A$49,products!$D$1:$D$49,,0) &amp; " Kg "</f>
        <v xml:space="preserve">0.2 Kg </v>
      </c>
      <c r="N863" s="26">
        <f>_xll.XLOOKUP(F863,products!$A$1:$A$49,products!$E$1:$E$49,,0)</f>
        <v>2.9849999999999999</v>
      </c>
      <c r="O863" s="27">
        <f>(G863*N863)</f>
        <v>17.91</v>
      </c>
      <c r="P863" t="str">
        <f>IF(K863="Rob","Robusta",IF(K863="Exc","Excelsa",IF(K863="Lib","Liberica",IF(K863="Ara","Arabica",""))))</f>
        <v>Robusta</v>
      </c>
      <c r="Q863" t="str">
        <f>IF(L863="M","Medium",IF(L863="D","Dark",IF(L863="L","Light","")))</f>
        <v>Medium</v>
      </c>
      <c r="R863" t="str">
        <f>_xll.XLOOKUP(Table3[[#This Row],[Customer ID]],customers!$A$1:$A$1001,customers!$I$1:$I$1001,,0)</f>
        <v>No</v>
      </c>
    </row>
    <row r="864" spans="1:18" x14ac:dyDescent="0.3">
      <c r="A864" s="9" t="s">
        <v>1812</v>
      </c>
      <c r="B864" s="18">
        <v>44602</v>
      </c>
      <c r="C864" s="8">
        <f>YEAR(B864)</f>
        <v>2022</v>
      </c>
      <c r="D864" s="38" t="str">
        <f t="shared" si="13"/>
        <v>Feb</v>
      </c>
      <c r="E864" s="9" t="s">
        <v>1813</v>
      </c>
      <c r="F864" s="10" t="s">
        <v>6164</v>
      </c>
      <c r="G864" s="9">
        <v>1</v>
      </c>
      <c r="H864" s="9" t="str">
        <f>_xll.XLOOKUP(E864,customers!$A$1:$A$1001,customers!$B$1:$B$1001,,0)</f>
        <v>Tomas Sutty</v>
      </c>
      <c r="I864" s="32" t="str">
        <f>_xll.XLOOKUP(E864,customers!$A$1:$A$1001,customers!$C$1:$C$1001,,0)</f>
        <v>tsutty6i@google.es</v>
      </c>
      <c r="J864" s="9" t="str">
        <f>_xll.XLOOKUP(E864,customers!$A$1:$A$1001,customers!$G$1:$G$1001,,0)</f>
        <v>United States</v>
      </c>
      <c r="K864" s="10" t="str">
        <f>_xll.XLOOKUP(F864,products!$A$1:$A$49,products!$B$1:$B$49,,0)</f>
        <v>Lib</v>
      </c>
      <c r="L864" s="10" t="str">
        <f>_xll.XLOOKUP(F864,products!$A$1:$A$49,products!$C$1:$C$49,,0)</f>
        <v>L</v>
      </c>
      <c r="M864" s="10" t="str">
        <f>_xll.XLOOKUP(F864,products!$A$1:$A$49,products!$D$1:$D$49,,0) &amp; " Kg "</f>
        <v xml:space="preserve">2.5 Kg </v>
      </c>
      <c r="N864" s="24">
        <f>_xll.XLOOKUP(F864,products!$A$1:$A$49,products!$E$1:$E$49,,0)</f>
        <v>36.454999999999998</v>
      </c>
      <c r="O864" s="25">
        <f>(G864*N864)</f>
        <v>36.454999999999998</v>
      </c>
      <c r="P864" t="str">
        <f>IF(K864="Rob","Robusta",IF(K864="Exc","Excelsa",IF(K864="Lib","Liberica",IF(K864="Ara","Arabica",""))))</f>
        <v>Liberica</v>
      </c>
      <c r="Q864" t="str">
        <f>IF(L864="M","Medium",IF(L864="D","Dark",IF(L864="L","Light","")))</f>
        <v>Light</v>
      </c>
      <c r="R864" t="str">
        <f>_xll.XLOOKUP(Table3[[#This Row],[Customer ID]],customers!$A$1:$A$1001,customers!$I$1:$I$1001,,0)</f>
        <v>No</v>
      </c>
    </row>
    <row r="865" spans="1:18" x14ac:dyDescent="0.3">
      <c r="A865" s="12" t="s">
        <v>620</v>
      </c>
      <c r="B865" s="19">
        <v>44603</v>
      </c>
      <c r="C865" s="11">
        <f>YEAR(B865)</f>
        <v>2022</v>
      </c>
      <c r="D865" s="38" t="str">
        <f t="shared" si="13"/>
        <v>Feb</v>
      </c>
      <c r="E865" s="12" t="s">
        <v>621</v>
      </c>
      <c r="F865" s="13" t="s">
        <v>6154</v>
      </c>
      <c r="G865" s="12">
        <v>4</v>
      </c>
      <c r="H865" s="12" t="str">
        <f>_xll.XLOOKUP(E865,customers!$A$1:$A$1001,customers!$B$1:$B$1001,,0)</f>
        <v>Iorgo Kleinert</v>
      </c>
      <c r="I865" s="33" t="str">
        <f>_xll.XLOOKUP(E865,customers!$A$1:$A$1001,customers!$C$1:$C$1001,,0)</f>
        <v>ikleinertn@timesonline.co.uk</v>
      </c>
      <c r="J865" s="12" t="str">
        <f>_xll.XLOOKUP(E865,customers!$A$1:$A$1001,customers!$G$1:$G$1001,,0)</f>
        <v>United States</v>
      </c>
      <c r="K865" s="13" t="str">
        <f>_xll.XLOOKUP(F865,products!$A$1:$A$49,products!$B$1:$B$49,,0)</f>
        <v>Ara</v>
      </c>
      <c r="L865" s="13" t="str">
        <f>_xll.XLOOKUP(F865,products!$A$1:$A$49,products!$C$1:$C$49,,0)</f>
        <v>D</v>
      </c>
      <c r="M865" s="10" t="str">
        <f>_xll.XLOOKUP(F865,products!$A$1:$A$49,products!$D$1:$D$49,,0) &amp; " Kg "</f>
        <v xml:space="preserve">0.2 Kg </v>
      </c>
      <c r="N865" s="26">
        <f>_xll.XLOOKUP(F865,products!$A$1:$A$49,products!$E$1:$E$49,,0)</f>
        <v>2.9849999999999999</v>
      </c>
      <c r="O865" s="27">
        <f>(G865*N865)</f>
        <v>11.94</v>
      </c>
      <c r="P865" t="str">
        <f>IF(K865="Rob","Robusta",IF(K865="Exc","Excelsa",IF(K865="Lib","Liberica",IF(K865="Ara","Arabica",""))))</f>
        <v>Arabica</v>
      </c>
      <c r="Q865" t="str">
        <f>IF(L865="M","Medium",IF(L865="D","Dark",IF(L865="L","Light","")))</f>
        <v>Dark</v>
      </c>
      <c r="R865" t="str">
        <f>_xll.XLOOKUP(Table3[[#This Row],[Customer ID]],customers!$A$1:$A$1001,customers!$I$1:$I$1001,,0)</f>
        <v>Yes</v>
      </c>
    </row>
    <row r="866" spans="1:18" x14ac:dyDescent="0.3">
      <c r="A866" s="9" t="s">
        <v>3164</v>
      </c>
      <c r="B866" s="18">
        <v>44603</v>
      </c>
      <c r="C866" s="8">
        <f>YEAR(B866)</f>
        <v>2022</v>
      </c>
      <c r="D866" s="38" t="str">
        <f t="shared" si="13"/>
        <v>Feb</v>
      </c>
      <c r="E866" s="9" t="s">
        <v>3165</v>
      </c>
      <c r="F866" s="10" t="s">
        <v>6140</v>
      </c>
      <c r="G866" s="9">
        <v>2</v>
      </c>
      <c r="H866" s="9" t="str">
        <f>_xll.XLOOKUP(E866,customers!$A$1:$A$1001,customers!$B$1:$B$1001,,0)</f>
        <v>Heloise Zeal</v>
      </c>
      <c r="I866" s="32" t="str">
        <f>_xll.XLOOKUP(E866,customers!$A$1:$A$1001,customers!$C$1:$C$1001,,0)</f>
        <v>hzeald5@google.de</v>
      </c>
      <c r="J866" s="9" t="str">
        <f>_xll.XLOOKUP(E866,customers!$A$1:$A$1001,customers!$G$1:$G$1001,,0)</f>
        <v>United States</v>
      </c>
      <c r="K866" s="10" t="str">
        <f>_xll.XLOOKUP(F866,products!$A$1:$A$49,products!$B$1:$B$49,,0)</f>
        <v>Ara</v>
      </c>
      <c r="L866" s="10" t="str">
        <f>_xll.XLOOKUP(F866,products!$A$1:$A$49,products!$C$1:$C$49,,0)</f>
        <v>L</v>
      </c>
      <c r="M866" s="10" t="str">
        <f>_xll.XLOOKUP(F866,products!$A$1:$A$49,products!$D$1:$D$49,,0) &amp; " Kg "</f>
        <v xml:space="preserve">1 Kg </v>
      </c>
      <c r="N866" s="24">
        <f>_xll.XLOOKUP(F866,products!$A$1:$A$49,products!$E$1:$E$49,,0)</f>
        <v>12.95</v>
      </c>
      <c r="O866" s="25">
        <f>(G866*N866)</f>
        <v>25.9</v>
      </c>
      <c r="P866" t="str">
        <f>IF(K866="Rob","Robusta",IF(K866="Exc","Excelsa",IF(K866="Lib","Liberica",IF(K866="Ara","Arabica",""))))</f>
        <v>Arabica</v>
      </c>
      <c r="Q866" t="str">
        <f>IF(L866="M","Medium",IF(L866="D","Dark",IF(L866="L","Light","")))</f>
        <v>Light</v>
      </c>
      <c r="R866" t="str">
        <f>_xll.XLOOKUP(Table3[[#This Row],[Customer ID]],customers!$A$1:$A$1001,customers!$I$1:$I$1001,,0)</f>
        <v>No</v>
      </c>
    </row>
    <row r="867" spans="1:18" x14ac:dyDescent="0.3">
      <c r="A867" s="12" t="s">
        <v>5152</v>
      </c>
      <c r="B867" s="19">
        <v>44603</v>
      </c>
      <c r="C867" s="11">
        <f>YEAR(B867)</f>
        <v>2022</v>
      </c>
      <c r="D867" s="38" t="str">
        <f t="shared" si="13"/>
        <v>Feb</v>
      </c>
      <c r="E867" s="12" t="s">
        <v>5188</v>
      </c>
      <c r="F867" s="13" t="s">
        <v>6147</v>
      </c>
      <c r="G867" s="12">
        <v>3</v>
      </c>
      <c r="H867" s="12" t="str">
        <f>_xll.XLOOKUP(E867,customers!$A$1:$A$1001,customers!$B$1:$B$1001,,0)</f>
        <v>Odelia Skerme</v>
      </c>
      <c r="I867" s="33" t="str">
        <f>_xll.XLOOKUP(E867,customers!$A$1:$A$1001,customers!$C$1:$C$1001,,0)</f>
        <v>oskermen3@hatena.ne.jp</v>
      </c>
      <c r="J867" s="12" t="str">
        <f>_xll.XLOOKUP(E867,customers!$A$1:$A$1001,customers!$G$1:$G$1001,,0)</f>
        <v>United States</v>
      </c>
      <c r="K867" s="13" t="str">
        <f>_xll.XLOOKUP(F867,products!$A$1:$A$49,products!$B$1:$B$49,,0)</f>
        <v>Ara</v>
      </c>
      <c r="L867" s="13" t="str">
        <f>_xll.XLOOKUP(F867,products!$A$1:$A$49,products!$C$1:$C$49,,0)</f>
        <v>D</v>
      </c>
      <c r="M867" s="10" t="str">
        <f>_xll.XLOOKUP(F867,products!$A$1:$A$49,products!$D$1:$D$49,,0) &amp; " Kg "</f>
        <v xml:space="preserve">1 Kg </v>
      </c>
      <c r="N867" s="26">
        <f>_xll.XLOOKUP(F867,products!$A$1:$A$49,products!$E$1:$E$49,,0)</f>
        <v>9.9499999999999993</v>
      </c>
      <c r="O867" s="27">
        <f>(G867*N867)</f>
        <v>29.849999999999998</v>
      </c>
      <c r="P867" t="str">
        <f>IF(K867="Rob","Robusta",IF(K867="Exc","Excelsa",IF(K867="Lib","Liberica",IF(K867="Ara","Arabica",""))))</f>
        <v>Arabica</v>
      </c>
      <c r="Q867" t="str">
        <f>IF(L867="M","Medium",IF(L867="D","Dark",IF(L867="L","Light","")))</f>
        <v>Dark</v>
      </c>
      <c r="R867" t="str">
        <f>_xll.XLOOKUP(Table3[[#This Row],[Customer ID]],customers!$A$1:$A$1001,customers!$I$1:$I$1001,,0)</f>
        <v>Yes</v>
      </c>
    </row>
    <row r="868" spans="1:18" x14ac:dyDescent="0.3">
      <c r="A868" s="9" t="s">
        <v>5753</v>
      </c>
      <c r="B868" s="18">
        <v>44607</v>
      </c>
      <c r="C868" s="8">
        <f>YEAR(B868)</f>
        <v>2022</v>
      </c>
      <c r="D868" s="38" t="str">
        <f t="shared" si="13"/>
        <v>Feb</v>
      </c>
      <c r="E868" s="9" t="s">
        <v>5754</v>
      </c>
      <c r="F868" s="10" t="s">
        <v>6158</v>
      </c>
      <c r="G868" s="9">
        <v>4</v>
      </c>
      <c r="H868" s="9" t="str">
        <f>_xll.XLOOKUP(E868,customers!$A$1:$A$1001,customers!$B$1:$B$1001,,0)</f>
        <v>Mallory Shrimpling</v>
      </c>
      <c r="I868" s="32">
        <f>_xll.XLOOKUP(E868,customers!$A$1:$A$1001,customers!$C$1:$C$1001,,0)</f>
        <v>0</v>
      </c>
      <c r="J868" s="9" t="str">
        <f>_xll.XLOOKUP(E868,customers!$A$1:$A$1001,customers!$G$1:$G$1001,,0)</f>
        <v>United States</v>
      </c>
      <c r="K868" s="10" t="str">
        <f>_xll.XLOOKUP(F868,products!$A$1:$A$49,products!$B$1:$B$49,,0)</f>
        <v>Ara</v>
      </c>
      <c r="L868" s="10" t="str">
        <f>_xll.XLOOKUP(F868,products!$A$1:$A$49,products!$C$1:$C$49,,0)</f>
        <v>D</v>
      </c>
      <c r="M868" s="10" t="str">
        <f>_xll.XLOOKUP(F868,products!$A$1:$A$49,products!$D$1:$D$49,,0) &amp; " Kg "</f>
        <v xml:space="preserve">0.5 Kg </v>
      </c>
      <c r="N868" s="24">
        <f>_xll.XLOOKUP(F868,products!$A$1:$A$49,products!$E$1:$E$49,,0)</f>
        <v>5.97</v>
      </c>
      <c r="O868" s="25">
        <f>(G868*N868)</f>
        <v>23.88</v>
      </c>
      <c r="P868" t="str">
        <f>IF(K868="Rob","Robusta",IF(K868="Exc","Excelsa",IF(K868="Lib","Liberica",IF(K868="Ara","Arabica",""))))</f>
        <v>Arabica</v>
      </c>
      <c r="Q868" t="str">
        <f>IF(L868="M","Medium",IF(L868="D","Dark",IF(L868="L","Light","")))</f>
        <v>Dark</v>
      </c>
      <c r="R868" t="str">
        <f>_xll.XLOOKUP(Table3[[#This Row],[Customer ID]],customers!$A$1:$A$1001,customers!$I$1:$I$1001,,0)</f>
        <v>Yes</v>
      </c>
    </row>
    <row r="869" spans="1:18" x14ac:dyDescent="0.3">
      <c r="A869" s="12" t="s">
        <v>1632</v>
      </c>
      <c r="B869" s="19">
        <v>44608</v>
      </c>
      <c r="C869" s="11">
        <f>YEAR(B869)</f>
        <v>2022</v>
      </c>
      <c r="D869" s="38" t="str">
        <f t="shared" si="13"/>
        <v>Feb</v>
      </c>
      <c r="E869" s="12" t="s">
        <v>1633</v>
      </c>
      <c r="F869" s="13" t="s">
        <v>6145</v>
      </c>
      <c r="G869" s="12">
        <v>1</v>
      </c>
      <c r="H869" s="12" t="str">
        <f>_xll.XLOOKUP(E869,customers!$A$1:$A$1001,customers!$B$1:$B$1001,,0)</f>
        <v>Vanna Le - Count</v>
      </c>
      <c r="I869" s="33" t="str">
        <f>_xll.XLOOKUP(E869,customers!$A$1:$A$1001,customers!$C$1:$C$1001,,0)</f>
        <v>vle5n@disqus.com</v>
      </c>
      <c r="J869" s="12" t="str">
        <f>_xll.XLOOKUP(E869,customers!$A$1:$A$1001,customers!$G$1:$G$1001,,0)</f>
        <v>United States</v>
      </c>
      <c r="K869" s="13" t="str">
        <f>_xll.XLOOKUP(F869,products!$A$1:$A$49,products!$B$1:$B$49,,0)</f>
        <v>Lib</v>
      </c>
      <c r="L869" s="13" t="str">
        <f>_xll.XLOOKUP(F869,products!$A$1:$A$49,products!$C$1:$C$49,,0)</f>
        <v>L</v>
      </c>
      <c r="M869" s="10" t="str">
        <f>_xll.XLOOKUP(F869,products!$A$1:$A$49,products!$D$1:$D$49,,0) &amp; " Kg "</f>
        <v xml:space="preserve">0.2 Kg </v>
      </c>
      <c r="N869" s="26">
        <f>_xll.XLOOKUP(F869,products!$A$1:$A$49,products!$E$1:$E$49,,0)</f>
        <v>4.7549999999999999</v>
      </c>
      <c r="O869" s="27">
        <f>(G869*N869)</f>
        <v>4.7549999999999999</v>
      </c>
      <c r="P869" t="str">
        <f>IF(K869="Rob","Robusta",IF(K869="Exc","Excelsa",IF(K869="Lib","Liberica",IF(K869="Ara","Arabica",""))))</f>
        <v>Liberica</v>
      </c>
      <c r="Q869" t="str">
        <f>IF(L869="M","Medium",IF(L869="D","Dark",IF(L869="L","Light","")))</f>
        <v>Light</v>
      </c>
      <c r="R869" t="str">
        <f>_xll.XLOOKUP(Table3[[#This Row],[Customer ID]],customers!$A$1:$A$1001,customers!$I$1:$I$1001,,0)</f>
        <v>No</v>
      </c>
    </row>
    <row r="870" spans="1:18" x14ac:dyDescent="0.3">
      <c r="A870" s="9" t="s">
        <v>3923</v>
      </c>
      <c r="B870" s="18">
        <v>44608</v>
      </c>
      <c r="C870" s="8">
        <f>YEAR(B870)</f>
        <v>2022</v>
      </c>
      <c r="D870" s="38" t="str">
        <f t="shared" si="13"/>
        <v>Feb</v>
      </c>
      <c r="E870" s="9" t="s">
        <v>3924</v>
      </c>
      <c r="F870" s="10" t="s">
        <v>6185</v>
      </c>
      <c r="G870" s="9">
        <v>2</v>
      </c>
      <c r="H870" s="9" t="str">
        <f>_xll.XLOOKUP(E870,customers!$A$1:$A$1001,customers!$B$1:$B$1001,,0)</f>
        <v>Billy Neiland</v>
      </c>
      <c r="I870" s="32">
        <f>_xll.XLOOKUP(E870,customers!$A$1:$A$1001,customers!$C$1:$C$1001,,0)</f>
        <v>0</v>
      </c>
      <c r="J870" s="9" t="str">
        <f>_xll.XLOOKUP(E870,customers!$A$1:$A$1001,customers!$G$1:$G$1001,,0)</f>
        <v>United States</v>
      </c>
      <c r="K870" s="10" t="str">
        <f>_xll.XLOOKUP(F870,products!$A$1:$A$49,products!$B$1:$B$49,,0)</f>
        <v>Exc</v>
      </c>
      <c r="L870" s="10" t="str">
        <f>_xll.XLOOKUP(F870,products!$A$1:$A$49,products!$C$1:$C$49,,0)</f>
        <v>D</v>
      </c>
      <c r="M870" s="10" t="str">
        <f>_xll.XLOOKUP(F870,products!$A$1:$A$49,products!$D$1:$D$49,,0) &amp; " Kg "</f>
        <v xml:space="preserve">2.5 Kg </v>
      </c>
      <c r="N870" s="24">
        <f>_xll.XLOOKUP(F870,products!$A$1:$A$49,products!$E$1:$E$49,,0)</f>
        <v>27.945</v>
      </c>
      <c r="O870" s="25">
        <f>(G870*N870)</f>
        <v>55.89</v>
      </c>
      <c r="P870" t="str">
        <f>IF(K870="Rob","Robusta",IF(K870="Exc","Excelsa",IF(K870="Lib","Liberica",IF(K870="Ara","Arabica",""))))</f>
        <v>Excelsa</v>
      </c>
      <c r="Q870" t="str">
        <f>IF(L870="M","Medium",IF(L870="D","Dark",IF(L870="L","Light","")))</f>
        <v>Dark</v>
      </c>
      <c r="R870" t="str">
        <f>_xll.XLOOKUP(Table3[[#This Row],[Customer ID]],customers!$A$1:$A$1001,customers!$I$1:$I$1001,,0)</f>
        <v>No</v>
      </c>
    </row>
    <row r="871" spans="1:18" x14ac:dyDescent="0.3">
      <c r="A871" s="12" t="s">
        <v>3343</v>
      </c>
      <c r="B871" s="19">
        <v>44609</v>
      </c>
      <c r="C871" s="11">
        <f>YEAR(B871)</f>
        <v>2022</v>
      </c>
      <c r="D871" s="38" t="str">
        <f t="shared" si="13"/>
        <v>Feb</v>
      </c>
      <c r="E871" s="12" t="s">
        <v>3344</v>
      </c>
      <c r="F871" s="13" t="s">
        <v>6159</v>
      </c>
      <c r="G871" s="12">
        <v>6</v>
      </c>
      <c r="H871" s="12" t="str">
        <f>_xll.XLOOKUP(E871,customers!$A$1:$A$1001,customers!$B$1:$B$1001,,0)</f>
        <v>Wain Stearley</v>
      </c>
      <c r="I871" s="33" t="str">
        <f>_xll.XLOOKUP(E871,customers!$A$1:$A$1001,customers!$C$1:$C$1001,,0)</f>
        <v>wstearleye1@census.gov</v>
      </c>
      <c r="J871" s="12" t="str">
        <f>_xll.XLOOKUP(E871,customers!$A$1:$A$1001,customers!$G$1:$G$1001,,0)</f>
        <v>United States</v>
      </c>
      <c r="K871" s="13" t="str">
        <f>_xll.XLOOKUP(F871,products!$A$1:$A$49,products!$B$1:$B$49,,0)</f>
        <v>Lib</v>
      </c>
      <c r="L871" s="13" t="str">
        <f>_xll.XLOOKUP(F871,products!$A$1:$A$49,products!$C$1:$C$49,,0)</f>
        <v>M</v>
      </c>
      <c r="M871" s="10" t="str">
        <f>_xll.XLOOKUP(F871,products!$A$1:$A$49,products!$D$1:$D$49,,0) &amp; " Kg "</f>
        <v xml:space="preserve">0.2 Kg </v>
      </c>
      <c r="N871" s="26">
        <f>_xll.XLOOKUP(F871,products!$A$1:$A$49,products!$E$1:$E$49,,0)</f>
        <v>4.3650000000000002</v>
      </c>
      <c r="O871" s="27">
        <f>(G871*N871)</f>
        <v>26.19</v>
      </c>
      <c r="P871" t="str">
        <f>IF(K871="Rob","Robusta",IF(K871="Exc","Excelsa",IF(K871="Lib","Liberica",IF(K871="Ara","Arabica",""))))</f>
        <v>Liberica</v>
      </c>
      <c r="Q871" t="str">
        <f>IF(L871="M","Medium",IF(L871="D","Dark",IF(L871="L","Light","")))</f>
        <v>Medium</v>
      </c>
      <c r="R871" t="str">
        <f>_xll.XLOOKUP(Table3[[#This Row],[Customer ID]],customers!$A$1:$A$1001,customers!$I$1:$I$1001,,0)</f>
        <v>No</v>
      </c>
    </row>
    <row r="872" spans="1:18" x14ac:dyDescent="0.3">
      <c r="A872" s="9" t="s">
        <v>4533</v>
      </c>
      <c r="B872" s="18">
        <v>44612</v>
      </c>
      <c r="C872" s="8">
        <f>YEAR(B872)</f>
        <v>2022</v>
      </c>
      <c r="D872" s="38" t="str">
        <f t="shared" si="13"/>
        <v>Feb</v>
      </c>
      <c r="E872" s="9" t="s">
        <v>4434</v>
      </c>
      <c r="F872" s="10" t="s">
        <v>6179</v>
      </c>
      <c r="G872" s="9">
        <v>3</v>
      </c>
      <c r="H872" s="9" t="str">
        <f>_xll.XLOOKUP(E872,customers!$A$1:$A$1001,customers!$B$1:$B$1001,,0)</f>
        <v>Jimmy Dymoke</v>
      </c>
      <c r="I872" s="32" t="str">
        <f>_xll.XLOOKUP(E872,customers!$A$1:$A$1001,customers!$C$1:$C$1001,,0)</f>
        <v>jdymokeje@prnewswire.com</v>
      </c>
      <c r="J872" s="9" t="str">
        <f>_xll.XLOOKUP(E872,customers!$A$1:$A$1001,customers!$G$1:$G$1001,,0)</f>
        <v>Ireland</v>
      </c>
      <c r="K872" s="10" t="str">
        <f>_xll.XLOOKUP(F872,products!$A$1:$A$49,products!$B$1:$B$49,,0)</f>
        <v>Rob</v>
      </c>
      <c r="L872" s="10" t="str">
        <f>_xll.XLOOKUP(F872,products!$A$1:$A$49,products!$C$1:$C$49,,0)</f>
        <v>L</v>
      </c>
      <c r="M872" s="10" t="str">
        <f>_xll.XLOOKUP(F872,products!$A$1:$A$49,products!$D$1:$D$49,,0) &amp; " Kg "</f>
        <v xml:space="preserve">1 Kg </v>
      </c>
      <c r="N872" s="24">
        <f>_xll.XLOOKUP(F872,products!$A$1:$A$49,products!$E$1:$E$49,,0)</f>
        <v>11.95</v>
      </c>
      <c r="O872" s="25">
        <f>(G872*N872)</f>
        <v>35.849999999999994</v>
      </c>
      <c r="P872" t="str">
        <f>IF(K872="Rob","Robusta",IF(K872="Exc","Excelsa",IF(K872="Lib","Liberica",IF(K872="Ara","Arabica",""))))</f>
        <v>Robusta</v>
      </c>
      <c r="Q872" t="str">
        <f>IF(L872="M","Medium",IF(L872="D","Dark",IF(L872="L","Light","")))</f>
        <v>Light</v>
      </c>
      <c r="R872" t="str">
        <f>_xll.XLOOKUP(Table3[[#This Row],[Customer ID]],customers!$A$1:$A$1001,customers!$I$1:$I$1001,,0)</f>
        <v>No</v>
      </c>
    </row>
    <row r="873" spans="1:18" x14ac:dyDescent="0.3">
      <c r="A873" s="12" t="s">
        <v>4955</v>
      </c>
      <c r="B873" s="19">
        <v>44613</v>
      </c>
      <c r="C873" s="11">
        <f>YEAR(B873)</f>
        <v>2022</v>
      </c>
      <c r="D873" s="38" t="str">
        <f t="shared" si="13"/>
        <v>Feb</v>
      </c>
      <c r="E873" s="12" t="s">
        <v>4956</v>
      </c>
      <c r="F873" s="13" t="s">
        <v>6180</v>
      </c>
      <c r="G873" s="12">
        <v>3</v>
      </c>
      <c r="H873" s="12" t="str">
        <f>_xll.XLOOKUP(E873,customers!$A$1:$A$1001,customers!$B$1:$B$1001,,0)</f>
        <v>Silvan McShea</v>
      </c>
      <c r="I873" s="33" t="str">
        <f>_xll.XLOOKUP(E873,customers!$A$1:$A$1001,customers!$C$1:$C$1001,,0)</f>
        <v>smcshealy@photobucket.com</v>
      </c>
      <c r="J873" s="12" t="str">
        <f>_xll.XLOOKUP(E873,customers!$A$1:$A$1001,customers!$G$1:$G$1001,,0)</f>
        <v>United States</v>
      </c>
      <c r="K873" s="13" t="str">
        <f>_xll.XLOOKUP(F873,products!$A$1:$A$49,products!$B$1:$B$49,,0)</f>
        <v>Ara</v>
      </c>
      <c r="L873" s="13" t="str">
        <f>_xll.XLOOKUP(F873,products!$A$1:$A$49,products!$C$1:$C$49,,0)</f>
        <v>L</v>
      </c>
      <c r="M873" s="10" t="str">
        <f>_xll.XLOOKUP(F873,products!$A$1:$A$49,products!$D$1:$D$49,,0) &amp; " Kg "</f>
        <v xml:space="preserve">0.5 Kg </v>
      </c>
      <c r="N873" s="26">
        <f>_xll.XLOOKUP(F873,products!$A$1:$A$49,products!$E$1:$E$49,,0)</f>
        <v>7.77</v>
      </c>
      <c r="O873" s="27">
        <f>(G873*N873)</f>
        <v>23.31</v>
      </c>
      <c r="P873" t="str">
        <f>IF(K873="Rob","Robusta",IF(K873="Exc","Excelsa",IF(K873="Lib","Liberica",IF(K873="Ara","Arabica",""))))</f>
        <v>Arabica</v>
      </c>
      <c r="Q873" t="str">
        <f>IF(L873="M","Medium",IF(L873="D","Dark",IF(L873="L","Light","")))</f>
        <v>Light</v>
      </c>
      <c r="R873" t="str">
        <f>_xll.XLOOKUP(Table3[[#This Row],[Customer ID]],customers!$A$1:$A$1001,customers!$I$1:$I$1001,,0)</f>
        <v>No</v>
      </c>
    </row>
    <row r="874" spans="1:18" x14ac:dyDescent="0.3">
      <c r="A874" s="9" t="s">
        <v>3271</v>
      </c>
      <c r="B874" s="18">
        <v>44620</v>
      </c>
      <c r="C874" s="8">
        <f>YEAR(B874)</f>
        <v>2022</v>
      </c>
      <c r="D874" s="38" t="str">
        <f t="shared" si="13"/>
        <v>Feb</v>
      </c>
      <c r="E874" s="9" t="s">
        <v>3272</v>
      </c>
      <c r="F874" s="10" t="s">
        <v>6156</v>
      </c>
      <c r="G874" s="9">
        <v>1</v>
      </c>
      <c r="H874" s="9" t="str">
        <f>_xll.XLOOKUP(E874,customers!$A$1:$A$1001,customers!$B$1:$B$1001,,0)</f>
        <v>Uriah Lethbrig</v>
      </c>
      <c r="I874" s="32" t="str">
        <f>_xll.XLOOKUP(E874,customers!$A$1:$A$1001,customers!$C$1:$C$1001,,0)</f>
        <v>ulethbrigdo@hc360.com</v>
      </c>
      <c r="J874" s="9" t="str">
        <f>_xll.XLOOKUP(E874,customers!$A$1:$A$1001,customers!$G$1:$G$1001,,0)</f>
        <v>United States</v>
      </c>
      <c r="K874" s="10" t="str">
        <f>_xll.XLOOKUP(F874,products!$A$1:$A$49,products!$B$1:$B$49,,0)</f>
        <v>Exc</v>
      </c>
      <c r="L874" s="10" t="str">
        <f>_xll.XLOOKUP(F874,products!$A$1:$A$49,products!$C$1:$C$49,,0)</f>
        <v>M</v>
      </c>
      <c r="M874" s="10" t="str">
        <f>_xll.XLOOKUP(F874,products!$A$1:$A$49,products!$D$1:$D$49,,0) &amp; " Kg "</f>
        <v xml:space="preserve">0.2 Kg </v>
      </c>
      <c r="N874" s="24">
        <f>_xll.XLOOKUP(F874,products!$A$1:$A$49,products!$E$1:$E$49,,0)</f>
        <v>4.125</v>
      </c>
      <c r="O874" s="25">
        <f>(G874*N874)</f>
        <v>4.125</v>
      </c>
      <c r="P874" t="str">
        <f>IF(K874="Rob","Robusta",IF(K874="Exc","Excelsa",IF(K874="Lib","Liberica",IF(K874="Ara","Arabica",""))))</f>
        <v>Excelsa</v>
      </c>
      <c r="Q874" t="str">
        <f>IF(L874="M","Medium",IF(L874="D","Dark",IF(L874="L","Light","")))</f>
        <v>Medium</v>
      </c>
      <c r="R874" t="str">
        <f>_xll.XLOOKUP(Table3[[#This Row],[Customer ID]],customers!$A$1:$A$1001,customers!$I$1:$I$1001,,0)</f>
        <v>Yes</v>
      </c>
    </row>
    <row r="875" spans="1:18" x14ac:dyDescent="0.3">
      <c r="A875" s="12" t="s">
        <v>4569</v>
      </c>
      <c r="B875" s="19">
        <v>44620</v>
      </c>
      <c r="C875" s="11">
        <f>YEAR(B875)</f>
        <v>2022</v>
      </c>
      <c r="D875" s="38" t="str">
        <f t="shared" si="13"/>
        <v>Feb</v>
      </c>
      <c r="E875" s="12" t="s">
        <v>4570</v>
      </c>
      <c r="F875" s="13" t="s">
        <v>6183</v>
      </c>
      <c r="G875" s="12">
        <v>2</v>
      </c>
      <c r="H875" s="12" t="str">
        <f>_xll.XLOOKUP(E875,customers!$A$1:$A$1001,customers!$B$1:$B$1001,,0)</f>
        <v>Hetti Measures</v>
      </c>
      <c r="I875" s="33">
        <f>_xll.XLOOKUP(E875,customers!$A$1:$A$1001,customers!$C$1:$C$1001,,0)</f>
        <v>0</v>
      </c>
      <c r="J875" s="12" t="str">
        <f>_xll.XLOOKUP(E875,customers!$A$1:$A$1001,customers!$G$1:$G$1001,,0)</f>
        <v>United States</v>
      </c>
      <c r="K875" s="13" t="str">
        <f>_xll.XLOOKUP(F875,products!$A$1:$A$49,products!$B$1:$B$49,,0)</f>
        <v>Exc</v>
      </c>
      <c r="L875" s="13" t="str">
        <f>_xll.XLOOKUP(F875,products!$A$1:$A$49,products!$C$1:$C$49,,0)</f>
        <v>D</v>
      </c>
      <c r="M875" s="10" t="str">
        <f>_xll.XLOOKUP(F875,products!$A$1:$A$49,products!$D$1:$D$49,,0) &amp; " Kg "</f>
        <v xml:space="preserve">1 Kg </v>
      </c>
      <c r="N875" s="26">
        <f>_xll.XLOOKUP(F875,products!$A$1:$A$49,products!$E$1:$E$49,,0)</f>
        <v>12.15</v>
      </c>
      <c r="O875" s="27">
        <f>(G875*N875)</f>
        <v>24.3</v>
      </c>
      <c r="P875" t="str">
        <f>IF(K875="Rob","Robusta",IF(K875="Exc","Excelsa",IF(K875="Lib","Liberica",IF(K875="Ara","Arabica",""))))</f>
        <v>Excelsa</v>
      </c>
      <c r="Q875" t="str">
        <f>IF(L875="M","Medium",IF(L875="D","Dark",IF(L875="L","Light","")))</f>
        <v>Dark</v>
      </c>
      <c r="R875" t="str">
        <f>_xll.XLOOKUP(Table3[[#This Row],[Customer ID]],customers!$A$1:$A$1001,customers!$I$1:$I$1001,,0)</f>
        <v>No</v>
      </c>
    </row>
    <row r="876" spans="1:18" x14ac:dyDescent="0.3">
      <c r="A876" s="9" t="s">
        <v>817</v>
      </c>
      <c r="B876" s="18">
        <v>44624</v>
      </c>
      <c r="C876" s="8">
        <f>YEAR(B876)</f>
        <v>2022</v>
      </c>
      <c r="D876" s="38" t="str">
        <f t="shared" si="13"/>
        <v>Mar</v>
      </c>
      <c r="E876" s="9" t="s">
        <v>818</v>
      </c>
      <c r="F876" s="10" t="s">
        <v>6165</v>
      </c>
      <c r="G876" s="9">
        <v>3</v>
      </c>
      <c r="H876" s="9" t="str">
        <f>_xll.XLOOKUP(E876,customers!$A$1:$A$1001,customers!$B$1:$B$1001,,0)</f>
        <v>Willa Rolling</v>
      </c>
      <c r="I876" s="32">
        <f>_xll.XLOOKUP(E876,customers!$A$1:$A$1001,customers!$C$1:$C$1001,,0)</f>
        <v>0</v>
      </c>
      <c r="J876" s="9" t="str">
        <f>_xll.XLOOKUP(E876,customers!$A$1:$A$1001,customers!$G$1:$G$1001,,0)</f>
        <v>United States</v>
      </c>
      <c r="K876" s="10" t="str">
        <f>_xll.XLOOKUP(F876,products!$A$1:$A$49,products!$B$1:$B$49,,0)</f>
        <v>Lib</v>
      </c>
      <c r="L876" s="10" t="str">
        <f>_xll.XLOOKUP(F876,products!$A$1:$A$49,products!$C$1:$C$49,,0)</f>
        <v>D</v>
      </c>
      <c r="M876" s="10" t="str">
        <f>_xll.XLOOKUP(F876,products!$A$1:$A$49,products!$D$1:$D$49,,0) &amp; " Kg "</f>
        <v xml:space="preserve">2.5 Kg </v>
      </c>
      <c r="N876" s="24">
        <f>_xll.XLOOKUP(F876,products!$A$1:$A$49,products!$E$1:$E$49,,0)</f>
        <v>29.784999999999997</v>
      </c>
      <c r="O876" s="25">
        <f>(G876*N876)</f>
        <v>89.35499999999999</v>
      </c>
      <c r="P876" t="str">
        <f>IF(K876="Rob","Robusta",IF(K876="Exc","Excelsa",IF(K876="Lib","Liberica",IF(K876="Ara","Arabica",""))))</f>
        <v>Liberica</v>
      </c>
      <c r="Q876" t="str">
        <f>IF(L876="M","Medium",IF(L876="D","Dark",IF(L876="L","Light","")))</f>
        <v>Dark</v>
      </c>
      <c r="R876" t="str">
        <f>_xll.XLOOKUP(Table3[[#This Row],[Customer ID]],customers!$A$1:$A$1001,customers!$I$1:$I$1001,,0)</f>
        <v>Yes</v>
      </c>
    </row>
    <row r="877" spans="1:18" x14ac:dyDescent="0.3">
      <c r="A877" s="12" t="s">
        <v>1222</v>
      </c>
      <c r="B877" s="19">
        <v>44624</v>
      </c>
      <c r="C877" s="11">
        <f>YEAR(B877)</f>
        <v>2022</v>
      </c>
      <c r="D877" s="38" t="str">
        <f t="shared" si="13"/>
        <v>Mar</v>
      </c>
      <c r="E877" s="12" t="s">
        <v>1223</v>
      </c>
      <c r="F877" s="13" t="s">
        <v>6182</v>
      </c>
      <c r="G877" s="12">
        <v>5</v>
      </c>
      <c r="H877" s="12" t="str">
        <f>_xll.XLOOKUP(E877,customers!$A$1:$A$1001,customers!$B$1:$B$1001,,0)</f>
        <v>Bidget Tremellier</v>
      </c>
      <c r="I877" s="33">
        <f>_xll.XLOOKUP(E877,customers!$A$1:$A$1001,customers!$C$1:$C$1001,,0)</f>
        <v>0</v>
      </c>
      <c r="J877" s="12" t="str">
        <f>_xll.XLOOKUP(E877,customers!$A$1:$A$1001,customers!$G$1:$G$1001,,0)</f>
        <v>Ireland</v>
      </c>
      <c r="K877" s="13" t="str">
        <f>_xll.XLOOKUP(F877,products!$A$1:$A$49,products!$B$1:$B$49,,0)</f>
        <v>Ara</v>
      </c>
      <c r="L877" s="13" t="str">
        <f>_xll.XLOOKUP(F877,products!$A$1:$A$49,products!$C$1:$C$49,,0)</f>
        <v>L</v>
      </c>
      <c r="M877" s="10" t="str">
        <f>_xll.XLOOKUP(F877,products!$A$1:$A$49,products!$D$1:$D$49,,0) &amp; " Kg "</f>
        <v xml:space="preserve">2.5 Kg </v>
      </c>
      <c r="N877" s="26">
        <f>_xll.XLOOKUP(F877,products!$A$1:$A$49,products!$E$1:$E$49,,0)</f>
        <v>29.784999999999997</v>
      </c>
      <c r="O877" s="27">
        <f>(G877*N877)</f>
        <v>148.92499999999998</v>
      </c>
      <c r="P877" t="str">
        <f>IF(K877="Rob","Robusta",IF(K877="Exc","Excelsa",IF(K877="Lib","Liberica",IF(K877="Ara","Arabica",""))))</f>
        <v>Arabica</v>
      </c>
      <c r="Q877" t="str">
        <f>IF(L877="M","Medium",IF(L877="D","Dark",IF(L877="L","Light","")))</f>
        <v>Light</v>
      </c>
      <c r="R877" t="str">
        <f>_xll.XLOOKUP(Table3[[#This Row],[Customer ID]],customers!$A$1:$A$1001,customers!$I$1:$I$1001,,0)</f>
        <v>Yes</v>
      </c>
    </row>
    <row r="878" spans="1:18" x14ac:dyDescent="0.3">
      <c r="A878" s="9" t="s">
        <v>854</v>
      </c>
      <c r="B878" s="18">
        <v>44626</v>
      </c>
      <c r="C878" s="8">
        <f>YEAR(B878)</f>
        <v>2022</v>
      </c>
      <c r="D878" s="38" t="str">
        <f t="shared" si="13"/>
        <v>Mar</v>
      </c>
      <c r="E878" s="9" t="s">
        <v>855</v>
      </c>
      <c r="F878" s="10" t="s">
        <v>6149</v>
      </c>
      <c r="G878" s="9">
        <v>4</v>
      </c>
      <c r="H878" s="9" t="str">
        <f>_xll.XLOOKUP(E878,customers!$A$1:$A$1001,customers!$B$1:$B$1001,,0)</f>
        <v>Angelia Cockrem</v>
      </c>
      <c r="I878" s="32" t="str">
        <f>_xll.XLOOKUP(E878,customers!$A$1:$A$1001,customers!$C$1:$C$1001,,0)</f>
        <v>acockrem1t@engadget.com</v>
      </c>
      <c r="J878" s="9" t="str">
        <f>_xll.XLOOKUP(E878,customers!$A$1:$A$1001,customers!$G$1:$G$1001,,0)</f>
        <v>United States</v>
      </c>
      <c r="K878" s="10" t="str">
        <f>_xll.XLOOKUP(F878,products!$A$1:$A$49,products!$B$1:$B$49,,0)</f>
        <v>Rob</v>
      </c>
      <c r="L878" s="10" t="str">
        <f>_xll.XLOOKUP(F878,products!$A$1:$A$49,products!$C$1:$C$49,,0)</f>
        <v>D</v>
      </c>
      <c r="M878" s="10" t="str">
        <f>_xll.XLOOKUP(F878,products!$A$1:$A$49,products!$D$1:$D$49,,0) &amp; " Kg "</f>
        <v xml:space="preserve">2.5 Kg </v>
      </c>
      <c r="N878" s="24">
        <f>_xll.XLOOKUP(F878,products!$A$1:$A$49,products!$E$1:$E$49,,0)</f>
        <v>20.584999999999997</v>
      </c>
      <c r="O878" s="25">
        <f>(G878*N878)</f>
        <v>82.339999999999989</v>
      </c>
      <c r="P878" t="str">
        <f>IF(K878="Rob","Robusta",IF(K878="Exc","Excelsa",IF(K878="Lib","Liberica",IF(K878="Ara","Arabica",""))))</f>
        <v>Robusta</v>
      </c>
      <c r="Q878" t="str">
        <f>IF(L878="M","Medium",IF(L878="D","Dark",IF(L878="L","Light","")))</f>
        <v>Dark</v>
      </c>
      <c r="R878" t="str">
        <f>_xll.XLOOKUP(Table3[[#This Row],[Customer ID]],customers!$A$1:$A$1001,customers!$I$1:$I$1001,,0)</f>
        <v>Yes</v>
      </c>
    </row>
    <row r="879" spans="1:18" x14ac:dyDescent="0.3">
      <c r="A879" s="12" t="s">
        <v>5288</v>
      </c>
      <c r="B879" s="19">
        <v>44628</v>
      </c>
      <c r="C879" s="11">
        <f>YEAR(B879)</f>
        <v>2022</v>
      </c>
      <c r="D879" s="38" t="str">
        <f t="shared" si="13"/>
        <v>Mar</v>
      </c>
      <c r="E879" s="12" t="s">
        <v>5289</v>
      </c>
      <c r="F879" s="13" t="s">
        <v>6167</v>
      </c>
      <c r="G879" s="12">
        <v>6</v>
      </c>
      <c r="H879" s="12" t="str">
        <f>_xll.XLOOKUP(E879,customers!$A$1:$A$1001,customers!$B$1:$B$1001,,0)</f>
        <v>Jemimah Ethelston</v>
      </c>
      <c r="I879" s="33" t="str">
        <f>_xll.XLOOKUP(E879,customers!$A$1:$A$1001,customers!$C$1:$C$1001,,0)</f>
        <v>jethelstonnl@creativecommons.org</v>
      </c>
      <c r="J879" s="12" t="str">
        <f>_xll.XLOOKUP(E879,customers!$A$1:$A$1001,customers!$G$1:$G$1001,,0)</f>
        <v>United States</v>
      </c>
      <c r="K879" s="13" t="str">
        <f>_xll.XLOOKUP(F879,products!$A$1:$A$49,products!$B$1:$B$49,,0)</f>
        <v>Ara</v>
      </c>
      <c r="L879" s="13" t="str">
        <f>_xll.XLOOKUP(F879,products!$A$1:$A$49,products!$C$1:$C$49,,0)</f>
        <v>L</v>
      </c>
      <c r="M879" s="10" t="str">
        <f>_xll.XLOOKUP(F879,products!$A$1:$A$49,products!$D$1:$D$49,,0) &amp; " Kg "</f>
        <v xml:space="preserve">0.2 Kg </v>
      </c>
      <c r="N879" s="26">
        <f>_xll.XLOOKUP(F879,products!$A$1:$A$49,products!$E$1:$E$49,,0)</f>
        <v>3.8849999999999998</v>
      </c>
      <c r="O879" s="27">
        <f>(G879*N879)</f>
        <v>23.31</v>
      </c>
      <c r="P879" t="str">
        <f>IF(K879="Rob","Robusta",IF(K879="Exc","Excelsa",IF(K879="Lib","Liberica",IF(K879="Ara","Arabica",""))))</f>
        <v>Arabica</v>
      </c>
      <c r="Q879" t="str">
        <f>IF(L879="M","Medium",IF(L879="D","Dark",IF(L879="L","Light","")))</f>
        <v>Light</v>
      </c>
      <c r="R879" t="str">
        <f>_xll.XLOOKUP(Table3[[#This Row],[Customer ID]],customers!$A$1:$A$1001,customers!$I$1:$I$1001,,0)</f>
        <v>Yes</v>
      </c>
    </row>
    <row r="880" spans="1:18" x14ac:dyDescent="0.3">
      <c r="A880" s="9" t="s">
        <v>5288</v>
      </c>
      <c r="B880" s="18">
        <v>44628</v>
      </c>
      <c r="C880" s="8">
        <f>YEAR(B880)</f>
        <v>2022</v>
      </c>
      <c r="D880" s="38" t="str">
        <f t="shared" si="13"/>
        <v>Mar</v>
      </c>
      <c r="E880" s="9" t="s">
        <v>5289</v>
      </c>
      <c r="F880" s="10" t="s">
        <v>6152</v>
      </c>
      <c r="G880" s="9">
        <v>2</v>
      </c>
      <c r="H880" s="9" t="str">
        <f>_xll.XLOOKUP(E880,customers!$A$1:$A$1001,customers!$B$1:$B$1001,,0)</f>
        <v>Jemimah Ethelston</v>
      </c>
      <c r="I880" s="32" t="str">
        <f>_xll.XLOOKUP(E880,customers!$A$1:$A$1001,customers!$C$1:$C$1001,,0)</f>
        <v>jethelstonnl@creativecommons.org</v>
      </c>
      <c r="J880" s="9" t="str">
        <f>_xll.XLOOKUP(E880,customers!$A$1:$A$1001,customers!$G$1:$G$1001,,0)</f>
        <v>United States</v>
      </c>
      <c r="K880" s="10" t="str">
        <f>_xll.XLOOKUP(F880,products!$A$1:$A$49,products!$B$1:$B$49,,0)</f>
        <v>Ara</v>
      </c>
      <c r="L880" s="10" t="str">
        <f>_xll.XLOOKUP(F880,products!$A$1:$A$49,products!$C$1:$C$49,,0)</f>
        <v>M</v>
      </c>
      <c r="M880" s="10" t="str">
        <f>_xll.XLOOKUP(F880,products!$A$1:$A$49,products!$D$1:$D$49,,0) &amp; " Kg "</f>
        <v xml:space="preserve">0.2 Kg </v>
      </c>
      <c r="N880" s="24">
        <f>_xll.XLOOKUP(F880,products!$A$1:$A$49,products!$E$1:$E$49,,0)</f>
        <v>3.375</v>
      </c>
      <c r="O880" s="25">
        <f>(G880*N880)</f>
        <v>6.75</v>
      </c>
      <c r="P880" t="str">
        <f>IF(K880="Rob","Robusta",IF(K880="Exc","Excelsa",IF(K880="Lib","Liberica",IF(K880="Ara","Arabica",""))))</f>
        <v>Arabica</v>
      </c>
      <c r="Q880" t="str">
        <f>IF(L880="M","Medium",IF(L880="D","Dark",IF(L880="L","Light","")))</f>
        <v>Medium</v>
      </c>
      <c r="R880" t="str">
        <f>_xll.XLOOKUP(Table3[[#This Row],[Customer ID]],customers!$A$1:$A$1001,customers!$I$1:$I$1001,,0)</f>
        <v>Yes</v>
      </c>
    </row>
    <row r="881" spans="1:18" x14ac:dyDescent="0.3">
      <c r="A881" s="12" t="s">
        <v>4207</v>
      </c>
      <c r="B881" s="19">
        <v>44630</v>
      </c>
      <c r="C881" s="11">
        <f>YEAR(B881)</f>
        <v>2022</v>
      </c>
      <c r="D881" s="38" t="str">
        <f t="shared" si="13"/>
        <v>Mar</v>
      </c>
      <c r="E881" s="12" t="s">
        <v>4263</v>
      </c>
      <c r="F881" s="13" t="s">
        <v>6139</v>
      </c>
      <c r="G881" s="12">
        <v>3</v>
      </c>
      <c r="H881" s="12" t="str">
        <f>_xll.XLOOKUP(E881,customers!$A$1:$A$1001,customers!$B$1:$B$1001,,0)</f>
        <v>Janella Millett</v>
      </c>
      <c r="I881" s="33" t="str">
        <f>_xll.XLOOKUP(E881,customers!$A$1:$A$1001,customers!$C$1:$C$1001,,0)</f>
        <v>jmillettik@addtoany.com</v>
      </c>
      <c r="J881" s="12" t="str">
        <f>_xll.XLOOKUP(E881,customers!$A$1:$A$1001,customers!$G$1:$G$1001,,0)</f>
        <v>United States</v>
      </c>
      <c r="K881" s="13" t="str">
        <f>_xll.XLOOKUP(F881,products!$A$1:$A$49,products!$B$1:$B$49,,0)</f>
        <v>Exc</v>
      </c>
      <c r="L881" s="13" t="str">
        <f>_xll.XLOOKUP(F881,products!$A$1:$A$49,products!$C$1:$C$49,,0)</f>
        <v>M</v>
      </c>
      <c r="M881" s="10" t="str">
        <f>_xll.XLOOKUP(F881,products!$A$1:$A$49,products!$D$1:$D$49,,0) &amp; " Kg "</f>
        <v xml:space="preserve">0.5 Kg </v>
      </c>
      <c r="N881" s="26">
        <f>_xll.XLOOKUP(F881,products!$A$1:$A$49,products!$E$1:$E$49,,0)</f>
        <v>8.25</v>
      </c>
      <c r="O881" s="27">
        <f>(G881*N881)</f>
        <v>24.75</v>
      </c>
      <c r="P881" t="str">
        <f>IF(K881="Rob","Robusta",IF(K881="Exc","Excelsa",IF(K881="Lib","Liberica",IF(K881="Ara","Arabica",""))))</f>
        <v>Excelsa</v>
      </c>
      <c r="Q881" t="str">
        <f>IF(L881="M","Medium",IF(L881="D","Dark",IF(L881="L","Light","")))</f>
        <v>Medium</v>
      </c>
      <c r="R881" t="str">
        <f>_xll.XLOOKUP(Table3[[#This Row],[Customer ID]],customers!$A$1:$A$1001,customers!$I$1:$I$1001,,0)</f>
        <v>Yes</v>
      </c>
    </row>
    <row r="882" spans="1:18" x14ac:dyDescent="0.3">
      <c r="A882" s="9" t="s">
        <v>2498</v>
      </c>
      <c r="B882" s="18">
        <v>44631</v>
      </c>
      <c r="C882" s="8">
        <f>YEAR(B882)</f>
        <v>2022</v>
      </c>
      <c r="D882" s="38" t="str">
        <f t="shared" si="13"/>
        <v>Mar</v>
      </c>
      <c r="E882" s="9" t="s">
        <v>2499</v>
      </c>
      <c r="F882" s="10" t="s">
        <v>6143</v>
      </c>
      <c r="G882" s="9">
        <v>4</v>
      </c>
      <c r="H882" s="9" t="str">
        <f>_xll.XLOOKUP(E882,customers!$A$1:$A$1001,customers!$B$1:$B$1001,,0)</f>
        <v>Willey Romao</v>
      </c>
      <c r="I882" s="32" t="str">
        <f>_xll.XLOOKUP(E882,customers!$A$1:$A$1001,customers!$C$1:$C$1001,,0)</f>
        <v>wromao9w@chronoengine.com</v>
      </c>
      <c r="J882" s="9" t="str">
        <f>_xll.XLOOKUP(E882,customers!$A$1:$A$1001,customers!$G$1:$G$1001,,0)</f>
        <v>United States</v>
      </c>
      <c r="K882" s="10" t="str">
        <f>_xll.XLOOKUP(F882,products!$A$1:$A$49,products!$B$1:$B$49,,0)</f>
        <v>Lib</v>
      </c>
      <c r="L882" s="10" t="str">
        <f>_xll.XLOOKUP(F882,products!$A$1:$A$49,products!$C$1:$C$49,,0)</f>
        <v>D</v>
      </c>
      <c r="M882" s="10" t="str">
        <f>_xll.XLOOKUP(F882,products!$A$1:$A$49,products!$D$1:$D$49,,0) &amp; " Kg "</f>
        <v xml:space="preserve">1 Kg </v>
      </c>
      <c r="N882" s="24">
        <f>_xll.XLOOKUP(F882,products!$A$1:$A$49,products!$E$1:$E$49,,0)</f>
        <v>12.95</v>
      </c>
      <c r="O882" s="25">
        <f>(G882*N882)</f>
        <v>51.8</v>
      </c>
      <c r="P882" t="str">
        <f>IF(K882="Rob","Robusta",IF(K882="Exc","Excelsa",IF(K882="Lib","Liberica",IF(K882="Ara","Arabica",""))))</f>
        <v>Liberica</v>
      </c>
      <c r="Q882" t="str">
        <f>IF(L882="M","Medium",IF(L882="D","Dark",IF(L882="L","Light","")))</f>
        <v>Dark</v>
      </c>
      <c r="R882" t="str">
        <f>_xll.XLOOKUP(Table3[[#This Row],[Customer ID]],customers!$A$1:$A$1001,customers!$I$1:$I$1001,,0)</f>
        <v>Yes</v>
      </c>
    </row>
    <row r="883" spans="1:18" x14ac:dyDescent="0.3">
      <c r="A883" s="12" t="s">
        <v>2945</v>
      </c>
      <c r="B883" s="19">
        <v>44631</v>
      </c>
      <c r="C883" s="11">
        <f>YEAR(B883)</f>
        <v>2022</v>
      </c>
      <c r="D883" s="38" t="str">
        <f t="shared" si="13"/>
        <v>Mar</v>
      </c>
      <c r="E883" s="12" t="s">
        <v>2946</v>
      </c>
      <c r="F883" s="13" t="s">
        <v>6145</v>
      </c>
      <c r="G883" s="12">
        <v>2</v>
      </c>
      <c r="H883" s="12" t="str">
        <f>_xll.XLOOKUP(E883,customers!$A$1:$A$1001,customers!$B$1:$B$1001,,0)</f>
        <v>Orly Ryland</v>
      </c>
      <c r="I883" s="33" t="str">
        <f>_xll.XLOOKUP(E883,customers!$A$1:$A$1001,customers!$C$1:$C$1001,,0)</f>
        <v>orylandc4@deviantart.com</v>
      </c>
      <c r="J883" s="12" t="str">
        <f>_xll.XLOOKUP(E883,customers!$A$1:$A$1001,customers!$G$1:$G$1001,,0)</f>
        <v>United States</v>
      </c>
      <c r="K883" s="13" t="str">
        <f>_xll.XLOOKUP(F883,products!$A$1:$A$49,products!$B$1:$B$49,,0)</f>
        <v>Lib</v>
      </c>
      <c r="L883" s="13" t="str">
        <f>_xll.XLOOKUP(F883,products!$A$1:$A$49,products!$C$1:$C$49,,0)</f>
        <v>L</v>
      </c>
      <c r="M883" s="10" t="str">
        <f>_xll.XLOOKUP(F883,products!$A$1:$A$49,products!$D$1:$D$49,,0) &amp; " Kg "</f>
        <v xml:space="preserve">0.2 Kg </v>
      </c>
      <c r="N883" s="26">
        <f>_xll.XLOOKUP(F883,products!$A$1:$A$49,products!$E$1:$E$49,,0)</f>
        <v>4.7549999999999999</v>
      </c>
      <c r="O883" s="27">
        <f>(G883*N883)</f>
        <v>9.51</v>
      </c>
      <c r="P883" t="str">
        <f>IF(K883="Rob","Robusta",IF(K883="Exc","Excelsa",IF(K883="Lib","Liberica",IF(K883="Ara","Arabica",""))))</f>
        <v>Liberica</v>
      </c>
      <c r="Q883" t="str">
        <f>IF(L883="M","Medium",IF(L883="D","Dark",IF(L883="L","Light","")))</f>
        <v>Light</v>
      </c>
      <c r="R883" t="str">
        <f>_xll.XLOOKUP(Table3[[#This Row],[Customer ID]],customers!$A$1:$A$1001,customers!$I$1:$I$1001,,0)</f>
        <v>Yes</v>
      </c>
    </row>
    <row r="884" spans="1:18" x14ac:dyDescent="0.3">
      <c r="A884" s="9" t="s">
        <v>936</v>
      </c>
      <c r="B884" s="18">
        <v>44633</v>
      </c>
      <c r="C884" s="8">
        <f>YEAR(B884)</f>
        <v>2022</v>
      </c>
      <c r="D884" s="38" t="str">
        <f t="shared" si="13"/>
        <v>Mar</v>
      </c>
      <c r="E884" s="9" t="s">
        <v>937</v>
      </c>
      <c r="F884" s="10" t="s">
        <v>6179</v>
      </c>
      <c r="G884" s="9">
        <v>4</v>
      </c>
      <c r="H884" s="9" t="str">
        <f>_xll.XLOOKUP(E884,customers!$A$1:$A$1001,customers!$B$1:$B$1001,,0)</f>
        <v>Cletis Giacomazzo</v>
      </c>
      <c r="I884" s="32" t="str">
        <f>_xll.XLOOKUP(E884,customers!$A$1:$A$1001,customers!$C$1:$C$1001,,0)</f>
        <v>cgiacomazzo27@jigsy.com</v>
      </c>
      <c r="J884" s="9" t="str">
        <f>_xll.XLOOKUP(E884,customers!$A$1:$A$1001,customers!$G$1:$G$1001,,0)</f>
        <v>United States</v>
      </c>
      <c r="K884" s="10" t="str">
        <f>_xll.XLOOKUP(F884,products!$A$1:$A$49,products!$B$1:$B$49,,0)</f>
        <v>Rob</v>
      </c>
      <c r="L884" s="10" t="str">
        <f>_xll.XLOOKUP(F884,products!$A$1:$A$49,products!$C$1:$C$49,,0)</f>
        <v>L</v>
      </c>
      <c r="M884" s="10" t="str">
        <f>_xll.XLOOKUP(F884,products!$A$1:$A$49,products!$D$1:$D$49,,0) &amp; " Kg "</f>
        <v xml:space="preserve">1 Kg </v>
      </c>
      <c r="N884" s="24">
        <f>_xll.XLOOKUP(F884,products!$A$1:$A$49,products!$E$1:$E$49,,0)</f>
        <v>11.95</v>
      </c>
      <c r="O884" s="25">
        <f>(G884*N884)</f>
        <v>47.8</v>
      </c>
      <c r="P884" t="str">
        <f>IF(K884="Rob","Robusta",IF(K884="Exc","Excelsa",IF(K884="Lib","Liberica",IF(K884="Ara","Arabica",""))))</f>
        <v>Robusta</v>
      </c>
      <c r="Q884" t="str">
        <f>IF(L884="M","Medium",IF(L884="D","Dark",IF(L884="L","Light","")))</f>
        <v>Light</v>
      </c>
      <c r="R884" t="str">
        <f>_xll.XLOOKUP(Table3[[#This Row],[Customer ID]],customers!$A$1:$A$1001,customers!$I$1:$I$1001,,0)</f>
        <v>No</v>
      </c>
    </row>
    <row r="885" spans="1:18" x14ac:dyDescent="0.3">
      <c r="A885" s="12" t="s">
        <v>1544</v>
      </c>
      <c r="B885" s="19">
        <v>44633</v>
      </c>
      <c r="C885" s="11">
        <f>YEAR(B885)</f>
        <v>2022</v>
      </c>
      <c r="D885" s="38" t="str">
        <f t="shared" si="13"/>
        <v>Mar</v>
      </c>
      <c r="E885" s="12" t="s">
        <v>1545</v>
      </c>
      <c r="F885" s="13" t="s">
        <v>6160</v>
      </c>
      <c r="G885" s="12">
        <v>5</v>
      </c>
      <c r="H885" s="12" t="str">
        <f>_xll.XLOOKUP(E885,customers!$A$1:$A$1001,customers!$B$1:$B$1001,,0)</f>
        <v>Lawrence Pratt</v>
      </c>
      <c r="I885" s="33" t="str">
        <f>_xll.XLOOKUP(E885,customers!$A$1:$A$1001,customers!$C$1:$C$1001,,0)</f>
        <v>lpratt57@netvibes.com</v>
      </c>
      <c r="J885" s="12" t="str">
        <f>_xll.XLOOKUP(E885,customers!$A$1:$A$1001,customers!$G$1:$G$1001,,0)</f>
        <v>United States</v>
      </c>
      <c r="K885" s="13" t="str">
        <f>_xll.XLOOKUP(F885,products!$A$1:$A$49,products!$B$1:$B$49,,0)</f>
        <v>Lib</v>
      </c>
      <c r="L885" s="13" t="str">
        <f>_xll.XLOOKUP(F885,products!$A$1:$A$49,products!$C$1:$C$49,,0)</f>
        <v>M</v>
      </c>
      <c r="M885" s="10" t="str">
        <f>_xll.XLOOKUP(F885,products!$A$1:$A$49,products!$D$1:$D$49,,0) &amp; " Kg "</f>
        <v xml:space="preserve">0.5 Kg </v>
      </c>
      <c r="N885" s="26">
        <f>_xll.XLOOKUP(F885,products!$A$1:$A$49,products!$E$1:$E$49,,0)</f>
        <v>8.73</v>
      </c>
      <c r="O885" s="27">
        <f>(G885*N885)</f>
        <v>43.650000000000006</v>
      </c>
      <c r="P885" t="str">
        <f>IF(K885="Rob","Robusta",IF(K885="Exc","Excelsa",IF(K885="Lib","Liberica",IF(K885="Ara","Arabica",""))))</f>
        <v>Liberica</v>
      </c>
      <c r="Q885" t="str">
        <f>IF(L885="M","Medium",IF(L885="D","Dark",IF(L885="L","Light","")))</f>
        <v>Medium</v>
      </c>
      <c r="R885" t="str">
        <f>_xll.XLOOKUP(Table3[[#This Row],[Customer ID]],customers!$A$1:$A$1001,customers!$I$1:$I$1001,,0)</f>
        <v>Yes</v>
      </c>
    </row>
    <row r="886" spans="1:18" x14ac:dyDescent="0.3">
      <c r="A886" s="9" t="s">
        <v>4608</v>
      </c>
      <c r="B886" s="18">
        <v>44634</v>
      </c>
      <c r="C886" s="8">
        <f>YEAR(B886)</f>
        <v>2022</v>
      </c>
      <c r="D886" s="38" t="str">
        <f t="shared" si="13"/>
        <v>Mar</v>
      </c>
      <c r="E886" s="9" t="s">
        <v>4609</v>
      </c>
      <c r="F886" s="10" t="s">
        <v>6159</v>
      </c>
      <c r="G886" s="9">
        <v>1</v>
      </c>
      <c r="H886" s="9" t="str">
        <f>_xll.XLOOKUP(E886,customers!$A$1:$A$1001,customers!$B$1:$B$1001,,0)</f>
        <v>Selle Scurrer</v>
      </c>
      <c r="I886" s="32" t="str">
        <f>_xll.XLOOKUP(E886,customers!$A$1:$A$1001,customers!$C$1:$C$1001,,0)</f>
        <v>sscurrerk9@flavors.me</v>
      </c>
      <c r="J886" s="9" t="str">
        <f>_xll.XLOOKUP(E886,customers!$A$1:$A$1001,customers!$G$1:$G$1001,,0)</f>
        <v>United Kingdom</v>
      </c>
      <c r="K886" s="10" t="str">
        <f>_xll.XLOOKUP(F886,products!$A$1:$A$49,products!$B$1:$B$49,,0)</f>
        <v>Lib</v>
      </c>
      <c r="L886" s="10" t="str">
        <f>_xll.XLOOKUP(F886,products!$A$1:$A$49,products!$C$1:$C$49,,0)</f>
        <v>M</v>
      </c>
      <c r="M886" s="10" t="str">
        <f>_xll.XLOOKUP(F886,products!$A$1:$A$49,products!$D$1:$D$49,,0) &amp; " Kg "</f>
        <v xml:space="preserve">0.2 Kg </v>
      </c>
      <c r="N886" s="24">
        <f>_xll.XLOOKUP(F886,products!$A$1:$A$49,products!$E$1:$E$49,,0)</f>
        <v>4.3650000000000002</v>
      </c>
      <c r="O886" s="25">
        <f>(G886*N886)</f>
        <v>4.3650000000000002</v>
      </c>
      <c r="P886" t="str">
        <f>IF(K886="Rob","Robusta",IF(K886="Exc","Excelsa",IF(K886="Lib","Liberica",IF(K886="Ara","Arabica",""))))</f>
        <v>Liberica</v>
      </c>
      <c r="Q886" t="str">
        <f>IF(L886="M","Medium",IF(L886="D","Dark",IF(L886="L","Light","")))</f>
        <v>Medium</v>
      </c>
      <c r="R886" t="str">
        <f>_xll.XLOOKUP(Table3[[#This Row],[Customer ID]],customers!$A$1:$A$1001,customers!$I$1:$I$1001,,0)</f>
        <v>No</v>
      </c>
    </row>
    <row r="887" spans="1:18" x14ac:dyDescent="0.3">
      <c r="A887" s="12" t="s">
        <v>5632</v>
      </c>
      <c r="B887" s="19">
        <v>44635</v>
      </c>
      <c r="C887" s="11">
        <f>YEAR(B887)</f>
        <v>2022</v>
      </c>
      <c r="D887" s="38" t="str">
        <f t="shared" si="13"/>
        <v>Mar</v>
      </c>
      <c r="E887" s="12" t="s">
        <v>5633</v>
      </c>
      <c r="F887" s="13" t="s">
        <v>6178</v>
      </c>
      <c r="G887" s="12">
        <v>3</v>
      </c>
      <c r="H887" s="12" t="str">
        <f>_xll.XLOOKUP(E887,customers!$A$1:$A$1001,customers!$B$1:$B$1001,,0)</f>
        <v>Bobbe Renner</v>
      </c>
      <c r="I887" s="33">
        <f>_xll.XLOOKUP(E887,customers!$A$1:$A$1001,customers!$C$1:$C$1001,,0)</f>
        <v>0</v>
      </c>
      <c r="J887" s="12" t="str">
        <f>_xll.XLOOKUP(E887,customers!$A$1:$A$1001,customers!$G$1:$G$1001,,0)</f>
        <v>United States</v>
      </c>
      <c r="K887" s="13" t="str">
        <f>_xll.XLOOKUP(F887,products!$A$1:$A$49,products!$B$1:$B$49,,0)</f>
        <v>Rob</v>
      </c>
      <c r="L887" s="13" t="str">
        <f>_xll.XLOOKUP(F887,products!$A$1:$A$49,products!$C$1:$C$49,,0)</f>
        <v>L</v>
      </c>
      <c r="M887" s="10" t="str">
        <f>_xll.XLOOKUP(F887,products!$A$1:$A$49,products!$D$1:$D$49,,0) &amp; " Kg "</f>
        <v xml:space="preserve">0.2 Kg </v>
      </c>
      <c r="N887" s="26">
        <f>_xll.XLOOKUP(F887,products!$A$1:$A$49,products!$E$1:$E$49,,0)</f>
        <v>3.5849999999999995</v>
      </c>
      <c r="O887" s="27">
        <f>(G887*N887)</f>
        <v>10.754999999999999</v>
      </c>
      <c r="P887" t="str">
        <f>IF(K887="Rob","Robusta",IF(K887="Exc","Excelsa",IF(K887="Lib","Liberica",IF(K887="Ara","Arabica",""))))</f>
        <v>Robusta</v>
      </c>
      <c r="Q887" t="str">
        <f>IF(L887="M","Medium",IF(L887="D","Dark",IF(L887="L","Light","")))</f>
        <v>Light</v>
      </c>
      <c r="R887" t="str">
        <f>_xll.XLOOKUP(Table3[[#This Row],[Customer ID]],customers!$A$1:$A$1001,customers!$I$1:$I$1001,,0)</f>
        <v>No</v>
      </c>
    </row>
    <row r="888" spans="1:18" x14ac:dyDescent="0.3">
      <c r="A888" s="9" t="s">
        <v>4262</v>
      </c>
      <c r="B888" s="18">
        <v>44636</v>
      </c>
      <c r="C888" s="8">
        <f>YEAR(B888)</f>
        <v>2022</v>
      </c>
      <c r="D888" s="38" t="str">
        <f t="shared" si="13"/>
        <v>Mar</v>
      </c>
      <c r="E888" s="9" t="s">
        <v>4263</v>
      </c>
      <c r="F888" s="10" t="s">
        <v>6142</v>
      </c>
      <c r="G888" s="9">
        <v>5</v>
      </c>
      <c r="H888" s="9" t="str">
        <f>_xll.XLOOKUP(E888,customers!$A$1:$A$1001,customers!$B$1:$B$1001,,0)</f>
        <v>Janella Millett</v>
      </c>
      <c r="I888" s="32" t="str">
        <f>_xll.XLOOKUP(E888,customers!$A$1:$A$1001,customers!$C$1:$C$1001,,0)</f>
        <v>jmillettik@addtoany.com</v>
      </c>
      <c r="J888" s="9" t="str">
        <f>_xll.XLOOKUP(E888,customers!$A$1:$A$1001,customers!$G$1:$G$1001,,0)</f>
        <v>United States</v>
      </c>
      <c r="K888" s="10" t="str">
        <f>_xll.XLOOKUP(F888,products!$A$1:$A$49,products!$B$1:$B$49,,0)</f>
        <v>Rob</v>
      </c>
      <c r="L888" s="10" t="str">
        <f>_xll.XLOOKUP(F888,products!$A$1:$A$49,products!$C$1:$C$49,,0)</f>
        <v>L</v>
      </c>
      <c r="M888" s="10" t="str">
        <f>_xll.XLOOKUP(F888,products!$A$1:$A$49,products!$D$1:$D$49,,0) &amp; " Kg "</f>
        <v xml:space="preserve">2.5 Kg </v>
      </c>
      <c r="N888" s="24">
        <f>_xll.XLOOKUP(F888,products!$A$1:$A$49,products!$E$1:$E$49,,0)</f>
        <v>27.484999999999996</v>
      </c>
      <c r="O888" s="25">
        <f>(G888*N888)</f>
        <v>137.42499999999998</v>
      </c>
      <c r="P888" t="str">
        <f>IF(K888="Rob","Robusta",IF(K888="Exc","Excelsa",IF(K888="Lib","Liberica",IF(K888="Ara","Arabica",""))))</f>
        <v>Robusta</v>
      </c>
      <c r="Q888" t="str">
        <f>IF(L888="M","Medium",IF(L888="D","Dark",IF(L888="L","Light","")))</f>
        <v>Light</v>
      </c>
      <c r="R888" t="str">
        <f>_xll.XLOOKUP(Table3[[#This Row],[Customer ID]],customers!$A$1:$A$1001,customers!$I$1:$I$1001,,0)</f>
        <v>Yes</v>
      </c>
    </row>
    <row r="889" spans="1:18" x14ac:dyDescent="0.3">
      <c r="A889" s="12" t="s">
        <v>1261</v>
      </c>
      <c r="B889" s="19">
        <v>44637</v>
      </c>
      <c r="C889" s="11">
        <f>YEAR(B889)</f>
        <v>2022</v>
      </c>
      <c r="D889" s="38" t="str">
        <f t="shared" si="13"/>
        <v>Mar</v>
      </c>
      <c r="E889" s="12" t="s">
        <v>1262</v>
      </c>
      <c r="F889" s="13" t="s">
        <v>6148</v>
      </c>
      <c r="G889" s="12">
        <v>3</v>
      </c>
      <c r="H889" s="12" t="str">
        <f>_xll.XLOOKUP(E889,customers!$A$1:$A$1001,customers!$B$1:$B$1001,,0)</f>
        <v>Elonore Joliffe</v>
      </c>
      <c r="I889" s="33">
        <f>_xll.XLOOKUP(E889,customers!$A$1:$A$1001,customers!$C$1:$C$1001,,0)</f>
        <v>0</v>
      </c>
      <c r="J889" s="12" t="str">
        <f>_xll.XLOOKUP(E889,customers!$A$1:$A$1001,customers!$G$1:$G$1001,,0)</f>
        <v>Ireland</v>
      </c>
      <c r="K889" s="13" t="str">
        <f>_xll.XLOOKUP(F889,products!$A$1:$A$49,products!$B$1:$B$49,,0)</f>
        <v>Exc</v>
      </c>
      <c r="L889" s="13" t="str">
        <f>_xll.XLOOKUP(F889,products!$A$1:$A$49,products!$C$1:$C$49,,0)</f>
        <v>L</v>
      </c>
      <c r="M889" s="10" t="str">
        <f>_xll.XLOOKUP(F889,products!$A$1:$A$49,products!$D$1:$D$49,,0) &amp; " Kg "</f>
        <v xml:space="preserve">2.5 Kg </v>
      </c>
      <c r="N889" s="26">
        <f>_xll.XLOOKUP(F889,products!$A$1:$A$49,products!$E$1:$E$49,,0)</f>
        <v>34.154999999999994</v>
      </c>
      <c r="O889" s="27">
        <f>(G889*N889)</f>
        <v>102.46499999999997</v>
      </c>
      <c r="P889" t="str">
        <f>IF(K889="Rob","Robusta",IF(K889="Exc","Excelsa",IF(K889="Lib","Liberica",IF(K889="Ara","Arabica",""))))</f>
        <v>Excelsa</v>
      </c>
      <c r="Q889" t="str">
        <f>IF(L889="M","Medium",IF(L889="D","Dark",IF(L889="L","Light","")))</f>
        <v>Light</v>
      </c>
      <c r="R889" t="str">
        <f>_xll.XLOOKUP(Table3[[#This Row],[Customer ID]],customers!$A$1:$A$1001,customers!$I$1:$I$1001,,0)</f>
        <v>No</v>
      </c>
    </row>
    <row r="890" spans="1:18" x14ac:dyDescent="0.3">
      <c r="A890" s="9" t="s">
        <v>4359</v>
      </c>
      <c r="B890" s="18">
        <v>44637</v>
      </c>
      <c r="C890" s="8">
        <f>YEAR(B890)</f>
        <v>2022</v>
      </c>
      <c r="D890" s="38" t="str">
        <f t="shared" si="13"/>
        <v>Mar</v>
      </c>
      <c r="E890" s="9" t="s">
        <v>4360</v>
      </c>
      <c r="F890" s="10" t="s">
        <v>6164</v>
      </c>
      <c r="G890" s="9">
        <v>2</v>
      </c>
      <c r="H890" s="9" t="str">
        <f>_xll.XLOOKUP(E890,customers!$A$1:$A$1001,customers!$B$1:$B$1001,,0)</f>
        <v>Jeno Druitt</v>
      </c>
      <c r="I890" s="32" t="str">
        <f>_xll.XLOOKUP(E890,customers!$A$1:$A$1001,customers!$C$1:$C$1001,,0)</f>
        <v>jdruittj1@feedburner.com</v>
      </c>
      <c r="J890" s="9" t="str">
        <f>_xll.XLOOKUP(E890,customers!$A$1:$A$1001,customers!$G$1:$G$1001,,0)</f>
        <v>United States</v>
      </c>
      <c r="K890" s="10" t="str">
        <f>_xll.XLOOKUP(F890,products!$A$1:$A$49,products!$B$1:$B$49,,0)</f>
        <v>Lib</v>
      </c>
      <c r="L890" s="10" t="str">
        <f>_xll.XLOOKUP(F890,products!$A$1:$A$49,products!$C$1:$C$49,,0)</f>
        <v>L</v>
      </c>
      <c r="M890" s="10" t="str">
        <f>_xll.XLOOKUP(F890,products!$A$1:$A$49,products!$D$1:$D$49,,0) &amp; " Kg "</f>
        <v xml:space="preserve">2.5 Kg </v>
      </c>
      <c r="N890" s="24">
        <f>_xll.XLOOKUP(F890,products!$A$1:$A$49,products!$E$1:$E$49,,0)</f>
        <v>36.454999999999998</v>
      </c>
      <c r="O890" s="25">
        <f>(G890*N890)</f>
        <v>72.91</v>
      </c>
      <c r="P890" t="str">
        <f>IF(K890="Rob","Robusta",IF(K890="Exc","Excelsa",IF(K890="Lib","Liberica",IF(K890="Ara","Arabica",""))))</f>
        <v>Liberica</v>
      </c>
      <c r="Q890" t="str">
        <f>IF(L890="M","Medium",IF(L890="D","Dark",IF(L890="L","Light","")))</f>
        <v>Light</v>
      </c>
      <c r="R890" t="str">
        <f>_xll.XLOOKUP(Table3[[#This Row],[Customer ID]],customers!$A$1:$A$1001,customers!$I$1:$I$1001,,0)</f>
        <v>Yes</v>
      </c>
    </row>
    <row r="891" spans="1:18" x14ac:dyDescent="0.3">
      <c r="A891" s="12" t="s">
        <v>3917</v>
      </c>
      <c r="B891" s="19">
        <v>44640</v>
      </c>
      <c r="C891" s="11">
        <f>YEAR(B891)</f>
        <v>2022</v>
      </c>
      <c r="D891" s="38" t="str">
        <f t="shared" si="13"/>
        <v>Mar</v>
      </c>
      <c r="E891" s="12" t="s">
        <v>3918</v>
      </c>
      <c r="F891" s="13" t="s">
        <v>6153</v>
      </c>
      <c r="G891" s="12">
        <v>1</v>
      </c>
      <c r="H891" s="12" t="str">
        <f>_xll.XLOOKUP(E891,customers!$A$1:$A$1001,customers!$B$1:$B$1001,,0)</f>
        <v>Laurence Ellingham</v>
      </c>
      <c r="I891" s="33" t="str">
        <f>_xll.XLOOKUP(E891,customers!$A$1:$A$1001,customers!$C$1:$C$1001,,0)</f>
        <v>lellinghamgv@sciencedaily.com</v>
      </c>
      <c r="J891" s="12" t="str">
        <f>_xll.XLOOKUP(E891,customers!$A$1:$A$1001,customers!$G$1:$G$1001,,0)</f>
        <v>United States</v>
      </c>
      <c r="K891" s="13" t="str">
        <f>_xll.XLOOKUP(F891,products!$A$1:$A$49,products!$B$1:$B$49,,0)</f>
        <v>Exc</v>
      </c>
      <c r="L891" s="13" t="str">
        <f>_xll.XLOOKUP(F891,products!$A$1:$A$49,products!$C$1:$C$49,,0)</f>
        <v>D</v>
      </c>
      <c r="M891" s="10" t="str">
        <f>_xll.XLOOKUP(F891,products!$A$1:$A$49,products!$D$1:$D$49,,0) &amp; " Kg "</f>
        <v xml:space="preserve">0.2 Kg </v>
      </c>
      <c r="N891" s="26">
        <f>_xll.XLOOKUP(F891,products!$A$1:$A$49,products!$E$1:$E$49,,0)</f>
        <v>3.645</v>
      </c>
      <c r="O891" s="27">
        <f>(G891*N891)</f>
        <v>3.645</v>
      </c>
      <c r="P891" t="str">
        <f>IF(K891="Rob","Robusta",IF(K891="Exc","Excelsa",IF(K891="Lib","Liberica",IF(K891="Ara","Arabica",""))))</f>
        <v>Excelsa</v>
      </c>
      <c r="Q891" t="str">
        <f>IF(L891="M","Medium",IF(L891="D","Dark",IF(L891="L","Light","")))</f>
        <v>Dark</v>
      </c>
      <c r="R891" t="str">
        <f>_xll.XLOOKUP(Table3[[#This Row],[Customer ID]],customers!$A$1:$A$1001,customers!$I$1:$I$1001,,0)</f>
        <v>Yes</v>
      </c>
    </row>
    <row r="892" spans="1:18" x14ac:dyDescent="0.3">
      <c r="A892" s="9" t="s">
        <v>5660</v>
      </c>
      <c r="B892" s="18">
        <v>44640</v>
      </c>
      <c r="C892" s="8">
        <f>YEAR(B892)</f>
        <v>2022</v>
      </c>
      <c r="D892" s="38" t="str">
        <f t="shared" si="13"/>
        <v>Mar</v>
      </c>
      <c r="E892" s="9" t="s">
        <v>5661</v>
      </c>
      <c r="F892" s="10" t="s">
        <v>6155</v>
      </c>
      <c r="G892" s="9">
        <v>4</v>
      </c>
      <c r="H892" s="9" t="str">
        <f>_xll.XLOOKUP(E892,customers!$A$1:$A$1001,customers!$B$1:$B$1001,,0)</f>
        <v>Antonius Lewry</v>
      </c>
      <c r="I892" s="32" t="str">
        <f>_xll.XLOOKUP(E892,customers!$A$1:$A$1001,customers!$C$1:$C$1001,,0)</f>
        <v>alewrype@whitehouse.gov</v>
      </c>
      <c r="J892" s="9" t="str">
        <f>_xll.XLOOKUP(E892,customers!$A$1:$A$1001,customers!$G$1:$G$1001,,0)</f>
        <v>United States</v>
      </c>
      <c r="K892" s="10" t="str">
        <f>_xll.XLOOKUP(F892,products!$A$1:$A$49,products!$B$1:$B$49,,0)</f>
        <v>Ara</v>
      </c>
      <c r="L892" s="10" t="str">
        <f>_xll.XLOOKUP(F892,products!$A$1:$A$49,products!$C$1:$C$49,,0)</f>
        <v>M</v>
      </c>
      <c r="M892" s="10" t="str">
        <f>_xll.XLOOKUP(F892,products!$A$1:$A$49,products!$D$1:$D$49,,0) &amp; " Kg "</f>
        <v xml:space="preserve">1 Kg </v>
      </c>
      <c r="N892" s="24">
        <f>_xll.XLOOKUP(F892,products!$A$1:$A$49,products!$E$1:$E$49,,0)</f>
        <v>11.25</v>
      </c>
      <c r="O892" s="25">
        <f>(G892*N892)</f>
        <v>45</v>
      </c>
      <c r="P892" t="str">
        <f>IF(K892="Rob","Robusta",IF(K892="Exc","Excelsa",IF(K892="Lib","Liberica",IF(K892="Ara","Arabica",""))))</f>
        <v>Arabica</v>
      </c>
      <c r="Q892" t="str">
        <f>IF(L892="M","Medium",IF(L892="D","Dark",IF(L892="L","Light","")))</f>
        <v>Medium</v>
      </c>
      <c r="R892" t="str">
        <f>_xll.XLOOKUP(Table3[[#This Row],[Customer ID]],customers!$A$1:$A$1001,customers!$I$1:$I$1001,,0)</f>
        <v>No</v>
      </c>
    </row>
    <row r="893" spans="1:18" x14ac:dyDescent="0.3">
      <c r="A893" s="12" t="s">
        <v>5961</v>
      </c>
      <c r="B893" s="19">
        <v>44642</v>
      </c>
      <c r="C893" s="11">
        <f>YEAR(B893)</f>
        <v>2022</v>
      </c>
      <c r="D893" s="38" t="str">
        <f t="shared" si="13"/>
        <v>Mar</v>
      </c>
      <c r="E893" s="12" t="s">
        <v>5962</v>
      </c>
      <c r="F893" s="13" t="s">
        <v>6174</v>
      </c>
      <c r="G893" s="12">
        <v>2</v>
      </c>
      <c r="H893" s="12" t="str">
        <f>_xll.XLOOKUP(E893,customers!$A$1:$A$1001,customers!$B$1:$B$1001,,0)</f>
        <v>Wiley Leopold</v>
      </c>
      <c r="I893" s="33" t="str">
        <f>_xll.XLOOKUP(E893,customers!$A$1:$A$1001,customers!$C$1:$C$1001,,0)</f>
        <v>wleopoldqw@blogspot.com</v>
      </c>
      <c r="J893" s="12" t="str">
        <f>_xll.XLOOKUP(E893,customers!$A$1:$A$1001,customers!$G$1:$G$1001,,0)</f>
        <v>United States</v>
      </c>
      <c r="K893" s="13" t="str">
        <f>_xll.XLOOKUP(F893,products!$A$1:$A$49,products!$B$1:$B$49,,0)</f>
        <v>Rob</v>
      </c>
      <c r="L893" s="13" t="str">
        <f>_xll.XLOOKUP(F893,products!$A$1:$A$49,products!$C$1:$C$49,,0)</f>
        <v>M</v>
      </c>
      <c r="M893" s="10" t="str">
        <f>_xll.XLOOKUP(F893,products!$A$1:$A$49,products!$D$1:$D$49,,0) &amp; " Kg "</f>
        <v xml:space="preserve">0.2 Kg </v>
      </c>
      <c r="N893" s="26">
        <f>_xll.XLOOKUP(F893,products!$A$1:$A$49,products!$E$1:$E$49,,0)</f>
        <v>2.9849999999999999</v>
      </c>
      <c r="O893" s="27">
        <f>(G893*N893)</f>
        <v>5.97</v>
      </c>
      <c r="P893" t="str">
        <f>IF(K893="Rob","Robusta",IF(K893="Exc","Excelsa",IF(K893="Lib","Liberica",IF(K893="Ara","Arabica",""))))</f>
        <v>Robusta</v>
      </c>
      <c r="Q893" t="str">
        <f>IF(L893="M","Medium",IF(L893="D","Dark",IF(L893="L","Light","")))</f>
        <v>Medium</v>
      </c>
      <c r="R893" t="str">
        <f>_xll.XLOOKUP(Table3[[#This Row],[Customer ID]],customers!$A$1:$A$1001,customers!$I$1:$I$1001,,0)</f>
        <v>No</v>
      </c>
    </row>
    <row r="894" spans="1:18" x14ac:dyDescent="0.3">
      <c r="A894" s="9" t="s">
        <v>1441</v>
      </c>
      <c r="B894" s="18">
        <v>44643</v>
      </c>
      <c r="C894" s="8">
        <f>YEAR(B894)</f>
        <v>2022</v>
      </c>
      <c r="D894" s="38" t="str">
        <f t="shared" si="13"/>
        <v>Mar</v>
      </c>
      <c r="E894" s="9" t="s">
        <v>1442</v>
      </c>
      <c r="F894" s="10" t="s">
        <v>6177</v>
      </c>
      <c r="G894" s="9">
        <v>2</v>
      </c>
      <c r="H894" s="9" t="str">
        <f>_xll.XLOOKUP(E894,customers!$A$1:$A$1001,customers!$B$1:$B$1001,,0)</f>
        <v>Felita Dauney</v>
      </c>
      <c r="I894" s="32" t="str">
        <f>_xll.XLOOKUP(E894,customers!$A$1:$A$1001,customers!$C$1:$C$1001,,0)</f>
        <v>fdauney4p@sphinn.com</v>
      </c>
      <c r="J894" s="9" t="str">
        <f>_xll.XLOOKUP(E894,customers!$A$1:$A$1001,customers!$G$1:$G$1001,,0)</f>
        <v>Ireland</v>
      </c>
      <c r="K894" s="10" t="str">
        <f>_xll.XLOOKUP(F894,products!$A$1:$A$49,products!$B$1:$B$49,,0)</f>
        <v>Rob</v>
      </c>
      <c r="L894" s="10" t="str">
        <f>_xll.XLOOKUP(F894,products!$A$1:$A$49,products!$C$1:$C$49,,0)</f>
        <v>D</v>
      </c>
      <c r="M894" s="10" t="str">
        <f>_xll.XLOOKUP(F894,products!$A$1:$A$49,products!$D$1:$D$49,,0) &amp; " Kg "</f>
        <v xml:space="preserve">1 Kg </v>
      </c>
      <c r="N894" s="24">
        <f>_xll.XLOOKUP(F894,products!$A$1:$A$49,products!$E$1:$E$49,,0)</f>
        <v>8.9499999999999993</v>
      </c>
      <c r="O894" s="25">
        <f>(G894*N894)</f>
        <v>17.899999999999999</v>
      </c>
      <c r="P894" t="str">
        <f>IF(K894="Rob","Robusta",IF(K894="Exc","Excelsa",IF(K894="Lib","Liberica",IF(K894="Ara","Arabica",""))))</f>
        <v>Robusta</v>
      </c>
      <c r="Q894" t="str">
        <f>IF(L894="M","Medium",IF(L894="D","Dark",IF(L894="L","Light","")))</f>
        <v>Dark</v>
      </c>
      <c r="R894" t="str">
        <f>_xll.XLOOKUP(Table3[[#This Row],[Customer ID]],customers!$A$1:$A$1001,customers!$I$1:$I$1001,,0)</f>
        <v>No</v>
      </c>
    </row>
    <row r="895" spans="1:18" x14ac:dyDescent="0.3">
      <c r="A895" s="12" t="s">
        <v>4670</v>
      </c>
      <c r="B895" s="19">
        <v>44643</v>
      </c>
      <c r="C895" s="11">
        <f>YEAR(B895)</f>
        <v>2022</v>
      </c>
      <c r="D895" s="38" t="str">
        <f t="shared" si="13"/>
        <v>Mar</v>
      </c>
      <c r="E895" s="12" t="s">
        <v>4671</v>
      </c>
      <c r="F895" s="13" t="s">
        <v>6173</v>
      </c>
      <c r="G895" s="12">
        <v>4</v>
      </c>
      <c r="H895" s="12" t="str">
        <f>_xll.XLOOKUP(E895,customers!$A$1:$A$1001,customers!$B$1:$B$1001,,0)</f>
        <v>Kandace Cragell</v>
      </c>
      <c r="I895" s="33" t="str">
        <f>_xll.XLOOKUP(E895,customers!$A$1:$A$1001,customers!$C$1:$C$1001,,0)</f>
        <v>kcragellkk@google.com</v>
      </c>
      <c r="J895" s="12" t="str">
        <f>_xll.XLOOKUP(E895,customers!$A$1:$A$1001,customers!$G$1:$G$1001,,0)</f>
        <v>Ireland</v>
      </c>
      <c r="K895" s="13" t="str">
        <f>_xll.XLOOKUP(F895,products!$A$1:$A$49,products!$B$1:$B$49,,0)</f>
        <v>Rob</v>
      </c>
      <c r="L895" s="13" t="str">
        <f>_xll.XLOOKUP(F895,products!$A$1:$A$49,products!$C$1:$C$49,,0)</f>
        <v>L</v>
      </c>
      <c r="M895" s="10" t="str">
        <f>_xll.XLOOKUP(F895,products!$A$1:$A$49,products!$D$1:$D$49,,0) &amp; " Kg "</f>
        <v xml:space="preserve">0.5 Kg </v>
      </c>
      <c r="N895" s="26">
        <f>_xll.XLOOKUP(F895,products!$A$1:$A$49,products!$E$1:$E$49,,0)</f>
        <v>7.169999999999999</v>
      </c>
      <c r="O895" s="27">
        <f>(G895*N895)</f>
        <v>28.679999999999996</v>
      </c>
      <c r="P895" t="str">
        <f>IF(K895="Rob","Robusta",IF(K895="Exc","Excelsa",IF(K895="Lib","Liberica",IF(K895="Ara","Arabica",""))))</f>
        <v>Robusta</v>
      </c>
      <c r="Q895" t="str">
        <f>IF(L895="M","Medium",IF(L895="D","Dark",IF(L895="L","Light","")))</f>
        <v>Light</v>
      </c>
      <c r="R895" t="str">
        <f>_xll.XLOOKUP(Table3[[#This Row],[Customer ID]],customers!$A$1:$A$1001,customers!$I$1:$I$1001,,0)</f>
        <v>No</v>
      </c>
    </row>
    <row r="896" spans="1:18" x14ac:dyDescent="0.3">
      <c r="A896" s="9" t="s">
        <v>1579</v>
      </c>
      <c r="B896" s="18">
        <v>44644</v>
      </c>
      <c r="C896" s="8">
        <f>YEAR(B896)</f>
        <v>2022</v>
      </c>
      <c r="D896" s="38" t="str">
        <f t="shared" si="13"/>
        <v>Mar</v>
      </c>
      <c r="E896" s="9" t="s">
        <v>1580</v>
      </c>
      <c r="F896" s="10" t="s">
        <v>6171</v>
      </c>
      <c r="G896" s="9">
        <v>3</v>
      </c>
      <c r="H896" s="9" t="str">
        <f>_xll.XLOOKUP(E896,customers!$A$1:$A$1001,customers!$B$1:$B$1001,,0)</f>
        <v>Kimberli Mustchin</v>
      </c>
      <c r="I896" s="32">
        <f>_xll.XLOOKUP(E896,customers!$A$1:$A$1001,customers!$C$1:$C$1001,,0)</f>
        <v>0</v>
      </c>
      <c r="J896" s="9" t="str">
        <f>_xll.XLOOKUP(E896,customers!$A$1:$A$1001,customers!$G$1:$G$1001,,0)</f>
        <v>United States</v>
      </c>
      <c r="K896" s="10" t="str">
        <f>_xll.XLOOKUP(F896,products!$A$1:$A$49,products!$B$1:$B$49,,0)</f>
        <v>Exc</v>
      </c>
      <c r="L896" s="10" t="str">
        <f>_xll.XLOOKUP(F896,products!$A$1:$A$49,products!$C$1:$C$49,,0)</f>
        <v>L</v>
      </c>
      <c r="M896" s="10" t="str">
        <f>_xll.XLOOKUP(F896,products!$A$1:$A$49,products!$D$1:$D$49,,0) &amp; " Kg "</f>
        <v xml:space="preserve">1 Kg </v>
      </c>
      <c r="N896" s="24">
        <f>_xll.XLOOKUP(F896,products!$A$1:$A$49,products!$E$1:$E$49,,0)</f>
        <v>14.85</v>
      </c>
      <c r="O896" s="25">
        <f>(G896*N896)</f>
        <v>44.55</v>
      </c>
      <c r="P896" t="str">
        <f>IF(K896="Rob","Robusta",IF(K896="Exc","Excelsa",IF(K896="Lib","Liberica",IF(K896="Ara","Arabica",""))))</f>
        <v>Excelsa</v>
      </c>
      <c r="Q896" t="str">
        <f>IF(L896="M","Medium",IF(L896="D","Dark",IF(L896="L","Light","")))</f>
        <v>Light</v>
      </c>
      <c r="R896" t="str">
        <f>_xll.XLOOKUP(Table3[[#This Row],[Customer ID]],customers!$A$1:$A$1001,customers!$I$1:$I$1001,,0)</f>
        <v>No</v>
      </c>
    </row>
    <row r="897" spans="1:18" x14ac:dyDescent="0.3">
      <c r="A897" s="12" t="s">
        <v>3153</v>
      </c>
      <c r="B897" s="19">
        <v>44644</v>
      </c>
      <c r="C897" s="11">
        <f>YEAR(B897)</f>
        <v>2022</v>
      </c>
      <c r="D897" s="38" t="str">
        <f t="shared" si="13"/>
        <v>Mar</v>
      </c>
      <c r="E897" s="12" t="s">
        <v>3154</v>
      </c>
      <c r="F897" s="13" t="s">
        <v>6181</v>
      </c>
      <c r="G897" s="12">
        <v>4</v>
      </c>
      <c r="H897" s="12" t="str">
        <f>_xll.XLOOKUP(E897,customers!$A$1:$A$1001,customers!$B$1:$B$1001,,0)</f>
        <v>Lamond Gheeraert</v>
      </c>
      <c r="I897" s="33">
        <f>_xll.XLOOKUP(E897,customers!$A$1:$A$1001,customers!$C$1:$C$1001,,0)</f>
        <v>0</v>
      </c>
      <c r="J897" s="12" t="str">
        <f>_xll.XLOOKUP(E897,customers!$A$1:$A$1001,customers!$G$1:$G$1001,,0)</f>
        <v>United States</v>
      </c>
      <c r="K897" s="13" t="str">
        <f>_xll.XLOOKUP(F897,products!$A$1:$A$49,products!$B$1:$B$49,,0)</f>
        <v>Lib</v>
      </c>
      <c r="L897" s="13" t="str">
        <f>_xll.XLOOKUP(F897,products!$A$1:$A$49,products!$C$1:$C$49,,0)</f>
        <v>M</v>
      </c>
      <c r="M897" s="10" t="str">
        <f>_xll.XLOOKUP(F897,products!$A$1:$A$49,products!$D$1:$D$49,,0) &amp; " Kg "</f>
        <v xml:space="preserve">2.5 Kg </v>
      </c>
      <c r="N897" s="26">
        <f>_xll.XLOOKUP(F897,products!$A$1:$A$49,products!$E$1:$E$49,,0)</f>
        <v>33.464999999999996</v>
      </c>
      <c r="O897" s="27">
        <f>(G897*N897)</f>
        <v>133.85999999999999</v>
      </c>
      <c r="P897" t="str">
        <f>IF(K897="Rob","Robusta",IF(K897="Exc","Excelsa",IF(K897="Lib","Liberica",IF(K897="Ara","Arabica",""))))</f>
        <v>Liberica</v>
      </c>
      <c r="Q897" t="str">
        <f>IF(L897="M","Medium",IF(L897="D","Dark",IF(L897="L","Light","")))</f>
        <v>Medium</v>
      </c>
      <c r="R897" t="str">
        <f>_xll.XLOOKUP(Table3[[#This Row],[Customer ID]],customers!$A$1:$A$1001,customers!$I$1:$I$1001,,0)</f>
        <v>Yes</v>
      </c>
    </row>
    <row r="898" spans="1:18" x14ac:dyDescent="0.3">
      <c r="A898" s="9" t="s">
        <v>4325</v>
      </c>
      <c r="B898" s="18">
        <v>44645</v>
      </c>
      <c r="C898" s="8">
        <f>YEAR(B898)</f>
        <v>2022</v>
      </c>
      <c r="D898" s="38" t="str">
        <f t="shared" ref="D898:D961" si="14">TEXT(B898,"MMM")</f>
        <v>Mar</v>
      </c>
      <c r="E898" s="9" t="s">
        <v>4326</v>
      </c>
      <c r="F898" s="10" t="s">
        <v>6142</v>
      </c>
      <c r="G898" s="9">
        <v>1</v>
      </c>
      <c r="H898" s="9" t="str">
        <f>_xll.XLOOKUP(E898,customers!$A$1:$A$1001,customers!$B$1:$B$1001,,0)</f>
        <v>Adrianne Vairow</v>
      </c>
      <c r="I898" s="32" t="str">
        <f>_xll.XLOOKUP(E898,customers!$A$1:$A$1001,customers!$C$1:$C$1001,,0)</f>
        <v>avairowiv@studiopress.com</v>
      </c>
      <c r="J898" s="9" t="str">
        <f>_xll.XLOOKUP(E898,customers!$A$1:$A$1001,customers!$G$1:$G$1001,,0)</f>
        <v>United Kingdom</v>
      </c>
      <c r="K898" s="10" t="str">
        <f>_xll.XLOOKUP(F898,products!$A$1:$A$49,products!$B$1:$B$49,,0)</f>
        <v>Rob</v>
      </c>
      <c r="L898" s="10" t="str">
        <f>_xll.XLOOKUP(F898,products!$A$1:$A$49,products!$C$1:$C$49,,0)</f>
        <v>L</v>
      </c>
      <c r="M898" s="10" t="str">
        <f>_xll.XLOOKUP(F898,products!$A$1:$A$49,products!$D$1:$D$49,,0) &amp; " Kg "</f>
        <v xml:space="preserve">2.5 Kg </v>
      </c>
      <c r="N898" s="24">
        <f>_xll.XLOOKUP(F898,products!$A$1:$A$49,products!$E$1:$E$49,,0)</f>
        <v>27.484999999999996</v>
      </c>
      <c r="O898" s="25">
        <f>(G898*N898)</f>
        <v>27.484999999999996</v>
      </c>
      <c r="P898" t="str">
        <f>IF(K898="Rob","Robusta",IF(K898="Exc","Excelsa",IF(K898="Lib","Liberica",IF(K898="Ara","Arabica",""))))</f>
        <v>Robusta</v>
      </c>
      <c r="Q898" t="str">
        <f>IF(L898="M","Medium",IF(L898="D","Dark",IF(L898="L","Light","")))</f>
        <v>Light</v>
      </c>
      <c r="R898" t="str">
        <f>_xll.XLOOKUP(Table3[[#This Row],[Customer ID]],customers!$A$1:$A$1001,customers!$I$1:$I$1001,,0)</f>
        <v>No</v>
      </c>
    </row>
    <row r="899" spans="1:18" x14ac:dyDescent="0.3">
      <c r="A899" s="12" t="s">
        <v>1688</v>
      </c>
      <c r="B899" s="19">
        <v>44646</v>
      </c>
      <c r="C899" s="11">
        <f>YEAR(B899)</f>
        <v>2022</v>
      </c>
      <c r="D899" s="38" t="str">
        <f t="shared" si="14"/>
        <v>Mar</v>
      </c>
      <c r="E899" s="12" t="s">
        <v>1689</v>
      </c>
      <c r="F899" s="13" t="s">
        <v>6149</v>
      </c>
      <c r="G899" s="12">
        <v>1</v>
      </c>
      <c r="H899" s="12" t="str">
        <f>_xll.XLOOKUP(E899,customers!$A$1:$A$1001,customers!$B$1:$B$1001,,0)</f>
        <v>Emiline Galgey</v>
      </c>
      <c r="I899" s="33" t="str">
        <f>_xll.XLOOKUP(E899,customers!$A$1:$A$1001,customers!$C$1:$C$1001,,0)</f>
        <v>egalgey5x@wufoo.com</v>
      </c>
      <c r="J899" s="12" t="str">
        <f>_xll.XLOOKUP(E899,customers!$A$1:$A$1001,customers!$G$1:$G$1001,,0)</f>
        <v>United States</v>
      </c>
      <c r="K899" s="13" t="str">
        <f>_xll.XLOOKUP(F899,products!$A$1:$A$49,products!$B$1:$B$49,,0)</f>
        <v>Rob</v>
      </c>
      <c r="L899" s="13" t="str">
        <f>_xll.XLOOKUP(F899,products!$A$1:$A$49,products!$C$1:$C$49,,0)</f>
        <v>D</v>
      </c>
      <c r="M899" s="10" t="str">
        <f>_xll.XLOOKUP(F899,products!$A$1:$A$49,products!$D$1:$D$49,,0) &amp; " Kg "</f>
        <v xml:space="preserve">2.5 Kg </v>
      </c>
      <c r="N899" s="26">
        <f>_xll.XLOOKUP(F899,products!$A$1:$A$49,products!$E$1:$E$49,,0)</f>
        <v>20.584999999999997</v>
      </c>
      <c r="O899" s="27">
        <f>(G899*N899)</f>
        <v>20.584999999999997</v>
      </c>
      <c r="P899" t="str">
        <f>IF(K899="Rob","Robusta",IF(K899="Exc","Excelsa",IF(K899="Lib","Liberica",IF(K899="Ara","Arabica",""))))</f>
        <v>Robusta</v>
      </c>
      <c r="Q899" t="str">
        <f>IF(L899="M","Medium",IF(L899="D","Dark",IF(L899="L","Light","")))</f>
        <v>Dark</v>
      </c>
      <c r="R899" t="str">
        <f>_xll.XLOOKUP(Table3[[#This Row],[Customer ID]],customers!$A$1:$A$1001,customers!$I$1:$I$1001,,0)</f>
        <v>No</v>
      </c>
    </row>
    <row r="900" spans="1:18" x14ac:dyDescent="0.3">
      <c r="A900" s="9" t="s">
        <v>2181</v>
      </c>
      <c r="B900" s="18">
        <v>44646</v>
      </c>
      <c r="C900" s="8">
        <f>YEAR(B900)</f>
        <v>2022</v>
      </c>
      <c r="D900" s="38" t="str">
        <f t="shared" si="14"/>
        <v>Mar</v>
      </c>
      <c r="E900" s="9" t="s">
        <v>2182</v>
      </c>
      <c r="F900" s="10" t="s">
        <v>6140</v>
      </c>
      <c r="G900" s="9">
        <v>3</v>
      </c>
      <c r="H900" s="9" t="str">
        <f>_xll.XLOOKUP(E900,customers!$A$1:$A$1001,customers!$B$1:$B$1001,,0)</f>
        <v>Arel De Lasci</v>
      </c>
      <c r="I900" s="32" t="str">
        <f>_xll.XLOOKUP(E900,customers!$A$1:$A$1001,customers!$C$1:$C$1001,,0)</f>
        <v>ade8c@1und1.de</v>
      </c>
      <c r="J900" s="9" t="str">
        <f>_xll.XLOOKUP(E900,customers!$A$1:$A$1001,customers!$G$1:$G$1001,,0)</f>
        <v>United States</v>
      </c>
      <c r="K900" s="10" t="str">
        <f>_xll.XLOOKUP(F900,products!$A$1:$A$49,products!$B$1:$B$49,,0)</f>
        <v>Ara</v>
      </c>
      <c r="L900" s="10" t="str">
        <f>_xll.XLOOKUP(F900,products!$A$1:$A$49,products!$C$1:$C$49,,0)</f>
        <v>L</v>
      </c>
      <c r="M900" s="10" t="str">
        <f>_xll.XLOOKUP(F900,products!$A$1:$A$49,products!$D$1:$D$49,,0) &amp; " Kg "</f>
        <v xml:space="preserve">1 Kg </v>
      </c>
      <c r="N900" s="24">
        <f>_xll.XLOOKUP(F900,products!$A$1:$A$49,products!$E$1:$E$49,,0)</f>
        <v>12.95</v>
      </c>
      <c r="O900" s="25">
        <f>(G900*N900)</f>
        <v>38.849999999999994</v>
      </c>
      <c r="P900" t="str">
        <f>IF(K900="Rob","Robusta",IF(K900="Exc","Excelsa",IF(K900="Lib","Liberica",IF(K900="Ara","Arabica",""))))</f>
        <v>Arabica</v>
      </c>
      <c r="Q900" t="str">
        <f>IF(L900="M","Medium",IF(L900="D","Dark",IF(L900="L","Light","")))</f>
        <v>Light</v>
      </c>
      <c r="R900" t="str">
        <f>_xll.XLOOKUP(Table3[[#This Row],[Customer ID]],customers!$A$1:$A$1001,customers!$I$1:$I$1001,,0)</f>
        <v>Yes</v>
      </c>
    </row>
    <row r="901" spans="1:18" x14ac:dyDescent="0.3">
      <c r="A901" s="12" t="s">
        <v>2638</v>
      </c>
      <c r="B901" s="19">
        <v>44646</v>
      </c>
      <c r="C901" s="11">
        <f>YEAR(B901)</f>
        <v>2022</v>
      </c>
      <c r="D901" s="38" t="str">
        <f t="shared" si="14"/>
        <v>Mar</v>
      </c>
      <c r="E901" s="12" t="s">
        <v>2639</v>
      </c>
      <c r="F901" s="13" t="s">
        <v>6154</v>
      </c>
      <c r="G901" s="12">
        <v>5</v>
      </c>
      <c r="H901" s="12" t="str">
        <f>_xll.XLOOKUP(E901,customers!$A$1:$A$1001,customers!$B$1:$B$1001,,0)</f>
        <v>Pren Bess</v>
      </c>
      <c r="I901" s="33" t="str">
        <f>_xll.XLOOKUP(E901,customers!$A$1:$A$1001,customers!$C$1:$C$1001,,0)</f>
        <v>pbessal@qq.com</v>
      </c>
      <c r="J901" s="12" t="str">
        <f>_xll.XLOOKUP(E901,customers!$A$1:$A$1001,customers!$G$1:$G$1001,,0)</f>
        <v>United States</v>
      </c>
      <c r="K901" s="13" t="str">
        <f>_xll.XLOOKUP(F901,products!$A$1:$A$49,products!$B$1:$B$49,,0)</f>
        <v>Ara</v>
      </c>
      <c r="L901" s="13" t="str">
        <f>_xll.XLOOKUP(F901,products!$A$1:$A$49,products!$C$1:$C$49,,0)</f>
        <v>D</v>
      </c>
      <c r="M901" s="10" t="str">
        <f>_xll.XLOOKUP(F901,products!$A$1:$A$49,products!$D$1:$D$49,,0) &amp; " Kg "</f>
        <v xml:space="preserve">0.2 Kg </v>
      </c>
      <c r="N901" s="26">
        <f>_xll.XLOOKUP(F901,products!$A$1:$A$49,products!$E$1:$E$49,,0)</f>
        <v>2.9849999999999999</v>
      </c>
      <c r="O901" s="27">
        <f>(G901*N901)</f>
        <v>14.924999999999999</v>
      </c>
      <c r="P901" t="str">
        <f>IF(K901="Rob","Robusta",IF(K901="Exc","Excelsa",IF(K901="Lib","Liberica",IF(K901="Ara","Arabica",""))))</f>
        <v>Arabica</v>
      </c>
      <c r="Q901" t="str">
        <f>IF(L901="M","Medium",IF(L901="D","Dark",IF(L901="L","Light","")))</f>
        <v>Dark</v>
      </c>
      <c r="R901" t="str">
        <f>_xll.XLOOKUP(Table3[[#This Row],[Customer ID]],customers!$A$1:$A$1001,customers!$I$1:$I$1001,,0)</f>
        <v>Yes</v>
      </c>
    </row>
    <row r="902" spans="1:18" x14ac:dyDescent="0.3">
      <c r="A902" s="9" t="s">
        <v>5525</v>
      </c>
      <c r="B902" s="18">
        <v>44646</v>
      </c>
      <c r="C902" s="8">
        <f>YEAR(B902)</f>
        <v>2022</v>
      </c>
      <c r="D902" s="38" t="str">
        <f t="shared" si="14"/>
        <v>Mar</v>
      </c>
      <c r="E902" s="9" t="s">
        <v>5526</v>
      </c>
      <c r="F902" s="10" t="s">
        <v>6149</v>
      </c>
      <c r="G902" s="9">
        <v>1</v>
      </c>
      <c r="H902" s="9" t="str">
        <f>_xll.XLOOKUP(E902,customers!$A$1:$A$1001,customers!$B$1:$B$1001,,0)</f>
        <v>Kippie Marrison</v>
      </c>
      <c r="I902" s="32" t="str">
        <f>_xll.XLOOKUP(E902,customers!$A$1:$A$1001,customers!$C$1:$C$1001,,0)</f>
        <v>kmarrisonoq@dropbox.com</v>
      </c>
      <c r="J902" s="9" t="str">
        <f>_xll.XLOOKUP(E902,customers!$A$1:$A$1001,customers!$G$1:$G$1001,,0)</f>
        <v>United States</v>
      </c>
      <c r="K902" s="10" t="str">
        <f>_xll.XLOOKUP(F902,products!$A$1:$A$49,products!$B$1:$B$49,,0)</f>
        <v>Rob</v>
      </c>
      <c r="L902" s="10" t="str">
        <f>_xll.XLOOKUP(F902,products!$A$1:$A$49,products!$C$1:$C$49,,0)</f>
        <v>D</v>
      </c>
      <c r="M902" s="10" t="str">
        <f>_xll.XLOOKUP(F902,products!$A$1:$A$49,products!$D$1:$D$49,,0) &amp; " Kg "</f>
        <v xml:space="preserve">2.5 Kg </v>
      </c>
      <c r="N902" s="24">
        <f>_xll.XLOOKUP(F902,products!$A$1:$A$49,products!$E$1:$E$49,,0)</f>
        <v>20.584999999999997</v>
      </c>
      <c r="O902" s="25">
        <f>(G902*N902)</f>
        <v>20.584999999999997</v>
      </c>
      <c r="P902" t="str">
        <f>IF(K902="Rob","Robusta",IF(K902="Exc","Excelsa",IF(K902="Lib","Liberica",IF(K902="Ara","Arabica",""))))</f>
        <v>Robusta</v>
      </c>
      <c r="Q902" t="str">
        <f>IF(L902="M","Medium",IF(L902="D","Dark",IF(L902="L","Light","")))</f>
        <v>Dark</v>
      </c>
      <c r="R902" t="str">
        <f>_xll.XLOOKUP(Table3[[#This Row],[Customer ID]],customers!$A$1:$A$1001,customers!$I$1:$I$1001,,0)</f>
        <v>Yes</v>
      </c>
    </row>
    <row r="903" spans="1:18" x14ac:dyDescent="0.3">
      <c r="A903" s="12" t="s">
        <v>5543</v>
      </c>
      <c r="B903" s="19">
        <v>44651</v>
      </c>
      <c r="C903" s="11">
        <f>YEAR(B903)</f>
        <v>2022</v>
      </c>
      <c r="D903" s="38" t="str">
        <f t="shared" si="14"/>
        <v>Mar</v>
      </c>
      <c r="E903" s="12" t="s">
        <v>5544</v>
      </c>
      <c r="F903" s="13" t="s">
        <v>6161</v>
      </c>
      <c r="G903" s="12">
        <v>6</v>
      </c>
      <c r="H903" s="12" t="str">
        <f>_xll.XLOOKUP(E903,customers!$A$1:$A$1001,customers!$B$1:$B$1001,,0)</f>
        <v>Raphaela Schankelborg</v>
      </c>
      <c r="I903" s="33" t="str">
        <f>_xll.XLOOKUP(E903,customers!$A$1:$A$1001,customers!$C$1:$C$1001,,0)</f>
        <v>rschankelborgot@ameblo.jp</v>
      </c>
      <c r="J903" s="12" t="str">
        <f>_xll.XLOOKUP(E903,customers!$A$1:$A$1001,customers!$G$1:$G$1001,,0)</f>
        <v>United States</v>
      </c>
      <c r="K903" s="13" t="str">
        <f>_xll.XLOOKUP(F903,products!$A$1:$A$49,products!$B$1:$B$49,,0)</f>
        <v>Lib</v>
      </c>
      <c r="L903" s="13" t="str">
        <f>_xll.XLOOKUP(F903,products!$A$1:$A$49,products!$C$1:$C$49,,0)</f>
        <v>L</v>
      </c>
      <c r="M903" s="10" t="str">
        <f>_xll.XLOOKUP(F903,products!$A$1:$A$49,products!$D$1:$D$49,,0) &amp; " Kg "</f>
        <v xml:space="preserve">0.5 Kg </v>
      </c>
      <c r="N903" s="26">
        <f>_xll.XLOOKUP(F903,products!$A$1:$A$49,products!$E$1:$E$49,,0)</f>
        <v>9.51</v>
      </c>
      <c r="O903" s="27">
        <f>(G903*N903)</f>
        <v>57.06</v>
      </c>
      <c r="P903" t="str">
        <f>IF(K903="Rob","Robusta",IF(K903="Exc","Excelsa",IF(K903="Lib","Liberica",IF(K903="Ara","Arabica",""))))</f>
        <v>Liberica</v>
      </c>
      <c r="Q903" t="str">
        <f>IF(L903="M","Medium",IF(L903="D","Dark",IF(L903="L","Light","")))</f>
        <v>Light</v>
      </c>
      <c r="R903" t="str">
        <f>_xll.XLOOKUP(Table3[[#This Row],[Customer ID]],customers!$A$1:$A$1001,customers!$I$1:$I$1001,,0)</f>
        <v>Yes</v>
      </c>
    </row>
    <row r="904" spans="1:18" x14ac:dyDescent="0.3">
      <c r="A904" s="9" t="s">
        <v>4499</v>
      </c>
      <c r="B904" s="18">
        <v>44655</v>
      </c>
      <c r="C904" s="8">
        <f>YEAR(B904)</f>
        <v>2022</v>
      </c>
      <c r="D904" s="38" t="str">
        <f t="shared" si="14"/>
        <v>Apr</v>
      </c>
      <c r="E904" s="9" t="s">
        <v>4500</v>
      </c>
      <c r="F904" s="10" t="s">
        <v>6139</v>
      </c>
      <c r="G904" s="9">
        <v>3</v>
      </c>
      <c r="H904" s="9" t="str">
        <f>_xll.XLOOKUP(E904,customers!$A$1:$A$1001,customers!$B$1:$B$1001,,0)</f>
        <v>Stearne Count</v>
      </c>
      <c r="I904" s="32" t="str">
        <f>_xll.XLOOKUP(E904,customers!$A$1:$A$1001,customers!$C$1:$C$1001,,0)</f>
        <v>scountjq@nba.com</v>
      </c>
      <c r="J904" s="9" t="str">
        <f>_xll.XLOOKUP(E904,customers!$A$1:$A$1001,customers!$G$1:$G$1001,,0)</f>
        <v>United States</v>
      </c>
      <c r="K904" s="10" t="str">
        <f>_xll.XLOOKUP(F904,products!$A$1:$A$49,products!$B$1:$B$49,,0)</f>
        <v>Exc</v>
      </c>
      <c r="L904" s="10" t="str">
        <f>_xll.XLOOKUP(F904,products!$A$1:$A$49,products!$C$1:$C$49,,0)</f>
        <v>M</v>
      </c>
      <c r="M904" s="10" t="str">
        <f>_xll.XLOOKUP(F904,products!$A$1:$A$49,products!$D$1:$D$49,,0) &amp; " Kg "</f>
        <v xml:space="preserve">0.5 Kg </v>
      </c>
      <c r="N904" s="24">
        <f>_xll.XLOOKUP(F904,products!$A$1:$A$49,products!$E$1:$E$49,,0)</f>
        <v>8.25</v>
      </c>
      <c r="O904" s="25">
        <f>(G904*N904)</f>
        <v>24.75</v>
      </c>
      <c r="P904" t="str">
        <f>IF(K904="Rob","Robusta",IF(K904="Exc","Excelsa",IF(K904="Lib","Liberica",IF(K904="Ara","Arabica",""))))</f>
        <v>Excelsa</v>
      </c>
      <c r="Q904" t="str">
        <f>IF(L904="M","Medium",IF(L904="D","Dark",IF(L904="L","Light","")))</f>
        <v>Medium</v>
      </c>
      <c r="R904" t="str">
        <f>_xll.XLOOKUP(Table3[[#This Row],[Customer ID]],customers!$A$1:$A$1001,customers!$I$1:$I$1001,,0)</f>
        <v>No</v>
      </c>
    </row>
    <row r="905" spans="1:18" x14ac:dyDescent="0.3">
      <c r="A905" s="12" t="s">
        <v>570</v>
      </c>
      <c r="B905" s="19">
        <v>44656</v>
      </c>
      <c r="C905" s="11">
        <f>YEAR(B905)</f>
        <v>2022</v>
      </c>
      <c r="D905" s="38" t="str">
        <f t="shared" si="14"/>
        <v>Apr</v>
      </c>
      <c r="E905" s="12" t="s">
        <v>571</v>
      </c>
      <c r="F905" s="13" t="s">
        <v>6150</v>
      </c>
      <c r="G905" s="12">
        <v>3</v>
      </c>
      <c r="H905" s="12" t="str">
        <f>_xll.XLOOKUP(E905,customers!$A$1:$A$1001,customers!$B$1:$B$1001,,0)</f>
        <v>Patrice Trobe</v>
      </c>
      <c r="I905" s="33" t="str">
        <f>_xll.XLOOKUP(E905,customers!$A$1:$A$1001,customers!$C$1:$C$1001,,0)</f>
        <v>ptrobee@wunderground.com</v>
      </c>
      <c r="J905" s="12" t="str">
        <f>_xll.XLOOKUP(E905,customers!$A$1:$A$1001,customers!$G$1:$G$1001,,0)</f>
        <v>United States</v>
      </c>
      <c r="K905" s="13" t="str">
        <f>_xll.XLOOKUP(F905,products!$A$1:$A$49,products!$B$1:$B$49,,0)</f>
        <v>Lib</v>
      </c>
      <c r="L905" s="13" t="str">
        <f>_xll.XLOOKUP(F905,products!$A$1:$A$49,products!$C$1:$C$49,,0)</f>
        <v>D</v>
      </c>
      <c r="M905" s="10" t="str">
        <f>_xll.XLOOKUP(F905,products!$A$1:$A$49,products!$D$1:$D$49,,0) &amp; " Kg "</f>
        <v xml:space="preserve">0.2 Kg </v>
      </c>
      <c r="N905" s="26">
        <f>_xll.XLOOKUP(F905,products!$A$1:$A$49,products!$E$1:$E$49,,0)</f>
        <v>3.8849999999999998</v>
      </c>
      <c r="O905" s="27">
        <f>(G905*N905)</f>
        <v>11.654999999999999</v>
      </c>
      <c r="P905" t="str">
        <f>IF(K905="Rob","Robusta",IF(K905="Exc","Excelsa",IF(K905="Lib","Liberica",IF(K905="Ara","Arabica",""))))</f>
        <v>Liberica</v>
      </c>
      <c r="Q905" t="str">
        <f>IF(L905="M","Medium",IF(L905="D","Dark",IF(L905="L","Light","")))</f>
        <v>Dark</v>
      </c>
      <c r="R905" t="str">
        <f>_xll.XLOOKUP(Table3[[#This Row],[Customer ID]],customers!$A$1:$A$1001,customers!$I$1:$I$1001,,0)</f>
        <v>Yes</v>
      </c>
    </row>
    <row r="906" spans="1:18" x14ac:dyDescent="0.3">
      <c r="A906" s="9" t="s">
        <v>1146</v>
      </c>
      <c r="B906" s="18">
        <v>44656</v>
      </c>
      <c r="C906" s="8">
        <f>YEAR(B906)</f>
        <v>2022</v>
      </c>
      <c r="D906" s="38" t="str">
        <f t="shared" si="14"/>
        <v>Apr</v>
      </c>
      <c r="E906" s="9" t="s">
        <v>1147</v>
      </c>
      <c r="F906" s="10" t="s">
        <v>6161</v>
      </c>
      <c r="G906" s="9">
        <v>4</v>
      </c>
      <c r="H906" s="9" t="str">
        <f>_xll.XLOOKUP(E906,customers!$A$1:$A$1001,customers!$B$1:$B$1001,,0)</f>
        <v>Brook Drage</v>
      </c>
      <c r="I906" s="32" t="str">
        <f>_xll.XLOOKUP(E906,customers!$A$1:$A$1001,customers!$C$1:$C$1001,,0)</f>
        <v>bdrage39@youku.com</v>
      </c>
      <c r="J906" s="9" t="str">
        <f>_xll.XLOOKUP(E906,customers!$A$1:$A$1001,customers!$G$1:$G$1001,,0)</f>
        <v>United States</v>
      </c>
      <c r="K906" s="10" t="str">
        <f>_xll.XLOOKUP(F906,products!$A$1:$A$49,products!$B$1:$B$49,,0)</f>
        <v>Lib</v>
      </c>
      <c r="L906" s="10" t="str">
        <f>_xll.XLOOKUP(F906,products!$A$1:$A$49,products!$C$1:$C$49,,0)</f>
        <v>L</v>
      </c>
      <c r="M906" s="10" t="str">
        <f>_xll.XLOOKUP(F906,products!$A$1:$A$49,products!$D$1:$D$49,,0) &amp; " Kg "</f>
        <v xml:space="preserve">0.5 Kg </v>
      </c>
      <c r="N906" s="24">
        <f>_xll.XLOOKUP(F906,products!$A$1:$A$49,products!$E$1:$E$49,,0)</f>
        <v>9.51</v>
      </c>
      <c r="O906" s="25">
        <f>(G906*N906)</f>
        <v>38.04</v>
      </c>
      <c r="P906" t="str">
        <f>IF(K906="Rob","Robusta",IF(K906="Exc","Excelsa",IF(K906="Lib","Liberica",IF(K906="Ara","Arabica",""))))</f>
        <v>Liberica</v>
      </c>
      <c r="Q906" t="str">
        <f>IF(L906="M","Medium",IF(L906="D","Dark",IF(L906="L","Light","")))</f>
        <v>Light</v>
      </c>
      <c r="R906" t="str">
        <f>_xll.XLOOKUP(Table3[[#This Row],[Customer ID]],customers!$A$1:$A$1001,customers!$I$1:$I$1001,,0)</f>
        <v>No</v>
      </c>
    </row>
    <row r="907" spans="1:18" x14ac:dyDescent="0.3">
      <c r="A907" s="12" t="s">
        <v>3147</v>
      </c>
      <c r="B907" s="19">
        <v>44656</v>
      </c>
      <c r="C907" s="11">
        <f>YEAR(B907)</f>
        <v>2022</v>
      </c>
      <c r="D907" s="38" t="str">
        <f t="shared" si="14"/>
        <v>Apr</v>
      </c>
      <c r="E907" s="12" t="s">
        <v>3148</v>
      </c>
      <c r="F907" s="13" t="s">
        <v>6157</v>
      </c>
      <c r="G907" s="12">
        <v>1</v>
      </c>
      <c r="H907" s="12" t="str">
        <f>_xll.XLOOKUP(E907,customers!$A$1:$A$1001,customers!$B$1:$B$1001,,0)</f>
        <v>Alberto Hutchinson</v>
      </c>
      <c r="I907" s="33" t="str">
        <f>_xll.XLOOKUP(E907,customers!$A$1:$A$1001,customers!$C$1:$C$1001,,0)</f>
        <v>ahutchinsond2@imgur.com</v>
      </c>
      <c r="J907" s="12" t="str">
        <f>_xll.XLOOKUP(E907,customers!$A$1:$A$1001,customers!$G$1:$G$1001,,0)</f>
        <v>United States</v>
      </c>
      <c r="K907" s="13" t="str">
        <f>_xll.XLOOKUP(F907,products!$A$1:$A$49,products!$B$1:$B$49,,0)</f>
        <v>Ara</v>
      </c>
      <c r="L907" s="13" t="str">
        <f>_xll.XLOOKUP(F907,products!$A$1:$A$49,products!$C$1:$C$49,,0)</f>
        <v>M</v>
      </c>
      <c r="M907" s="10" t="str">
        <f>_xll.XLOOKUP(F907,products!$A$1:$A$49,products!$D$1:$D$49,,0) &amp; " Kg "</f>
        <v xml:space="preserve">0.5 Kg </v>
      </c>
      <c r="N907" s="26">
        <f>_xll.XLOOKUP(F907,products!$A$1:$A$49,products!$E$1:$E$49,,0)</f>
        <v>6.75</v>
      </c>
      <c r="O907" s="27">
        <f>(G907*N907)</f>
        <v>6.75</v>
      </c>
      <c r="P907" t="str">
        <f>IF(K907="Rob","Robusta",IF(K907="Exc","Excelsa",IF(K907="Lib","Liberica",IF(K907="Ara","Arabica",""))))</f>
        <v>Arabica</v>
      </c>
      <c r="Q907" t="str">
        <f>IF(L907="M","Medium",IF(L907="D","Dark",IF(L907="L","Light","")))</f>
        <v>Medium</v>
      </c>
      <c r="R907" t="str">
        <f>_xll.XLOOKUP(Table3[[#This Row],[Customer ID]],customers!$A$1:$A$1001,customers!$I$1:$I$1001,,0)</f>
        <v>Yes</v>
      </c>
    </row>
    <row r="908" spans="1:18" x14ac:dyDescent="0.3">
      <c r="A908" s="9" t="s">
        <v>1659</v>
      </c>
      <c r="B908" s="18">
        <v>44659</v>
      </c>
      <c r="C908" s="8">
        <f>YEAR(B908)</f>
        <v>2022</v>
      </c>
      <c r="D908" s="38" t="str">
        <f t="shared" si="14"/>
        <v>Apr</v>
      </c>
      <c r="E908" s="9" t="s">
        <v>1660</v>
      </c>
      <c r="F908" s="10" t="s">
        <v>6144</v>
      </c>
      <c r="G908" s="9">
        <v>4</v>
      </c>
      <c r="H908" s="9" t="str">
        <f>_xll.XLOOKUP(E908,customers!$A$1:$A$1001,customers!$B$1:$B$1001,,0)</f>
        <v>Constance Halfhide</v>
      </c>
      <c r="I908" s="32" t="str">
        <f>_xll.XLOOKUP(E908,customers!$A$1:$A$1001,customers!$C$1:$C$1001,,0)</f>
        <v>chalfhide5s@google.ru</v>
      </c>
      <c r="J908" s="9" t="str">
        <f>_xll.XLOOKUP(E908,customers!$A$1:$A$1001,customers!$G$1:$G$1001,,0)</f>
        <v>Ireland</v>
      </c>
      <c r="K908" s="10" t="str">
        <f>_xll.XLOOKUP(F908,products!$A$1:$A$49,products!$B$1:$B$49,,0)</f>
        <v>Exc</v>
      </c>
      <c r="L908" s="10" t="str">
        <f>_xll.XLOOKUP(F908,products!$A$1:$A$49,products!$C$1:$C$49,,0)</f>
        <v>D</v>
      </c>
      <c r="M908" s="10" t="str">
        <f>_xll.XLOOKUP(F908,products!$A$1:$A$49,products!$D$1:$D$49,,0) &amp; " Kg "</f>
        <v xml:space="preserve">0.5 Kg </v>
      </c>
      <c r="N908" s="24">
        <f>_xll.XLOOKUP(F908,products!$A$1:$A$49,products!$E$1:$E$49,,0)</f>
        <v>7.29</v>
      </c>
      <c r="O908" s="25">
        <f>(G908*N908)</f>
        <v>29.16</v>
      </c>
      <c r="P908" t="str">
        <f>IF(K908="Rob","Robusta",IF(K908="Exc","Excelsa",IF(K908="Lib","Liberica",IF(K908="Ara","Arabica",""))))</f>
        <v>Excelsa</v>
      </c>
      <c r="Q908" t="str">
        <f>IF(L908="M","Medium",IF(L908="D","Dark",IF(L908="L","Light","")))</f>
        <v>Dark</v>
      </c>
      <c r="R908" t="str">
        <f>_xll.XLOOKUP(Table3[[#This Row],[Customer ID]],customers!$A$1:$A$1001,customers!$I$1:$I$1001,,0)</f>
        <v>Yes</v>
      </c>
    </row>
    <row r="909" spans="1:18" x14ac:dyDescent="0.3">
      <c r="A909" s="12" t="s">
        <v>2148</v>
      </c>
      <c r="B909" s="19">
        <v>44659</v>
      </c>
      <c r="C909" s="11">
        <f>YEAR(B909)</f>
        <v>2022</v>
      </c>
      <c r="D909" s="38" t="str">
        <f t="shared" si="14"/>
        <v>Apr</v>
      </c>
      <c r="E909" s="12" t="s">
        <v>2149</v>
      </c>
      <c r="F909" s="13" t="s">
        <v>6171</v>
      </c>
      <c r="G909" s="12">
        <v>3</v>
      </c>
      <c r="H909" s="12" t="str">
        <f>_xll.XLOOKUP(E909,customers!$A$1:$A$1001,customers!$B$1:$B$1001,,0)</f>
        <v>Micki Fero</v>
      </c>
      <c r="I909" s="33">
        <f>_xll.XLOOKUP(E909,customers!$A$1:$A$1001,customers!$C$1:$C$1001,,0)</f>
        <v>0</v>
      </c>
      <c r="J909" s="12" t="str">
        <f>_xll.XLOOKUP(E909,customers!$A$1:$A$1001,customers!$G$1:$G$1001,,0)</f>
        <v>United States</v>
      </c>
      <c r="K909" s="13" t="str">
        <f>_xll.XLOOKUP(F909,products!$A$1:$A$49,products!$B$1:$B$49,,0)</f>
        <v>Exc</v>
      </c>
      <c r="L909" s="13" t="str">
        <f>_xll.XLOOKUP(F909,products!$A$1:$A$49,products!$C$1:$C$49,,0)</f>
        <v>L</v>
      </c>
      <c r="M909" s="10" t="str">
        <f>_xll.XLOOKUP(F909,products!$A$1:$A$49,products!$D$1:$D$49,,0) &amp; " Kg "</f>
        <v xml:space="preserve">1 Kg </v>
      </c>
      <c r="N909" s="26">
        <f>_xll.XLOOKUP(F909,products!$A$1:$A$49,products!$E$1:$E$49,,0)</f>
        <v>14.85</v>
      </c>
      <c r="O909" s="27">
        <f>(G909*N909)</f>
        <v>44.55</v>
      </c>
      <c r="P909" t="str">
        <f>IF(K909="Rob","Robusta",IF(K909="Exc","Excelsa",IF(K909="Lib","Liberica",IF(K909="Ara","Arabica",""))))</f>
        <v>Excelsa</v>
      </c>
      <c r="Q909" t="str">
        <f>IF(L909="M","Medium",IF(L909="D","Dark",IF(L909="L","Light","")))</f>
        <v>Light</v>
      </c>
      <c r="R909" t="str">
        <f>_xll.XLOOKUP(Table3[[#This Row],[Customer ID]],customers!$A$1:$A$1001,customers!$I$1:$I$1001,,0)</f>
        <v>No</v>
      </c>
    </row>
    <row r="910" spans="1:18" x14ac:dyDescent="0.3">
      <c r="A910" s="9" t="s">
        <v>2792</v>
      </c>
      <c r="B910" s="18">
        <v>44659</v>
      </c>
      <c r="C910" s="8">
        <f>YEAR(B910)</f>
        <v>2022</v>
      </c>
      <c r="D910" s="38" t="str">
        <f t="shared" si="14"/>
        <v>Apr</v>
      </c>
      <c r="E910" s="9" t="s">
        <v>2793</v>
      </c>
      <c r="F910" s="10" t="s">
        <v>6175</v>
      </c>
      <c r="G910" s="9">
        <v>2</v>
      </c>
      <c r="H910" s="9" t="str">
        <f>_xll.XLOOKUP(E910,customers!$A$1:$A$1001,customers!$B$1:$B$1001,,0)</f>
        <v>Felice Miell</v>
      </c>
      <c r="I910" s="32" t="str">
        <f>_xll.XLOOKUP(E910,customers!$A$1:$A$1001,customers!$C$1:$C$1001,,0)</f>
        <v>fmiellbc@spiegel.de</v>
      </c>
      <c r="J910" s="9" t="str">
        <f>_xll.XLOOKUP(E910,customers!$A$1:$A$1001,customers!$G$1:$G$1001,,0)</f>
        <v>United States</v>
      </c>
      <c r="K910" s="10" t="str">
        <f>_xll.XLOOKUP(F910,products!$A$1:$A$49,products!$B$1:$B$49,,0)</f>
        <v>Ara</v>
      </c>
      <c r="L910" s="10" t="str">
        <f>_xll.XLOOKUP(F910,products!$A$1:$A$49,products!$C$1:$C$49,,0)</f>
        <v>M</v>
      </c>
      <c r="M910" s="10" t="str">
        <f>_xll.XLOOKUP(F910,products!$A$1:$A$49,products!$D$1:$D$49,,0) &amp; " Kg "</f>
        <v xml:space="preserve">2.5 Kg </v>
      </c>
      <c r="N910" s="24">
        <f>_xll.XLOOKUP(F910,products!$A$1:$A$49,products!$E$1:$E$49,,0)</f>
        <v>25.874999999999996</v>
      </c>
      <c r="O910" s="25">
        <f>(G910*N910)</f>
        <v>51.749999999999993</v>
      </c>
      <c r="P910" t="str">
        <f>IF(K910="Rob","Robusta",IF(K910="Exc","Excelsa",IF(K910="Lib","Liberica",IF(K910="Ara","Arabica",""))))</f>
        <v>Arabica</v>
      </c>
      <c r="Q910" t="str">
        <f>IF(L910="M","Medium",IF(L910="D","Dark",IF(L910="L","Light","")))</f>
        <v>Medium</v>
      </c>
      <c r="R910" t="str">
        <f>_xll.XLOOKUP(Table3[[#This Row],[Customer ID]],customers!$A$1:$A$1001,customers!$I$1:$I$1001,,0)</f>
        <v>Yes</v>
      </c>
    </row>
    <row r="911" spans="1:18" x14ac:dyDescent="0.3">
      <c r="A911" s="12" t="s">
        <v>5705</v>
      </c>
      <c r="B911" s="19">
        <v>44659</v>
      </c>
      <c r="C911" s="11">
        <f>YEAR(B911)</f>
        <v>2022</v>
      </c>
      <c r="D911" s="38" t="str">
        <f t="shared" si="14"/>
        <v>Apr</v>
      </c>
      <c r="E911" s="12" t="s">
        <v>5706</v>
      </c>
      <c r="F911" s="13" t="s">
        <v>6155</v>
      </c>
      <c r="G911" s="12">
        <v>6</v>
      </c>
      <c r="H911" s="12" t="str">
        <f>_xll.XLOOKUP(E911,customers!$A$1:$A$1001,customers!$B$1:$B$1001,,0)</f>
        <v>Charin Maplethorp</v>
      </c>
      <c r="I911" s="33">
        <f>_xll.XLOOKUP(E911,customers!$A$1:$A$1001,customers!$C$1:$C$1001,,0)</f>
        <v>0</v>
      </c>
      <c r="J911" s="12" t="str">
        <f>_xll.XLOOKUP(E911,customers!$A$1:$A$1001,customers!$G$1:$G$1001,,0)</f>
        <v>United States</v>
      </c>
      <c r="K911" s="13" t="str">
        <f>_xll.XLOOKUP(F911,products!$A$1:$A$49,products!$B$1:$B$49,,0)</f>
        <v>Ara</v>
      </c>
      <c r="L911" s="13" t="str">
        <f>_xll.XLOOKUP(F911,products!$A$1:$A$49,products!$C$1:$C$49,,0)</f>
        <v>M</v>
      </c>
      <c r="M911" s="10" t="str">
        <f>_xll.XLOOKUP(F911,products!$A$1:$A$49,products!$D$1:$D$49,,0) &amp; " Kg "</f>
        <v xml:space="preserve">1 Kg </v>
      </c>
      <c r="N911" s="26">
        <f>_xll.XLOOKUP(F911,products!$A$1:$A$49,products!$E$1:$E$49,,0)</f>
        <v>11.25</v>
      </c>
      <c r="O911" s="27">
        <f>(G911*N911)</f>
        <v>67.5</v>
      </c>
      <c r="P911" t="str">
        <f>IF(K911="Rob","Robusta",IF(K911="Exc","Excelsa",IF(K911="Lib","Liberica",IF(K911="Ara","Arabica",""))))</f>
        <v>Arabica</v>
      </c>
      <c r="Q911" t="str">
        <f>IF(L911="M","Medium",IF(L911="D","Dark",IF(L911="L","Light","")))</f>
        <v>Medium</v>
      </c>
      <c r="R911" t="str">
        <f>_xll.XLOOKUP(Table3[[#This Row],[Customer ID]],customers!$A$1:$A$1001,customers!$I$1:$I$1001,,0)</f>
        <v>Yes</v>
      </c>
    </row>
    <row r="912" spans="1:18" x14ac:dyDescent="0.3">
      <c r="A912" s="9" t="s">
        <v>3487</v>
      </c>
      <c r="B912" s="18">
        <v>44663</v>
      </c>
      <c r="C912" s="8">
        <f>YEAR(B912)</f>
        <v>2022</v>
      </c>
      <c r="D912" s="38" t="str">
        <f t="shared" si="14"/>
        <v>Apr</v>
      </c>
      <c r="E912" s="9" t="s">
        <v>3488</v>
      </c>
      <c r="F912" s="10" t="s">
        <v>6138</v>
      </c>
      <c r="G912" s="9">
        <v>6</v>
      </c>
      <c r="H912" s="9" t="str">
        <f>_xll.XLOOKUP(E912,customers!$A$1:$A$1001,customers!$B$1:$B$1001,,0)</f>
        <v>Donny Fries</v>
      </c>
      <c r="I912" s="32" t="str">
        <f>_xll.XLOOKUP(E912,customers!$A$1:$A$1001,customers!$C$1:$C$1001,,0)</f>
        <v>dfrieseq@cargocollective.com</v>
      </c>
      <c r="J912" s="9" t="str">
        <f>_xll.XLOOKUP(E912,customers!$A$1:$A$1001,customers!$G$1:$G$1001,,0)</f>
        <v>United States</v>
      </c>
      <c r="K912" s="10" t="str">
        <f>_xll.XLOOKUP(F912,products!$A$1:$A$49,products!$B$1:$B$49,,0)</f>
        <v>Rob</v>
      </c>
      <c r="L912" s="10" t="str">
        <f>_xll.XLOOKUP(F912,products!$A$1:$A$49,products!$C$1:$C$49,,0)</f>
        <v>M</v>
      </c>
      <c r="M912" s="10" t="str">
        <f>_xll.XLOOKUP(F912,products!$A$1:$A$49,products!$D$1:$D$49,,0) &amp; " Kg "</f>
        <v xml:space="preserve">1 Kg </v>
      </c>
      <c r="N912" s="24">
        <f>_xll.XLOOKUP(F912,products!$A$1:$A$49,products!$E$1:$E$49,,0)</f>
        <v>9.9499999999999993</v>
      </c>
      <c r="O912" s="25">
        <f>(G912*N912)</f>
        <v>59.699999999999996</v>
      </c>
      <c r="P912" t="str">
        <f>IF(K912="Rob","Robusta",IF(K912="Exc","Excelsa",IF(K912="Lib","Liberica",IF(K912="Ara","Arabica",""))))</f>
        <v>Robusta</v>
      </c>
      <c r="Q912" t="str">
        <f>IF(L912="M","Medium",IF(L912="D","Dark",IF(L912="L","Light","")))</f>
        <v>Medium</v>
      </c>
      <c r="R912" t="str">
        <f>_xll.XLOOKUP(Table3[[#This Row],[Customer ID]],customers!$A$1:$A$1001,customers!$I$1:$I$1001,,0)</f>
        <v>No</v>
      </c>
    </row>
    <row r="913" spans="1:18" x14ac:dyDescent="0.3">
      <c r="A913" s="12" t="s">
        <v>5926</v>
      </c>
      <c r="B913" s="19">
        <v>44664</v>
      </c>
      <c r="C913" s="11">
        <f>YEAR(B913)</f>
        <v>2022</v>
      </c>
      <c r="D913" s="38" t="str">
        <f t="shared" si="14"/>
        <v>Apr</v>
      </c>
      <c r="E913" s="12" t="s">
        <v>5927</v>
      </c>
      <c r="F913" s="13" t="s">
        <v>6177</v>
      </c>
      <c r="G913" s="12">
        <v>1</v>
      </c>
      <c r="H913" s="12" t="str">
        <f>_xll.XLOOKUP(E913,customers!$A$1:$A$1001,customers!$B$1:$B$1001,,0)</f>
        <v>Morly Rocks</v>
      </c>
      <c r="I913" s="33" t="str">
        <f>_xll.XLOOKUP(E913,customers!$A$1:$A$1001,customers!$C$1:$C$1001,,0)</f>
        <v>mrocksqq@exblog.jp</v>
      </c>
      <c r="J913" s="12" t="str">
        <f>_xll.XLOOKUP(E913,customers!$A$1:$A$1001,customers!$G$1:$G$1001,,0)</f>
        <v>Ireland</v>
      </c>
      <c r="K913" s="13" t="str">
        <f>_xll.XLOOKUP(F913,products!$A$1:$A$49,products!$B$1:$B$49,,0)</f>
        <v>Rob</v>
      </c>
      <c r="L913" s="13" t="str">
        <f>_xll.XLOOKUP(F913,products!$A$1:$A$49,products!$C$1:$C$49,,0)</f>
        <v>D</v>
      </c>
      <c r="M913" s="10" t="str">
        <f>_xll.XLOOKUP(F913,products!$A$1:$A$49,products!$D$1:$D$49,,0) &amp; " Kg "</f>
        <v xml:space="preserve">1 Kg </v>
      </c>
      <c r="N913" s="26">
        <f>_xll.XLOOKUP(F913,products!$A$1:$A$49,products!$E$1:$E$49,,0)</f>
        <v>8.9499999999999993</v>
      </c>
      <c r="O913" s="27">
        <f>(G913*N913)</f>
        <v>8.9499999999999993</v>
      </c>
      <c r="P913" t="str">
        <f>IF(K913="Rob","Robusta",IF(K913="Exc","Excelsa",IF(K913="Lib","Liberica",IF(K913="Ara","Arabica",""))))</f>
        <v>Robusta</v>
      </c>
      <c r="Q913" t="str">
        <f>IF(L913="M","Medium",IF(L913="D","Dark",IF(L913="L","Light","")))</f>
        <v>Dark</v>
      </c>
      <c r="R913" t="str">
        <f>_xll.XLOOKUP(Table3[[#This Row],[Customer ID]],customers!$A$1:$A$1001,customers!$I$1:$I$1001,,0)</f>
        <v>Yes</v>
      </c>
    </row>
    <row r="914" spans="1:18" x14ac:dyDescent="0.3">
      <c r="A914" s="9" t="s">
        <v>860</v>
      </c>
      <c r="B914" s="18">
        <v>44666</v>
      </c>
      <c r="C914" s="8">
        <f>YEAR(B914)</f>
        <v>2022</v>
      </c>
      <c r="D914" s="38" t="str">
        <f t="shared" si="14"/>
        <v>Apr</v>
      </c>
      <c r="E914" s="9" t="s">
        <v>861</v>
      </c>
      <c r="F914" s="10" t="s">
        <v>6173</v>
      </c>
      <c r="G914" s="9">
        <v>1</v>
      </c>
      <c r="H914" s="9" t="str">
        <f>_xll.XLOOKUP(E914,customers!$A$1:$A$1001,customers!$B$1:$B$1001,,0)</f>
        <v>Belvia Umpleby</v>
      </c>
      <c r="I914" s="32" t="str">
        <f>_xll.XLOOKUP(E914,customers!$A$1:$A$1001,customers!$C$1:$C$1001,,0)</f>
        <v>bumpleby1u@soundcloud.com</v>
      </c>
      <c r="J914" s="9" t="str">
        <f>_xll.XLOOKUP(E914,customers!$A$1:$A$1001,customers!$G$1:$G$1001,,0)</f>
        <v>United States</v>
      </c>
      <c r="K914" s="10" t="str">
        <f>_xll.XLOOKUP(F914,products!$A$1:$A$49,products!$B$1:$B$49,,0)</f>
        <v>Rob</v>
      </c>
      <c r="L914" s="10" t="str">
        <f>_xll.XLOOKUP(F914,products!$A$1:$A$49,products!$C$1:$C$49,,0)</f>
        <v>L</v>
      </c>
      <c r="M914" s="10" t="str">
        <f>_xll.XLOOKUP(F914,products!$A$1:$A$49,products!$D$1:$D$49,,0) &amp; " Kg "</f>
        <v xml:space="preserve">0.5 Kg </v>
      </c>
      <c r="N914" s="24">
        <f>_xll.XLOOKUP(F914,products!$A$1:$A$49,products!$E$1:$E$49,,0)</f>
        <v>7.169999999999999</v>
      </c>
      <c r="O914" s="25">
        <f>(G914*N914)</f>
        <v>7.169999999999999</v>
      </c>
      <c r="P914" t="str">
        <f>IF(K914="Rob","Robusta",IF(K914="Exc","Excelsa",IF(K914="Lib","Liberica",IF(K914="Ara","Arabica",""))))</f>
        <v>Robusta</v>
      </c>
      <c r="Q914" t="str">
        <f>IF(L914="M","Medium",IF(L914="D","Dark",IF(L914="L","Light","")))</f>
        <v>Light</v>
      </c>
      <c r="R914" t="str">
        <f>_xll.XLOOKUP(Table3[[#This Row],[Customer ID]],customers!$A$1:$A$1001,customers!$I$1:$I$1001,,0)</f>
        <v>Yes</v>
      </c>
    </row>
    <row r="915" spans="1:18" x14ac:dyDescent="0.3">
      <c r="A915" s="12" t="s">
        <v>3648</v>
      </c>
      <c r="B915" s="19">
        <v>44667</v>
      </c>
      <c r="C915" s="11">
        <f>YEAR(B915)</f>
        <v>2022</v>
      </c>
      <c r="D915" s="38" t="str">
        <f t="shared" si="14"/>
        <v>Apr</v>
      </c>
      <c r="E915" s="12" t="s">
        <v>3649</v>
      </c>
      <c r="F915" s="13" t="s">
        <v>6140</v>
      </c>
      <c r="G915" s="12">
        <v>3</v>
      </c>
      <c r="H915" s="12" t="str">
        <f>_xll.XLOOKUP(E915,customers!$A$1:$A$1001,customers!$B$1:$B$1001,,0)</f>
        <v>Reamonn Aynold</v>
      </c>
      <c r="I915" s="33" t="str">
        <f>_xll.XLOOKUP(E915,customers!$A$1:$A$1001,customers!$C$1:$C$1001,,0)</f>
        <v>raynoldfj@ustream.tv</v>
      </c>
      <c r="J915" s="12" t="str">
        <f>_xll.XLOOKUP(E915,customers!$A$1:$A$1001,customers!$G$1:$G$1001,,0)</f>
        <v>United States</v>
      </c>
      <c r="K915" s="13" t="str">
        <f>_xll.XLOOKUP(F915,products!$A$1:$A$49,products!$B$1:$B$49,,0)</f>
        <v>Ara</v>
      </c>
      <c r="L915" s="13" t="str">
        <f>_xll.XLOOKUP(F915,products!$A$1:$A$49,products!$C$1:$C$49,,0)</f>
        <v>L</v>
      </c>
      <c r="M915" s="10" t="str">
        <f>_xll.XLOOKUP(F915,products!$A$1:$A$49,products!$D$1:$D$49,,0) &amp; " Kg "</f>
        <v xml:space="preserve">1 Kg </v>
      </c>
      <c r="N915" s="26">
        <f>_xll.XLOOKUP(F915,products!$A$1:$A$49,products!$E$1:$E$49,,0)</f>
        <v>12.95</v>
      </c>
      <c r="O915" s="27">
        <f>(G915*N915)</f>
        <v>38.849999999999994</v>
      </c>
      <c r="P915" t="str">
        <f>IF(K915="Rob","Robusta",IF(K915="Exc","Excelsa",IF(K915="Lib","Liberica",IF(K915="Ara","Arabica",""))))</f>
        <v>Arabica</v>
      </c>
      <c r="Q915" t="str">
        <f>IF(L915="M","Medium",IF(L915="D","Dark",IF(L915="L","Light","")))</f>
        <v>Light</v>
      </c>
      <c r="R915" t="str">
        <f>_xll.XLOOKUP(Table3[[#This Row],[Customer ID]],customers!$A$1:$A$1001,customers!$I$1:$I$1001,,0)</f>
        <v>Yes</v>
      </c>
    </row>
    <row r="916" spans="1:18" x14ac:dyDescent="0.3">
      <c r="A916" s="9" t="s">
        <v>3402</v>
      </c>
      <c r="B916" s="18">
        <v>44673</v>
      </c>
      <c r="C916" s="8">
        <f>YEAR(B916)</f>
        <v>2022</v>
      </c>
      <c r="D916" s="38" t="str">
        <f t="shared" si="14"/>
        <v>Apr</v>
      </c>
      <c r="E916" s="9" t="s">
        <v>3403</v>
      </c>
      <c r="F916" s="10" t="s">
        <v>6173</v>
      </c>
      <c r="G916" s="9">
        <v>3</v>
      </c>
      <c r="H916" s="9" t="str">
        <f>_xll.XLOOKUP(E916,customers!$A$1:$A$1001,customers!$B$1:$B$1001,,0)</f>
        <v>Tildie Tilzey</v>
      </c>
      <c r="I916" s="32" t="str">
        <f>_xll.XLOOKUP(E916,customers!$A$1:$A$1001,customers!$C$1:$C$1001,,0)</f>
        <v>ttilzeyeb@hostgator.com</v>
      </c>
      <c r="J916" s="9" t="str">
        <f>_xll.XLOOKUP(E916,customers!$A$1:$A$1001,customers!$G$1:$G$1001,,0)</f>
        <v>United States</v>
      </c>
      <c r="K916" s="10" t="str">
        <f>_xll.XLOOKUP(F916,products!$A$1:$A$49,products!$B$1:$B$49,,0)</f>
        <v>Rob</v>
      </c>
      <c r="L916" s="10" t="str">
        <f>_xll.XLOOKUP(F916,products!$A$1:$A$49,products!$C$1:$C$49,,0)</f>
        <v>L</v>
      </c>
      <c r="M916" s="10" t="str">
        <f>_xll.XLOOKUP(F916,products!$A$1:$A$49,products!$D$1:$D$49,,0) &amp; " Kg "</f>
        <v xml:space="preserve">0.5 Kg </v>
      </c>
      <c r="N916" s="24">
        <f>_xll.XLOOKUP(F916,products!$A$1:$A$49,products!$E$1:$E$49,,0)</f>
        <v>7.169999999999999</v>
      </c>
      <c r="O916" s="25">
        <f>(G916*N916)</f>
        <v>21.509999999999998</v>
      </c>
      <c r="P916" t="str">
        <f>IF(K916="Rob","Robusta",IF(K916="Exc","Excelsa",IF(K916="Lib","Liberica",IF(K916="Ara","Arabica",""))))</f>
        <v>Robusta</v>
      </c>
      <c r="Q916" t="str">
        <f>IF(L916="M","Medium",IF(L916="D","Dark",IF(L916="L","Light","")))</f>
        <v>Light</v>
      </c>
      <c r="R916" t="str">
        <f>_xll.XLOOKUP(Table3[[#This Row],[Customer ID]],customers!$A$1:$A$1001,customers!$I$1:$I$1001,,0)</f>
        <v>No</v>
      </c>
    </row>
    <row r="917" spans="1:18" x14ac:dyDescent="0.3">
      <c r="A917" s="12" t="s">
        <v>5809</v>
      </c>
      <c r="B917" s="19">
        <v>44674</v>
      </c>
      <c r="C917" s="11">
        <f>YEAR(B917)</f>
        <v>2022</v>
      </c>
      <c r="D917" s="38" t="str">
        <f t="shared" si="14"/>
        <v>Apr</v>
      </c>
      <c r="E917" s="12" t="s">
        <v>5810</v>
      </c>
      <c r="F917" s="13" t="s">
        <v>6180</v>
      </c>
      <c r="G917" s="12">
        <v>2</v>
      </c>
      <c r="H917" s="12" t="str">
        <f>_xll.XLOOKUP(E917,customers!$A$1:$A$1001,customers!$B$1:$B$1001,,0)</f>
        <v>Henderson Crowne</v>
      </c>
      <c r="I917" s="33" t="str">
        <f>_xll.XLOOKUP(E917,customers!$A$1:$A$1001,customers!$C$1:$C$1001,,0)</f>
        <v>hcrowneq5@wufoo.com</v>
      </c>
      <c r="J917" s="12" t="str">
        <f>_xll.XLOOKUP(E917,customers!$A$1:$A$1001,customers!$G$1:$G$1001,,0)</f>
        <v>Ireland</v>
      </c>
      <c r="K917" s="13" t="str">
        <f>_xll.XLOOKUP(F917,products!$A$1:$A$49,products!$B$1:$B$49,,0)</f>
        <v>Ara</v>
      </c>
      <c r="L917" s="13" t="str">
        <f>_xll.XLOOKUP(F917,products!$A$1:$A$49,products!$C$1:$C$49,,0)</f>
        <v>L</v>
      </c>
      <c r="M917" s="10" t="str">
        <f>_xll.XLOOKUP(F917,products!$A$1:$A$49,products!$D$1:$D$49,,0) &amp; " Kg "</f>
        <v xml:space="preserve">0.5 Kg </v>
      </c>
      <c r="N917" s="26">
        <f>_xll.XLOOKUP(F917,products!$A$1:$A$49,products!$E$1:$E$49,,0)</f>
        <v>7.77</v>
      </c>
      <c r="O917" s="27">
        <f>(G917*N917)</f>
        <v>15.54</v>
      </c>
      <c r="P917" t="str">
        <f>IF(K917="Rob","Robusta",IF(K917="Exc","Excelsa",IF(K917="Lib","Liberica",IF(K917="Ara","Arabica",""))))</f>
        <v>Arabica</v>
      </c>
      <c r="Q917" t="str">
        <f>IF(L917="M","Medium",IF(L917="D","Dark",IF(L917="L","Light","")))</f>
        <v>Light</v>
      </c>
      <c r="R917" t="str">
        <f>_xll.XLOOKUP(Table3[[#This Row],[Customer ID]],customers!$A$1:$A$1001,customers!$I$1:$I$1001,,0)</f>
        <v>Yes</v>
      </c>
    </row>
    <row r="918" spans="1:18" x14ac:dyDescent="0.3">
      <c r="A918" s="9" t="s">
        <v>5380</v>
      </c>
      <c r="B918" s="18">
        <v>44675</v>
      </c>
      <c r="C918" s="8">
        <f>YEAR(B918)</f>
        <v>2022</v>
      </c>
      <c r="D918" s="38" t="str">
        <f t="shared" si="14"/>
        <v>Apr</v>
      </c>
      <c r="E918" s="9" t="s">
        <v>5428</v>
      </c>
      <c r="F918" s="10" t="s">
        <v>6157</v>
      </c>
      <c r="G918" s="9">
        <v>1</v>
      </c>
      <c r="H918" s="9" t="str">
        <f>_xll.XLOOKUP(E918,customers!$A$1:$A$1001,customers!$B$1:$B$1001,,0)</f>
        <v>Modesty MacConnechie</v>
      </c>
      <c r="I918" s="32" t="str">
        <f>_xll.XLOOKUP(E918,customers!$A$1:$A$1001,customers!$C$1:$C$1001,,0)</f>
        <v>mmacconnechieo9@reuters.com</v>
      </c>
      <c r="J918" s="9" t="str">
        <f>_xll.XLOOKUP(E918,customers!$A$1:$A$1001,customers!$G$1:$G$1001,,0)</f>
        <v>United States</v>
      </c>
      <c r="K918" s="10" t="str">
        <f>_xll.XLOOKUP(F918,products!$A$1:$A$49,products!$B$1:$B$49,,0)</f>
        <v>Ara</v>
      </c>
      <c r="L918" s="10" t="str">
        <f>_xll.XLOOKUP(F918,products!$A$1:$A$49,products!$C$1:$C$49,,0)</f>
        <v>M</v>
      </c>
      <c r="M918" s="10" t="str">
        <f>_xll.XLOOKUP(F918,products!$A$1:$A$49,products!$D$1:$D$49,,0) &amp; " Kg "</f>
        <v xml:space="preserve">0.5 Kg </v>
      </c>
      <c r="N918" s="24">
        <f>_xll.XLOOKUP(F918,products!$A$1:$A$49,products!$E$1:$E$49,,0)</f>
        <v>6.75</v>
      </c>
      <c r="O918" s="25">
        <f>(G918*N918)</f>
        <v>6.75</v>
      </c>
      <c r="P918" t="str">
        <f>IF(K918="Rob","Robusta",IF(K918="Exc","Excelsa",IF(K918="Lib","Liberica",IF(K918="Ara","Arabica",""))))</f>
        <v>Arabica</v>
      </c>
      <c r="Q918" t="str">
        <f>IF(L918="M","Medium",IF(L918="D","Dark",IF(L918="L","Light","")))</f>
        <v>Medium</v>
      </c>
      <c r="R918" t="str">
        <f>_xll.XLOOKUP(Table3[[#This Row],[Customer ID]],customers!$A$1:$A$1001,customers!$I$1:$I$1001,,0)</f>
        <v>Yes</v>
      </c>
    </row>
    <row r="919" spans="1:18" x14ac:dyDescent="0.3">
      <c r="A919" s="12" t="s">
        <v>1940</v>
      </c>
      <c r="B919" s="19">
        <v>44676</v>
      </c>
      <c r="C919" s="11">
        <f>YEAR(B919)</f>
        <v>2022</v>
      </c>
      <c r="D919" s="38" t="str">
        <f t="shared" si="14"/>
        <v>Apr</v>
      </c>
      <c r="E919" s="12" t="s">
        <v>1941</v>
      </c>
      <c r="F919" s="13" t="s">
        <v>6185</v>
      </c>
      <c r="G919" s="12">
        <v>1</v>
      </c>
      <c r="H919" s="12" t="str">
        <f>_xll.XLOOKUP(E919,customers!$A$1:$A$1001,customers!$B$1:$B$1001,,0)</f>
        <v>Denyse O'Calleran</v>
      </c>
      <c r="I919" s="33" t="str">
        <f>_xll.XLOOKUP(E919,customers!$A$1:$A$1001,customers!$C$1:$C$1001,,0)</f>
        <v>docalleran75@ucla.edu</v>
      </c>
      <c r="J919" s="12" t="str">
        <f>_xll.XLOOKUP(E919,customers!$A$1:$A$1001,customers!$G$1:$G$1001,,0)</f>
        <v>United States</v>
      </c>
      <c r="K919" s="13" t="str">
        <f>_xll.XLOOKUP(F919,products!$A$1:$A$49,products!$B$1:$B$49,,0)</f>
        <v>Exc</v>
      </c>
      <c r="L919" s="13" t="str">
        <f>_xll.XLOOKUP(F919,products!$A$1:$A$49,products!$C$1:$C$49,,0)</f>
        <v>D</v>
      </c>
      <c r="M919" s="10" t="str">
        <f>_xll.XLOOKUP(F919,products!$A$1:$A$49,products!$D$1:$D$49,,0) &amp; " Kg "</f>
        <v xml:space="preserve">2.5 Kg </v>
      </c>
      <c r="N919" s="26">
        <f>_xll.XLOOKUP(F919,products!$A$1:$A$49,products!$E$1:$E$49,,0)</f>
        <v>27.945</v>
      </c>
      <c r="O919" s="27">
        <f>(G919*N919)</f>
        <v>27.945</v>
      </c>
      <c r="P919" t="str">
        <f>IF(K919="Rob","Robusta",IF(K919="Exc","Excelsa",IF(K919="Lib","Liberica",IF(K919="Ara","Arabica",""))))</f>
        <v>Excelsa</v>
      </c>
      <c r="Q919" t="str">
        <f>IF(L919="M","Medium",IF(L919="D","Dark",IF(L919="L","Light","")))</f>
        <v>Dark</v>
      </c>
      <c r="R919" t="str">
        <f>_xll.XLOOKUP(Table3[[#This Row],[Customer ID]],customers!$A$1:$A$1001,customers!$I$1:$I$1001,,0)</f>
        <v>Yes</v>
      </c>
    </row>
    <row r="920" spans="1:18" x14ac:dyDescent="0.3">
      <c r="A920" s="9" t="s">
        <v>1289</v>
      </c>
      <c r="B920" s="18">
        <v>44678</v>
      </c>
      <c r="C920" s="8">
        <f>YEAR(B920)</f>
        <v>2022</v>
      </c>
      <c r="D920" s="38" t="str">
        <f t="shared" si="14"/>
        <v>Apr</v>
      </c>
      <c r="E920" s="9" t="s">
        <v>1290</v>
      </c>
      <c r="F920" s="10" t="s">
        <v>6148</v>
      </c>
      <c r="G920" s="9">
        <v>4</v>
      </c>
      <c r="H920" s="9" t="str">
        <f>_xll.XLOOKUP(E920,customers!$A$1:$A$1001,customers!$B$1:$B$1001,,0)</f>
        <v>Julio Armytage</v>
      </c>
      <c r="I920" s="32">
        <f>_xll.XLOOKUP(E920,customers!$A$1:$A$1001,customers!$C$1:$C$1001,,0)</f>
        <v>0</v>
      </c>
      <c r="J920" s="9" t="str">
        <f>_xll.XLOOKUP(E920,customers!$A$1:$A$1001,customers!$G$1:$G$1001,,0)</f>
        <v>Ireland</v>
      </c>
      <c r="K920" s="10" t="str">
        <f>_xll.XLOOKUP(F920,products!$A$1:$A$49,products!$B$1:$B$49,,0)</f>
        <v>Exc</v>
      </c>
      <c r="L920" s="10" t="str">
        <f>_xll.XLOOKUP(F920,products!$A$1:$A$49,products!$C$1:$C$49,,0)</f>
        <v>L</v>
      </c>
      <c r="M920" s="10" t="str">
        <f>_xll.XLOOKUP(F920,products!$A$1:$A$49,products!$D$1:$D$49,,0) &amp; " Kg "</f>
        <v xml:space="preserve">2.5 Kg </v>
      </c>
      <c r="N920" s="24">
        <f>_xll.XLOOKUP(F920,products!$A$1:$A$49,products!$E$1:$E$49,,0)</f>
        <v>34.154999999999994</v>
      </c>
      <c r="O920" s="25">
        <f>(G920*N920)</f>
        <v>136.61999999999998</v>
      </c>
      <c r="P920" t="str">
        <f>IF(K920="Rob","Robusta",IF(K920="Exc","Excelsa",IF(K920="Lib","Liberica",IF(K920="Ara","Arabica",""))))</f>
        <v>Excelsa</v>
      </c>
      <c r="Q920" t="str">
        <f>IF(L920="M","Medium",IF(L920="D","Dark",IF(L920="L","Light","")))</f>
        <v>Light</v>
      </c>
      <c r="R920" t="str">
        <f>_xll.XLOOKUP(Table3[[#This Row],[Customer ID]],customers!$A$1:$A$1001,customers!$I$1:$I$1001,,0)</f>
        <v>Yes</v>
      </c>
    </row>
    <row r="921" spans="1:18" x14ac:dyDescent="0.3">
      <c r="A921" s="12" t="s">
        <v>3413</v>
      </c>
      <c r="B921" s="19">
        <v>44678</v>
      </c>
      <c r="C921" s="11">
        <f>YEAR(B921)</f>
        <v>2022</v>
      </c>
      <c r="D921" s="38" t="str">
        <f t="shared" si="14"/>
        <v>Apr</v>
      </c>
      <c r="E921" s="12" t="s">
        <v>3414</v>
      </c>
      <c r="F921" s="13" t="s">
        <v>6150</v>
      </c>
      <c r="G921" s="12">
        <v>2</v>
      </c>
      <c r="H921" s="12" t="str">
        <f>_xll.XLOOKUP(E921,customers!$A$1:$A$1001,customers!$B$1:$B$1001,,0)</f>
        <v>Channa Belamy</v>
      </c>
      <c r="I921" s="33">
        <f>_xll.XLOOKUP(E921,customers!$A$1:$A$1001,customers!$C$1:$C$1001,,0)</f>
        <v>0</v>
      </c>
      <c r="J921" s="12" t="str">
        <f>_xll.XLOOKUP(E921,customers!$A$1:$A$1001,customers!$G$1:$G$1001,,0)</f>
        <v>United States</v>
      </c>
      <c r="K921" s="13" t="str">
        <f>_xll.XLOOKUP(F921,products!$A$1:$A$49,products!$B$1:$B$49,,0)</f>
        <v>Lib</v>
      </c>
      <c r="L921" s="13" t="str">
        <f>_xll.XLOOKUP(F921,products!$A$1:$A$49,products!$C$1:$C$49,,0)</f>
        <v>D</v>
      </c>
      <c r="M921" s="10" t="str">
        <f>_xll.XLOOKUP(F921,products!$A$1:$A$49,products!$D$1:$D$49,,0) &amp; " Kg "</f>
        <v xml:space="preserve">0.2 Kg </v>
      </c>
      <c r="N921" s="26">
        <f>_xll.XLOOKUP(F921,products!$A$1:$A$49,products!$E$1:$E$49,,0)</f>
        <v>3.8849999999999998</v>
      </c>
      <c r="O921" s="27">
        <f>(G921*N921)</f>
        <v>7.77</v>
      </c>
      <c r="P921" t="str">
        <f>IF(K921="Rob","Robusta",IF(K921="Exc","Excelsa",IF(K921="Lib","Liberica",IF(K921="Ara","Arabica",""))))</f>
        <v>Liberica</v>
      </c>
      <c r="Q921" t="str">
        <f>IF(L921="M","Medium",IF(L921="D","Dark",IF(L921="L","Light","")))</f>
        <v>Dark</v>
      </c>
      <c r="R921" t="str">
        <f>_xll.XLOOKUP(Table3[[#This Row],[Customer ID]],customers!$A$1:$A$1001,customers!$I$1:$I$1001,,0)</f>
        <v>No</v>
      </c>
    </row>
    <row r="922" spans="1:18" x14ac:dyDescent="0.3">
      <c r="A922" s="9" t="s">
        <v>4035</v>
      </c>
      <c r="B922" s="18">
        <v>44680</v>
      </c>
      <c r="C922" s="8">
        <f>YEAR(B922)</f>
        <v>2022</v>
      </c>
      <c r="D922" s="38" t="str">
        <f t="shared" si="14"/>
        <v>Apr</v>
      </c>
      <c r="E922" s="9" t="s">
        <v>4036</v>
      </c>
      <c r="F922" s="10" t="s">
        <v>6184</v>
      </c>
      <c r="G922" s="9">
        <v>6</v>
      </c>
      <c r="H922" s="9" t="str">
        <f>_xll.XLOOKUP(E922,customers!$A$1:$A$1001,customers!$B$1:$B$1001,,0)</f>
        <v>Faunie Brigham</v>
      </c>
      <c r="I922" s="32" t="str">
        <f>_xll.XLOOKUP(E922,customers!$A$1:$A$1001,customers!$C$1:$C$1001,,0)</f>
        <v>fbrighamhg@blog.com</v>
      </c>
      <c r="J922" s="9" t="str">
        <f>_xll.XLOOKUP(E922,customers!$A$1:$A$1001,customers!$G$1:$G$1001,,0)</f>
        <v>Ireland</v>
      </c>
      <c r="K922" s="10" t="str">
        <f>_xll.XLOOKUP(F922,products!$A$1:$A$49,products!$B$1:$B$49,,0)</f>
        <v>Exc</v>
      </c>
      <c r="L922" s="10" t="str">
        <f>_xll.XLOOKUP(F922,products!$A$1:$A$49,products!$C$1:$C$49,,0)</f>
        <v>L</v>
      </c>
      <c r="M922" s="10" t="str">
        <f>_xll.XLOOKUP(F922,products!$A$1:$A$49,products!$D$1:$D$49,,0) &amp; " Kg "</f>
        <v xml:space="preserve">0.2 Kg </v>
      </c>
      <c r="N922" s="24">
        <f>_xll.XLOOKUP(F922,products!$A$1:$A$49,products!$E$1:$E$49,,0)</f>
        <v>4.4550000000000001</v>
      </c>
      <c r="O922" s="25">
        <f>(G922*N922)</f>
        <v>26.73</v>
      </c>
      <c r="P922" t="str">
        <f>IF(K922="Rob","Robusta",IF(K922="Exc","Excelsa",IF(K922="Lib","Liberica",IF(K922="Ara","Arabica",""))))</f>
        <v>Excelsa</v>
      </c>
      <c r="Q922" t="str">
        <f>IF(L922="M","Medium",IF(L922="D","Dark",IF(L922="L","Light","")))</f>
        <v>Light</v>
      </c>
      <c r="R922" t="str">
        <f>_xll.XLOOKUP(Table3[[#This Row],[Customer ID]],customers!$A$1:$A$1001,customers!$I$1:$I$1001,,0)</f>
        <v>Yes</v>
      </c>
    </row>
    <row r="923" spans="1:18" x14ac:dyDescent="0.3">
      <c r="A923" s="12" t="s">
        <v>4035</v>
      </c>
      <c r="B923" s="19">
        <v>44680</v>
      </c>
      <c r="C923" s="11">
        <f>YEAR(B923)</f>
        <v>2022</v>
      </c>
      <c r="D923" s="38" t="str">
        <f t="shared" si="14"/>
        <v>Apr</v>
      </c>
      <c r="E923" s="12" t="s">
        <v>4036</v>
      </c>
      <c r="F923" s="13" t="s">
        <v>6169</v>
      </c>
      <c r="G923" s="12">
        <v>4</v>
      </c>
      <c r="H923" s="12" t="str">
        <f>_xll.XLOOKUP(E923,customers!$A$1:$A$1001,customers!$B$1:$B$1001,,0)</f>
        <v>Faunie Brigham</v>
      </c>
      <c r="I923" s="33" t="str">
        <f>_xll.XLOOKUP(E923,customers!$A$1:$A$1001,customers!$C$1:$C$1001,,0)</f>
        <v>fbrighamhg@blog.com</v>
      </c>
      <c r="J923" s="12" t="str">
        <f>_xll.XLOOKUP(E923,customers!$A$1:$A$1001,customers!$G$1:$G$1001,,0)</f>
        <v>Ireland</v>
      </c>
      <c r="K923" s="13" t="str">
        <f>_xll.XLOOKUP(F923,products!$A$1:$A$49,products!$B$1:$B$49,,0)</f>
        <v>Lib</v>
      </c>
      <c r="L923" s="13" t="str">
        <f>_xll.XLOOKUP(F923,products!$A$1:$A$49,products!$C$1:$C$49,,0)</f>
        <v>D</v>
      </c>
      <c r="M923" s="10" t="str">
        <f>_xll.XLOOKUP(F923,products!$A$1:$A$49,products!$D$1:$D$49,,0) &amp; " Kg "</f>
        <v xml:space="preserve">0.5 Kg </v>
      </c>
      <c r="N923" s="26">
        <f>_xll.XLOOKUP(F923,products!$A$1:$A$49,products!$E$1:$E$49,,0)</f>
        <v>7.77</v>
      </c>
      <c r="O923" s="27">
        <f>(G923*N923)</f>
        <v>31.08</v>
      </c>
      <c r="P923" t="str">
        <f>IF(K923="Rob","Robusta",IF(K923="Exc","Excelsa",IF(K923="Lib","Liberica",IF(K923="Ara","Arabica",""))))</f>
        <v>Liberica</v>
      </c>
      <c r="Q923" t="str">
        <f>IF(L923="M","Medium",IF(L923="D","Dark",IF(L923="L","Light","")))</f>
        <v>Dark</v>
      </c>
      <c r="R923" t="str">
        <f>_xll.XLOOKUP(Table3[[#This Row],[Customer ID]],customers!$A$1:$A$1001,customers!$I$1:$I$1001,,0)</f>
        <v>Yes</v>
      </c>
    </row>
    <row r="924" spans="1:18" x14ac:dyDescent="0.3">
      <c r="A924" s="9" t="s">
        <v>4035</v>
      </c>
      <c r="B924" s="18">
        <v>44680</v>
      </c>
      <c r="C924" s="8">
        <f>YEAR(B924)</f>
        <v>2022</v>
      </c>
      <c r="D924" s="38" t="str">
        <f t="shared" si="14"/>
        <v>Apr</v>
      </c>
      <c r="E924" s="9" t="s">
        <v>4036</v>
      </c>
      <c r="F924" s="10" t="s">
        <v>6154</v>
      </c>
      <c r="G924" s="9">
        <v>1</v>
      </c>
      <c r="H924" s="9" t="str">
        <f>_xll.XLOOKUP(E924,customers!$A$1:$A$1001,customers!$B$1:$B$1001,,0)</f>
        <v>Faunie Brigham</v>
      </c>
      <c r="I924" s="32" t="str">
        <f>_xll.XLOOKUP(E924,customers!$A$1:$A$1001,customers!$C$1:$C$1001,,0)</f>
        <v>fbrighamhg@blog.com</v>
      </c>
      <c r="J924" s="9" t="str">
        <f>_xll.XLOOKUP(E924,customers!$A$1:$A$1001,customers!$G$1:$G$1001,,0)</f>
        <v>Ireland</v>
      </c>
      <c r="K924" s="10" t="str">
        <f>_xll.XLOOKUP(F924,products!$A$1:$A$49,products!$B$1:$B$49,,0)</f>
        <v>Ara</v>
      </c>
      <c r="L924" s="10" t="str">
        <f>_xll.XLOOKUP(F924,products!$A$1:$A$49,products!$C$1:$C$49,,0)</f>
        <v>D</v>
      </c>
      <c r="M924" s="10" t="str">
        <f>_xll.XLOOKUP(F924,products!$A$1:$A$49,products!$D$1:$D$49,,0) &amp; " Kg "</f>
        <v xml:space="preserve">0.2 Kg </v>
      </c>
      <c r="N924" s="24">
        <f>_xll.XLOOKUP(F924,products!$A$1:$A$49,products!$E$1:$E$49,,0)</f>
        <v>2.9849999999999999</v>
      </c>
      <c r="O924" s="25">
        <f>(G924*N924)</f>
        <v>2.9849999999999999</v>
      </c>
      <c r="P924" t="str">
        <f>IF(K924="Rob","Robusta",IF(K924="Exc","Excelsa",IF(K924="Lib","Liberica",IF(K924="Ara","Arabica",""))))</f>
        <v>Arabica</v>
      </c>
      <c r="Q924" t="str">
        <f>IF(L924="M","Medium",IF(L924="D","Dark",IF(L924="L","Light","")))</f>
        <v>Dark</v>
      </c>
      <c r="R924" t="str">
        <f>_xll.XLOOKUP(Table3[[#This Row],[Customer ID]],customers!$A$1:$A$1001,customers!$I$1:$I$1001,,0)</f>
        <v>Yes</v>
      </c>
    </row>
    <row r="925" spans="1:18" x14ac:dyDescent="0.3">
      <c r="A925" s="12" t="s">
        <v>4035</v>
      </c>
      <c r="B925" s="19">
        <v>44680</v>
      </c>
      <c r="C925" s="11">
        <f>YEAR(B925)</f>
        <v>2022</v>
      </c>
      <c r="D925" s="38" t="str">
        <f t="shared" si="14"/>
        <v>Apr</v>
      </c>
      <c r="E925" s="12" t="s">
        <v>4036</v>
      </c>
      <c r="F925" s="13" t="s">
        <v>6149</v>
      </c>
      <c r="G925" s="12">
        <v>5</v>
      </c>
      <c r="H925" s="12" t="str">
        <f>_xll.XLOOKUP(E925,customers!$A$1:$A$1001,customers!$B$1:$B$1001,,0)</f>
        <v>Faunie Brigham</v>
      </c>
      <c r="I925" s="33" t="str">
        <f>_xll.XLOOKUP(E925,customers!$A$1:$A$1001,customers!$C$1:$C$1001,,0)</f>
        <v>fbrighamhg@blog.com</v>
      </c>
      <c r="J925" s="12" t="str">
        <f>_xll.XLOOKUP(E925,customers!$A$1:$A$1001,customers!$G$1:$G$1001,,0)</f>
        <v>Ireland</v>
      </c>
      <c r="K925" s="13" t="str">
        <f>_xll.XLOOKUP(F925,products!$A$1:$A$49,products!$B$1:$B$49,,0)</f>
        <v>Rob</v>
      </c>
      <c r="L925" s="13" t="str">
        <f>_xll.XLOOKUP(F925,products!$A$1:$A$49,products!$C$1:$C$49,,0)</f>
        <v>D</v>
      </c>
      <c r="M925" s="10" t="str">
        <f>_xll.XLOOKUP(F925,products!$A$1:$A$49,products!$D$1:$D$49,,0) &amp; " Kg "</f>
        <v xml:space="preserve">2.5 Kg </v>
      </c>
      <c r="N925" s="26">
        <f>_xll.XLOOKUP(F925,products!$A$1:$A$49,products!$E$1:$E$49,,0)</f>
        <v>20.584999999999997</v>
      </c>
      <c r="O925" s="27">
        <f>(G925*N925)</f>
        <v>102.92499999999998</v>
      </c>
      <c r="P925" t="str">
        <f>IF(K925="Rob","Robusta",IF(K925="Exc","Excelsa",IF(K925="Lib","Liberica",IF(K925="Ara","Arabica",""))))</f>
        <v>Robusta</v>
      </c>
      <c r="Q925" t="str">
        <f>IF(L925="M","Medium",IF(L925="D","Dark",IF(L925="L","Light","")))</f>
        <v>Dark</v>
      </c>
      <c r="R925" t="str">
        <f>_xll.XLOOKUP(Table3[[#This Row],[Customer ID]],customers!$A$1:$A$1001,customers!$I$1:$I$1001,,0)</f>
        <v>Yes</v>
      </c>
    </row>
    <row r="926" spans="1:18" x14ac:dyDescent="0.3">
      <c r="A926" s="9" t="s">
        <v>2032</v>
      </c>
      <c r="B926" s="18">
        <v>44681</v>
      </c>
      <c r="C926" s="8">
        <f>YEAR(B926)</f>
        <v>2022</v>
      </c>
      <c r="D926" s="38" t="str">
        <f t="shared" si="14"/>
        <v>Apr</v>
      </c>
      <c r="E926" s="9" t="s">
        <v>2033</v>
      </c>
      <c r="F926" s="10" t="s">
        <v>6167</v>
      </c>
      <c r="G926" s="9">
        <v>2</v>
      </c>
      <c r="H926" s="9" t="str">
        <f>_xll.XLOOKUP(E926,customers!$A$1:$A$1001,customers!$B$1:$B$1001,,0)</f>
        <v>Warner Maddox</v>
      </c>
      <c r="I926" s="32" t="str">
        <f>_xll.XLOOKUP(E926,customers!$A$1:$A$1001,customers!$C$1:$C$1001,,0)</f>
        <v>wmaddox7l@timesonline.co.uk</v>
      </c>
      <c r="J926" s="9" t="str">
        <f>_xll.XLOOKUP(E926,customers!$A$1:$A$1001,customers!$G$1:$G$1001,,0)</f>
        <v>United States</v>
      </c>
      <c r="K926" s="10" t="str">
        <f>_xll.XLOOKUP(F926,products!$A$1:$A$49,products!$B$1:$B$49,,0)</f>
        <v>Ara</v>
      </c>
      <c r="L926" s="10" t="str">
        <f>_xll.XLOOKUP(F926,products!$A$1:$A$49,products!$C$1:$C$49,,0)</f>
        <v>L</v>
      </c>
      <c r="M926" s="10" t="str">
        <f>_xll.XLOOKUP(F926,products!$A$1:$A$49,products!$D$1:$D$49,,0) &amp; " Kg "</f>
        <v xml:space="preserve">0.2 Kg </v>
      </c>
      <c r="N926" s="24">
        <f>_xll.XLOOKUP(F926,products!$A$1:$A$49,products!$E$1:$E$49,,0)</f>
        <v>3.8849999999999998</v>
      </c>
      <c r="O926" s="25">
        <f>(G926*N926)</f>
        <v>7.77</v>
      </c>
      <c r="P926" t="str">
        <f>IF(K926="Rob","Robusta",IF(K926="Exc","Excelsa",IF(K926="Lib","Liberica",IF(K926="Ara","Arabica",""))))</f>
        <v>Arabica</v>
      </c>
      <c r="Q926" t="str">
        <f>IF(L926="M","Medium",IF(L926="D","Dark",IF(L926="L","Light","")))</f>
        <v>Light</v>
      </c>
      <c r="R926" t="str">
        <f>_xll.XLOOKUP(Table3[[#This Row],[Customer ID]],customers!$A$1:$A$1001,customers!$I$1:$I$1001,,0)</f>
        <v>No</v>
      </c>
    </row>
    <row r="927" spans="1:18" x14ac:dyDescent="0.3">
      <c r="A927" s="12" t="s">
        <v>3984</v>
      </c>
      <c r="B927" s="19">
        <v>44682</v>
      </c>
      <c r="C927" s="11">
        <f>YEAR(B927)</f>
        <v>2022</v>
      </c>
      <c r="D927" s="38" t="str">
        <f t="shared" si="14"/>
        <v>May</v>
      </c>
      <c r="E927" s="12" t="s">
        <v>3985</v>
      </c>
      <c r="F927" s="13" t="s">
        <v>6169</v>
      </c>
      <c r="G927" s="12">
        <v>2</v>
      </c>
      <c r="H927" s="12" t="str">
        <f>_xll.XLOOKUP(E927,customers!$A$1:$A$1001,customers!$B$1:$B$1001,,0)</f>
        <v>Winne Roche</v>
      </c>
      <c r="I927" s="33" t="str">
        <f>_xll.XLOOKUP(E927,customers!$A$1:$A$1001,customers!$C$1:$C$1001,,0)</f>
        <v>wrocheh7@xinhuanet.com</v>
      </c>
      <c r="J927" s="12" t="str">
        <f>_xll.XLOOKUP(E927,customers!$A$1:$A$1001,customers!$G$1:$G$1001,,0)</f>
        <v>United States</v>
      </c>
      <c r="K927" s="13" t="str">
        <f>_xll.XLOOKUP(F927,products!$A$1:$A$49,products!$B$1:$B$49,,0)</f>
        <v>Lib</v>
      </c>
      <c r="L927" s="13" t="str">
        <f>_xll.XLOOKUP(F927,products!$A$1:$A$49,products!$C$1:$C$49,,0)</f>
        <v>D</v>
      </c>
      <c r="M927" s="10" t="str">
        <f>_xll.XLOOKUP(F927,products!$A$1:$A$49,products!$D$1:$D$49,,0) &amp; " Kg "</f>
        <v xml:space="preserve">0.5 Kg </v>
      </c>
      <c r="N927" s="26">
        <f>_xll.XLOOKUP(F927,products!$A$1:$A$49,products!$E$1:$E$49,,0)</f>
        <v>7.77</v>
      </c>
      <c r="O927" s="27">
        <f>(G927*N927)</f>
        <v>15.54</v>
      </c>
      <c r="P927" t="str">
        <f>IF(K927="Rob","Robusta",IF(K927="Exc","Excelsa",IF(K927="Lib","Liberica",IF(K927="Ara","Arabica",""))))</f>
        <v>Liberica</v>
      </c>
      <c r="Q927" t="str">
        <f>IF(L927="M","Medium",IF(L927="D","Dark",IF(L927="L","Light","")))</f>
        <v>Dark</v>
      </c>
      <c r="R927" t="str">
        <f>_xll.XLOOKUP(Table3[[#This Row],[Customer ID]],customers!$A$1:$A$1001,customers!$I$1:$I$1001,,0)</f>
        <v>Yes</v>
      </c>
    </row>
    <row r="928" spans="1:18" x14ac:dyDescent="0.3">
      <c r="A928" s="9" t="s">
        <v>4029</v>
      </c>
      <c r="B928" s="18">
        <v>44682</v>
      </c>
      <c r="C928" s="8">
        <f>YEAR(B928)</f>
        <v>2022</v>
      </c>
      <c r="D928" s="38" t="str">
        <f t="shared" si="14"/>
        <v>May</v>
      </c>
      <c r="E928" s="9" t="s">
        <v>4030</v>
      </c>
      <c r="F928" s="10" t="s">
        <v>6166</v>
      </c>
      <c r="G928" s="9">
        <v>2</v>
      </c>
      <c r="H928" s="9" t="str">
        <f>_xll.XLOOKUP(E928,customers!$A$1:$A$1001,customers!$B$1:$B$1001,,0)</f>
        <v>Byron Acarson</v>
      </c>
      <c r="I928" s="32" t="str">
        <f>_xll.XLOOKUP(E928,customers!$A$1:$A$1001,customers!$C$1:$C$1001,,0)</f>
        <v>bacarsonhf@cnn.com</v>
      </c>
      <c r="J928" s="9" t="str">
        <f>_xll.XLOOKUP(E928,customers!$A$1:$A$1001,customers!$G$1:$G$1001,,0)</f>
        <v>United States</v>
      </c>
      <c r="K928" s="10" t="str">
        <f>_xll.XLOOKUP(F928,products!$A$1:$A$49,products!$B$1:$B$49,,0)</f>
        <v>Exc</v>
      </c>
      <c r="L928" s="10" t="str">
        <f>_xll.XLOOKUP(F928,products!$A$1:$A$49,products!$C$1:$C$49,,0)</f>
        <v>M</v>
      </c>
      <c r="M928" s="10" t="str">
        <f>_xll.XLOOKUP(F928,products!$A$1:$A$49,products!$D$1:$D$49,,0) &amp; " Kg "</f>
        <v xml:space="preserve">2.5 Kg </v>
      </c>
      <c r="N928" s="24">
        <f>_xll.XLOOKUP(F928,products!$A$1:$A$49,products!$E$1:$E$49,,0)</f>
        <v>31.624999999999996</v>
      </c>
      <c r="O928" s="25">
        <f>(G928*N928)</f>
        <v>63.249999999999993</v>
      </c>
      <c r="P928" t="str">
        <f>IF(K928="Rob","Robusta",IF(K928="Exc","Excelsa",IF(K928="Lib","Liberica",IF(K928="Ara","Arabica",""))))</f>
        <v>Excelsa</v>
      </c>
      <c r="Q928" t="str">
        <f>IF(L928="M","Medium",IF(L928="D","Dark",IF(L928="L","Light","")))</f>
        <v>Medium</v>
      </c>
      <c r="R928" t="str">
        <f>_xll.XLOOKUP(Table3[[#This Row],[Customer ID]],customers!$A$1:$A$1001,customers!$I$1:$I$1001,,0)</f>
        <v>Yes</v>
      </c>
    </row>
    <row r="929" spans="1:18" x14ac:dyDescent="0.3">
      <c r="A929" s="12" t="s">
        <v>1980</v>
      </c>
      <c r="B929" s="19">
        <v>44683</v>
      </c>
      <c r="C929" s="11">
        <f>YEAR(B929)</f>
        <v>2022</v>
      </c>
      <c r="D929" s="38" t="str">
        <f t="shared" si="14"/>
        <v>May</v>
      </c>
      <c r="E929" s="12" t="s">
        <v>1981</v>
      </c>
      <c r="F929" s="13" t="s">
        <v>6179</v>
      </c>
      <c r="G929" s="12">
        <v>5</v>
      </c>
      <c r="H929" s="12" t="str">
        <f>_xll.XLOOKUP(E929,customers!$A$1:$A$1001,customers!$B$1:$B$1001,,0)</f>
        <v>Arabella Fransewich</v>
      </c>
      <c r="I929" s="33">
        <f>_xll.XLOOKUP(E929,customers!$A$1:$A$1001,customers!$C$1:$C$1001,,0)</f>
        <v>0</v>
      </c>
      <c r="J929" s="12" t="str">
        <f>_xll.XLOOKUP(E929,customers!$A$1:$A$1001,customers!$G$1:$G$1001,,0)</f>
        <v>Ireland</v>
      </c>
      <c r="K929" s="13" t="str">
        <f>_xll.XLOOKUP(F929,products!$A$1:$A$49,products!$B$1:$B$49,,0)</f>
        <v>Rob</v>
      </c>
      <c r="L929" s="13" t="str">
        <f>_xll.XLOOKUP(F929,products!$A$1:$A$49,products!$C$1:$C$49,,0)</f>
        <v>L</v>
      </c>
      <c r="M929" s="10" t="str">
        <f>_xll.XLOOKUP(F929,products!$A$1:$A$49,products!$D$1:$D$49,,0) &amp; " Kg "</f>
        <v xml:space="preserve">1 Kg </v>
      </c>
      <c r="N929" s="26">
        <f>_xll.XLOOKUP(F929,products!$A$1:$A$49,products!$E$1:$E$49,,0)</f>
        <v>11.95</v>
      </c>
      <c r="O929" s="27">
        <f>(G929*N929)</f>
        <v>59.75</v>
      </c>
      <c r="P929" t="str">
        <f>IF(K929="Rob","Robusta",IF(K929="Exc","Excelsa",IF(K929="Lib","Liberica",IF(K929="Ara","Arabica",""))))</f>
        <v>Robusta</v>
      </c>
      <c r="Q929" t="str">
        <f>IF(L929="M","Medium",IF(L929="D","Dark",IF(L929="L","Light","")))</f>
        <v>Light</v>
      </c>
      <c r="R929" t="str">
        <f>_xll.XLOOKUP(Table3[[#This Row],[Customer ID]],customers!$A$1:$A$1001,customers!$I$1:$I$1001,,0)</f>
        <v>Yes</v>
      </c>
    </row>
    <row r="930" spans="1:18" x14ac:dyDescent="0.3">
      <c r="A930" s="9" t="s">
        <v>6117</v>
      </c>
      <c r="B930" s="18">
        <v>44685</v>
      </c>
      <c r="C930" s="8">
        <f>YEAR(B930)</f>
        <v>2022</v>
      </c>
      <c r="D930" s="38" t="str">
        <f t="shared" si="14"/>
        <v>May</v>
      </c>
      <c r="E930" s="9" t="s">
        <v>6118</v>
      </c>
      <c r="F930" s="10" t="s">
        <v>6146</v>
      </c>
      <c r="G930" s="9">
        <v>5</v>
      </c>
      <c r="H930" s="9" t="str">
        <f>_xll.XLOOKUP(E930,customers!$A$1:$A$1001,customers!$B$1:$B$1001,,0)</f>
        <v>Marguerite Graves</v>
      </c>
      <c r="I930" s="32">
        <f>_xll.XLOOKUP(E930,customers!$A$1:$A$1001,customers!$C$1:$C$1001,,0)</f>
        <v>0</v>
      </c>
      <c r="J930" s="9" t="str">
        <f>_xll.XLOOKUP(E930,customers!$A$1:$A$1001,customers!$G$1:$G$1001,,0)</f>
        <v>United States</v>
      </c>
      <c r="K930" s="10" t="str">
        <f>_xll.XLOOKUP(F930,products!$A$1:$A$49,products!$B$1:$B$49,,0)</f>
        <v>Rob</v>
      </c>
      <c r="L930" s="10" t="str">
        <f>_xll.XLOOKUP(F930,products!$A$1:$A$49,products!$C$1:$C$49,,0)</f>
        <v>M</v>
      </c>
      <c r="M930" s="10" t="str">
        <f>_xll.XLOOKUP(F930,products!$A$1:$A$49,products!$D$1:$D$49,,0) &amp; " Kg "</f>
        <v xml:space="preserve">0.5 Kg </v>
      </c>
      <c r="N930" s="24">
        <f>_xll.XLOOKUP(F930,products!$A$1:$A$49,products!$E$1:$E$49,,0)</f>
        <v>5.97</v>
      </c>
      <c r="O930" s="25">
        <f>(G930*N930)</f>
        <v>29.849999999999998</v>
      </c>
      <c r="P930" t="str">
        <f>IF(K930="Rob","Robusta",IF(K930="Exc","Excelsa",IF(K930="Lib","Liberica",IF(K930="Ara","Arabica",""))))</f>
        <v>Robusta</v>
      </c>
      <c r="Q930" t="str">
        <f>IF(L930="M","Medium",IF(L930="D","Dark",IF(L930="L","Light","")))</f>
        <v>Medium</v>
      </c>
      <c r="R930" t="str">
        <f>_xll.XLOOKUP(Table3[[#This Row],[Customer ID]],customers!$A$1:$A$1001,customers!$I$1:$I$1001,,0)</f>
        <v>No</v>
      </c>
    </row>
    <row r="931" spans="1:18" x14ac:dyDescent="0.3">
      <c r="A931" s="12" t="s">
        <v>2532</v>
      </c>
      <c r="B931" s="19">
        <v>44686</v>
      </c>
      <c r="C931" s="11">
        <f>YEAR(B931)</f>
        <v>2022</v>
      </c>
      <c r="D931" s="38" t="str">
        <f t="shared" si="14"/>
        <v>May</v>
      </c>
      <c r="E931" s="12" t="s">
        <v>2533</v>
      </c>
      <c r="F931" s="13" t="s">
        <v>6171</v>
      </c>
      <c r="G931" s="12">
        <v>5</v>
      </c>
      <c r="H931" s="12" t="str">
        <f>_xll.XLOOKUP(E931,customers!$A$1:$A$1001,customers!$B$1:$B$1001,,0)</f>
        <v>Feliks Babber</v>
      </c>
      <c r="I931" s="33" t="str">
        <f>_xll.XLOOKUP(E931,customers!$A$1:$A$1001,customers!$C$1:$C$1001,,0)</f>
        <v>fbabbera2@stanford.edu</v>
      </c>
      <c r="J931" s="12" t="str">
        <f>_xll.XLOOKUP(E931,customers!$A$1:$A$1001,customers!$G$1:$G$1001,,0)</f>
        <v>United States</v>
      </c>
      <c r="K931" s="13" t="str">
        <f>_xll.XLOOKUP(F931,products!$A$1:$A$49,products!$B$1:$B$49,,0)</f>
        <v>Exc</v>
      </c>
      <c r="L931" s="13" t="str">
        <f>_xll.XLOOKUP(F931,products!$A$1:$A$49,products!$C$1:$C$49,,0)</f>
        <v>L</v>
      </c>
      <c r="M931" s="10" t="str">
        <f>_xll.XLOOKUP(F931,products!$A$1:$A$49,products!$D$1:$D$49,,0) &amp; " Kg "</f>
        <v xml:space="preserve">1 Kg </v>
      </c>
      <c r="N931" s="26">
        <f>_xll.XLOOKUP(F931,products!$A$1:$A$49,products!$E$1:$E$49,,0)</f>
        <v>14.85</v>
      </c>
      <c r="O931" s="27">
        <f>(G931*N931)</f>
        <v>74.25</v>
      </c>
      <c r="P931" t="str">
        <f>IF(K931="Rob","Robusta",IF(K931="Exc","Excelsa",IF(K931="Lib","Liberica",IF(K931="Ara","Arabica",""))))</f>
        <v>Excelsa</v>
      </c>
      <c r="Q931" t="str">
        <f>IF(L931="M","Medium",IF(L931="D","Dark",IF(L931="L","Light","")))</f>
        <v>Light</v>
      </c>
      <c r="R931" t="str">
        <f>_xll.XLOOKUP(Table3[[#This Row],[Customer ID]],customers!$A$1:$A$1001,customers!$I$1:$I$1001,,0)</f>
        <v>Yes</v>
      </c>
    </row>
    <row r="932" spans="1:18" x14ac:dyDescent="0.3">
      <c r="A932" s="9" t="s">
        <v>3391</v>
      </c>
      <c r="B932" s="18">
        <v>44691</v>
      </c>
      <c r="C932" s="8">
        <f>YEAR(B932)</f>
        <v>2022</v>
      </c>
      <c r="D932" s="38" t="str">
        <f t="shared" si="14"/>
        <v>May</v>
      </c>
      <c r="E932" s="9" t="s">
        <v>3392</v>
      </c>
      <c r="F932" s="10" t="s">
        <v>6170</v>
      </c>
      <c r="G932" s="9">
        <v>5</v>
      </c>
      <c r="H932" s="9" t="str">
        <f>_xll.XLOOKUP(E932,customers!$A$1:$A$1001,customers!$B$1:$B$1001,,0)</f>
        <v>Nataniel Helkin</v>
      </c>
      <c r="I932" s="32" t="str">
        <f>_xll.XLOOKUP(E932,customers!$A$1:$A$1001,customers!$C$1:$C$1001,,0)</f>
        <v>nhelkine9@example.com</v>
      </c>
      <c r="J932" s="9" t="str">
        <f>_xll.XLOOKUP(E932,customers!$A$1:$A$1001,customers!$G$1:$G$1001,,0)</f>
        <v>United States</v>
      </c>
      <c r="K932" s="10" t="str">
        <f>_xll.XLOOKUP(F932,products!$A$1:$A$49,products!$B$1:$B$49,,0)</f>
        <v>Lib</v>
      </c>
      <c r="L932" s="10" t="str">
        <f>_xll.XLOOKUP(F932,products!$A$1:$A$49,products!$C$1:$C$49,,0)</f>
        <v>L</v>
      </c>
      <c r="M932" s="10" t="str">
        <f>_xll.XLOOKUP(F932,products!$A$1:$A$49,products!$D$1:$D$49,,0) &amp; " Kg "</f>
        <v xml:space="preserve">1 Kg </v>
      </c>
      <c r="N932" s="24">
        <f>_xll.XLOOKUP(F932,products!$A$1:$A$49,products!$E$1:$E$49,,0)</f>
        <v>15.85</v>
      </c>
      <c r="O932" s="25">
        <f>(G932*N932)</f>
        <v>79.25</v>
      </c>
      <c r="P932" t="str">
        <f>IF(K932="Rob","Robusta",IF(K932="Exc","Excelsa",IF(K932="Lib","Liberica",IF(K932="Ara","Arabica",""))))</f>
        <v>Liberica</v>
      </c>
      <c r="Q932" t="str">
        <f>IF(L932="M","Medium",IF(L932="D","Dark",IF(L932="L","Light","")))</f>
        <v>Light</v>
      </c>
      <c r="R932" t="str">
        <f>_xll.XLOOKUP(Table3[[#This Row],[Customer ID]],customers!$A$1:$A$1001,customers!$I$1:$I$1001,,0)</f>
        <v>No</v>
      </c>
    </row>
    <row r="933" spans="1:18" x14ac:dyDescent="0.3">
      <c r="A933" s="12" t="s">
        <v>2563</v>
      </c>
      <c r="B933" s="19">
        <v>44692</v>
      </c>
      <c r="C933" s="11">
        <f>YEAR(B933)</f>
        <v>2022</v>
      </c>
      <c r="D933" s="38" t="str">
        <f t="shared" si="14"/>
        <v>May</v>
      </c>
      <c r="E933" s="12" t="s">
        <v>2564</v>
      </c>
      <c r="F933" s="13" t="s">
        <v>6166</v>
      </c>
      <c r="G933" s="12">
        <v>2</v>
      </c>
      <c r="H933" s="12" t="str">
        <f>_xll.XLOOKUP(E933,customers!$A$1:$A$1001,customers!$B$1:$B$1001,,0)</f>
        <v>Leesa Flaonier</v>
      </c>
      <c r="I933" s="33" t="str">
        <f>_xll.XLOOKUP(E933,customers!$A$1:$A$1001,customers!$C$1:$C$1001,,0)</f>
        <v>lflaoniera8@wordpress.org</v>
      </c>
      <c r="J933" s="12" t="str">
        <f>_xll.XLOOKUP(E933,customers!$A$1:$A$1001,customers!$G$1:$G$1001,,0)</f>
        <v>United States</v>
      </c>
      <c r="K933" s="13" t="str">
        <f>_xll.XLOOKUP(F933,products!$A$1:$A$49,products!$B$1:$B$49,,0)</f>
        <v>Exc</v>
      </c>
      <c r="L933" s="13" t="str">
        <f>_xll.XLOOKUP(F933,products!$A$1:$A$49,products!$C$1:$C$49,,0)</f>
        <v>M</v>
      </c>
      <c r="M933" s="10" t="str">
        <f>_xll.XLOOKUP(F933,products!$A$1:$A$49,products!$D$1:$D$49,,0) &amp; " Kg "</f>
        <v xml:space="preserve">2.5 Kg </v>
      </c>
      <c r="N933" s="26">
        <f>_xll.XLOOKUP(F933,products!$A$1:$A$49,products!$E$1:$E$49,,0)</f>
        <v>31.624999999999996</v>
      </c>
      <c r="O933" s="27">
        <f>(G933*N933)</f>
        <v>63.249999999999993</v>
      </c>
      <c r="P933" t="str">
        <f>IF(K933="Rob","Robusta",IF(K933="Exc","Excelsa",IF(K933="Lib","Liberica",IF(K933="Ara","Arabica",""))))</f>
        <v>Excelsa</v>
      </c>
      <c r="Q933" t="str">
        <f>IF(L933="M","Medium",IF(L933="D","Dark",IF(L933="L","Light","")))</f>
        <v>Medium</v>
      </c>
      <c r="R933" t="str">
        <f>_xll.XLOOKUP(Table3[[#This Row],[Customer ID]],customers!$A$1:$A$1001,customers!$I$1:$I$1001,,0)</f>
        <v>No</v>
      </c>
    </row>
    <row r="934" spans="1:18" x14ac:dyDescent="0.3">
      <c r="A934" s="9" t="s">
        <v>4211</v>
      </c>
      <c r="B934" s="18">
        <v>44693</v>
      </c>
      <c r="C934" s="8">
        <f>YEAR(B934)</f>
        <v>2022</v>
      </c>
      <c r="D934" s="38" t="str">
        <f t="shared" si="14"/>
        <v>May</v>
      </c>
      <c r="E934" s="9" t="s">
        <v>4212</v>
      </c>
      <c r="F934" s="10" t="s">
        <v>6168</v>
      </c>
      <c r="G934" s="9">
        <v>2</v>
      </c>
      <c r="H934" s="9" t="str">
        <f>_xll.XLOOKUP(E934,customers!$A$1:$A$1001,customers!$B$1:$B$1001,,0)</f>
        <v>Dollie Gadsden</v>
      </c>
      <c r="I934" s="32" t="str">
        <f>_xll.XLOOKUP(E934,customers!$A$1:$A$1001,customers!$C$1:$C$1001,,0)</f>
        <v>dgadsdenib@google.com.hk</v>
      </c>
      <c r="J934" s="9" t="str">
        <f>_xll.XLOOKUP(E934,customers!$A$1:$A$1001,customers!$G$1:$G$1001,,0)</f>
        <v>Ireland</v>
      </c>
      <c r="K934" s="10" t="str">
        <f>_xll.XLOOKUP(F934,products!$A$1:$A$49,products!$B$1:$B$49,,0)</f>
        <v>Ara</v>
      </c>
      <c r="L934" s="10" t="str">
        <f>_xll.XLOOKUP(F934,products!$A$1:$A$49,products!$C$1:$C$49,,0)</f>
        <v>D</v>
      </c>
      <c r="M934" s="10" t="str">
        <f>_xll.XLOOKUP(F934,products!$A$1:$A$49,products!$D$1:$D$49,,0) &amp; " Kg "</f>
        <v xml:space="preserve">2.5 Kg </v>
      </c>
      <c r="N934" s="24">
        <f>_xll.XLOOKUP(F934,products!$A$1:$A$49,products!$E$1:$E$49,,0)</f>
        <v>22.884999999999998</v>
      </c>
      <c r="O934" s="25">
        <f>(G934*N934)</f>
        <v>45.769999999999996</v>
      </c>
      <c r="P934" t="str">
        <f>IF(K934="Rob","Robusta",IF(K934="Exc","Excelsa",IF(K934="Lib","Liberica",IF(K934="Ara","Arabica",""))))</f>
        <v>Arabica</v>
      </c>
      <c r="Q934" t="str">
        <f>IF(L934="M","Medium",IF(L934="D","Dark",IF(L934="L","Light","")))</f>
        <v>Dark</v>
      </c>
      <c r="R934" t="str">
        <f>_xll.XLOOKUP(Table3[[#This Row],[Customer ID]],customers!$A$1:$A$1001,customers!$I$1:$I$1001,,0)</f>
        <v>Yes</v>
      </c>
    </row>
    <row r="935" spans="1:18" x14ac:dyDescent="0.3">
      <c r="A935" s="12" t="s">
        <v>1276</v>
      </c>
      <c r="B935" s="19">
        <v>44694</v>
      </c>
      <c r="C935" s="11">
        <f>YEAR(B935)</f>
        <v>2022</v>
      </c>
      <c r="D935" s="38" t="str">
        <f t="shared" si="14"/>
        <v>May</v>
      </c>
      <c r="E935" s="12" t="s">
        <v>1277</v>
      </c>
      <c r="F935" s="13" t="s">
        <v>6165</v>
      </c>
      <c r="G935" s="12">
        <v>1</v>
      </c>
      <c r="H935" s="12" t="str">
        <f>_xll.XLOOKUP(E935,customers!$A$1:$A$1001,customers!$B$1:$B$1001,,0)</f>
        <v>Vallie Kundt</v>
      </c>
      <c r="I935" s="33" t="str">
        <f>_xll.XLOOKUP(E935,customers!$A$1:$A$1001,customers!$C$1:$C$1001,,0)</f>
        <v>vkundt3w@bigcartel.com</v>
      </c>
      <c r="J935" s="12" t="str">
        <f>_xll.XLOOKUP(E935,customers!$A$1:$A$1001,customers!$G$1:$G$1001,,0)</f>
        <v>Ireland</v>
      </c>
      <c r="K935" s="13" t="str">
        <f>_xll.XLOOKUP(F935,products!$A$1:$A$49,products!$B$1:$B$49,,0)</f>
        <v>Lib</v>
      </c>
      <c r="L935" s="13" t="str">
        <f>_xll.XLOOKUP(F935,products!$A$1:$A$49,products!$C$1:$C$49,,0)</f>
        <v>D</v>
      </c>
      <c r="M935" s="10" t="str">
        <f>_xll.XLOOKUP(F935,products!$A$1:$A$49,products!$D$1:$D$49,,0) &amp; " Kg "</f>
        <v xml:space="preserve">2.5 Kg </v>
      </c>
      <c r="N935" s="26">
        <f>_xll.XLOOKUP(F935,products!$A$1:$A$49,products!$E$1:$E$49,,0)</f>
        <v>29.784999999999997</v>
      </c>
      <c r="O935" s="27">
        <f>(G935*N935)</f>
        <v>29.784999999999997</v>
      </c>
      <c r="P935" t="str">
        <f>IF(K935="Rob","Robusta",IF(K935="Exc","Excelsa",IF(K935="Lib","Liberica",IF(K935="Ara","Arabica",""))))</f>
        <v>Liberica</v>
      </c>
      <c r="Q935" t="str">
        <f>IF(L935="M","Medium",IF(L935="D","Dark",IF(L935="L","Light","")))</f>
        <v>Dark</v>
      </c>
      <c r="R935" t="str">
        <f>_xll.XLOOKUP(Table3[[#This Row],[Customer ID]],customers!$A$1:$A$1001,customers!$I$1:$I$1001,,0)</f>
        <v>Yes</v>
      </c>
    </row>
    <row r="936" spans="1:18" x14ac:dyDescent="0.3">
      <c r="A936" s="9" t="s">
        <v>3605</v>
      </c>
      <c r="B936" s="18">
        <v>44694</v>
      </c>
      <c r="C936" s="8">
        <f>YEAR(B936)</f>
        <v>2022</v>
      </c>
      <c r="D936" s="38" t="str">
        <f t="shared" si="14"/>
        <v>May</v>
      </c>
      <c r="E936" s="9" t="s">
        <v>3606</v>
      </c>
      <c r="F936" s="10" t="s">
        <v>6153</v>
      </c>
      <c r="G936" s="9">
        <v>2</v>
      </c>
      <c r="H936" s="9" t="str">
        <f>_xll.XLOOKUP(E936,customers!$A$1:$A$1001,customers!$B$1:$B$1001,,0)</f>
        <v>Malynda Glawsop</v>
      </c>
      <c r="I936" s="32" t="str">
        <f>_xll.XLOOKUP(E936,customers!$A$1:$A$1001,customers!$C$1:$C$1001,,0)</f>
        <v>mglawsopfb@reverbnation.com</v>
      </c>
      <c r="J936" s="9" t="str">
        <f>_xll.XLOOKUP(E936,customers!$A$1:$A$1001,customers!$G$1:$G$1001,,0)</f>
        <v>United States</v>
      </c>
      <c r="K936" s="10" t="str">
        <f>_xll.XLOOKUP(F936,products!$A$1:$A$49,products!$B$1:$B$49,,0)</f>
        <v>Exc</v>
      </c>
      <c r="L936" s="10" t="str">
        <f>_xll.XLOOKUP(F936,products!$A$1:$A$49,products!$C$1:$C$49,,0)</f>
        <v>D</v>
      </c>
      <c r="M936" s="10" t="str">
        <f>_xll.XLOOKUP(F936,products!$A$1:$A$49,products!$D$1:$D$49,,0) &amp; " Kg "</f>
        <v xml:space="preserve">0.2 Kg </v>
      </c>
      <c r="N936" s="24">
        <f>_xll.XLOOKUP(F936,products!$A$1:$A$49,products!$E$1:$E$49,,0)</f>
        <v>3.645</v>
      </c>
      <c r="O936" s="25">
        <f>(G936*N936)</f>
        <v>7.29</v>
      </c>
      <c r="P936" t="str">
        <f>IF(K936="Rob","Robusta",IF(K936="Exc","Excelsa",IF(K936="Lib","Liberica",IF(K936="Ara","Arabica",""))))</f>
        <v>Excelsa</v>
      </c>
      <c r="Q936" t="str">
        <f>IF(L936="M","Medium",IF(L936="D","Dark",IF(L936="L","Light","")))</f>
        <v>Dark</v>
      </c>
      <c r="R936" t="str">
        <f>_xll.XLOOKUP(Table3[[#This Row],[Customer ID]],customers!$A$1:$A$1001,customers!$I$1:$I$1001,,0)</f>
        <v>No</v>
      </c>
    </row>
    <row r="937" spans="1:18" x14ac:dyDescent="0.3">
      <c r="A937" s="12" t="s">
        <v>4128</v>
      </c>
      <c r="B937" s="19">
        <v>44694</v>
      </c>
      <c r="C937" s="11">
        <f>YEAR(B937)</f>
        <v>2022</v>
      </c>
      <c r="D937" s="38" t="str">
        <f t="shared" si="14"/>
        <v>May</v>
      </c>
      <c r="E937" s="12" t="s">
        <v>4129</v>
      </c>
      <c r="F937" s="13" t="s">
        <v>6149</v>
      </c>
      <c r="G937" s="12">
        <v>2</v>
      </c>
      <c r="H937" s="12" t="str">
        <f>_xll.XLOOKUP(E937,customers!$A$1:$A$1001,customers!$B$1:$B$1001,,0)</f>
        <v>Marne Mingey</v>
      </c>
      <c r="I937" s="33">
        <f>_xll.XLOOKUP(E937,customers!$A$1:$A$1001,customers!$C$1:$C$1001,,0)</f>
        <v>0</v>
      </c>
      <c r="J937" s="12" t="str">
        <f>_xll.XLOOKUP(E937,customers!$A$1:$A$1001,customers!$G$1:$G$1001,,0)</f>
        <v>United States</v>
      </c>
      <c r="K937" s="13" t="str">
        <f>_xll.XLOOKUP(F937,products!$A$1:$A$49,products!$B$1:$B$49,,0)</f>
        <v>Rob</v>
      </c>
      <c r="L937" s="13" t="str">
        <f>_xll.XLOOKUP(F937,products!$A$1:$A$49,products!$C$1:$C$49,,0)</f>
        <v>D</v>
      </c>
      <c r="M937" s="10" t="str">
        <f>_xll.XLOOKUP(F937,products!$A$1:$A$49,products!$D$1:$D$49,,0) &amp; " Kg "</f>
        <v xml:space="preserve">2.5 Kg </v>
      </c>
      <c r="N937" s="26">
        <f>_xll.XLOOKUP(F937,products!$A$1:$A$49,products!$E$1:$E$49,,0)</f>
        <v>20.584999999999997</v>
      </c>
      <c r="O937" s="27">
        <f>(G937*N937)</f>
        <v>41.169999999999995</v>
      </c>
      <c r="P937" t="str">
        <f>IF(K937="Rob","Robusta",IF(K937="Exc","Excelsa",IF(K937="Lib","Liberica",IF(K937="Ara","Arabica",""))))</f>
        <v>Robusta</v>
      </c>
      <c r="Q937" t="str">
        <f>IF(L937="M","Medium",IF(L937="D","Dark",IF(L937="L","Light","")))</f>
        <v>Dark</v>
      </c>
      <c r="R937" t="str">
        <f>_xll.XLOOKUP(Table3[[#This Row],[Customer ID]],customers!$A$1:$A$1001,customers!$I$1:$I$1001,,0)</f>
        <v>No</v>
      </c>
    </row>
    <row r="938" spans="1:18" x14ac:dyDescent="0.3">
      <c r="A938" s="9" t="s">
        <v>2112</v>
      </c>
      <c r="B938" s="18">
        <v>44697</v>
      </c>
      <c r="C938" s="8">
        <f>YEAR(B938)</f>
        <v>2022</v>
      </c>
      <c r="D938" s="38" t="str">
        <f t="shared" si="14"/>
        <v>May</v>
      </c>
      <c r="E938" s="9" t="s">
        <v>2113</v>
      </c>
      <c r="F938" s="10" t="s">
        <v>6178</v>
      </c>
      <c r="G938" s="9">
        <v>4</v>
      </c>
      <c r="H938" s="9" t="str">
        <f>_xll.XLOOKUP(E938,customers!$A$1:$A$1001,customers!$B$1:$B$1001,,0)</f>
        <v>Kerr Patise</v>
      </c>
      <c r="I938" s="32" t="str">
        <f>_xll.XLOOKUP(E938,customers!$A$1:$A$1001,customers!$C$1:$C$1001,,0)</f>
        <v>kpatise7z@jigsy.com</v>
      </c>
      <c r="J938" s="9" t="str">
        <f>_xll.XLOOKUP(E938,customers!$A$1:$A$1001,customers!$G$1:$G$1001,,0)</f>
        <v>United States</v>
      </c>
      <c r="K938" s="10" t="str">
        <f>_xll.XLOOKUP(F938,products!$A$1:$A$49,products!$B$1:$B$49,,0)</f>
        <v>Rob</v>
      </c>
      <c r="L938" s="10" t="str">
        <f>_xll.XLOOKUP(F938,products!$A$1:$A$49,products!$C$1:$C$49,,0)</f>
        <v>L</v>
      </c>
      <c r="M938" s="10" t="str">
        <f>_xll.XLOOKUP(F938,products!$A$1:$A$49,products!$D$1:$D$49,,0) &amp; " Kg "</f>
        <v xml:space="preserve">0.2 Kg </v>
      </c>
      <c r="N938" s="24">
        <f>_xll.XLOOKUP(F938,products!$A$1:$A$49,products!$E$1:$E$49,,0)</f>
        <v>3.5849999999999995</v>
      </c>
      <c r="O938" s="25">
        <f>(G938*N938)</f>
        <v>14.339999999999998</v>
      </c>
      <c r="P938" t="str">
        <f>IF(K938="Rob","Robusta",IF(K938="Exc","Excelsa",IF(K938="Lib","Liberica",IF(K938="Ara","Arabica",""))))</f>
        <v>Robusta</v>
      </c>
      <c r="Q938" t="str">
        <f>IF(L938="M","Medium",IF(L938="D","Dark",IF(L938="L","Light","")))</f>
        <v>Light</v>
      </c>
      <c r="R938" t="str">
        <f>_xll.XLOOKUP(Table3[[#This Row],[Customer ID]],customers!$A$1:$A$1001,customers!$I$1:$I$1001,,0)</f>
        <v>No</v>
      </c>
    </row>
    <row r="939" spans="1:18" x14ac:dyDescent="0.3">
      <c r="A939" s="12" t="s">
        <v>3734</v>
      </c>
      <c r="B939" s="19">
        <v>44697</v>
      </c>
      <c r="C939" s="11">
        <f>YEAR(B939)</f>
        <v>2022</v>
      </c>
      <c r="D939" s="38" t="str">
        <f t="shared" si="14"/>
        <v>May</v>
      </c>
      <c r="E939" s="12" t="s">
        <v>3735</v>
      </c>
      <c r="F939" s="13" t="s">
        <v>6178</v>
      </c>
      <c r="G939" s="12">
        <v>6</v>
      </c>
      <c r="H939" s="12" t="str">
        <f>_xll.XLOOKUP(E939,customers!$A$1:$A$1001,customers!$B$1:$B$1001,,0)</f>
        <v>Maggy Harby</v>
      </c>
      <c r="I939" s="33" t="str">
        <f>_xll.XLOOKUP(E939,customers!$A$1:$A$1001,customers!$C$1:$C$1001,,0)</f>
        <v>mharbyfy@163.com</v>
      </c>
      <c r="J939" s="12" t="str">
        <f>_xll.XLOOKUP(E939,customers!$A$1:$A$1001,customers!$G$1:$G$1001,,0)</f>
        <v>United States</v>
      </c>
      <c r="K939" s="13" t="str">
        <f>_xll.XLOOKUP(F939,products!$A$1:$A$49,products!$B$1:$B$49,,0)</f>
        <v>Rob</v>
      </c>
      <c r="L939" s="13" t="str">
        <f>_xll.XLOOKUP(F939,products!$A$1:$A$49,products!$C$1:$C$49,,0)</f>
        <v>L</v>
      </c>
      <c r="M939" s="10" t="str">
        <f>_xll.XLOOKUP(F939,products!$A$1:$A$49,products!$D$1:$D$49,,0) &amp; " Kg "</f>
        <v xml:space="preserve">0.2 Kg </v>
      </c>
      <c r="N939" s="26">
        <f>_xll.XLOOKUP(F939,products!$A$1:$A$49,products!$E$1:$E$49,,0)</f>
        <v>3.5849999999999995</v>
      </c>
      <c r="O939" s="27">
        <f>(G939*N939)</f>
        <v>21.509999999999998</v>
      </c>
      <c r="P939" t="str">
        <f>IF(K939="Rob","Robusta",IF(K939="Exc","Excelsa",IF(K939="Lib","Liberica",IF(K939="Ara","Arabica",""))))</f>
        <v>Robusta</v>
      </c>
      <c r="Q939" t="str">
        <f>IF(L939="M","Medium",IF(L939="D","Dark",IF(L939="L","Light","")))</f>
        <v>Light</v>
      </c>
      <c r="R939" t="str">
        <f>_xll.XLOOKUP(Table3[[#This Row],[Customer ID]],customers!$A$1:$A$1001,customers!$I$1:$I$1001,,0)</f>
        <v>Yes</v>
      </c>
    </row>
    <row r="940" spans="1:18" x14ac:dyDescent="0.3">
      <c r="A940" s="9" t="s">
        <v>1549</v>
      </c>
      <c r="B940" s="18">
        <v>44698</v>
      </c>
      <c r="C940" s="8">
        <f>YEAR(B940)</f>
        <v>2022</v>
      </c>
      <c r="D940" s="38" t="str">
        <f t="shared" si="14"/>
        <v>May</v>
      </c>
      <c r="E940" s="9" t="s">
        <v>1550</v>
      </c>
      <c r="F940" s="10" t="s">
        <v>6184</v>
      </c>
      <c r="G940" s="9">
        <v>1</v>
      </c>
      <c r="H940" s="9" t="str">
        <f>_xll.XLOOKUP(E940,customers!$A$1:$A$1001,customers!$B$1:$B$1001,,0)</f>
        <v>Astrix Kitchingham</v>
      </c>
      <c r="I940" s="32" t="str">
        <f>_xll.XLOOKUP(E940,customers!$A$1:$A$1001,customers!$C$1:$C$1001,,0)</f>
        <v>akitchingham58@com.com</v>
      </c>
      <c r="J940" s="9" t="str">
        <f>_xll.XLOOKUP(E940,customers!$A$1:$A$1001,customers!$G$1:$G$1001,,0)</f>
        <v>United States</v>
      </c>
      <c r="K940" s="10" t="str">
        <f>_xll.XLOOKUP(F940,products!$A$1:$A$49,products!$B$1:$B$49,,0)</f>
        <v>Exc</v>
      </c>
      <c r="L940" s="10" t="str">
        <f>_xll.XLOOKUP(F940,products!$A$1:$A$49,products!$C$1:$C$49,,0)</f>
        <v>L</v>
      </c>
      <c r="M940" s="10" t="str">
        <f>_xll.XLOOKUP(F940,products!$A$1:$A$49,products!$D$1:$D$49,,0) &amp; " Kg "</f>
        <v xml:space="preserve">0.2 Kg </v>
      </c>
      <c r="N940" s="24">
        <f>_xll.XLOOKUP(F940,products!$A$1:$A$49,products!$E$1:$E$49,,0)</f>
        <v>4.4550000000000001</v>
      </c>
      <c r="O940" s="25">
        <f>(G940*N940)</f>
        <v>4.4550000000000001</v>
      </c>
      <c r="P940" t="str">
        <f>IF(K940="Rob","Robusta",IF(K940="Exc","Excelsa",IF(K940="Lib","Liberica",IF(K940="Ara","Arabica",""))))</f>
        <v>Excelsa</v>
      </c>
      <c r="Q940" t="str">
        <f>IF(L940="M","Medium",IF(L940="D","Dark",IF(L940="L","Light","")))</f>
        <v>Light</v>
      </c>
      <c r="R940" t="str">
        <f>_xll.XLOOKUP(Table3[[#This Row],[Customer ID]],customers!$A$1:$A$1001,customers!$I$1:$I$1001,,0)</f>
        <v>Yes</v>
      </c>
    </row>
    <row r="941" spans="1:18" x14ac:dyDescent="0.3">
      <c r="A941" s="12" t="s">
        <v>530</v>
      </c>
      <c r="B941" s="19">
        <v>44701</v>
      </c>
      <c r="C941" s="11">
        <f>YEAR(B941)</f>
        <v>2022</v>
      </c>
      <c r="D941" s="38" t="str">
        <f t="shared" si="14"/>
        <v>May</v>
      </c>
      <c r="E941" s="12" t="s">
        <v>531</v>
      </c>
      <c r="F941" s="13" t="s">
        <v>6145</v>
      </c>
      <c r="G941" s="12">
        <v>1</v>
      </c>
      <c r="H941" s="12" t="str">
        <f>_xll.XLOOKUP(E941,customers!$A$1:$A$1001,customers!$B$1:$B$1001,,0)</f>
        <v>Melvin Wharfe</v>
      </c>
      <c r="I941" s="33">
        <f>_xll.XLOOKUP(E941,customers!$A$1:$A$1001,customers!$C$1:$C$1001,,0)</f>
        <v>0</v>
      </c>
      <c r="J941" s="12" t="str">
        <f>_xll.XLOOKUP(E941,customers!$A$1:$A$1001,customers!$G$1:$G$1001,,0)</f>
        <v>Ireland</v>
      </c>
      <c r="K941" s="13" t="str">
        <f>_xll.XLOOKUP(F941,products!$A$1:$A$49,products!$B$1:$B$49,,0)</f>
        <v>Lib</v>
      </c>
      <c r="L941" s="13" t="str">
        <f>_xll.XLOOKUP(F941,products!$A$1:$A$49,products!$C$1:$C$49,,0)</f>
        <v>L</v>
      </c>
      <c r="M941" s="10" t="str">
        <f>_xll.XLOOKUP(F941,products!$A$1:$A$49,products!$D$1:$D$49,,0) &amp; " Kg "</f>
        <v xml:space="preserve">0.2 Kg </v>
      </c>
      <c r="N941" s="26">
        <f>_xll.XLOOKUP(F941,products!$A$1:$A$49,products!$E$1:$E$49,,0)</f>
        <v>4.7549999999999999</v>
      </c>
      <c r="O941" s="27">
        <f>(G941*N941)</f>
        <v>4.7549999999999999</v>
      </c>
      <c r="P941" t="str">
        <f>IF(K941="Rob","Robusta",IF(K941="Exc","Excelsa",IF(K941="Lib","Liberica",IF(K941="Ara","Arabica",""))))</f>
        <v>Liberica</v>
      </c>
      <c r="Q941" t="str">
        <f>IF(L941="M","Medium",IF(L941="D","Dark",IF(L941="L","Light","")))</f>
        <v>Light</v>
      </c>
      <c r="R941" t="str">
        <f>_xll.XLOOKUP(Table3[[#This Row],[Customer ID]],customers!$A$1:$A$1001,customers!$I$1:$I$1001,,0)</f>
        <v>Yes</v>
      </c>
    </row>
    <row r="942" spans="1:18" x14ac:dyDescent="0.3">
      <c r="A942" s="9" t="s">
        <v>1866</v>
      </c>
      <c r="B942" s="18">
        <v>44702</v>
      </c>
      <c r="C942" s="8">
        <f>YEAR(B942)</f>
        <v>2022</v>
      </c>
      <c r="D942" s="38" t="str">
        <f t="shared" si="14"/>
        <v>May</v>
      </c>
      <c r="E942" s="9" t="s">
        <v>1867</v>
      </c>
      <c r="F942" s="10" t="s">
        <v>6181</v>
      </c>
      <c r="G942" s="9">
        <v>4</v>
      </c>
      <c r="H942" s="9" t="str">
        <f>_xll.XLOOKUP(E942,customers!$A$1:$A$1001,customers!$B$1:$B$1001,,0)</f>
        <v>Effie Yurkov</v>
      </c>
      <c r="I942" s="32" t="str">
        <f>_xll.XLOOKUP(E942,customers!$A$1:$A$1001,customers!$C$1:$C$1001,,0)</f>
        <v>eyurkov6s@hud.gov</v>
      </c>
      <c r="J942" s="9" t="str">
        <f>_xll.XLOOKUP(E942,customers!$A$1:$A$1001,customers!$G$1:$G$1001,,0)</f>
        <v>United States</v>
      </c>
      <c r="K942" s="10" t="str">
        <f>_xll.XLOOKUP(F942,products!$A$1:$A$49,products!$B$1:$B$49,,0)</f>
        <v>Lib</v>
      </c>
      <c r="L942" s="10" t="str">
        <f>_xll.XLOOKUP(F942,products!$A$1:$A$49,products!$C$1:$C$49,,0)</f>
        <v>M</v>
      </c>
      <c r="M942" s="10" t="str">
        <f>_xll.XLOOKUP(F942,products!$A$1:$A$49,products!$D$1:$D$49,,0) &amp; " Kg "</f>
        <v xml:space="preserve">2.5 Kg </v>
      </c>
      <c r="N942" s="24">
        <f>_xll.XLOOKUP(F942,products!$A$1:$A$49,products!$E$1:$E$49,,0)</f>
        <v>33.464999999999996</v>
      </c>
      <c r="O942" s="25">
        <f>(G942*N942)</f>
        <v>133.85999999999999</v>
      </c>
      <c r="P942" t="str">
        <f>IF(K942="Rob","Robusta",IF(K942="Exc","Excelsa",IF(K942="Lib","Liberica",IF(K942="Ara","Arabica",""))))</f>
        <v>Liberica</v>
      </c>
      <c r="Q942" t="str">
        <f>IF(L942="M","Medium",IF(L942="D","Dark",IF(L942="L","Light","")))</f>
        <v>Medium</v>
      </c>
      <c r="R942" t="str">
        <f>_xll.XLOOKUP(Table3[[#This Row],[Customer ID]],customers!$A$1:$A$1001,customers!$I$1:$I$1001,,0)</f>
        <v>No</v>
      </c>
    </row>
    <row r="943" spans="1:18" x14ac:dyDescent="0.3">
      <c r="A943" s="12" t="s">
        <v>5861</v>
      </c>
      <c r="B943" s="19">
        <v>44703</v>
      </c>
      <c r="C943" s="11">
        <f>YEAR(B943)</f>
        <v>2022</v>
      </c>
      <c r="D943" s="38" t="str">
        <f t="shared" si="14"/>
        <v>May</v>
      </c>
      <c r="E943" s="12" t="s">
        <v>5862</v>
      </c>
      <c r="F943" s="13" t="s">
        <v>6178</v>
      </c>
      <c r="G943" s="12">
        <v>4</v>
      </c>
      <c r="H943" s="12" t="str">
        <f>_xll.XLOOKUP(E943,customers!$A$1:$A$1001,customers!$B$1:$B$1001,,0)</f>
        <v>Johnath Fairebrother</v>
      </c>
      <c r="I943" s="33">
        <f>_xll.XLOOKUP(E943,customers!$A$1:$A$1001,customers!$C$1:$C$1001,,0)</f>
        <v>0</v>
      </c>
      <c r="J943" s="12" t="str">
        <f>_xll.XLOOKUP(E943,customers!$A$1:$A$1001,customers!$G$1:$G$1001,,0)</f>
        <v>United States</v>
      </c>
      <c r="K943" s="13" t="str">
        <f>_xll.XLOOKUP(F943,products!$A$1:$A$49,products!$B$1:$B$49,,0)</f>
        <v>Rob</v>
      </c>
      <c r="L943" s="13" t="str">
        <f>_xll.XLOOKUP(F943,products!$A$1:$A$49,products!$C$1:$C$49,,0)</f>
        <v>L</v>
      </c>
      <c r="M943" s="10" t="str">
        <f>_xll.XLOOKUP(F943,products!$A$1:$A$49,products!$D$1:$D$49,,0) &amp; " Kg "</f>
        <v xml:space="preserve">0.2 Kg </v>
      </c>
      <c r="N943" s="26">
        <f>_xll.XLOOKUP(F943,products!$A$1:$A$49,products!$E$1:$E$49,,0)</f>
        <v>3.5849999999999995</v>
      </c>
      <c r="O943" s="27">
        <f>(G943*N943)</f>
        <v>14.339999999999998</v>
      </c>
      <c r="P943" t="str">
        <f>IF(K943="Rob","Robusta",IF(K943="Exc","Excelsa",IF(K943="Lib","Liberica",IF(K943="Ara","Arabica",""))))</f>
        <v>Robusta</v>
      </c>
      <c r="Q943" t="str">
        <f>IF(L943="M","Medium",IF(L943="D","Dark",IF(L943="L","Light","")))</f>
        <v>Light</v>
      </c>
      <c r="R943" t="str">
        <f>_xll.XLOOKUP(Table3[[#This Row],[Customer ID]],customers!$A$1:$A$1001,customers!$I$1:$I$1001,,0)</f>
        <v>Yes</v>
      </c>
    </row>
    <row r="944" spans="1:18" x14ac:dyDescent="0.3">
      <c r="A944" s="9" t="s">
        <v>4747</v>
      </c>
      <c r="B944" s="18">
        <v>44704</v>
      </c>
      <c r="C944" s="8">
        <f>YEAR(B944)</f>
        <v>2022</v>
      </c>
      <c r="D944" s="38" t="str">
        <f t="shared" si="14"/>
        <v>May</v>
      </c>
      <c r="E944" s="9" t="s">
        <v>4748</v>
      </c>
      <c r="F944" s="10" t="s">
        <v>6158</v>
      </c>
      <c r="G944" s="9">
        <v>5</v>
      </c>
      <c r="H944" s="9" t="str">
        <f>_xll.XLOOKUP(E944,customers!$A$1:$A$1001,customers!$B$1:$B$1001,,0)</f>
        <v>Simone Capon</v>
      </c>
      <c r="I944" s="32" t="str">
        <f>_xll.XLOOKUP(E944,customers!$A$1:$A$1001,customers!$C$1:$C$1001,,0)</f>
        <v>scaponkx@craigslist.org</v>
      </c>
      <c r="J944" s="9" t="str">
        <f>_xll.XLOOKUP(E944,customers!$A$1:$A$1001,customers!$G$1:$G$1001,,0)</f>
        <v>United States</v>
      </c>
      <c r="K944" s="10" t="str">
        <f>_xll.XLOOKUP(F944,products!$A$1:$A$49,products!$B$1:$B$49,,0)</f>
        <v>Ara</v>
      </c>
      <c r="L944" s="10" t="str">
        <f>_xll.XLOOKUP(F944,products!$A$1:$A$49,products!$C$1:$C$49,,0)</f>
        <v>D</v>
      </c>
      <c r="M944" s="10" t="str">
        <f>_xll.XLOOKUP(F944,products!$A$1:$A$49,products!$D$1:$D$49,,0) &amp; " Kg "</f>
        <v xml:space="preserve">0.5 Kg </v>
      </c>
      <c r="N944" s="24">
        <f>_xll.XLOOKUP(F944,products!$A$1:$A$49,products!$E$1:$E$49,,0)</f>
        <v>5.97</v>
      </c>
      <c r="O944" s="25">
        <f>(G944*N944)</f>
        <v>29.849999999999998</v>
      </c>
      <c r="P944" t="str">
        <f>IF(K944="Rob","Robusta",IF(K944="Exc","Excelsa",IF(K944="Lib","Liberica",IF(K944="Ara","Arabica",""))))</f>
        <v>Arabica</v>
      </c>
      <c r="Q944" t="str">
        <f>IF(L944="M","Medium",IF(L944="D","Dark",IF(L944="L","Light","")))</f>
        <v>Dark</v>
      </c>
      <c r="R944" t="str">
        <f>_xll.XLOOKUP(Table3[[#This Row],[Customer ID]],customers!$A$1:$A$1001,customers!$I$1:$I$1001,,0)</f>
        <v>No</v>
      </c>
    </row>
    <row r="945" spans="1:18" x14ac:dyDescent="0.3">
      <c r="A945" s="12" t="s">
        <v>2579</v>
      </c>
      <c r="B945" s="19">
        <v>44705</v>
      </c>
      <c r="C945" s="11">
        <f>YEAR(B945)</f>
        <v>2022</v>
      </c>
      <c r="D945" s="38" t="str">
        <f t="shared" si="14"/>
        <v>May</v>
      </c>
      <c r="E945" s="12" t="s">
        <v>2580</v>
      </c>
      <c r="F945" s="13" t="s">
        <v>6180</v>
      </c>
      <c r="G945" s="12">
        <v>6</v>
      </c>
      <c r="H945" s="12" t="str">
        <f>_xll.XLOOKUP(E945,customers!$A$1:$A$1001,customers!$B$1:$B$1001,,0)</f>
        <v>Cortney Gibbonson</v>
      </c>
      <c r="I945" s="33" t="str">
        <f>_xll.XLOOKUP(E945,customers!$A$1:$A$1001,customers!$C$1:$C$1001,,0)</f>
        <v>cgibbonsonab@accuweather.com</v>
      </c>
      <c r="J945" s="12" t="str">
        <f>_xll.XLOOKUP(E945,customers!$A$1:$A$1001,customers!$G$1:$G$1001,,0)</f>
        <v>United States</v>
      </c>
      <c r="K945" s="13" t="str">
        <f>_xll.XLOOKUP(F945,products!$A$1:$A$49,products!$B$1:$B$49,,0)</f>
        <v>Ara</v>
      </c>
      <c r="L945" s="13" t="str">
        <f>_xll.XLOOKUP(F945,products!$A$1:$A$49,products!$C$1:$C$49,,0)</f>
        <v>L</v>
      </c>
      <c r="M945" s="10" t="str">
        <f>_xll.XLOOKUP(F945,products!$A$1:$A$49,products!$D$1:$D$49,,0) &amp; " Kg "</f>
        <v xml:space="preserve">0.5 Kg </v>
      </c>
      <c r="N945" s="26">
        <f>_xll.XLOOKUP(F945,products!$A$1:$A$49,products!$E$1:$E$49,,0)</f>
        <v>7.77</v>
      </c>
      <c r="O945" s="27">
        <f>(G945*N945)</f>
        <v>46.62</v>
      </c>
      <c r="P945" t="str">
        <f>IF(K945="Rob","Robusta",IF(K945="Exc","Excelsa",IF(K945="Lib","Liberica",IF(K945="Ara","Arabica",""))))</f>
        <v>Arabica</v>
      </c>
      <c r="Q945" t="str">
        <f>IF(L945="M","Medium",IF(L945="D","Dark",IF(L945="L","Light","")))</f>
        <v>Light</v>
      </c>
      <c r="R945" t="str">
        <f>_xll.XLOOKUP(Table3[[#This Row],[Customer ID]],customers!$A$1:$A$1001,customers!$I$1:$I$1001,,0)</f>
        <v>Yes</v>
      </c>
    </row>
    <row r="946" spans="1:18" x14ac:dyDescent="0.3">
      <c r="A946" s="9" t="s">
        <v>3076</v>
      </c>
      <c r="B946" s="18">
        <v>44707</v>
      </c>
      <c r="C946" s="8">
        <f>YEAR(B946)</f>
        <v>2022</v>
      </c>
      <c r="D946" s="38" t="str">
        <f t="shared" si="14"/>
        <v>May</v>
      </c>
      <c r="E946" s="9" t="s">
        <v>3077</v>
      </c>
      <c r="F946" s="10" t="s">
        <v>6155</v>
      </c>
      <c r="G946" s="9">
        <v>4</v>
      </c>
      <c r="H946" s="9" t="str">
        <f>_xll.XLOOKUP(E946,customers!$A$1:$A$1001,customers!$B$1:$B$1001,,0)</f>
        <v>Rodolfo Willoway</v>
      </c>
      <c r="I946" s="32" t="str">
        <f>_xll.XLOOKUP(E946,customers!$A$1:$A$1001,customers!$C$1:$C$1001,,0)</f>
        <v>rwillowaycq@admin.ch</v>
      </c>
      <c r="J946" s="9" t="str">
        <f>_xll.XLOOKUP(E946,customers!$A$1:$A$1001,customers!$G$1:$G$1001,,0)</f>
        <v>United States</v>
      </c>
      <c r="K946" s="10" t="str">
        <f>_xll.XLOOKUP(F946,products!$A$1:$A$49,products!$B$1:$B$49,,0)</f>
        <v>Ara</v>
      </c>
      <c r="L946" s="10" t="str">
        <f>_xll.XLOOKUP(F946,products!$A$1:$A$49,products!$C$1:$C$49,,0)</f>
        <v>M</v>
      </c>
      <c r="M946" s="10" t="str">
        <f>_xll.XLOOKUP(F946,products!$A$1:$A$49,products!$D$1:$D$49,,0) &amp; " Kg "</f>
        <v xml:space="preserve">1 Kg </v>
      </c>
      <c r="N946" s="24">
        <f>_xll.XLOOKUP(F946,products!$A$1:$A$49,products!$E$1:$E$49,,0)</f>
        <v>11.25</v>
      </c>
      <c r="O946" s="25">
        <f>(G946*N946)</f>
        <v>45</v>
      </c>
      <c r="P946" t="str">
        <f>IF(K946="Rob","Robusta",IF(K946="Exc","Excelsa",IF(K946="Lib","Liberica",IF(K946="Ara","Arabica",""))))</f>
        <v>Arabica</v>
      </c>
      <c r="Q946" t="str">
        <f>IF(L946="M","Medium",IF(L946="D","Dark",IF(L946="L","Light","")))</f>
        <v>Medium</v>
      </c>
      <c r="R946" t="str">
        <f>_xll.XLOOKUP(Table3[[#This Row],[Customer ID]],customers!$A$1:$A$1001,customers!$I$1:$I$1001,,0)</f>
        <v>No</v>
      </c>
    </row>
    <row r="947" spans="1:18" x14ac:dyDescent="0.3">
      <c r="A947" s="12" t="s">
        <v>5351</v>
      </c>
      <c r="B947" s="19">
        <v>44707</v>
      </c>
      <c r="C947" s="11">
        <f>YEAR(B947)</f>
        <v>2022</v>
      </c>
      <c r="D947" s="38" t="str">
        <f t="shared" si="14"/>
        <v>May</v>
      </c>
      <c r="E947" s="12" t="s">
        <v>5352</v>
      </c>
      <c r="F947" s="13" t="s">
        <v>6175</v>
      </c>
      <c r="G947" s="12">
        <v>1</v>
      </c>
      <c r="H947" s="12" t="str">
        <f>_xll.XLOOKUP(E947,customers!$A$1:$A$1001,customers!$B$1:$B$1001,,0)</f>
        <v>Cece Inker</v>
      </c>
      <c r="I947" s="33">
        <f>_xll.XLOOKUP(E947,customers!$A$1:$A$1001,customers!$C$1:$C$1001,,0)</f>
        <v>0</v>
      </c>
      <c r="J947" s="12" t="str">
        <f>_xll.XLOOKUP(E947,customers!$A$1:$A$1001,customers!$G$1:$G$1001,,0)</f>
        <v>United States</v>
      </c>
      <c r="K947" s="13" t="str">
        <f>_xll.XLOOKUP(F947,products!$A$1:$A$49,products!$B$1:$B$49,,0)</f>
        <v>Ara</v>
      </c>
      <c r="L947" s="13" t="str">
        <f>_xll.XLOOKUP(F947,products!$A$1:$A$49,products!$C$1:$C$49,,0)</f>
        <v>M</v>
      </c>
      <c r="M947" s="10" t="str">
        <f>_xll.XLOOKUP(F947,products!$A$1:$A$49,products!$D$1:$D$49,,0) &amp; " Kg "</f>
        <v xml:space="preserve">2.5 Kg </v>
      </c>
      <c r="N947" s="26">
        <f>_xll.XLOOKUP(F947,products!$A$1:$A$49,products!$E$1:$E$49,,0)</f>
        <v>25.874999999999996</v>
      </c>
      <c r="O947" s="27">
        <f>(G947*N947)</f>
        <v>25.874999999999996</v>
      </c>
      <c r="P947" t="str">
        <f>IF(K947="Rob","Robusta",IF(K947="Exc","Excelsa",IF(K947="Lib","Liberica",IF(K947="Ara","Arabica",""))))</f>
        <v>Arabica</v>
      </c>
      <c r="Q947" t="str">
        <f>IF(L947="M","Medium",IF(L947="D","Dark",IF(L947="L","Light","")))</f>
        <v>Medium</v>
      </c>
      <c r="R947" t="str">
        <f>_xll.XLOOKUP(Table3[[#This Row],[Customer ID]],customers!$A$1:$A$1001,customers!$I$1:$I$1001,,0)</f>
        <v>No</v>
      </c>
    </row>
    <row r="948" spans="1:18" x14ac:dyDescent="0.3">
      <c r="A948" s="9" t="s">
        <v>5693</v>
      </c>
      <c r="B948" s="18">
        <v>44711</v>
      </c>
      <c r="C948" s="8">
        <f>YEAR(B948)</f>
        <v>2022</v>
      </c>
      <c r="D948" s="38" t="str">
        <f t="shared" si="14"/>
        <v>May</v>
      </c>
      <c r="E948" s="9" t="s">
        <v>5694</v>
      </c>
      <c r="F948" s="10" t="s">
        <v>6149</v>
      </c>
      <c r="G948" s="9">
        <v>6</v>
      </c>
      <c r="H948" s="9" t="str">
        <f>_xll.XLOOKUP(E948,customers!$A$1:$A$1001,customers!$B$1:$B$1001,,0)</f>
        <v>Hadley Reuven</v>
      </c>
      <c r="I948" s="32" t="str">
        <f>_xll.XLOOKUP(E948,customers!$A$1:$A$1001,customers!$C$1:$C$1001,,0)</f>
        <v>hreuvenpk@whitehouse.gov</v>
      </c>
      <c r="J948" s="9" t="str">
        <f>_xll.XLOOKUP(E948,customers!$A$1:$A$1001,customers!$G$1:$G$1001,,0)</f>
        <v>United States</v>
      </c>
      <c r="K948" s="10" t="str">
        <f>_xll.XLOOKUP(F948,products!$A$1:$A$49,products!$B$1:$B$49,,0)</f>
        <v>Rob</v>
      </c>
      <c r="L948" s="10" t="str">
        <f>_xll.XLOOKUP(F948,products!$A$1:$A$49,products!$C$1:$C$49,,0)</f>
        <v>D</v>
      </c>
      <c r="M948" s="10" t="str">
        <f>_xll.XLOOKUP(F948,products!$A$1:$A$49,products!$D$1:$D$49,,0) &amp; " Kg "</f>
        <v xml:space="preserve">2.5 Kg </v>
      </c>
      <c r="N948" s="24">
        <f>_xll.XLOOKUP(F948,products!$A$1:$A$49,products!$E$1:$E$49,,0)</f>
        <v>20.584999999999997</v>
      </c>
      <c r="O948" s="25">
        <f>(G948*N948)</f>
        <v>123.50999999999999</v>
      </c>
      <c r="P948" t="str">
        <f>IF(K948="Rob","Robusta",IF(K948="Exc","Excelsa",IF(K948="Lib","Liberica",IF(K948="Ara","Arabica",""))))</f>
        <v>Robusta</v>
      </c>
      <c r="Q948" t="str">
        <f>IF(L948="M","Medium",IF(L948="D","Dark",IF(L948="L","Light","")))</f>
        <v>Dark</v>
      </c>
      <c r="R948" t="str">
        <f>_xll.XLOOKUP(Table3[[#This Row],[Customer ID]],customers!$A$1:$A$1001,customers!$I$1:$I$1001,,0)</f>
        <v>No</v>
      </c>
    </row>
    <row r="949" spans="1:18" x14ac:dyDescent="0.3">
      <c r="A949" s="12" t="s">
        <v>5368</v>
      </c>
      <c r="B949" s="19">
        <v>44712</v>
      </c>
      <c r="C949" s="11">
        <f>YEAR(B949)</f>
        <v>2022</v>
      </c>
      <c r="D949" s="38" t="str">
        <f t="shared" si="14"/>
        <v>May</v>
      </c>
      <c r="E949" s="12" t="s">
        <v>5369</v>
      </c>
      <c r="F949" s="13" t="s">
        <v>6162</v>
      </c>
      <c r="G949" s="12">
        <v>2</v>
      </c>
      <c r="H949" s="12" t="str">
        <f>_xll.XLOOKUP(E949,customers!$A$1:$A$1001,customers!$B$1:$B$1001,,0)</f>
        <v>Meade Birkin</v>
      </c>
      <c r="I949" s="33" t="str">
        <f>_xll.XLOOKUP(E949,customers!$A$1:$A$1001,customers!$C$1:$C$1001,,0)</f>
        <v>mbirkinnz@java.com</v>
      </c>
      <c r="J949" s="12" t="str">
        <f>_xll.XLOOKUP(E949,customers!$A$1:$A$1001,customers!$G$1:$G$1001,,0)</f>
        <v>United States</v>
      </c>
      <c r="K949" s="13" t="str">
        <f>_xll.XLOOKUP(F949,products!$A$1:$A$49,products!$B$1:$B$49,,0)</f>
        <v>Lib</v>
      </c>
      <c r="L949" s="13" t="str">
        <f>_xll.XLOOKUP(F949,products!$A$1:$A$49,products!$C$1:$C$49,,0)</f>
        <v>M</v>
      </c>
      <c r="M949" s="10" t="str">
        <f>_xll.XLOOKUP(F949,products!$A$1:$A$49,products!$D$1:$D$49,,0) &amp; " Kg "</f>
        <v xml:space="preserve">1 Kg </v>
      </c>
      <c r="N949" s="26">
        <f>_xll.XLOOKUP(F949,products!$A$1:$A$49,products!$E$1:$E$49,,0)</f>
        <v>14.55</v>
      </c>
      <c r="O949" s="27">
        <f>(G949*N949)</f>
        <v>29.1</v>
      </c>
      <c r="P949" t="str">
        <f>IF(K949="Rob","Robusta",IF(K949="Exc","Excelsa",IF(K949="Lib","Liberica",IF(K949="Ara","Arabica",""))))</f>
        <v>Liberica</v>
      </c>
      <c r="Q949" t="str">
        <f>IF(L949="M","Medium",IF(L949="D","Dark",IF(L949="L","Light","")))</f>
        <v>Medium</v>
      </c>
      <c r="R949" t="str">
        <f>_xll.XLOOKUP(Table3[[#This Row],[Customer ID]],customers!$A$1:$A$1001,customers!$I$1:$I$1001,,0)</f>
        <v>Yes</v>
      </c>
    </row>
    <row r="950" spans="1:18" x14ac:dyDescent="0.3">
      <c r="A950" s="9" t="s">
        <v>5040</v>
      </c>
      <c r="B950" s="18">
        <v>44713</v>
      </c>
      <c r="C950" s="8">
        <f>YEAR(B950)</f>
        <v>2022</v>
      </c>
      <c r="D950" s="38" t="str">
        <f t="shared" si="14"/>
        <v>Jun</v>
      </c>
      <c r="E950" s="9" t="s">
        <v>5041</v>
      </c>
      <c r="F950" s="10" t="s">
        <v>6146</v>
      </c>
      <c r="G950" s="9">
        <v>1</v>
      </c>
      <c r="H950" s="9" t="str">
        <f>_xll.XLOOKUP(E950,customers!$A$1:$A$1001,customers!$B$1:$B$1001,,0)</f>
        <v>Chester Clowton</v>
      </c>
      <c r="I950" s="32">
        <f>_xll.XLOOKUP(E950,customers!$A$1:$A$1001,customers!$C$1:$C$1001,,0)</f>
        <v>0</v>
      </c>
      <c r="J950" s="9" t="str">
        <f>_xll.XLOOKUP(E950,customers!$A$1:$A$1001,customers!$G$1:$G$1001,,0)</f>
        <v>United States</v>
      </c>
      <c r="K950" s="10" t="str">
        <f>_xll.XLOOKUP(F950,products!$A$1:$A$49,products!$B$1:$B$49,,0)</f>
        <v>Rob</v>
      </c>
      <c r="L950" s="10" t="str">
        <f>_xll.XLOOKUP(F950,products!$A$1:$A$49,products!$C$1:$C$49,,0)</f>
        <v>M</v>
      </c>
      <c r="M950" s="10" t="str">
        <f>_xll.XLOOKUP(F950,products!$A$1:$A$49,products!$D$1:$D$49,,0) &amp; " Kg "</f>
        <v xml:space="preserve">0.5 Kg </v>
      </c>
      <c r="N950" s="24">
        <f>_xll.XLOOKUP(F950,products!$A$1:$A$49,products!$E$1:$E$49,,0)</f>
        <v>5.97</v>
      </c>
      <c r="O950" s="25">
        <f>(G950*N950)</f>
        <v>5.97</v>
      </c>
      <c r="P950" t="str">
        <f>IF(K950="Rob","Robusta",IF(K950="Exc","Excelsa",IF(K950="Lib","Liberica",IF(K950="Ara","Arabica",""))))</f>
        <v>Robusta</v>
      </c>
      <c r="Q950" t="str">
        <f>IF(L950="M","Medium",IF(L950="D","Dark",IF(L950="L","Light","")))</f>
        <v>Medium</v>
      </c>
      <c r="R950" t="str">
        <f>_xll.XLOOKUP(Table3[[#This Row],[Customer ID]],customers!$A$1:$A$1001,customers!$I$1:$I$1001,,0)</f>
        <v>No</v>
      </c>
    </row>
    <row r="951" spans="1:18" x14ac:dyDescent="0.3">
      <c r="A951" s="12" t="s">
        <v>4764</v>
      </c>
      <c r="B951" s="19">
        <v>44715</v>
      </c>
      <c r="C951" s="11">
        <f>YEAR(B951)</f>
        <v>2022</v>
      </c>
      <c r="D951" s="38" t="str">
        <f t="shared" si="14"/>
        <v>Jun</v>
      </c>
      <c r="E951" s="12" t="s">
        <v>4765</v>
      </c>
      <c r="F951" s="13" t="s">
        <v>6177</v>
      </c>
      <c r="G951" s="12">
        <v>4</v>
      </c>
      <c r="H951" s="12" t="str">
        <f>_xll.XLOOKUP(E951,customers!$A$1:$A$1001,customers!$B$1:$B$1001,,0)</f>
        <v>Fernando Sulman</v>
      </c>
      <c r="I951" s="33" t="str">
        <f>_xll.XLOOKUP(E951,customers!$A$1:$A$1001,customers!$C$1:$C$1001,,0)</f>
        <v>fsulmanl0@washington.edu</v>
      </c>
      <c r="J951" s="12" t="str">
        <f>_xll.XLOOKUP(E951,customers!$A$1:$A$1001,customers!$G$1:$G$1001,,0)</f>
        <v>United States</v>
      </c>
      <c r="K951" s="13" t="str">
        <f>_xll.XLOOKUP(F951,products!$A$1:$A$49,products!$B$1:$B$49,,0)</f>
        <v>Rob</v>
      </c>
      <c r="L951" s="13" t="str">
        <f>_xll.XLOOKUP(F951,products!$A$1:$A$49,products!$C$1:$C$49,,0)</f>
        <v>D</v>
      </c>
      <c r="M951" s="10" t="str">
        <f>_xll.XLOOKUP(F951,products!$A$1:$A$49,products!$D$1:$D$49,,0) &amp; " Kg "</f>
        <v xml:space="preserve">1 Kg </v>
      </c>
      <c r="N951" s="26">
        <f>_xll.XLOOKUP(F951,products!$A$1:$A$49,products!$E$1:$E$49,,0)</f>
        <v>8.9499999999999993</v>
      </c>
      <c r="O951" s="27">
        <f>(G951*N951)</f>
        <v>35.799999999999997</v>
      </c>
      <c r="P951" t="str">
        <f>IF(K951="Rob","Robusta",IF(K951="Exc","Excelsa",IF(K951="Lib","Liberica",IF(K951="Ara","Arabica",""))))</f>
        <v>Robusta</v>
      </c>
      <c r="Q951" t="str">
        <f>IF(L951="M","Medium",IF(L951="D","Dark",IF(L951="L","Light","")))</f>
        <v>Dark</v>
      </c>
      <c r="R951" t="str">
        <f>_xll.XLOOKUP(Table3[[#This Row],[Customer ID]],customers!$A$1:$A$1001,customers!$I$1:$I$1001,,0)</f>
        <v>Yes</v>
      </c>
    </row>
    <row r="952" spans="1:18" x14ac:dyDescent="0.3">
      <c r="A952" s="9" t="s">
        <v>4466</v>
      </c>
      <c r="B952" s="18">
        <v>44716</v>
      </c>
      <c r="C952" s="8">
        <f>YEAR(B952)</f>
        <v>2022</v>
      </c>
      <c r="D952" s="38" t="str">
        <f t="shared" si="14"/>
        <v>Jun</v>
      </c>
      <c r="E952" s="9" t="s">
        <v>4467</v>
      </c>
      <c r="F952" s="10" t="s">
        <v>6153</v>
      </c>
      <c r="G952" s="9">
        <v>6</v>
      </c>
      <c r="H952" s="9" t="str">
        <f>_xll.XLOOKUP(E952,customers!$A$1:$A$1001,customers!$B$1:$B$1001,,0)</f>
        <v>Josefina Ferens</v>
      </c>
      <c r="I952" s="32">
        <f>_xll.XLOOKUP(E952,customers!$A$1:$A$1001,customers!$C$1:$C$1001,,0)</f>
        <v>0</v>
      </c>
      <c r="J952" s="9" t="str">
        <f>_xll.XLOOKUP(E952,customers!$A$1:$A$1001,customers!$G$1:$G$1001,,0)</f>
        <v>United States</v>
      </c>
      <c r="K952" s="10" t="str">
        <f>_xll.XLOOKUP(F952,products!$A$1:$A$49,products!$B$1:$B$49,,0)</f>
        <v>Exc</v>
      </c>
      <c r="L952" s="10" t="str">
        <f>_xll.XLOOKUP(F952,products!$A$1:$A$49,products!$C$1:$C$49,,0)</f>
        <v>D</v>
      </c>
      <c r="M952" s="10" t="str">
        <f>_xll.XLOOKUP(F952,products!$A$1:$A$49,products!$D$1:$D$49,,0) &amp; " Kg "</f>
        <v xml:space="preserve">0.2 Kg </v>
      </c>
      <c r="N952" s="24">
        <f>_xll.XLOOKUP(F952,products!$A$1:$A$49,products!$E$1:$E$49,,0)</f>
        <v>3.645</v>
      </c>
      <c r="O952" s="25">
        <f>(G952*N952)</f>
        <v>21.87</v>
      </c>
      <c r="P952" t="str">
        <f>IF(K952="Rob","Robusta",IF(K952="Exc","Excelsa",IF(K952="Lib","Liberica",IF(K952="Ara","Arabica",""))))</f>
        <v>Excelsa</v>
      </c>
      <c r="Q952" t="str">
        <f>IF(L952="M","Medium",IF(L952="D","Dark",IF(L952="L","Light","")))</f>
        <v>Dark</v>
      </c>
      <c r="R952" t="str">
        <f>_xll.XLOOKUP(Table3[[#This Row],[Customer ID]],customers!$A$1:$A$1001,customers!$I$1:$I$1001,,0)</f>
        <v>Yes</v>
      </c>
    </row>
    <row r="953" spans="1:18" x14ac:dyDescent="0.3">
      <c r="A953" s="12" t="s">
        <v>3463</v>
      </c>
      <c r="B953" s="19">
        <v>44717</v>
      </c>
      <c r="C953" s="11">
        <f>YEAR(B953)</f>
        <v>2022</v>
      </c>
      <c r="D953" s="38" t="str">
        <f t="shared" si="14"/>
        <v>Jun</v>
      </c>
      <c r="E953" s="12" t="s">
        <v>3464</v>
      </c>
      <c r="F953" s="13" t="s">
        <v>6166</v>
      </c>
      <c r="G953" s="12">
        <v>4</v>
      </c>
      <c r="H953" s="12" t="str">
        <f>_xll.XLOOKUP(E953,customers!$A$1:$A$1001,customers!$B$1:$B$1001,,0)</f>
        <v>Webb Speechly</v>
      </c>
      <c r="I953" s="33" t="str">
        <f>_xll.XLOOKUP(E953,customers!$A$1:$A$1001,customers!$C$1:$C$1001,,0)</f>
        <v>wspeechlyem@amazon.com</v>
      </c>
      <c r="J953" s="12" t="str">
        <f>_xll.XLOOKUP(E953,customers!$A$1:$A$1001,customers!$G$1:$G$1001,,0)</f>
        <v>United States</v>
      </c>
      <c r="K953" s="13" t="str">
        <f>_xll.XLOOKUP(F953,products!$A$1:$A$49,products!$B$1:$B$49,,0)</f>
        <v>Exc</v>
      </c>
      <c r="L953" s="13" t="str">
        <f>_xll.XLOOKUP(F953,products!$A$1:$A$49,products!$C$1:$C$49,,0)</f>
        <v>M</v>
      </c>
      <c r="M953" s="10" t="str">
        <f>_xll.XLOOKUP(F953,products!$A$1:$A$49,products!$D$1:$D$49,,0) &amp; " Kg "</f>
        <v xml:space="preserve">2.5 Kg </v>
      </c>
      <c r="N953" s="26">
        <f>_xll.XLOOKUP(F953,products!$A$1:$A$49,products!$E$1:$E$49,,0)</f>
        <v>31.624999999999996</v>
      </c>
      <c r="O953" s="27">
        <f>(G953*N953)</f>
        <v>126.49999999999999</v>
      </c>
      <c r="P953" t="str">
        <f>IF(K953="Rob","Robusta",IF(K953="Exc","Excelsa",IF(K953="Lib","Liberica",IF(K953="Ara","Arabica",""))))</f>
        <v>Excelsa</v>
      </c>
      <c r="Q953" t="str">
        <f>IF(L953="M","Medium",IF(L953="D","Dark",IF(L953="L","Light","")))</f>
        <v>Medium</v>
      </c>
      <c r="R953" t="str">
        <f>_xll.XLOOKUP(Table3[[#This Row],[Customer ID]],customers!$A$1:$A$1001,customers!$I$1:$I$1001,,0)</f>
        <v>Yes</v>
      </c>
    </row>
    <row r="954" spans="1:18" x14ac:dyDescent="0.3">
      <c r="A954" s="9" t="s">
        <v>3015</v>
      </c>
      <c r="B954" s="18">
        <v>44718</v>
      </c>
      <c r="C954" s="8">
        <f>YEAR(B954)</f>
        <v>2022</v>
      </c>
      <c r="D954" s="38" t="str">
        <f t="shared" si="14"/>
        <v>Jun</v>
      </c>
      <c r="E954" s="9" t="s">
        <v>3016</v>
      </c>
      <c r="F954" s="10" t="s">
        <v>6173</v>
      </c>
      <c r="G954" s="9">
        <v>1</v>
      </c>
      <c r="H954" s="9" t="str">
        <f>_xll.XLOOKUP(E954,customers!$A$1:$A$1001,customers!$B$1:$B$1001,,0)</f>
        <v>Pru Durban</v>
      </c>
      <c r="I954" s="32" t="str">
        <f>_xll.XLOOKUP(E954,customers!$A$1:$A$1001,customers!$C$1:$C$1001,,0)</f>
        <v>pdurbancg@symantec.com</v>
      </c>
      <c r="J954" s="9" t="str">
        <f>_xll.XLOOKUP(E954,customers!$A$1:$A$1001,customers!$G$1:$G$1001,,0)</f>
        <v>Ireland</v>
      </c>
      <c r="K954" s="10" t="str">
        <f>_xll.XLOOKUP(F954,products!$A$1:$A$49,products!$B$1:$B$49,,0)</f>
        <v>Rob</v>
      </c>
      <c r="L954" s="10" t="str">
        <f>_xll.XLOOKUP(F954,products!$A$1:$A$49,products!$C$1:$C$49,,0)</f>
        <v>L</v>
      </c>
      <c r="M954" s="10" t="str">
        <f>_xll.XLOOKUP(F954,products!$A$1:$A$49,products!$D$1:$D$49,,0) &amp; " Kg "</f>
        <v xml:space="preserve">0.5 Kg </v>
      </c>
      <c r="N954" s="24">
        <f>_xll.XLOOKUP(F954,products!$A$1:$A$49,products!$E$1:$E$49,,0)</f>
        <v>7.169999999999999</v>
      </c>
      <c r="O954" s="25">
        <f>(G954*N954)</f>
        <v>7.169999999999999</v>
      </c>
      <c r="P954" t="str">
        <f>IF(K954="Rob","Robusta",IF(K954="Exc","Excelsa",IF(K954="Lib","Liberica",IF(K954="Ara","Arabica",""))))</f>
        <v>Robusta</v>
      </c>
      <c r="Q954" t="str">
        <f>IF(L954="M","Medium",IF(L954="D","Dark",IF(L954="L","Light","")))</f>
        <v>Light</v>
      </c>
      <c r="R954" t="str">
        <f>_xll.XLOOKUP(Table3[[#This Row],[Customer ID]],customers!$A$1:$A$1001,customers!$I$1:$I$1001,,0)</f>
        <v>No</v>
      </c>
    </row>
    <row r="955" spans="1:18" x14ac:dyDescent="0.3">
      <c r="A955" s="12" t="s">
        <v>6086</v>
      </c>
      <c r="B955" s="19">
        <v>44718</v>
      </c>
      <c r="C955" s="11">
        <f>YEAR(B955)</f>
        <v>2022</v>
      </c>
      <c r="D955" s="38" t="str">
        <f t="shared" si="14"/>
        <v>Jun</v>
      </c>
      <c r="E955" s="12" t="s">
        <v>6118</v>
      </c>
      <c r="F955" s="13" t="s">
        <v>6153</v>
      </c>
      <c r="G955" s="12">
        <v>5</v>
      </c>
      <c r="H955" s="12" t="str">
        <f>_xll.XLOOKUP(E955,customers!$A$1:$A$1001,customers!$B$1:$B$1001,,0)</f>
        <v>Marguerite Graves</v>
      </c>
      <c r="I955" s="33">
        <f>_xll.XLOOKUP(E955,customers!$A$1:$A$1001,customers!$C$1:$C$1001,,0)</f>
        <v>0</v>
      </c>
      <c r="J955" s="12" t="str">
        <f>_xll.XLOOKUP(E955,customers!$A$1:$A$1001,customers!$G$1:$G$1001,,0)</f>
        <v>United States</v>
      </c>
      <c r="K955" s="13" t="str">
        <f>_xll.XLOOKUP(F955,products!$A$1:$A$49,products!$B$1:$B$49,,0)</f>
        <v>Exc</v>
      </c>
      <c r="L955" s="13" t="str">
        <f>_xll.XLOOKUP(F955,products!$A$1:$A$49,products!$C$1:$C$49,,0)</f>
        <v>D</v>
      </c>
      <c r="M955" s="10" t="str">
        <f>_xll.XLOOKUP(F955,products!$A$1:$A$49,products!$D$1:$D$49,,0) &amp; " Kg "</f>
        <v xml:space="preserve">0.2 Kg </v>
      </c>
      <c r="N955" s="26">
        <f>_xll.XLOOKUP(F955,products!$A$1:$A$49,products!$E$1:$E$49,,0)</f>
        <v>3.645</v>
      </c>
      <c r="O955" s="27">
        <f>(G955*N955)</f>
        <v>18.225000000000001</v>
      </c>
      <c r="P955" t="str">
        <f>IF(K955="Rob","Robusta",IF(K955="Exc","Excelsa",IF(K955="Lib","Liberica",IF(K955="Ara","Arabica",""))))</f>
        <v>Excelsa</v>
      </c>
      <c r="Q955" t="str">
        <f>IF(L955="M","Medium",IF(L955="D","Dark",IF(L955="L","Light","")))</f>
        <v>Dark</v>
      </c>
      <c r="R955" t="str">
        <f>_xll.XLOOKUP(Table3[[#This Row],[Customer ID]],customers!$A$1:$A$1001,customers!$I$1:$I$1001,,0)</f>
        <v>No</v>
      </c>
    </row>
    <row r="956" spans="1:18" x14ac:dyDescent="0.3">
      <c r="A956" s="9" t="s">
        <v>6086</v>
      </c>
      <c r="B956" s="18">
        <v>44718</v>
      </c>
      <c r="C956" s="8">
        <f>YEAR(B956)</f>
        <v>2022</v>
      </c>
      <c r="D956" s="38" t="str">
        <f t="shared" si="14"/>
        <v>Jun</v>
      </c>
      <c r="E956" s="9" t="s">
        <v>6118</v>
      </c>
      <c r="F956" s="10" t="s">
        <v>6169</v>
      </c>
      <c r="G956" s="9">
        <v>2</v>
      </c>
      <c r="H956" s="9" t="str">
        <f>_xll.XLOOKUP(E956,customers!$A$1:$A$1001,customers!$B$1:$B$1001,,0)</f>
        <v>Marguerite Graves</v>
      </c>
      <c r="I956" s="32">
        <f>_xll.XLOOKUP(E956,customers!$A$1:$A$1001,customers!$C$1:$C$1001,,0)</f>
        <v>0</v>
      </c>
      <c r="J956" s="9" t="str">
        <f>_xll.XLOOKUP(E956,customers!$A$1:$A$1001,customers!$G$1:$G$1001,,0)</f>
        <v>United States</v>
      </c>
      <c r="K956" s="10" t="str">
        <f>_xll.XLOOKUP(F956,products!$A$1:$A$49,products!$B$1:$B$49,,0)</f>
        <v>Lib</v>
      </c>
      <c r="L956" s="10" t="str">
        <f>_xll.XLOOKUP(F956,products!$A$1:$A$49,products!$C$1:$C$49,,0)</f>
        <v>D</v>
      </c>
      <c r="M956" s="10" t="str">
        <f>_xll.XLOOKUP(F956,products!$A$1:$A$49,products!$D$1:$D$49,,0) &amp; " Kg "</f>
        <v xml:space="preserve">0.5 Kg </v>
      </c>
      <c r="N956" s="24">
        <f>_xll.XLOOKUP(F956,products!$A$1:$A$49,products!$E$1:$E$49,,0)</f>
        <v>7.77</v>
      </c>
      <c r="O956" s="25">
        <f>(G956*N956)</f>
        <v>15.54</v>
      </c>
      <c r="P956" t="str">
        <f>IF(K956="Rob","Robusta",IF(K956="Exc","Excelsa",IF(K956="Lib","Liberica",IF(K956="Ara","Arabica",""))))</f>
        <v>Liberica</v>
      </c>
      <c r="Q956" t="str">
        <f>IF(L956="M","Medium",IF(L956="D","Dark",IF(L956="L","Light","")))</f>
        <v>Dark</v>
      </c>
      <c r="R956" t="str">
        <f>_xll.XLOOKUP(Table3[[#This Row],[Customer ID]],customers!$A$1:$A$1001,customers!$I$1:$I$1001,,0)</f>
        <v>No</v>
      </c>
    </row>
    <row r="957" spans="1:18" x14ac:dyDescent="0.3">
      <c r="A957" s="12" t="s">
        <v>576</v>
      </c>
      <c r="B957" s="19">
        <v>44719</v>
      </c>
      <c r="C957" s="11">
        <f>YEAR(B957)</f>
        <v>2022</v>
      </c>
      <c r="D957" s="38" t="str">
        <f t="shared" si="14"/>
        <v>Jun</v>
      </c>
      <c r="E957" s="12" t="s">
        <v>577</v>
      </c>
      <c r="F957" s="13" t="s">
        <v>6151</v>
      </c>
      <c r="G957" s="12">
        <v>5</v>
      </c>
      <c r="H957" s="12" t="str">
        <f>_xll.XLOOKUP(E957,customers!$A$1:$A$1001,customers!$B$1:$B$1001,,0)</f>
        <v>Llywellyn Oscroft</v>
      </c>
      <c r="I957" s="33" t="str">
        <f>_xll.XLOOKUP(E957,customers!$A$1:$A$1001,customers!$C$1:$C$1001,,0)</f>
        <v>loscroftf@ebay.co.uk</v>
      </c>
      <c r="J957" s="12" t="str">
        <f>_xll.XLOOKUP(E957,customers!$A$1:$A$1001,customers!$G$1:$G$1001,,0)</f>
        <v>United States</v>
      </c>
      <c r="K957" s="13" t="str">
        <f>_xll.XLOOKUP(F957,products!$A$1:$A$49,products!$B$1:$B$49,,0)</f>
        <v>Rob</v>
      </c>
      <c r="L957" s="13" t="str">
        <f>_xll.XLOOKUP(F957,products!$A$1:$A$49,products!$C$1:$C$49,,0)</f>
        <v>M</v>
      </c>
      <c r="M957" s="10" t="str">
        <f>_xll.XLOOKUP(F957,products!$A$1:$A$49,products!$D$1:$D$49,,0) &amp; " Kg "</f>
        <v xml:space="preserve">2.5 Kg </v>
      </c>
      <c r="N957" s="26">
        <f>_xll.XLOOKUP(F957,products!$A$1:$A$49,products!$E$1:$E$49,,0)</f>
        <v>22.884999999999998</v>
      </c>
      <c r="O957" s="27">
        <f>(G957*N957)</f>
        <v>114.42499999999998</v>
      </c>
      <c r="P957" t="str">
        <f>IF(K957="Rob","Robusta",IF(K957="Exc","Excelsa",IF(K957="Lib","Liberica",IF(K957="Ara","Arabica",""))))</f>
        <v>Robusta</v>
      </c>
      <c r="Q957" t="str">
        <f>IF(L957="M","Medium",IF(L957="D","Dark",IF(L957="L","Light","")))</f>
        <v>Medium</v>
      </c>
      <c r="R957" t="str">
        <f>_xll.XLOOKUP(Table3[[#This Row],[Customer ID]],customers!$A$1:$A$1001,customers!$I$1:$I$1001,,0)</f>
        <v>No</v>
      </c>
    </row>
    <row r="958" spans="1:18" x14ac:dyDescent="0.3">
      <c r="A958" s="9" t="s">
        <v>5822</v>
      </c>
      <c r="B958" s="18">
        <v>44719</v>
      </c>
      <c r="C958" s="8">
        <f>YEAR(B958)</f>
        <v>2022</v>
      </c>
      <c r="D958" s="38" t="str">
        <f t="shared" si="14"/>
        <v>Jun</v>
      </c>
      <c r="E958" s="9" t="s">
        <v>5823</v>
      </c>
      <c r="F958" s="10" t="s">
        <v>6180</v>
      </c>
      <c r="G958" s="9">
        <v>6</v>
      </c>
      <c r="H958" s="9" t="str">
        <f>_xll.XLOOKUP(E958,customers!$A$1:$A$1001,customers!$B$1:$B$1001,,0)</f>
        <v>Augustin Waterhouse</v>
      </c>
      <c r="I958" s="32" t="str">
        <f>_xll.XLOOKUP(E958,customers!$A$1:$A$1001,customers!$C$1:$C$1001,,0)</f>
        <v>awaterhouseq7@istockphoto.com</v>
      </c>
      <c r="J958" s="9" t="str">
        <f>_xll.XLOOKUP(E958,customers!$A$1:$A$1001,customers!$G$1:$G$1001,,0)</f>
        <v>United States</v>
      </c>
      <c r="K958" s="10" t="str">
        <f>_xll.XLOOKUP(F958,products!$A$1:$A$49,products!$B$1:$B$49,,0)</f>
        <v>Ara</v>
      </c>
      <c r="L958" s="10" t="str">
        <f>_xll.XLOOKUP(F958,products!$A$1:$A$49,products!$C$1:$C$49,,0)</f>
        <v>L</v>
      </c>
      <c r="M958" s="10" t="str">
        <f>_xll.XLOOKUP(F958,products!$A$1:$A$49,products!$D$1:$D$49,,0) &amp; " Kg "</f>
        <v xml:space="preserve">0.5 Kg </v>
      </c>
      <c r="N958" s="24">
        <f>_xll.XLOOKUP(F958,products!$A$1:$A$49,products!$E$1:$E$49,,0)</f>
        <v>7.77</v>
      </c>
      <c r="O958" s="25">
        <f>(G958*N958)</f>
        <v>46.62</v>
      </c>
      <c r="P958" t="str">
        <f>IF(K958="Rob","Robusta",IF(K958="Exc","Excelsa",IF(K958="Lib","Liberica",IF(K958="Ara","Arabica",""))))</f>
        <v>Arabica</v>
      </c>
      <c r="Q958" t="str">
        <f>IF(L958="M","Medium",IF(L958="D","Dark",IF(L958="L","Light","")))</f>
        <v>Light</v>
      </c>
      <c r="R958" t="str">
        <f>_xll.XLOOKUP(Table3[[#This Row],[Customer ID]],customers!$A$1:$A$1001,customers!$I$1:$I$1001,,0)</f>
        <v>No</v>
      </c>
    </row>
    <row r="959" spans="1:18" x14ac:dyDescent="0.3">
      <c r="A959" s="12" t="s">
        <v>1464</v>
      </c>
      <c r="B959" s="19">
        <v>44720</v>
      </c>
      <c r="C959" s="11">
        <f>YEAR(B959)</f>
        <v>2022</v>
      </c>
      <c r="D959" s="38" t="str">
        <f t="shared" si="14"/>
        <v>Jun</v>
      </c>
      <c r="E959" s="12" t="s">
        <v>1465</v>
      </c>
      <c r="F959" s="13" t="s">
        <v>6151</v>
      </c>
      <c r="G959" s="12">
        <v>4</v>
      </c>
      <c r="H959" s="12" t="str">
        <f>_xll.XLOOKUP(E959,customers!$A$1:$A$1001,customers!$B$1:$B$1001,,0)</f>
        <v>Oran Colbeck</v>
      </c>
      <c r="I959" s="33" t="str">
        <f>_xll.XLOOKUP(E959,customers!$A$1:$A$1001,customers!$C$1:$C$1001,,0)</f>
        <v>ocolbeck4t@sina.com.cn</v>
      </c>
      <c r="J959" s="12" t="str">
        <f>_xll.XLOOKUP(E959,customers!$A$1:$A$1001,customers!$G$1:$G$1001,,0)</f>
        <v>United States</v>
      </c>
      <c r="K959" s="13" t="str">
        <f>_xll.XLOOKUP(F959,products!$A$1:$A$49,products!$B$1:$B$49,,0)</f>
        <v>Rob</v>
      </c>
      <c r="L959" s="13" t="str">
        <f>_xll.XLOOKUP(F959,products!$A$1:$A$49,products!$C$1:$C$49,,0)</f>
        <v>M</v>
      </c>
      <c r="M959" s="10" t="str">
        <f>_xll.XLOOKUP(F959,products!$A$1:$A$49,products!$D$1:$D$49,,0) &amp; " Kg "</f>
        <v xml:space="preserve">2.5 Kg </v>
      </c>
      <c r="N959" s="26">
        <f>_xll.XLOOKUP(F959,products!$A$1:$A$49,products!$E$1:$E$49,,0)</f>
        <v>22.884999999999998</v>
      </c>
      <c r="O959" s="27">
        <f>(G959*N959)</f>
        <v>91.539999999999992</v>
      </c>
      <c r="P959" t="str">
        <f>IF(K959="Rob","Robusta",IF(K959="Exc","Excelsa",IF(K959="Lib","Liberica",IF(K959="Ara","Arabica",""))))</f>
        <v>Robusta</v>
      </c>
      <c r="Q959" t="str">
        <f>IF(L959="M","Medium",IF(L959="D","Dark",IF(L959="L","Light","")))</f>
        <v>Medium</v>
      </c>
      <c r="R959" t="str">
        <f>_xll.XLOOKUP(Table3[[#This Row],[Customer ID]],customers!$A$1:$A$1001,customers!$I$1:$I$1001,,0)</f>
        <v>No</v>
      </c>
    </row>
    <row r="960" spans="1:18" x14ac:dyDescent="0.3">
      <c r="A960" s="9" t="s">
        <v>3756</v>
      </c>
      <c r="B960" s="18">
        <v>44720</v>
      </c>
      <c r="C960" s="8">
        <f>YEAR(B960)</f>
        <v>2022</v>
      </c>
      <c r="D960" s="38" t="str">
        <f t="shared" si="14"/>
        <v>Jun</v>
      </c>
      <c r="E960" s="9" t="s">
        <v>3757</v>
      </c>
      <c r="F960" s="10" t="s">
        <v>6184</v>
      </c>
      <c r="G960" s="9">
        <v>3</v>
      </c>
      <c r="H960" s="9" t="str">
        <f>_xll.XLOOKUP(E960,customers!$A$1:$A$1001,customers!$B$1:$B$1001,,0)</f>
        <v>Tymon Zanetti</v>
      </c>
      <c r="I960" s="32" t="str">
        <f>_xll.XLOOKUP(E960,customers!$A$1:$A$1001,customers!$C$1:$C$1001,,0)</f>
        <v>tzanettig2@gravatar.com</v>
      </c>
      <c r="J960" s="9" t="str">
        <f>_xll.XLOOKUP(E960,customers!$A$1:$A$1001,customers!$G$1:$G$1001,,0)</f>
        <v>Ireland</v>
      </c>
      <c r="K960" s="10" t="str">
        <f>_xll.XLOOKUP(F960,products!$A$1:$A$49,products!$B$1:$B$49,,0)</f>
        <v>Exc</v>
      </c>
      <c r="L960" s="10" t="str">
        <f>_xll.XLOOKUP(F960,products!$A$1:$A$49,products!$C$1:$C$49,,0)</f>
        <v>L</v>
      </c>
      <c r="M960" s="10" t="str">
        <f>_xll.XLOOKUP(F960,products!$A$1:$A$49,products!$D$1:$D$49,,0) &amp; " Kg "</f>
        <v xml:space="preserve">0.2 Kg </v>
      </c>
      <c r="N960" s="24">
        <f>_xll.XLOOKUP(F960,products!$A$1:$A$49,products!$E$1:$E$49,,0)</f>
        <v>4.4550000000000001</v>
      </c>
      <c r="O960" s="25">
        <f>(G960*N960)</f>
        <v>13.365</v>
      </c>
      <c r="P960" t="str">
        <f>IF(K960="Rob","Robusta",IF(K960="Exc","Excelsa",IF(K960="Lib","Liberica",IF(K960="Ara","Arabica",""))))</f>
        <v>Excelsa</v>
      </c>
      <c r="Q960" t="str">
        <f>IF(L960="M","Medium",IF(L960="D","Dark",IF(L960="L","Light","")))</f>
        <v>Light</v>
      </c>
      <c r="R960" t="str">
        <f>_xll.XLOOKUP(Table3[[#This Row],[Customer ID]],customers!$A$1:$A$1001,customers!$I$1:$I$1001,,0)</f>
        <v>No</v>
      </c>
    </row>
    <row r="961" spans="1:18" x14ac:dyDescent="0.3">
      <c r="A961" s="12" t="s">
        <v>3756</v>
      </c>
      <c r="B961" s="19">
        <v>44720</v>
      </c>
      <c r="C961" s="11">
        <f>YEAR(B961)</f>
        <v>2022</v>
      </c>
      <c r="D961" s="38" t="str">
        <f t="shared" si="14"/>
        <v>Jun</v>
      </c>
      <c r="E961" s="12" t="s">
        <v>3757</v>
      </c>
      <c r="F961" s="13" t="s">
        <v>6157</v>
      </c>
      <c r="G961" s="12">
        <v>5</v>
      </c>
      <c r="H961" s="12" t="str">
        <f>_xll.XLOOKUP(E961,customers!$A$1:$A$1001,customers!$B$1:$B$1001,,0)</f>
        <v>Tymon Zanetti</v>
      </c>
      <c r="I961" s="33" t="str">
        <f>_xll.XLOOKUP(E961,customers!$A$1:$A$1001,customers!$C$1:$C$1001,,0)</f>
        <v>tzanettig2@gravatar.com</v>
      </c>
      <c r="J961" s="12" t="str">
        <f>_xll.XLOOKUP(E961,customers!$A$1:$A$1001,customers!$G$1:$G$1001,,0)</f>
        <v>Ireland</v>
      </c>
      <c r="K961" s="13" t="str">
        <f>_xll.XLOOKUP(F961,products!$A$1:$A$49,products!$B$1:$B$49,,0)</f>
        <v>Ara</v>
      </c>
      <c r="L961" s="13" t="str">
        <f>_xll.XLOOKUP(F961,products!$A$1:$A$49,products!$C$1:$C$49,,0)</f>
        <v>M</v>
      </c>
      <c r="M961" s="10" t="str">
        <f>_xll.XLOOKUP(F961,products!$A$1:$A$49,products!$D$1:$D$49,,0) &amp; " Kg "</f>
        <v xml:space="preserve">0.5 Kg </v>
      </c>
      <c r="N961" s="26">
        <f>_xll.XLOOKUP(F961,products!$A$1:$A$49,products!$E$1:$E$49,,0)</f>
        <v>6.75</v>
      </c>
      <c r="O961" s="27">
        <f>(G961*N961)</f>
        <v>33.75</v>
      </c>
      <c r="P961" t="str">
        <f>IF(K961="Rob","Robusta",IF(K961="Exc","Excelsa",IF(K961="Lib","Liberica",IF(K961="Ara","Arabica",""))))</f>
        <v>Arabica</v>
      </c>
      <c r="Q961" t="str">
        <f>IF(L961="M","Medium",IF(L961="D","Dark",IF(L961="L","Light","")))</f>
        <v>Medium</v>
      </c>
      <c r="R961" t="str">
        <f>_xll.XLOOKUP(Table3[[#This Row],[Customer ID]],customers!$A$1:$A$1001,customers!$I$1:$I$1001,,0)</f>
        <v>No</v>
      </c>
    </row>
    <row r="962" spans="1:18" x14ac:dyDescent="0.3">
      <c r="A962" s="9" t="s">
        <v>5884</v>
      </c>
      <c r="B962" s="18">
        <v>44722</v>
      </c>
      <c r="C962" s="8">
        <f>YEAR(B962)</f>
        <v>2022</v>
      </c>
      <c r="D962" s="38" t="str">
        <f t="shared" ref="D962:D1001" si="15">TEXT(B962,"MMM")</f>
        <v>Jun</v>
      </c>
      <c r="E962" s="9" t="s">
        <v>5764</v>
      </c>
      <c r="F962" s="10" t="s">
        <v>6185</v>
      </c>
      <c r="G962" s="9">
        <v>1</v>
      </c>
      <c r="H962" s="9" t="str">
        <f>_xll.XLOOKUP(E962,customers!$A$1:$A$1001,customers!$B$1:$B$1001,,0)</f>
        <v>Brenn Dundredge</v>
      </c>
      <c r="I962" s="32">
        <f>_xll.XLOOKUP(E962,customers!$A$1:$A$1001,customers!$C$1:$C$1001,,0)</f>
        <v>0</v>
      </c>
      <c r="J962" s="9" t="str">
        <f>_xll.XLOOKUP(E962,customers!$A$1:$A$1001,customers!$G$1:$G$1001,,0)</f>
        <v>United States</v>
      </c>
      <c r="K962" s="10" t="str">
        <f>_xll.XLOOKUP(F962,products!$A$1:$A$49,products!$B$1:$B$49,,0)</f>
        <v>Exc</v>
      </c>
      <c r="L962" s="10" t="str">
        <f>_xll.XLOOKUP(F962,products!$A$1:$A$49,products!$C$1:$C$49,,0)</f>
        <v>D</v>
      </c>
      <c r="M962" s="10" t="str">
        <f>_xll.XLOOKUP(F962,products!$A$1:$A$49,products!$D$1:$D$49,,0) &amp; " Kg "</f>
        <v xml:space="preserve">2.5 Kg </v>
      </c>
      <c r="N962" s="24">
        <f>_xll.XLOOKUP(F962,products!$A$1:$A$49,products!$E$1:$E$49,,0)</f>
        <v>27.945</v>
      </c>
      <c r="O962" s="25">
        <f>(G962*N962)</f>
        <v>27.945</v>
      </c>
      <c r="P962" t="str">
        <f>IF(K962="Rob","Robusta",IF(K962="Exc","Excelsa",IF(K962="Lib","Liberica",IF(K962="Ara","Arabica",""))))</f>
        <v>Excelsa</v>
      </c>
      <c r="Q962" t="str">
        <f>IF(L962="M","Medium",IF(L962="D","Dark",IF(L962="L","Light","")))</f>
        <v>Dark</v>
      </c>
      <c r="R962" t="str">
        <f>_xll.XLOOKUP(Table3[[#This Row],[Customer ID]],customers!$A$1:$A$1001,customers!$I$1:$I$1001,,0)</f>
        <v>Yes</v>
      </c>
    </row>
    <row r="963" spans="1:18" x14ac:dyDescent="0.3">
      <c r="A963" s="12" t="s">
        <v>3408</v>
      </c>
      <c r="B963" s="19">
        <v>44723</v>
      </c>
      <c r="C963" s="11">
        <f>YEAR(B963)</f>
        <v>2022</v>
      </c>
      <c r="D963" s="38" t="str">
        <f t="shared" si="15"/>
        <v>Jun</v>
      </c>
      <c r="E963" s="12" t="s">
        <v>3409</v>
      </c>
      <c r="F963" s="13" t="s">
        <v>6149</v>
      </c>
      <c r="G963" s="12">
        <v>5</v>
      </c>
      <c r="H963" s="12" t="str">
        <f>_xll.XLOOKUP(E963,customers!$A$1:$A$1001,customers!$B$1:$B$1001,,0)</f>
        <v>Cindra Burling</v>
      </c>
      <c r="I963" s="33">
        <f>_xll.XLOOKUP(E963,customers!$A$1:$A$1001,customers!$C$1:$C$1001,,0)</f>
        <v>0</v>
      </c>
      <c r="J963" s="12" t="str">
        <f>_xll.XLOOKUP(E963,customers!$A$1:$A$1001,customers!$G$1:$G$1001,,0)</f>
        <v>United States</v>
      </c>
      <c r="K963" s="13" t="str">
        <f>_xll.XLOOKUP(F963,products!$A$1:$A$49,products!$B$1:$B$49,,0)</f>
        <v>Rob</v>
      </c>
      <c r="L963" s="13" t="str">
        <f>_xll.XLOOKUP(F963,products!$A$1:$A$49,products!$C$1:$C$49,,0)</f>
        <v>D</v>
      </c>
      <c r="M963" s="10" t="str">
        <f>_xll.XLOOKUP(F963,products!$A$1:$A$49,products!$D$1:$D$49,,0) &amp; " Kg "</f>
        <v xml:space="preserve">2.5 Kg </v>
      </c>
      <c r="N963" s="26">
        <f>_xll.XLOOKUP(F963,products!$A$1:$A$49,products!$E$1:$E$49,,0)</f>
        <v>20.584999999999997</v>
      </c>
      <c r="O963" s="27">
        <f>(G963*N963)</f>
        <v>102.92499999999998</v>
      </c>
      <c r="P963" t="str">
        <f>IF(K963="Rob","Robusta",IF(K963="Exc","Excelsa",IF(K963="Lib","Liberica",IF(K963="Ara","Arabica",""))))</f>
        <v>Robusta</v>
      </c>
      <c r="Q963" t="str">
        <f>IF(L963="M","Medium",IF(L963="D","Dark",IF(L963="L","Light","")))</f>
        <v>Dark</v>
      </c>
      <c r="R963" t="str">
        <f>_xll.XLOOKUP(Table3[[#This Row],[Customer ID]],customers!$A$1:$A$1001,customers!$I$1:$I$1001,,0)</f>
        <v>Yes</v>
      </c>
    </row>
    <row r="964" spans="1:18" x14ac:dyDescent="0.3">
      <c r="A964" s="9" t="s">
        <v>1180</v>
      </c>
      <c r="B964" s="18">
        <v>44724</v>
      </c>
      <c r="C964" s="8">
        <f>YEAR(B964)</f>
        <v>2022</v>
      </c>
      <c r="D964" s="38" t="str">
        <f t="shared" si="15"/>
        <v>Jun</v>
      </c>
      <c r="E964" s="9" t="s">
        <v>1181</v>
      </c>
      <c r="F964" s="10" t="s">
        <v>6164</v>
      </c>
      <c r="G964" s="9">
        <v>4</v>
      </c>
      <c r="H964" s="9" t="str">
        <f>_xll.XLOOKUP(E964,customers!$A$1:$A$1001,customers!$B$1:$B$1001,,0)</f>
        <v>Doll Beauchamp</v>
      </c>
      <c r="I964" s="32" t="str">
        <f>_xll.XLOOKUP(E964,customers!$A$1:$A$1001,customers!$C$1:$C$1001,,0)</f>
        <v>dbeauchamp3f@usda.gov</v>
      </c>
      <c r="J964" s="9" t="str">
        <f>_xll.XLOOKUP(E964,customers!$A$1:$A$1001,customers!$G$1:$G$1001,,0)</f>
        <v>United States</v>
      </c>
      <c r="K964" s="10" t="str">
        <f>_xll.XLOOKUP(F964,products!$A$1:$A$49,products!$B$1:$B$49,,0)</f>
        <v>Lib</v>
      </c>
      <c r="L964" s="10" t="str">
        <f>_xll.XLOOKUP(F964,products!$A$1:$A$49,products!$C$1:$C$49,,0)</f>
        <v>L</v>
      </c>
      <c r="M964" s="10" t="str">
        <f>_xll.XLOOKUP(F964,products!$A$1:$A$49,products!$D$1:$D$49,,0) &amp; " Kg "</f>
        <v xml:space="preserve">2.5 Kg </v>
      </c>
      <c r="N964" s="24">
        <f>_xll.XLOOKUP(F964,products!$A$1:$A$49,products!$E$1:$E$49,,0)</f>
        <v>36.454999999999998</v>
      </c>
      <c r="O964" s="25">
        <f>(G964*N964)</f>
        <v>145.82</v>
      </c>
      <c r="P964" t="str">
        <f>IF(K964="Rob","Robusta",IF(K964="Exc","Excelsa",IF(K964="Lib","Liberica",IF(K964="Ara","Arabica",""))))</f>
        <v>Liberica</v>
      </c>
      <c r="Q964" t="str">
        <f>IF(L964="M","Medium",IF(L964="D","Dark",IF(L964="L","Light","")))</f>
        <v>Light</v>
      </c>
      <c r="R964" t="str">
        <f>_xll.XLOOKUP(Table3[[#This Row],[Customer ID]],customers!$A$1:$A$1001,customers!$I$1:$I$1001,,0)</f>
        <v>No</v>
      </c>
    </row>
    <row r="965" spans="1:18" x14ac:dyDescent="0.3">
      <c r="A965" s="12" t="s">
        <v>3505</v>
      </c>
      <c r="B965" s="19">
        <v>44724</v>
      </c>
      <c r="C965" s="11">
        <f>YEAR(B965)</f>
        <v>2022</v>
      </c>
      <c r="D965" s="38" t="str">
        <f t="shared" si="15"/>
        <v>Jun</v>
      </c>
      <c r="E965" s="12" t="s">
        <v>3506</v>
      </c>
      <c r="F965" s="13" t="s">
        <v>6172</v>
      </c>
      <c r="G965" s="12">
        <v>4</v>
      </c>
      <c r="H965" s="12" t="str">
        <f>_xll.XLOOKUP(E965,customers!$A$1:$A$1001,customers!$B$1:$B$1001,,0)</f>
        <v>Rea Offell</v>
      </c>
      <c r="I965" s="33">
        <f>_xll.XLOOKUP(E965,customers!$A$1:$A$1001,customers!$C$1:$C$1001,,0)</f>
        <v>0</v>
      </c>
      <c r="J965" s="12" t="str">
        <f>_xll.XLOOKUP(E965,customers!$A$1:$A$1001,customers!$G$1:$G$1001,,0)</f>
        <v>United States</v>
      </c>
      <c r="K965" s="13" t="str">
        <f>_xll.XLOOKUP(F965,products!$A$1:$A$49,products!$B$1:$B$49,,0)</f>
        <v>Rob</v>
      </c>
      <c r="L965" s="13" t="str">
        <f>_xll.XLOOKUP(F965,products!$A$1:$A$49,products!$C$1:$C$49,,0)</f>
        <v>D</v>
      </c>
      <c r="M965" s="10" t="str">
        <f>_xll.XLOOKUP(F965,products!$A$1:$A$49,products!$D$1:$D$49,,0) &amp; " Kg "</f>
        <v xml:space="preserve">0.5 Kg </v>
      </c>
      <c r="N965" s="26">
        <f>_xll.XLOOKUP(F965,products!$A$1:$A$49,products!$E$1:$E$49,,0)</f>
        <v>5.3699999999999992</v>
      </c>
      <c r="O965" s="27">
        <f>(G965*N965)</f>
        <v>21.479999999999997</v>
      </c>
      <c r="P965" t="str">
        <f>IF(K965="Rob","Robusta",IF(K965="Exc","Excelsa",IF(K965="Lib","Liberica",IF(K965="Ara","Arabica",""))))</f>
        <v>Robusta</v>
      </c>
      <c r="Q965" t="str">
        <f>IF(L965="M","Medium",IF(L965="D","Dark",IF(L965="L","Light","")))</f>
        <v>Dark</v>
      </c>
      <c r="R965" t="str">
        <f>_xll.XLOOKUP(Table3[[#This Row],[Customer ID]],customers!$A$1:$A$1001,customers!$I$1:$I$1001,,0)</f>
        <v>No</v>
      </c>
    </row>
    <row r="966" spans="1:18" x14ac:dyDescent="0.3">
      <c r="A966" s="9" t="s">
        <v>2044</v>
      </c>
      <c r="B966" s="18">
        <v>44725</v>
      </c>
      <c r="C966" s="8">
        <f>YEAR(B966)</f>
        <v>2022</v>
      </c>
      <c r="D966" s="38" t="str">
        <f t="shared" si="15"/>
        <v>Jun</v>
      </c>
      <c r="E966" s="9" t="s">
        <v>2045</v>
      </c>
      <c r="F966" s="10" t="s">
        <v>6148</v>
      </c>
      <c r="G966" s="9">
        <v>6</v>
      </c>
      <c r="H966" s="9" t="str">
        <f>_xll.XLOOKUP(E966,customers!$A$1:$A$1001,customers!$B$1:$B$1001,,0)</f>
        <v>Teddi Crowthe</v>
      </c>
      <c r="I966" s="32" t="str">
        <f>_xll.XLOOKUP(E966,customers!$A$1:$A$1001,customers!$C$1:$C$1001,,0)</f>
        <v>tcrowthe7n@europa.eu</v>
      </c>
      <c r="J966" s="9" t="str">
        <f>_xll.XLOOKUP(E966,customers!$A$1:$A$1001,customers!$G$1:$G$1001,,0)</f>
        <v>United States</v>
      </c>
      <c r="K966" s="10" t="str">
        <f>_xll.XLOOKUP(F966,products!$A$1:$A$49,products!$B$1:$B$49,,0)</f>
        <v>Exc</v>
      </c>
      <c r="L966" s="10" t="str">
        <f>_xll.XLOOKUP(F966,products!$A$1:$A$49,products!$C$1:$C$49,,0)</f>
        <v>L</v>
      </c>
      <c r="M966" s="10" t="str">
        <f>_xll.XLOOKUP(F966,products!$A$1:$A$49,products!$D$1:$D$49,,0) &amp; " Kg "</f>
        <v xml:space="preserve">2.5 Kg </v>
      </c>
      <c r="N966" s="24">
        <f>_xll.XLOOKUP(F966,products!$A$1:$A$49,products!$E$1:$E$49,,0)</f>
        <v>34.154999999999994</v>
      </c>
      <c r="O966" s="25">
        <f>(G966*N966)</f>
        <v>204.92999999999995</v>
      </c>
      <c r="P966" t="str">
        <f>IF(K966="Rob","Robusta",IF(K966="Exc","Excelsa",IF(K966="Lib","Liberica",IF(K966="Ara","Arabica",""))))</f>
        <v>Excelsa</v>
      </c>
      <c r="Q966" t="str">
        <f>IF(L966="M","Medium",IF(L966="D","Dark",IF(L966="L","Light","")))</f>
        <v>Light</v>
      </c>
      <c r="R966" t="str">
        <f>_xll.XLOOKUP(Table3[[#This Row],[Customer ID]],customers!$A$1:$A$1001,customers!$I$1:$I$1001,,0)</f>
        <v>No</v>
      </c>
    </row>
    <row r="967" spans="1:18" x14ac:dyDescent="0.3">
      <c r="A967" s="12" t="s">
        <v>4753</v>
      </c>
      <c r="B967" s="19">
        <v>44726</v>
      </c>
      <c r="C967" s="11">
        <f>YEAR(B967)</f>
        <v>2022</v>
      </c>
      <c r="D967" s="38" t="str">
        <f t="shared" si="15"/>
        <v>Jun</v>
      </c>
      <c r="E967" s="12" t="s">
        <v>4434</v>
      </c>
      <c r="F967" s="13" t="s">
        <v>6154</v>
      </c>
      <c r="G967" s="12">
        <v>6</v>
      </c>
      <c r="H967" s="12" t="str">
        <f>_xll.XLOOKUP(E967,customers!$A$1:$A$1001,customers!$B$1:$B$1001,,0)</f>
        <v>Jimmy Dymoke</v>
      </c>
      <c r="I967" s="33" t="str">
        <f>_xll.XLOOKUP(E967,customers!$A$1:$A$1001,customers!$C$1:$C$1001,,0)</f>
        <v>jdymokeje@prnewswire.com</v>
      </c>
      <c r="J967" s="12" t="str">
        <f>_xll.XLOOKUP(E967,customers!$A$1:$A$1001,customers!$G$1:$G$1001,,0)</f>
        <v>Ireland</v>
      </c>
      <c r="K967" s="13" t="str">
        <f>_xll.XLOOKUP(F967,products!$A$1:$A$49,products!$B$1:$B$49,,0)</f>
        <v>Ara</v>
      </c>
      <c r="L967" s="13" t="str">
        <f>_xll.XLOOKUP(F967,products!$A$1:$A$49,products!$C$1:$C$49,,0)</f>
        <v>D</v>
      </c>
      <c r="M967" s="10" t="str">
        <f>_xll.XLOOKUP(F967,products!$A$1:$A$49,products!$D$1:$D$49,,0) &amp; " Kg "</f>
        <v xml:space="preserve">0.2 Kg </v>
      </c>
      <c r="N967" s="26">
        <f>_xll.XLOOKUP(F967,products!$A$1:$A$49,products!$E$1:$E$49,,0)</f>
        <v>2.9849999999999999</v>
      </c>
      <c r="O967" s="27">
        <f>(G967*N967)</f>
        <v>17.91</v>
      </c>
      <c r="P967" t="str">
        <f>IF(K967="Rob","Robusta",IF(K967="Exc","Excelsa",IF(K967="Lib","Liberica",IF(K967="Ara","Arabica",""))))</f>
        <v>Arabica</v>
      </c>
      <c r="Q967" t="str">
        <f>IF(L967="M","Medium",IF(L967="D","Dark",IF(L967="L","Light","")))</f>
        <v>Dark</v>
      </c>
      <c r="R967" t="str">
        <f>_xll.XLOOKUP(Table3[[#This Row],[Customer ID]],customers!$A$1:$A$1001,customers!$I$1:$I$1001,,0)</f>
        <v>No</v>
      </c>
    </row>
    <row r="968" spans="1:18" x14ac:dyDescent="0.3">
      <c r="A968" s="9" t="s">
        <v>1106</v>
      </c>
      <c r="B968" s="18">
        <v>44727</v>
      </c>
      <c r="C968" s="8">
        <f>YEAR(B968)</f>
        <v>2022</v>
      </c>
      <c r="D968" s="38" t="str">
        <f t="shared" si="15"/>
        <v>Jun</v>
      </c>
      <c r="E968" s="9" t="s">
        <v>1107</v>
      </c>
      <c r="F968" s="10" t="s">
        <v>6184</v>
      </c>
      <c r="G968" s="9">
        <v>3</v>
      </c>
      <c r="H968" s="9" t="str">
        <f>_xll.XLOOKUP(E968,customers!$A$1:$A$1001,customers!$B$1:$B$1001,,0)</f>
        <v>Marie-jeanne Redgrave</v>
      </c>
      <c r="I968" s="32" t="str">
        <f>_xll.XLOOKUP(E968,customers!$A$1:$A$1001,customers!$C$1:$C$1001,,0)</f>
        <v>mredgrave32@cargocollective.com</v>
      </c>
      <c r="J968" s="9" t="str">
        <f>_xll.XLOOKUP(E968,customers!$A$1:$A$1001,customers!$G$1:$G$1001,,0)</f>
        <v>United States</v>
      </c>
      <c r="K968" s="10" t="str">
        <f>_xll.XLOOKUP(F968,products!$A$1:$A$49,products!$B$1:$B$49,,0)</f>
        <v>Exc</v>
      </c>
      <c r="L968" s="10" t="str">
        <f>_xll.XLOOKUP(F968,products!$A$1:$A$49,products!$C$1:$C$49,,0)</f>
        <v>L</v>
      </c>
      <c r="M968" s="10" t="str">
        <f>_xll.XLOOKUP(F968,products!$A$1:$A$49,products!$D$1:$D$49,,0) &amp; " Kg "</f>
        <v xml:space="preserve">0.2 Kg </v>
      </c>
      <c r="N968" s="24">
        <f>_xll.XLOOKUP(F968,products!$A$1:$A$49,products!$E$1:$E$49,,0)</f>
        <v>4.4550000000000001</v>
      </c>
      <c r="O968" s="25">
        <f>(G968*N968)</f>
        <v>13.365</v>
      </c>
      <c r="P968" t="str">
        <f>IF(K968="Rob","Robusta",IF(K968="Exc","Excelsa",IF(K968="Lib","Liberica",IF(K968="Ara","Arabica",""))))</f>
        <v>Excelsa</v>
      </c>
      <c r="Q968" t="str">
        <f>IF(L968="M","Medium",IF(L968="D","Dark",IF(L968="L","Light","")))</f>
        <v>Light</v>
      </c>
      <c r="R968" t="str">
        <f>_xll.XLOOKUP(Table3[[#This Row],[Customer ID]],customers!$A$1:$A$1001,customers!$I$1:$I$1001,,0)</f>
        <v>Yes</v>
      </c>
    </row>
    <row r="969" spans="1:18" x14ac:dyDescent="0.3">
      <c r="A969" s="12" t="s">
        <v>4450</v>
      </c>
      <c r="B969" s="19">
        <v>44727</v>
      </c>
      <c r="C969" s="11">
        <f>YEAR(B969)</f>
        <v>2022</v>
      </c>
      <c r="D969" s="38" t="str">
        <f t="shared" si="15"/>
        <v>Jun</v>
      </c>
      <c r="E969" s="12" t="s">
        <v>4451</v>
      </c>
      <c r="F969" s="13" t="s">
        <v>6158</v>
      </c>
      <c r="G969" s="12">
        <v>5</v>
      </c>
      <c r="H969" s="12" t="str">
        <f>_xll.XLOOKUP(E969,customers!$A$1:$A$1001,customers!$B$1:$B$1001,,0)</f>
        <v>Nathan Sictornes</v>
      </c>
      <c r="I969" s="33" t="str">
        <f>_xll.XLOOKUP(E969,customers!$A$1:$A$1001,customers!$C$1:$C$1001,,0)</f>
        <v>nsictornesjh@buzzfeed.com</v>
      </c>
      <c r="J969" s="12" t="str">
        <f>_xll.XLOOKUP(E969,customers!$A$1:$A$1001,customers!$G$1:$G$1001,,0)</f>
        <v>Ireland</v>
      </c>
      <c r="K969" s="13" t="str">
        <f>_xll.XLOOKUP(F969,products!$A$1:$A$49,products!$B$1:$B$49,,0)</f>
        <v>Ara</v>
      </c>
      <c r="L969" s="13" t="str">
        <f>_xll.XLOOKUP(F969,products!$A$1:$A$49,products!$C$1:$C$49,,0)</f>
        <v>D</v>
      </c>
      <c r="M969" s="10" t="str">
        <f>_xll.XLOOKUP(F969,products!$A$1:$A$49,products!$D$1:$D$49,,0) &amp; " Kg "</f>
        <v xml:space="preserve">0.5 Kg </v>
      </c>
      <c r="N969" s="26">
        <f>_xll.XLOOKUP(F969,products!$A$1:$A$49,products!$E$1:$E$49,,0)</f>
        <v>5.97</v>
      </c>
      <c r="O969" s="27">
        <f>(G969*N969)</f>
        <v>29.849999999999998</v>
      </c>
      <c r="P969" t="str">
        <f>IF(K969="Rob","Robusta",IF(K969="Exc","Excelsa",IF(K969="Lib","Liberica",IF(K969="Ara","Arabica",""))))</f>
        <v>Arabica</v>
      </c>
      <c r="Q969" t="str">
        <f>IF(L969="M","Medium",IF(L969="D","Dark",IF(L969="L","Light","")))</f>
        <v>Dark</v>
      </c>
      <c r="R969" t="str">
        <f>_xll.XLOOKUP(Table3[[#This Row],[Customer ID]],customers!$A$1:$A$1001,customers!$I$1:$I$1001,,0)</f>
        <v>Yes</v>
      </c>
    </row>
    <row r="970" spans="1:18" x14ac:dyDescent="0.3">
      <c r="A970" s="9" t="s">
        <v>2227</v>
      </c>
      <c r="B970" s="18">
        <v>44729</v>
      </c>
      <c r="C970" s="8">
        <f>YEAR(B970)</f>
        <v>2022</v>
      </c>
      <c r="D970" s="38" t="str">
        <f t="shared" si="15"/>
        <v>Jun</v>
      </c>
      <c r="E970" s="9" t="s">
        <v>2228</v>
      </c>
      <c r="F970" s="10" t="s">
        <v>6155</v>
      </c>
      <c r="G970" s="9">
        <v>3</v>
      </c>
      <c r="H970" s="9" t="str">
        <f>_xll.XLOOKUP(E970,customers!$A$1:$A$1001,customers!$B$1:$B$1001,,0)</f>
        <v>Cos Fluin</v>
      </c>
      <c r="I970" s="32" t="str">
        <f>_xll.XLOOKUP(E970,customers!$A$1:$A$1001,customers!$C$1:$C$1001,,0)</f>
        <v>cfluin8k@flickr.com</v>
      </c>
      <c r="J970" s="9" t="str">
        <f>_xll.XLOOKUP(E970,customers!$A$1:$A$1001,customers!$G$1:$G$1001,,0)</f>
        <v>United Kingdom</v>
      </c>
      <c r="K970" s="10" t="str">
        <f>_xll.XLOOKUP(F970,products!$A$1:$A$49,products!$B$1:$B$49,,0)</f>
        <v>Ara</v>
      </c>
      <c r="L970" s="10" t="str">
        <f>_xll.XLOOKUP(F970,products!$A$1:$A$49,products!$C$1:$C$49,,0)</f>
        <v>M</v>
      </c>
      <c r="M970" s="10" t="str">
        <f>_xll.XLOOKUP(F970,products!$A$1:$A$49,products!$D$1:$D$49,,0) &amp; " Kg "</f>
        <v xml:space="preserve">1 Kg </v>
      </c>
      <c r="N970" s="24">
        <f>_xll.XLOOKUP(F970,products!$A$1:$A$49,products!$E$1:$E$49,,0)</f>
        <v>11.25</v>
      </c>
      <c r="O970" s="25">
        <f>(G970*N970)</f>
        <v>33.75</v>
      </c>
      <c r="P970" t="str">
        <f>IF(K970="Rob","Robusta",IF(K970="Exc","Excelsa",IF(K970="Lib","Liberica",IF(K970="Ara","Arabica",""))))</f>
        <v>Arabica</v>
      </c>
      <c r="Q970" t="str">
        <f>IF(L970="M","Medium",IF(L970="D","Dark",IF(L970="L","Light","")))</f>
        <v>Medium</v>
      </c>
      <c r="R970" t="str">
        <f>_xll.XLOOKUP(Table3[[#This Row],[Customer ID]],customers!$A$1:$A$1001,customers!$I$1:$I$1001,,0)</f>
        <v>No</v>
      </c>
    </row>
    <row r="971" spans="1:18" x14ac:dyDescent="0.3">
      <c r="A971" s="12" t="s">
        <v>2849</v>
      </c>
      <c r="B971" s="19">
        <v>44739</v>
      </c>
      <c r="C971" s="11">
        <f>YEAR(B971)</f>
        <v>2022</v>
      </c>
      <c r="D971" s="38" t="str">
        <f t="shared" si="15"/>
        <v>Jun</v>
      </c>
      <c r="E971" s="12" t="s">
        <v>2850</v>
      </c>
      <c r="F971" s="13" t="s">
        <v>6160</v>
      </c>
      <c r="G971" s="12">
        <v>1</v>
      </c>
      <c r="H971" s="12" t="str">
        <f>_xll.XLOOKUP(E971,customers!$A$1:$A$1001,customers!$B$1:$B$1001,,0)</f>
        <v>Annabella Danzey</v>
      </c>
      <c r="I971" s="33" t="str">
        <f>_xll.XLOOKUP(E971,customers!$A$1:$A$1001,customers!$C$1:$C$1001,,0)</f>
        <v>adanzeybn@github.com</v>
      </c>
      <c r="J971" s="12" t="str">
        <f>_xll.XLOOKUP(E971,customers!$A$1:$A$1001,customers!$G$1:$G$1001,,0)</f>
        <v>United States</v>
      </c>
      <c r="K971" s="13" t="str">
        <f>_xll.XLOOKUP(F971,products!$A$1:$A$49,products!$B$1:$B$49,,0)</f>
        <v>Lib</v>
      </c>
      <c r="L971" s="13" t="str">
        <f>_xll.XLOOKUP(F971,products!$A$1:$A$49,products!$C$1:$C$49,,0)</f>
        <v>M</v>
      </c>
      <c r="M971" s="10" t="str">
        <f>_xll.XLOOKUP(F971,products!$A$1:$A$49,products!$D$1:$D$49,,0) &amp; " Kg "</f>
        <v xml:space="preserve">0.5 Kg </v>
      </c>
      <c r="N971" s="26">
        <f>_xll.XLOOKUP(F971,products!$A$1:$A$49,products!$E$1:$E$49,,0)</f>
        <v>8.73</v>
      </c>
      <c r="O971" s="27">
        <f>(G971*N971)</f>
        <v>8.73</v>
      </c>
      <c r="P971" t="str">
        <f>IF(K971="Rob","Robusta",IF(K971="Exc","Excelsa",IF(K971="Lib","Liberica",IF(K971="Ara","Arabica",""))))</f>
        <v>Liberica</v>
      </c>
      <c r="Q971" t="str">
        <f>IF(L971="M","Medium",IF(L971="D","Dark",IF(L971="L","Light","")))</f>
        <v>Medium</v>
      </c>
      <c r="R971" t="str">
        <f>_xll.XLOOKUP(Table3[[#This Row],[Customer ID]],customers!$A$1:$A$1001,customers!$I$1:$I$1001,,0)</f>
        <v>Yes</v>
      </c>
    </row>
    <row r="972" spans="1:18" x14ac:dyDescent="0.3">
      <c r="A972" s="9" t="s">
        <v>2591</v>
      </c>
      <c r="B972" s="18">
        <v>44742</v>
      </c>
      <c r="C972" s="8">
        <f>YEAR(B972)</f>
        <v>2022</v>
      </c>
      <c r="D972" s="38" t="str">
        <f t="shared" si="15"/>
        <v>Jun</v>
      </c>
      <c r="E972" s="9" t="s">
        <v>2592</v>
      </c>
      <c r="F972" s="10" t="s">
        <v>6158</v>
      </c>
      <c r="G972" s="9">
        <v>3</v>
      </c>
      <c r="H972" s="9" t="str">
        <f>_xll.XLOOKUP(E972,customers!$A$1:$A$1001,customers!$B$1:$B$1001,,0)</f>
        <v>Corney Curme</v>
      </c>
      <c r="I972" s="32">
        <f>_xll.XLOOKUP(E972,customers!$A$1:$A$1001,customers!$C$1:$C$1001,,0)</f>
        <v>0</v>
      </c>
      <c r="J972" s="9" t="str">
        <f>_xll.XLOOKUP(E972,customers!$A$1:$A$1001,customers!$G$1:$G$1001,,0)</f>
        <v>Ireland</v>
      </c>
      <c r="K972" s="10" t="str">
        <f>_xll.XLOOKUP(F972,products!$A$1:$A$49,products!$B$1:$B$49,,0)</f>
        <v>Ara</v>
      </c>
      <c r="L972" s="10" t="str">
        <f>_xll.XLOOKUP(F972,products!$A$1:$A$49,products!$C$1:$C$49,,0)</f>
        <v>D</v>
      </c>
      <c r="M972" s="10" t="str">
        <f>_xll.XLOOKUP(F972,products!$A$1:$A$49,products!$D$1:$D$49,,0) &amp; " Kg "</f>
        <v xml:space="preserve">0.5 Kg </v>
      </c>
      <c r="N972" s="24">
        <f>_xll.XLOOKUP(F972,products!$A$1:$A$49,products!$E$1:$E$49,,0)</f>
        <v>5.97</v>
      </c>
      <c r="O972" s="25">
        <f>(G972*N972)</f>
        <v>17.91</v>
      </c>
      <c r="P972" t="str">
        <f>IF(K972="Rob","Robusta",IF(K972="Exc","Excelsa",IF(K972="Lib","Liberica",IF(K972="Ara","Arabica",""))))</f>
        <v>Arabica</v>
      </c>
      <c r="Q972" t="str">
        <f>IF(L972="M","Medium",IF(L972="D","Dark",IF(L972="L","Light","")))</f>
        <v>Dark</v>
      </c>
      <c r="R972" t="str">
        <f>_xll.XLOOKUP(Table3[[#This Row],[Customer ID]],customers!$A$1:$A$1001,customers!$I$1:$I$1001,,0)</f>
        <v>Yes</v>
      </c>
    </row>
    <row r="973" spans="1:18" x14ac:dyDescent="0.3">
      <c r="A973" s="12" t="s">
        <v>2458</v>
      </c>
      <c r="B973" s="19">
        <v>44743</v>
      </c>
      <c r="C973" s="11">
        <f>YEAR(B973)</f>
        <v>2022</v>
      </c>
      <c r="D973" s="38" t="str">
        <f t="shared" si="15"/>
        <v>Jul</v>
      </c>
      <c r="E973" s="12" t="s">
        <v>2459</v>
      </c>
      <c r="F973" s="13" t="s">
        <v>6178</v>
      </c>
      <c r="G973" s="12">
        <v>4</v>
      </c>
      <c r="H973" s="12" t="str">
        <f>_xll.XLOOKUP(E973,customers!$A$1:$A$1001,customers!$B$1:$B$1001,,0)</f>
        <v>Dell Daveridge</v>
      </c>
      <c r="I973" s="33" t="str">
        <f>_xll.XLOOKUP(E973,customers!$A$1:$A$1001,customers!$C$1:$C$1001,,0)</f>
        <v>ddaveridge9p@arstechnica.com</v>
      </c>
      <c r="J973" s="12" t="str">
        <f>_xll.XLOOKUP(E973,customers!$A$1:$A$1001,customers!$G$1:$G$1001,,0)</f>
        <v>United States</v>
      </c>
      <c r="K973" s="13" t="str">
        <f>_xll.XLOOKUP(F973,products!$A$1:$A$49,products!$B$1:$B$49,,0)</f>
        <v>Rob</v>
      </c>
      <c r="L973" s="13" t="str">
        <f>_xll.XLOOKUP(F973,products!$A$1:$A$49,products!$C$1:$C$49,,0)</f>
        <v>L</v>
      </c>
      <c r="M973" s="10" t="str">
        <f>_xll.XLOOKUP(F973,products!$A$1:$A$49,products!$D$1:$D$49,,0) &amp; " Kg "</f>
        <v xml:space="preserve">0.2 Kg </v>
      </c>
      <c r="N973" s="26">
        <f>_xll.XLOOKUP(F973,products!$A$1:$A$49,products!$E$1:$E$49,,0)</f>
        <v>3.5849999999999995</v>
      </c>
      <c r="O973" s="27">
        <f>(G973*N973)</f>
        <v>14.339999999999998</v>
      </c>
      <c r="P973" t="str">
        <f>IF(K973="Rob","Robusta",IF(K973="Exc","Excelsa",IF(K973="Lib","Liberica",IF(K973="Ara","Arabica",""))))</f>
        <v>Robusta</v>
      </c>
      <c r="Q973" t="str">
        <f>IF(L973="M","Medium",IF(L973="D","Dark",IF(L973="L","Light","")))</f>
        <v>Light</v>
      </c>
      <c r="R973" t="str">
        <f>_xll.XLOOKUP(Table3[[#This Row],[Customer ID]],customers!$A$1:$A$1001,customers!$I$1:$I$1001,,0)</f>
        <v>No</v>
      </c>
    </row>
    <row r="974" spans="1:18" x14ac:dyDescent="0.3">
      <c r="A974" s="9" t="s">
        <v>559</v>
      </c>
      <c r="B974" s="18">
        <v>44744</v>
      </c>
      <c r="C974" s="8">
        <f>YEAR(B974)</f>
        <v>2022</v>
      </c>
      <c r="D974" s="38" t="str">
        <f t="shared" si="15"/>
        <v>Jul</v>
      </c>
      <c r="E974" s="9" t="s">
        <v>560</v>
      </c>
      <c r="F974" s="10" t="s">
        <v>6138</v>
      </c>
      <c r="G974" s="9">
        <v>5</v>
      </c>
      <c r="H974" s="9" t="str">
        <f>_xll.XLOOKUP(E974,customers!$A$1:$A$1001,customers!$B$1:$B$1001,,0)</f>
        <v>Rosaleen Scholar</v>
      </c>
      <c r="I974" s="32" t="str">
        <f>_xll.XLOOKUP(E974,customers!$A$1:$A$1001,customers!$C$1:$C$1001,,0)</f>
        <v>rscholarc@nyu.edu</v>
      </c>
      <c r="J974" s="9" t="str">
        <f>_xll.XLOOKUP(E974,customers!$A$1:$A$1001,customers!$G$1:$G$1001,,0)</f>
        <v>United States</v>
      </c>
      <c r="K974" s="10" t="str">
        <f>_xll.XLOOKUP(F974,products!$A$1:$A$49,products!$B$1:$B$49,,0)</f>
        <v>Rob</v>
      </c>
      <c r="L974" s="10" t="str">
        <f>_xll.XLOOKUP(F974,products!$A$1:$A$49,products!$C$1:$C$49,,0)</f>
        <v>M</v>
      </c>
      <c r="M974" s="10" t="str">
        <f>_xll.XLOOKUP(F974,products!$A$1:$A$49,products!$D$1:$D$49,,0) &amp; " Kg "</f>
        <v xml:space="preserve">1 Kg </v>
      </c>
      <c r="N974" s="24">
        <f>_xll.XLOOKUP(F974,products!$A$1:$A$49,products!$E$1:$E$49,,0)</f>
        <v>9.9499999999999993</v>
      </c>
      <c r="O974" s="25">
        <f>(G974*N974)</f>
        <v>49.75</v>
      </c>
      <c r="P974" t="str">
        <f>IF(K974="Rob","Robusta",IF(K974="Exc","Excelsa",IF(K974="Lib","Liberica",IF(K974="Ara","Arabica",""))))</f>
        <v>Robusta</v>
      </c>
      <c r="Q974" t="str">
        <f>IF(L974="M","Medium",IF(L974="D","Dark",IF(L974="L","Light","")))</f>
        <v>Medium</v>
      </c>
      <c r="R974" t="str">
        <f>_xll.XLOOKUP(Table3[[#This Row],[Customer ID]],customers!$A$1:$A$1001,customers!$I$1:$I$1001,,0)</f>
        <v>No</v>
      </c>
    </row>
    <row r="975" spans="1:18" x14ac:dyDescent="0.3">
      <c r="A975" s="12" t="s">
        <v>5273</v>
      </c>
      <c r="B975" s="19">
        <v>44747</v>
      </c>
      <c r="C975" s="11">
        <f>YEAR(B975)</f>
        <v>2022</v>
      </c>
      <c r="D975" s="38" t="str">
        <f t="shared" si="15"/>
        <v>Jul</v>
      </c>
      <c r="E975" s="12" t="s">
        <v>5274</v>
      </c>
      <c r="F975" s="13" t="s">
        <v>6175</v>
      </c>
      <c r="G975" s="12">
        <v>2</v>
      </c>
      <c r="H975" s="12" t="str">
        <f>_xll.XLOOKUP(E975,customers!$A$1:$A$1001,customers!$B$1:$B$1001,,0)</f>
        <v>Edin Mathe</v>
      </c>
      <c r="I975" s="33">
        <f>_xll.XLOOKUP(E975,customers!$A$1:$A$1001,customers!$C$1:$C$1001,,0)</f>
        <v>0</v>
      </c>
      <c r="J975" s="12" t="str">
        <f>_xll.XLOOKUP(E975,customers!$A$1:$A$1001,customers!$G$1:$G$1001,,0)</f>
        <v>United States</v>
      </c>
      <c r="K975" s="13" t="str">
        <f>_xll.XLOOKUP(F975,products!$A$1:$A$49,products!$B$1:$B$49,,0)</f>
        <v>Ara</v>
      </c>
      <c r="L975" s="13" t="str">
        <f>_xll.XLOOKUP(F975,products!$A$1:$A$49,products!$C$1:$C$49,,0)</f>
        <v>M</v>
      </c>
      <c r="M975" s="10" t="str">
        <f>_xll.XLOOKUP(F975,products!$A$1:$A$49,products!$D$1:$D$49,,0) &amp; " Kg "</f>
        <v xml:space="preserve">2.5 Kg </v>
      </c>
      <c r="N975" s="26">
        <f>_xll.XLOOKUP(F975,products!$A$1:$A$49,products!$E$1:$E$49,,0)</f>
        <v>25.874999999999996</v>
      </c>
      <c r="O975" s="27">
        <f>(G975*N975)</f>
        <v>51.749999999999993</v>
      </c>
      <c r="P975" t="str">
        <f>IF(K975="Rob","Robusta",IF(K975="Exc","Excelsa",IF(K975="Lib","Liberica",IF(K975="Ara","Arabica",""))))</f>
        <v>Arabica</v>
      </c>
      <c r="Q975" t="str">
        <f>IF(L975="M","Medium",IF(L975="D","Dark",IF(L975="L","Light","")))</f>
        <v>Medium</v>
      </c>
      <c r="R975" t="str">
        <f>_xll.XLOOKUP(Table3[[#This Row],[Customer ID]],customers!$A$1:$A$1001,customers!$I$1:$I$1001,,0)</f>
        <v>Yes</v>
      </c>
    </row>
    <row r="976" spans="1:18" x14ac:dyDescent="0.3">
      <c r="A976" s="9" t="s">
        <v>720</v>
      </c>
      <c r="B976" s="18">
        <v>44749</v>
      </c>
      <c r="C976" s="8">
        <f>YEAR(B976)</f>
        <v>2022</v>
      </c>
      <c r="D976" s="38" t="str">
        <f t="shared" si="15"/>
        <v>Jul</v>
      </c>
      <c r="E976" s="9" t="s">
        <v>721</v>
      </c>
      <c r="F976" s="10" t="s">
        <v>6153</v>
      </c>
      <c r="G976" s="9">
        <v>2</v>
      </c>
      <c r="H976" s="9" t="str">
        <f>_xll.XLOOKUP(E976,customers!$A$1:$A$1001,customers!$B$1:$B$1001,,0)</f>
        <v>Lorenzo Yeoland</v>
      </c>
      <c r="I976" s="32" t="str">
        <f>_xll.XLOOKUP(E976,customers!$A$1:$A$1001,customers!$C$1:$C$1001,,0)</f>
        <v>lyeoland15@pbs.org</v>
      </c>
      <c r="J976" s="9" t="str">
        <f>_xll.XLOOKUP(E976,customers!$A$1:$A$1001,customers!$G$1:$G$1001,,0)</f>
        <v>United States</v>
      </c>
      <c r="K976" s="10" t="str">
        <f>_xll.XLOOKUP(F976,products!$A$1:$A$49,products!$B$1:$B$49,,0)</f>
        <v>Exc</v>
      </c>
      <c r="L976" s="10" t="str">
        <f>_xll.XLOOKUP(F976,products!$A$1:$A$49,products!$C$1:$C$49,,0)</f>
        <v>D</v>
      </c>
      <c r="M976" s="10" t="str">
        <f>_xll.XLOOKUP(F976,products!$A$1:$A$49,products!$D$1:$D$49,,0) &amp; " Kg "</f>
        <v xml:space="preserve">0.2 Kg </v>
      </c>
      <c r="N976" s="24">
        <f>_xll.XLOOKUP(F976,products!$A$1:$A$49,products!$E$1:$E$49,,0)</f>
        <v>3.645</v>
      </c>
      <c r="O976" s="25">
        <f>(G976*N976)</f>
        <v>7.29</v>
      </c>
      <c r="P976" t="str">
        <f>IF(K976="Rob","Robusta",IF(K976="Exc","Excelsa",IF(K976="Lib","Liberica",IF(K976="Ara","Arabica",""))))</f>
        <v>Excelsa</v>
      </c>
      <c r="Q976" t="str">
        <f>IF(L976="M","Medium",IF(L976="D","Dark",IF(L976="L","Light","")))</f>
        <v>Dark</v>
      </c>
      <c r="R976" t="str">
        <f>_xll.XLOOKUP(Table3[[#This Row],[Customer ID]],customers!$A$1:$A$1001,customers!$I$1:$I$1001,,0)</f>
        <v>Yes</v>
      </c>
    </row>
    <row r="977" spans="1:18" x14ac:dyDescent="0.3">
      <c r="A977" s="12" t="s">
        <v>1065</v>
      </c>
      <c r="B977" s="19">
        <v>44750</v>
      </c>
      <c r="C977" s="11">
        <f>YEAR(B977)</f>
        <v>2022</v>
      </c>
      <c r="D977" s="38" t="str">
        <f t="shared" si="15"/>
        <v>Jul</v>
      </c>
      <c r="E977" s="12" t="s">
        <v>1066</v>
      </c>
      <c r="F977" s="13" t="s">
        <v>6174</v>
      </c>
      <c r="G977" s="12">
        <v>4</v>
      </c>
      <c r="H977" s="12" t="str">
        <f>_xll.XLOOKUP(E977,customers!$A$1:$A$1001,customers!$B$1:$B$1001,,0)</f>
        <v>Bram Revel</v>
      </c>
      <c r="I977" s="33" t="str">
        <f>_xll.XLOOKUP(E977,customers!$A$1:$A$1001,customers!$C$1:$C$1001,,0)</f>
        <v>brevel2v@fastcompany.com</v>
      </c>
      <c r="J977" s="12" t="str">
        <f>_xll.XLOOKUP(E977,customers!$A$1:$A$1001,customers!$G$1:$G$1001,,0)</f>
        <v>United States</v>
      </c>
      <c r="K977" s="13" t="str">
        <f>_xll.XLOOKUP(F977,products!$A$1:$A$49,products!$B$1:$B$49,,0)</f>
        <v>Rob</v>
      </c>
      <c r="L977" s="13" t="str">
        <f>_xll.XLOOKUP(F977,products!$A$1:$A$49,products!$C$1:$C$49,,0)</f>
        <v>M</v>
      </c>
      <c r="M977" s="10" t="str">
        <f>_xll.XLOOKUP(F977,products!$A$1:$A$49,products!$D$1:$D$49,,0) &amp; " Kg "</f>
        <v xml:space="preserve">0.2 Kg </v>
      </c>
      <c r="N977" s="26">
        <f>_xll.XLOOKUP(F977,products!$A$1:$A$49,products!$E$1:$E$49,,0)</f>
        <v>2.9849999999999999</v>
      </c>
      <c r="O977" s="27">
        <f>(G977*N977)</f>
        <v>11.94</v>
      </c>
      <c r="P977" t="str">
        <f>IF(K977="Rob","Robusta",IF(K977="Exc","Excelsa",IF(K977="Lib","Liberica",IF(K977="Ara","Arabica",""))))</f>
        <v>Robusta</v>
      </c>
      <c r="Q977" t="str">
        <f>IF(L977="M","Medium",IF(L977="D","Dark",IF(L977="L","Light","")))</f>
        <v>Medium</v>
      </c>
      <c r="R977" t="str">
        <f>_xll.XLOOKUP(Table3[[#This Row],[Customer ID]],customers!$A$1:$A$1001,customers!$I$1:$I$1001,,0)</f>
        <v>No</v>
      </c>
    </row>
    <row r="978" spans="1:18" x14ac:dyDescent="0.3">
      <c r="A978" s="9" t="s">
        <v>4996</v>
      </c>
      <c r="B978" s="18">
        <v>44751</v>
      </c>
      <c r="C978" s="8">
        <f>YEAR(B978)</f>
        <v>2022</v>
      </c>
      <c r="D978" s="38" t="str">
        <f t="shared" si="15"/>
        <v>Jul</v>
      </c>
      <c r="E978" s="9" t="s">
        <v>4997</v>
      </c>
      <c r="F978" s="10" t="s">
        <v>6180</v>
      </c>
      <c r="G978" s="9">
        <v>4</v>
      </c>
      <c r="H978" s="9" t="str">
        <f>_xll.XLOOKUP(E978,customers!$A$1:$A$1001,customers!$B$1:$B$1001,,0)</f>
        <v>Jed Kennicott</v>
      </c>
      <c r="I978" s="32" t="str">
        <f>_xll.XLOOKUP(E978,customers!$A$1:$A$1001,customers!$C$1:$C$1001,,0)</f>
        <v>jkennicottm5@yahoo.co.jp</v>
      </c>
      <c r="J978" s="9" t="str">
        <f>_xll.XLOOKUP(E978,customers!$A$1:$A$1001,customers!$G$1:$G$1001,,0)</f>
        <v>United States</v>
      </c>
      <c r="K978" s="10" t="str">
        <f>_xll.XLOOKUP(F978,products!$A$1:$A$49,products!$B$1:$B$49,,0)</f>
        <v>Ara</v>
      </c>
      <c r="L978" s="10" t="str">
        <f>_xll.XLOOKUP(F978,products!$A$1:$A$49,products!$C$1:$C$49,,0)</f>
        <v>L</v>
      </c>
      <c r="M978" s="10" t="str">
        <f>_xll.XLOOKUP(F978,products!$A$1:$A$49,products!$D$1:$D$49,,0) &amp; " Kg "</f>
        <v xml:space="preserve">0.5 Kg </v>
      </c>
      <c r="N978" s="24">
        <f>_xll.XLOOKUP(F978,products!$A$1:$A$49,products!$E$1:$E$49,,0)</f>
        <v>7.77</v>
      </c>
      <c r="O978" s="25">
        <f>(G978*N978)</f>
        <v>31.08</v>
      </c>
      <c r="P978" t="str">
        <f>IF(K978="Rob","Robusta",IF(K978="Exc","Excelsa",IF(K978="Lib","Liberica",IF(K978="Ara","Arabica",""))))</f>
        <v>Arabica</v>
      </c>
      <c r="Q978" t="str">
        <f>IF(L978="M","Medium",IF(L978="D","Dark",IF(L978="L","Light","")))</f>
        <v>Light</v>
      </c>
      <c r="R978" t="str">
        <f>_xll.XLOOKUP(Table3[[#This Row],[Customer ID]],customers!$A$1:$A$1001,customers!$I$1:$I$1001,,0)</f>
        <v>No</v>
      </c>
    </row>
    <row r="979" spans="1:18" x14ac:dyDescent="0.3">
      <c r="A979" s="12" t="s">
        <v>4389</v>
      </c>
      <c r="B979" s="19">
        <v>44754</v>
      </c>
      <c r="C979" s="11">
        <f>YEAR(B979)</f>
        <v>2022</v>
      </c>
      <c r="D979" s="38" t="str">
        <f t="shared" si="15"/>
        <v>Jul</v>
      </c>
      <c r="E979" s="12" t="s">
        <v>4390</v>
      </c>
      <c r="F979" s="13" t="s">
        <v>6165</v>
      </c>
      <c r="G979" s="12">
        <v>6</v>
      </c>
      <c r="H979" s="12" t="str">
        <f>_xll.XLOOKUP(E979,customers!$A$1:$A$1001,customers!$B$1:$B$1001,,0)</f>
        <v>Francesco Dressel</v>
      </c>
      <c r="I979" s="33">
        <f>_xll.XLOOKUP(E979,customers!$A$1:$A$1001,customers!$C$1:$C$1001,,0)</f>
        <v>0</v>
      </c>
      <c r="J979" s="12" t="str">
        <f>_xll.XLOOKUP(E979,customers!$A$1:$A$1001,customers!$G$1:$G$1001,,0)</f>
        <v>United States</v>
      </c>
      <c r="K979" s="13" t="str">
        <f>_xll.XLOOKUP(F979,products!$A$1:$A$49,products!$B$1:$B$49,,0)</f>
        <v>Lib</v>
      </c>
      <c r="L979" s="13" t="str">
        <f>_xll.XLOOKUP(F979,products!$A$1:$A$49,products!$C$1:$C$49,,0)</f>
        <v>D</v>
      </c>
      <c r="M979" s="10" t="str">
        <f>_xll.XLOOKUP(F979,products!$A$1:$A$49,products!$D$1:$D$49,,0) &amp; " Kg "</f>
        <v xml:space="preserve">2.5 Kg </v>
      </c>
      <c r="N979" s="26">
        <f>_xll.XLOOKUP(F979,products!$A$1:$A$49,products!$E$1:$E$49,,0)</f>
        <v>29.784999999999997</v>
      </c>
      <c r="O979" s="27">
        <f>(G979*N979)</f>
        <v>178.70999999999998</v>
      </c>
      <c r="P979" t="str">
        <f>IF(K979="Rob","Robusta",IF(K979="Exc","Excelsa",IF(K979="Lib","Liberica",IF(K979="Ara","Arabica",""))))</f>
        <v>Liberica</v>
      </c>
      <c r="Q979" t="str">
        <f>IF(L979="M","Medium",IF(L979="D","Dark",IF(L979="L","Light","")))</f>
        <v>Dark</v>
      </c>
      <c r="R979" t="str">
        <f>_xll.XLOOKUP(Table3[[#This Row],[Customer ID]],customers!$A$1:$A$1001,customers!$I$1:$I$1001,,0)</f>
        <v>No</v>
      </c>
    </row>
    <row r="980" spans="1:18" x14ac:dyDescent="0.3">
      <c r="A980" s="9" t="s">
        <v>5737</v>
      </c>
      <c r="B980" s="18">
        <v>44754</v>
      </c>
      <c r="C980" s="8">
        <f>YEAR(B980)</f>
        <v>2022</v>
      </c>
      <c r="D980" s="38" t="str">
        <f t="shared" si="15"/>
        <v>Jul</v>
      </c>
      <c r="E980" s="9" t="s">
        <v>5738</v>
      </c>
      <c r="F980" s="10" t="s">
        <v>6166</v>
      </c>
      <c r="G980" s="9">
        <v>2</v>
      </c>
      <c r="H980" s="9" t="str">
        <f>_xll.XLOOKUP(E980,customers!$A$1:$A$1001,customers!$B$1:$B$1001,,0)</f>
        <v>Mathilda Matiasek</v>
      </c>
      <c r="I980" s="32" t="str">
        <f>_xll.XLOOKUP(E980,customers!$A$1:$A$1001,customers!$C$1:$C$1001,,0)</f>
        <v>mmatiasekps@ucoz.ru</v>
      </c>
      <c r="J980" s="9" t="str">
        <f>_xll.XLOOKUP(E980,customers!$A$1:$A$1001,customers!$G$1:$G$1001,,0)</f>
        <v>United States</v>
      </c>
      <c r="K980" s="10" t="str">
        <f>_xll.XLOOKUP(F980,products!$A$1:$A$49,products!$B$1:$B$49,,0)</f>
        <v>Exc</v>
      </c>
      <c r="L980" s="10" t="str">
        <f>_xll.XLOOKUP(F980,products!$A$1:$A$49,products!$C$1:$C$49,,0)</f>
        <v>M</v>
      </c>
      <c r="M980" s="10" t="str">
        <f>_xll.XLOOKUP(F980,products!$A$1:$A$49,products!$D$1:$D$49,,0) &amp; " Kg "</f>
        <v xml:space="preserve">2.5 Kg </v>
      </c>
      <c r="N980" s="24">
        <f>_xll.XLOOKUP(F980,products!$A$1:$A$49,products!$E$1:$E$49,,0)</f>
        <v>31.624999999999996</v>
      </c>
      <c r="O980" s="25">
        <f>(G980*N980)</f>
        <v>63.249999999999993</v>
      </c>
      <c r="P980" t="str">
        <f>IF(K980="Rob","Robusta",IF(K980="Exc","Excelsa",IF(K980="Lib","Liberica",IF(K980="Ara","Arabica",""))))</f>
        <v>Excelsa</v>
      </c>
      <c r="Q980" t="str">
        <f>IF(L980="M","Medium",IF(L980="D","Dark",IF(L980="L","Light","")))</f>
        <v>Medium</v>
      </c>
      <c r="R980" t="str">
        <f>_xll.XLOOKUP(Table3[[#This Row],[Customer ID]],customers!$A$1:$A$1001,customers!$I$1:$I$1001,,0)</f>
        <v>Yes</v>
      </c>
    </row>
    <row r="981" spans="1:18" x14ac:dyDescent="0.3">
      <c r="A981" s="12" t="s">
        <v>5228</v>
      </c>
      <c r="B981" s="19">
        <v>44755</v>
      </c>
      <c r="C981" s="11">
        <f>YEAR(B981)</f>
        <v>2022</v>
      </c>
      <c r="D981" s="38" t="str">
        <f t="shared" si="15"/>
        <v>Jul</v>
      </c>
      <c r="E981" s="12" t="s">
        <v>5229</v>
      </c>
      <c r="F981" s="13" t="s">
        <v>6168</v>
      </c>
      <c r="G981" s="12">
        <v>5</v>
      </c>
      <c r="H981" s="12" t="str">
        <f>_xll.XLOOKUP(E981,customers!$A$1:$A$1001,customers!$B$1:$B$1001,,0)</f>
        <v>Romain Avrashin</v>
      </c>
      <c r="I981" s="33" t="str">
        <f>_xll.XLOOKUP(E981,customers!$A$1:$A$1001,customers!$C$1:$C$1001,,0)</f>
        <v>ravrashinna@tamu.edu</v>
      </c>
      <c r="J981" s="12" t="str">
        <f>_xll.XLOOKUP(E981,customers!$A$1:$A$1001,customers!$G$1:$G$1001,,0)</f>
        <v>United States</v>
      </c>
      <c r="K981" s="13" t="str">
        <f>_xll.XLOOKUP(F981,products!$A$1:$A$49,products!$B$1:$B$49,,0)</f>
        <v>Ara</v>
      </c>
      <c r="L981" s="13" t="str">
        <f>_xll.XLOOKUP(F981,products!$A$1:$A$49,products!$C$1:$C$49,,0)</f>
        <v>D</v>
      </c>
      <c r="M981" s="10" t="str">
        <f>_xll.XLOOKUP(F981,products!$A$1:$A$49,products!$D$1:$D$49,,0) &amp; " Kg "</f>
        <v xml:space="preserve">2.5 Kg </v>
      </c>
      <c r="N981" s="26">
        <f>_xll.XLOOKUP(F981,products!$A$1:$A$49,products!$E$1:$E$49,,0)</f>
        <v>22.884999999999998</v>
      </c>
      <c r="O981" s="27">
        <f>(G981*N981)</f>
        <v>114.42499999999998</v>
      </c>
      <c r="P981" t="str">
        <f>IF(K981="Rob","Robusta",IF(K981="Exc","Excelsa",IF(K981="Lib","Liberica",IF(K981="Ara","Arabica",""))))</f>
        <v>Arabica</v>
      </c>
      <c r="Q981" t="str">
        <f>IF(L981="M","Medium",IF(L981="D","Dark",IF(L981="L","Light","")))</f>
        <v>Dark</v>
      </c>
      <c r="R981" t="str">
        <f>_xll.XLOOKUP(Table3[[#This Row],[Customer ID]],customers!$A$1:$A$1001,customers!$I$1:$I$1001,,0)</f>
        <v>No</v>
      </c>
    </row>
    <row r="982" spans="1:18" x14ac:dyDescent="0.3">
      <c r="A982" s="9" t="s">
        <v>5246</v>
      </c>
      <c r="B982" s="18">
        <v>44755</v>
      </c>
      <c r="C982" s="8">
        <f>YEAR(B982)</f>
        <v>2022</v>
      </c>
      <c r="D982" s="38" t="str">
        <f t="shared" si="15"/>
        <v>Jul</v>
      </c>
      <c r="E982" s="9" t="s">
        <v>5247</v>
      </c>
      <c r="F982" s="10" t="s">
        <v>6159</v>
      </c>
      <c r="G982" s="9">
        <v>1</v>
      </c>
      <c r="H982" s="9" t="str">
        <f>_xll.XLOOKUP(E982,customers!$A$1:$A$1001,customers!$B$1:$B$1001,,0)</f>
        <v>Trumaine Tewelson</v>
      </c>
      <c r="I982" s="32" t="str">
        <f>_xll.XLOOKUP(E982,customers!$A$1:$A$1001,customers!$C$1:$C$1001,,0)</f>
        <v>ttewelsonnd@cdbaby.com</v>
      </c>
      <c r="J982" s="9" t="str">
        <f>_xll.XLOOKUP(E982,customers!$A$1:$A$1001,customers!$G$1:$G$1001,,0)</f>
        <v>United States</v>
      </c>
      <c r="K982" s="10" t="str">
        <f>_xll.XLOOKUP(F982,products!$A$1:$A$49,products!$B$1:$B$49,,0)</f>
        <v>Lib</v>
      </c>
      <c r="L982" s="10" t="str">
        <f>_xll.XLOOKUP(F982,products!$A$1:$A$49,products!$C$1:$C$49,,0)</f>
        <v>M</v>
      </c>
      <c r="M982" s="10" t="str">
        <f>_xll.XLOOKUP(F982,products!$A$1:$A$49,products!$D$1:$D$49,,0) &amp; " Kg "</f>
        <v xml:space="preserve">0.2 Kg </v>
      </c>
      <c r="N982" s="24">
        <f>_xll.XLOOKUP(F982,products!$A$1:$A$49,products!$E$1:$E$49,,0)</f>
        <v>4.3650000000000002</v>
      </c>
      <c r="O982" s="25">
        <f>(G982*N982)</f>
        <v>4.3650000000000002</v>
      </c>
      <c r="P982" t="str">
        <f>IF(K982="Rob","Robusta",IF(K982="Exc","Excelsa",IF(K982="Lib","Liberica",IF(K982="Ara","Arabica",""))))</f>
        <v>Liberica</v>
      </c>
      <c r="Q982" t="str">
        <f>IF(L982="M","Medium",IF(L982="D","Dark",IF(L982="L","Light","")))</f>
        <v>Medium</v>
      </c>
      <c r="R982" t="str">
        <f>_xll.XLOOKUP(Table3[[#This Row],[Customer ID]],customers!$A$1:$A$1001,customers!$I$1:$I$1001,,0)</f>
        <v>No</v>
      </c>
    </row>
    <row r="983" spans="1:18" x14ac:dyDescent="0.3">
      <c r="A983" s="12" t="s">
        <v>2324</v>
      </c>
      <c r="B983" s="19">
        <v>44756</v>
      </c>
      <c r="C983" s="11">
        <f>YEAR(B983)</f>
        <v>2022</v>
      </c>
      <c r="D983" s="38" t="str">
        <f t="shared" si="15"/>
        <v>Jul</v>
      </c>
      <c r="E983" s="12" t="s">
        <v>2325</v>
      </c>
      <c r="F983" s="13" t="s">
        <v>6182</v>
      </c>
      <c r="G983" s="12">
        <v>1</v>
      </c>
      <c r="H983" s="12" t="str">
        <f>_xll.XLOOKUP(E983,customers!$A$1:$A$1001,customers!$B$1:$B$1001,,0)</f>
        <v>Trina Le Sarr</v>
      </c>
      <c r="I983" s="33" t="str">
        <f>_xll.XLOOKUP(E983,customers!$A$1:$A$1001,customers!$C$1:$C$1001,,0)</f>
        <v>tle91@epa.gov</v>
      </c>
      <c r="J983" s="12" t="str">
        <f>_xll.XLOOKUP(E983,customers!$A$1:$A$1001,customers!$G$1:$G$1001,,0)</f>
        <v>United States</v>
      </c>
      <c r="K983" s="13" t="str">
        <f>_xll.XLOOKUP(F983,products!$A$1:$A$49,products!$B$1:$B$49,,0)</f>
        <v>Ara</v>
      </c>
      <c r="L983" s="13" t="str">
        <f>_xll.XLOOKUP(F983,products!$A$1:$A$49,products!$C$1:$C$49,,0)</f>
        <v>L</v>
      </c>
      <c r="M983" s="10" t="str">
        <f>_xll.XLOOKUP(F983,products!$A$1:$A$49,products!$D$1:$D$49,,0) &amp; " Kg "</f>
        <v xml:space="preserve">2.5 Kg </v>
      </c>
      <c r="N983" s="26">
        <f>_xll.XLOOKUP(F983,products!$A$1:$A$49,products!$E$1:$E$49,,0)</f>
        <v>29.784999999999997</v>
      </c>
      <c r="O983" s="27">
        <f>(G983*N983)</f>
        <v>29.784999999999997</v>
      </c>
      <c r="P983" t="str">
        <f>IF(K983="Rob","Robusta",IF(K983="Exc","Excelsa",IF(K983="Lib","Liberica",IF(K983="Ara","Arabica",""))))</f>
        <v>Arabica</v>
      </c>
      <c r="Q983" t="str">
        <f>IF(L983="M","Medium",IF(L983="D","Dark",IF(L983="L","Light","")))</f>
        <v>Light</v>
      </c>
      <c r="R983" t="str">
        <f>_xll.XLOOKUP(Table3[[#This Row],[Customer ID]],customers!$A$1:$A$1001,customers!$I$1:$I$1001,,0)</f>
        <v>Yes</v>
      </c>
    </row>
    <row r="984" spans="1:18" x14ac:dyDescent="0.3">
      <c r="A984" s="9" t="s">
        <v>4864</v>
      </c>
      <c r="B984" s="18">
        <v>44756</v>
      </c>
      <c r="C984" s="8">
        <f>YEAR(B984)</f>
        <v>2022</v>
      </c>
      <c r="D984" s="38" t="str">
        <f t="shared" si="15"/>
        <v>Jul</v>
      </c>
      <c r="E984" s="9" t="s">
        <v>4865</v>
      </c>
      <c r="F984" s="10" t="s">
        <v>6138</v>
      </c>
      <c r="G984" s="9">
        <v>2</v>
      </c>
      <c r="H984" s="9" t="str">
        <f>_xll.XLOOKUP(E984,customers!$A$1:$A$1001,customers!$B$1:$B$1001,,0)</f>
        <v>Dorette Hinemoor</v>
      </c>
      <c r="I984" s="32">
        <f>_xll.XLOOKUP(E984,customers!$A$1:$A$1001,customers!$C$1:$C$1001,,0)</f>
        <v>0</v>
      </c>
      <c r="J984" s="9" t="str">
        <f>_xll.XLOOKUP(E984,customers!$A$1:$A$1001,customers!$G$1:$G$1001,,0)</f>
        <v>United States</v>
      </c>
      <c r="K984" s="10" t="str">
        <f>_xll.XLOOKUP(F984,products!$A$1:$A$49,products!$B$1:$B$49,,0)</f>
        <v>Rob</v>
      </c>
      <c r="L984" s="10" t="str">
        <f>_xll.XLOOKUP(F984,products!$A$1:$A$49,products!$C$1:$C$49,,0)</f>
        <v>M</v>
      </c>
      <c r="M984" s="10" t="str">
        <f>_xll.XLOOKUP(F984,products!$A$1:$A$49,products!$D$1:$D$49,,0) &amp; " Kg "</f>
        <v xml:space="preserve">1 Kg </v>
      </c>
      <c r="N984" s="24">
        <f>_xll.XLOOKUP(F984,products!$A$1:$A$49,products!$E$1:$E$49,,0)</f>
        <v>9.9499999999999993</v>
      </c>
      <c r="O984" s="25">
        <f>(G984*N984)</f>
        <v>19.899999999999999</v>
      </c>
      <c r="P984" t="str">
        <f>IF(K984="Rob","Robusta",IF(K984="Exc","Excelsa",IF(K984="Lib","Liberica",IF(K984="Ara","Arabica",""))))</f>
        <v>Robusta</v>
      </c>
      <c r="Q984" t="str">
        <f>IF(L984="M","Medium",IF(L984="D","Dark",IF(L984="L","Light","")))</f>
        <v>Medium</v>
      </c>
      <c r="R984" t="str">
        <f>_xll.XLOOKUP(Table3[[#This Row],[Customer ID]],customers!$A$1:$A$1001,customers!$I$1:$I$1001,,0)</f>
        <v>Yes</v>
      </c>
    </row>
    <row r="985" spans="1:18" x14ac:dyDescent="0.3">
      <c r="A985" s="12" t="s">
        <v>4642</v>
      </c>
      <c r="B985" s="19">
        <v>44757</v>
      </c>
      <c r="C985" s="11">
        <f>YEAR(B985)</f>
        <v>2022</v>
      </c>
      <c r="D985" s="38" t="str">
        <f t="shared" si="15"/>
        <v>Jul</v>
      </c>
      <c r="E985" s="12" t="s">
        <v>4643</v>
      </c>
      <c r="F985" s="13" t="s">
        <v>6153</v>
      </c>
      <c r="G985" s="12">
        <v>6</v>
      </c>
      <c r="H985" s="12" t="str">
        <f>_xll.XLOOKUP(E985,customers!$A$1:$A$1001,customers!$B$1:$B$1001,,0)</f>
        <v>Babb Pollins</v>
      </c>
      <c r="I985" s="33" t="str">
        <f>_xll.XLOOKUP(E985,customers!$A$1:$A$1001,customers!$C$1:$C$1001,,0)</f>
        <v>bpollinskf@shinystat.com</v>
      </c>
      <c r="J985" s="12" t="str">
        <f>_xll.XLOOKUP(E985,customers!$A$1:$A$1001,customers!$G$1:$G$1001,,0)</f>
        <v>United States</v>
      </c>
      <c r="K985" s="13" t="str">
        <f>_xll.XLOOKUP(F985,products!$A$1:$A$49,products!$B$1:$B$49,,0)</f>
        <v>Exc</v>
      </c>
      <c r="L985" s="13" t="str">
        <f>_xll.XLOOKUP(F985,products!$A$1:$A$49,products!$C$1:$C$49,,0)</f>
        <v>D</v>
      </c>
      <c r="M985" s="10" t="str">
        <f>_xll.XLOOKUP(F985,products!$A$1:$A$49,products!$D$1:$D$49,,0) &amp; " Kg "</f>
        <v xml:space="preserve">0.2 Kg </v>
      </c>
      <c r="N985" s="26">
        <f>_xll.XLOOKUP(F985,products!$A$1:$A$49,products!$E$1:$E$49,,0)</f>
        <v>3.645</v>
      </c>
      <c r="O985" s="27">
        <f>(G985*N985)</f>
        <v>21.87</v>
      </c>
      <c r="P985" t="str">
        <f>IF(K985="Rob","Robusta",IF(K985="Exc","Excelsa",IF(K985="Lib","Liberica",IF(K985="Ara","Arabica",""))))</f>
        <v>Excelsa</v>
      </c>
      <c r="Q985" t="str">
        <f>IF(L985="M","Medium",IF(L985="D","Dark",IF(L985="L","Light","")))</f>
        <v>Dark</v>
      </c>
      <c r="R985" t="str">
        <f>_xll.XLOOKUP(Table3[[#This Row],[Customer ID]],customers!$A$1:$A$1001,customers!$I$1:$I$1001,,0)</f>
        <v>No</v>
      </c>
    </row>
    <row r="986" spans="1:18" x14ac:dyDescent="0.3">
      <c r="A986" s="9" t="s">
        <v>1245</v>
      </c>
      <c r="B986" s="18">
        <v>44758</v>
      </c>
      <c r="C986" s="8">
        <f>YEAR(B986)</f>
        <v>2022</v>
      </c>
      <c r="D986" s="38" t="str">
        <f t="shared" si="15"/>
        <v>Jul</v>
      </c>
      <c r="E986" s="9" t="s">
        <v>1246</v>
      </c>
      <c r="F986" s="10" t="s">
        <v>6166</v>
      </c>
      <c r="G986" s="9">
        <v>3</v>
      </c>
      <c r="H986" s="9" t="str">
        <f>_xll.XLOOKUP(E986,customers!$A$1:$A$1001,customers!$B$1:$B$1001,,0)</f>
        <v>Ewell Hanby</v>
      </c>
      <c r="I986" s="32">
        <f>_xll.XLOOKUP(E986,customers!$A$1:$A$1001,customers!$C$1:$C$1001,,0)</f>
        <v>0</v>
      </c>
      <c r="J986" s="9" t="str">
        <f>_xll.XLOOKUP(E986,customers!$A$1:$A$1001,customers!$G$1:$G$1001,,0)</f>
        <v>United States</v>
      </c>
      <c r="K986" s="10" t="str">
        <f>_xll.XLOOKUP(F986,products!$A$1:$A$49,products!$B$1:$B$49,,0)</f>
        <v>Exc</v>
      </c>
      <c r="L986" s="10" t="str">
        <f>_xll.XLOOKUP(F986,products!$A$1:$A$49,products!$C$1:$C$49,,0)</f>
        <v>M</v>
      </c>
      <c r="M986" s="10" t="str">
        <f>_xll.XLOOKUP(F986,products!$A$1:$A$49,products!$D$1:$D$49,,0) &amp; " Kg "</f>
        <v xml:space="preserve">2.5 Kg </v>
      </c>
      <c r="N986" s="24">
        <f>_xll.XLOOKUP(F986,products!$A$1:$A$49,products!$E$1:$E$49,,0)</f>
        <v>31.624999999999996</v>
      </c>
      <c r="O986" s="25">
        <f>(G986*N986)</f>
        <v>94.874999999999986</v>
      </c>
      <c r="P986" t="str">
        <f>IF(K986="Rob","Robusta",IF(K986="Exc","Excelsa",IF(K986="Lib","Liberica",IF(K986="Ara","Arabica",""))))</f>
        <v>Excelsa</v>
      </c>
      <c r="Q986" t="str">
        <f>IF(L986="M","Medium",IF(L986="D","Dark",IF(L986="L","Light","")))</f>
        <v>Medium</v>
      </c>
      <c r="R986" t="str">
        <f>_xll.XLOOKUP(Table3[[#This Row],[Customer ID]],customers!$A$1:$A$1001,customers!$I$1:$I$1001,,0)</f>
        <v>Yes</v>
      </c>
    </row>
    <row r="987" spans="1:18" x14ac:dyDescent="0.3">
      <c r="A987" s="12" t="s">
        <v>811</v>
      </c>
      <c r="B987" s="19">
        <v>44759</v>
      </c>
      <c r="C987" s="11">
        <f>YEAR(B987)</f>
        <v>2022</v>
      </c>
      <c r="D987" s="38" t="str">
        <f t="shared" si="15"/>
        <v>Jul</v>
      </c>
      <c r="E987" s="12" t="s">
        <v>812</v>
      </c>
      <c r="F987" s="13" t="s">
        <v>6171</v>
      </c>
      <c r="G987" s="12">
        <v>4</v>
      </c>
      <c r="H987" s="12" t="str">
        <f>_xll.XLOOKUP(E987,customers!$A$1:$A$1001,customers!$B$1:$B$1001,,0)</f>
        <v>Rozele Relton</v>
      </c>
      <c r="I987" s="33" t="str">
        <f>_xll.XLOOKUP(E987,customers!$A$1:$A$1001,customers!$C$1:$C$1001,,0)</f>
        <v>rrelton1l@stanford.edu</v>
      </c>
      <c r="J987" s="12" t="str">
        <f>_xll.XLOOKUP(E987,customers!$A$1:$A$1001,customers!$G$1:$G$1001,,0)</f>
        <v>United States</v>
      </c>
      <c r="K987" s="13" t="str">
        <f>_xll.XLOOKUP(F987,products!$A$1:$A$49,products!$B$1:$B$49,,0)</f>
        <v>Exc</v>
      </c>
      <c r="L987" s="13" t="str">
        <f>_xll.XLOOKUP(F987,products!$A$1:$A$49,products!$C$1:$C$49,,0)</f>
        <v>L</v>
      </c>
      <c r="M987" s="10" t="str">
        <f>_xll.XLOOKUP(F987,products!$A$1:$A$49,products!$D$1:$D$49,,0) &amp; " Kg "</f>
        <v xml:space="preserve">1 Kg </v>
      </c>
      <c r="N987" s="26">
        <f>_xll.XLOOKUP(F987,products!$A$1:$A$49,products!$E$1:$E$49,,0)</f>
        <v>14.85</v>
      </c>
      <c r="O987" s="27">
        <f>(G987*N987)</f>
        <v>59.4</v>
      </c>
      <c r="P987" t="str">
        <f>IF(K987="Rob","Robusta",IF(K987="Exc","Excelsa",IF(K987="Lib","Liberica",IF(K987="Ara","Arabica",""))))</f>
        <v>Excelsa</v>
      </c>
      <c r="Q987" t="str">
        <f>IF(L987="M","Medium",IF(L987="D","Dark",IF(L987="L","Light","")))</f>
        <v>Light</v>
      </c>
      <c r="R987" t="str">
        <f>_xll.XLOOKUP(Table3[[#This Row],[Customer ID]],customers!$A$1:$A$1001,customers!$I$1:$I$1001,,0)</f>
        <v>No</v>
      </c>
    </row>
    <row r="988" spans="1:18" x14ac:dyDescent="0.3">
      <c r="A988" s="9" t="s">
        <v>5112</v>
      </c>
      <c r="B988" s="18">
        <v>44761</v>
      </c>
      <c r="C988" s="8">
        <f>YEAR(B988)</f>
        <v>2022</v>
      </c>
      <c r="D988" s="38" t="str">
        <f t="shared" si="15"/>
        <v>Jul</v>
      </c>
      <c r="E988" s="9" t="s">
        <v>5113</v>
      </c>
      <c r="F988" s="10" t="s">
        <v>6170</v>
      </c>
      <c r="G988" s="9">
        <v>5</v>
      </c>
      <c r="H988" s="9" t="str">
        <f>_xll.XLOOKUP(E988,customers!$A$1:$A$1001,customers!$B$1:$B$1001,,0)</f>
        <v>Allis Wilmore</v>
      </c>
      <c r="I988" s="32">
        <f>_xll.XLOOKUP(E988,customers!$A$1:$A$1001,customers!$C$1:$C$1001,,0)</f>
        <v>0</v>
      </c>
      <c r="J988" s="9" t="str">
        <f>_xll.XLOOKUP(E988,customers!$A$1:$A$1001,customers!$G$1:$G$1001,,0)</f>
        <v>United States</v>
      </c>
      <c r="K988" s="10" t="str">
        <f>_xll.XLOOKUP(F988,products!$A$1:$A$49,products!$B$1:$B$49,,0)</f>
        <v>Lib</v>
      </c>
      <c r="L988" s="10" t="str">
        <f>_xll.XLOOKUP(F988,products!$A$1:$A$49,products!$C$1:$C$49,,0)</f>
        <v>L</v>
      </c>
      <c r="M988" s="10" t="str">
        <f>_xll.XLOOKUP(F988,products!$A$1:$A$49,products!$D$1:$D$49,,0) &amp; " Kg "</f>
        <v xml:space="preserve">1 Kg </v>
      </c>
      <c r="N988" s="24">
        <f>_xll.XLOOKUP(F988,products!$A$1:$A$49,products!$E$1:$E$49,,0)</f>
        <v>15.85</v>
      </c>
      <c r="O988" s="25">
        <f>(G988*N988)</f>
        <v>79.25</v>
      </c>
      <c r="P988" t="str">
        <f>IF(K988="Rob","Robusta",IF(K988="Exc","Excelsa",IF(K988="Lib","Liberica",IF(K988="Ara","Arabica",""))))</f>
        <v>Liberica</v>
      </c>
      <c r="Q988" t="str">
        <f>IF(L988="M","Medium",IF(L988="D","Dark",IF(L988="L","Light","")))</f>
        <v>Light</v>
      </c>
      <c r="R988" t="str">
        <f>_xll.XLOOKUP(Table3[[#This Row],[Customer ID]],customers!$A$1:$A$1001,customers!$I$1:$I$1001,,0)</f>
        <v>No</v>
      </c>
    </row>
    <row r="989" spans="1:18" x14ac:dyDescent="0.3">
      <c r="A989" s="12" t="s">
        <v>3176</v>
      </c>
      <c r="B989" s="19">
        <v>44767</v>
      </c>
      <c r="C989" s="11">
        <f>YEAR(B989)</f>
        <v>2022</v>
      </c>
      <c r="D989" s="38" t="str">
        <f t="shared" si="15"/>
        <v>Jul</v>
      </c>
      <c r="E989" s="12" t="s">
        <v>3177</v>
      </c>
      <c r="F989" s="13" t="s">
        <v>6159</v>
      </c>
      <c r="G989" s="12">
        <v>2</v>
      </c>
      <c r="H989" s="12" t="str">
        <f>_xll.XLOOKUP(E989,customers!$A$1:$A$1001,customers!$B$1:$B$1001,,0)</f>
        <v>Daryn Dibley</v>
      </c>
      <c r="I989" s="33" t="str">
        <f>_xll.XLOOKUP(E989,customers!$A$1:$A$1001,customers!$C$1:$C$1001,,0)</f>
        <v>ddibleyd7@feedburner.com</v>
      </c>
      <c r="J989" s="12" t="str">
        <f>_xll.XLOOKUP(E989,customers!$A$1:$A$1001,customers!$G$1:$G$1001,,0)</f>
        <v>United States</v>
      </c>
      <c r="K989" s="13" t="str">
        <f>_xll.XLOOKUP(F989,products!$A$1:$A$49,products!$B$1:$B$49,,0)</f>
        <v>Lib</v>
      </c>
      <c r="L989" s="13" t="str">
        <f>_xll.XLOOKUP(F989,products!$A$1:$A$49,products!$C$1:$C$49,,0)</f>
        <v>M</v>
      </c>
      <c r="M989" s="10" t="str">
        <f>_xll.XLOOKUP(F989,products!$A$1:$A$49,products!$D$1:$D$49,,0) &amp; " Kg "</f>
        <v xml:space="preserve">0.2 Kg </v>
      </c>
      <c r="N989" s="26">
        <f>_xll.XLOOKUP(F989,products!$A$1:$A$49,products!$E$1:$E$49,,0)</f>
        <v>4.3650000000000002</v>
      </c>
      <c r="O989" s="27">
        <f>(G989*N989)</f>
        <v>8.73</v>
      </c>
      <c r="P989" t="str">
        <f>IF(K989="Rob","Robusta",IF(K989="Exc","Excelsa",IF(K989="Lib","Liberica",IF(K989="Ara","Arabica",""))))</f>
        <v>Liberica</v>
      </c>
      <c r="Q989" t="str">
        <f>IF(L989="M","Medium",IF(L989="D","Dark",IF(L989="L","Light","")))</f>
        <v>Medium</v>
      </c>
      <c r="R989" t="str">
        <f>_xll.XLOOKUP(Table3[[#This Row],[Customer ID]],customers!$A$1:$A$1001,customers!$I$1:$I$1001,,0)</f>
        <v>No</v>
      </c>
    </row>
    <row r="990" spans="1:18" x14ac:dyDescent="0.3">
      <c r="A990" s="9" t="s">
        <v>5720</v>
      </c>
      <c r="B990" s="18">
        <v>44770</v>
      </c>
      <c r="C990" s="8">
        <f>YEAR(B990)</f>
        <v>2022</v>
      </c>
      <c r="D990" s="38" t="str">
        <f t="shared" si="15"/>
        <v>Jul</v>
      </c>
      <c r="E990" s="9" t="s">
        <v>5554</v>
      </c>
      <c r="F990" s="10" t="s">
        <v>6157</v>
      </c>
      <c r="G990" s="9">
        <v>3</v>
      </c>
      <c r="H990" s="9" t="str">
        <f>_xll.XLOOKUP(E990,customers!$A$1:$A$1001,customers!$B$1:$B$1001,,0)</f>
        <v>Derick Snow</v>
      </c>
      <c r="I990" s="32">
        <f>_xll.XLOOKUP(E990,customers!$A$1:$A$1001,customers!$C$1:$C$1001,,0)</f>
        <v>0</v>
      </c>
      <c r="J990" s="9" t="str">
        <f>_xll.XLOOKUP(E990,customers!$A$1:$A$1001,customers!$G$1:$G$1001,,0)</f>
        <v>United States</v>
      </c>
      <c r="K990" s="10" t="str">
        <f>_xll.XLOOKUP(F990,products!$A$1:$A$49,products!$B$1:$B$49,,0)</f>
        <v>Ara</v>
      </c>
      <c r="L990" s="10" t="str">
        <f>_xll.XLOOKUP(F990,products!$A$1:$A$49,products!$C$1:$C$49,,0)</f>
        <v>M</v>
      </c>
      <c r="M990" s="10" t="str">
        <f>_xll.XLOOKUP(F990,products!$A$1:$A$49,products!$D$1:$D$49,,0) &amp; " Kg "</f>
        <v xml:space="preserve">0.5 Kg </v>
      </c>
      <c r="N990" s="24">
        <f>_xll.XLOOKUP(F990,products!$A$1:$A$49,products!$E$1:$E$49,,0)</f>
        <v>6.75</v>
      </c>
      <c r="O990" s="25">
        <f>(G990*N990)</f>
        <v>20.25</v>
      </c>
      <c r="P990" t="str">
        <f>IF(K990="Rob","Robusta",IF(K990="Exc","Excelsa",IF(K990="Lib","Liberica",IF(K990="Ara","Arabica",""))))</f>
        <v>Arabica</v>
      </c>
      <c r="Q990" t="str">
        <f>IF(L990="M","Medium",IF(L990="D","Dark",IF(L990="L","Light","")))</f>
        <v>Medium</v>
      </c>
      <c r="R990" t="str">
        <f>_xll.XLOOKUP(Table3[[#This Row],[Customer ID]],customers!$A$1:$A$1001,customers!$I$1:$I$1001,,0)</f>
        <v>No</v>
      </c>
    </row>
    <row r="991" spans="1:18" x14ac:dyDescent="0.3">
      <c r="A991" s="12" t="s">
        <v>4943</v>
      </c>
      <c r="B991" s="19">
        <v>44771</v>
      </c>
      <c r="C991" s="11">
        <f>YEAR(B991)</f>
        <v>2022</v>
      </c>
      <c r="D991" s="38" t="str">
        <f t="shared" si="15"/>
        <v>Jul</v>
      </c>
      <c r="E991" s="12" t="s">
        <v>4944</v>
      </c>
      <c r="F991" s="13" t="s">
        <v>6151</v>
      </c>
      <c r="G991" s="12">
        <v>2</v>
      </c>
      <c r="H991" s="12" t="str">
        <f>_xll.XLOOKUP(E991,customers!$A$1:$A$1001,customers!$B$1:$B$1001,,0)</f>
        <v>Kaela Nottram</v>
      </c>
      <c r="I991" s="33" t="str">
        <f>_xll.XLOOKUP(E991,customers!$A$1:$A$1001,customers!$C$1:$C$1001,,0)</f>
        <v>knottramlw@odnoklassniki.ru</v>
      </c>
      <c r="J991" s="12" t="str">
        <f>_xll.XLOOKUP(E991,customers!$A$1:$A$1001,customers!$G$1:$G$1001,,0)</f>
        <v>Ireland</v>
      </c>
      <c r="K991" s="13" t="str">
        <f>_xll.XLOOKUP(F991,products!$A$1:$A$49,products!$B$1:$B$49,,0)</f>
        <v>Rob</v>
      </c>
      <c r="L991" s="13" t="str">
        <f>_xll.XLOOKUP(F991,products!$A$1:$A$49,products!$C$1:$C$49,,0)</f>
        <v>M</v>
      </c>
      <c r="M991" s="10" t="str">
        <f>_xll.XLOOKUP(F991,products!$A$1:$A$49,products!$D$1:$D$49,,0) &amp; " Kg "</f>
        <v xml:space="preserve">2.5 Kg </v>
      </c>
      <c r="N991" s="26">
        <f>_xll.XLOOKUP(F991,products!$A$1:$A$49,products!$E$1:$E$49,,0)</f>
        <v>22.884999999999998</v>
      </c>
      <c r="O991" s="27">
        <f>(G991*N991)</f>
        <v>45.769999999999996</v>
      </c>
      <c r="P991" t="str">
        <f>IF(K991="Rob","Robusta",IF(K991="Exc","Excelsa",IF(K991="Lib","Liberica",IF(K991="Ara","Arabica",""))))</f>
        <v>Robusta</v>
      </c>
      <c r="Q991" t="str">
        <f>IF(L991="M","Medium",IF(L991="D","Dark",IF(L991="L","Light","")))</f>
        <v>Medium</v>
      </c>
      <c r="R991" t="str">
        <f>_xll.XLOOKUP(Table3[[#This Row],[Customer ID]],customers!$A$1:$A$1001,customers!$I$1:$I$1001,,0)</f>
        <v>Yes</v>
      </c>
    </row>
    <row r="992" spans="1:18" x14ac:dyDescent="0.3">
      <c r="A992" s="9" t="s">
        <v>649</v>
      </c>
      <c r="B992" s="18">
        <v>44775</v>
      </c>
      <c r="C992" s="8">
        <f>YEAR(B992)</f>
        <v>2022</v>
      </c>
      <c r="D992" s="38" t="str">
        <f t="shared" si="15"/>
        <v>Aug</v>
      </c>
      <c r="E992" s="9" t="s">
        <v>650</v>
      </c>
      <c r="F992" s="10" t="s">
        <v>6158</v>
      </c>
      <c r="G992" s="9">
        <v>3</v>
      </c>
      <c r="H992" s="9" t="str">
        <f>_xll.XLOOKUP(E992,customers!$A$1:$A$1001,customers!$B$1:$B$1001,,0)</f>
        <v>Theresita Newbury</v>
      </c>
      <c r="I992" s="32" t="str">
        <f>_xll.XLOOKUP(E992,customers!$A$1:$A$1001,customers!$C$1:$C$1001,,0)</f>
        <v>tnewburys@usda.gov</v>
      </c>
      <c r="J992" s="9" t="str">
        <f>_xll.XLOOKUP(E992,customers!$A$1:$A$1001,customers!$G$1:$G$1001,,0)</f>
        <v>Ireland</v>
      </c>
      <c r="K992" s="10" t="str">
        <f>_xll.XLOOKUP(F992,products!$A$1:$A$49,products!$B$1:$B$49,,0)</f>
        <v>Ara</v>
      </c>
      <c r="L992" s="10" t="str">
        <f>_xll.XLOOKUP(F992,products!$A$1:$A$49,products!$C$1:$C$49,,0)</f>
        <v>D</v>
      </c>
      <c r="M992" s="10" t="str">
        <f>_xll.XLOOKUP(F992,products!$A$1:$A$49,products!$D$1:$D$49,,0) &amp; " Kg "</f>
        <v xml:space="preserve">0.5 Kg </v>
      </c>
      <c r="N992" s="24">
        <f>_xll.XLOOKUP(F992,products!$A$1:$A$49,products!$E$1:$E$49,,0)</f>
        <v>5.97</v>
      </c>
      <c r="O992" s="25">
        <f>(G992*N992)</f>
        <v>17.91</v>
      </c>
      <c r="P992" t="str">
        <f>IF(K992="Rob","Robusta",IF(K992="Exc","Excelsa",IF(K992="Lib","Liberica",IF(K992="Ara","Arabica",""))))</f>
        <v>Arabica</v>
      </c>
      <c r="Q992" t="str">
        <f>IF(L992="M","Medium",IF(L992="D","Dark",IF(L992="L","Light","")))</f>
        <v>Dark</v>
      </c>
      <c r="R992" t="str">
        <f>_xll.XLOOKUP(Table3[[#This Row],[Customer ID]],customers!$A$1:$A$1001,customers!$I$1:$I$1001,,0)</f>
        <v>No</v>
      </c>
    </row>
    <row r="993" spans="1:18" x14ac:dyDescent="0.3">
      <c r="A993" s="12" t="s">
        <v>1430</v>
      </c>
      <c r="B993" s="19">
        <v>44777</v>
      </c>
      <c r="C993" s="11">
        <f>YEAR(B993)</f>
        <v>2022</v>
      </c>
      <c r="D993" s="38" t="str">
        <f t="shared" si="15"/>
        <v>Aug</v>
      </c>
      <c r="E993" s="12" t="s">
        <v>1431</v>
      </c>
      <c r="F993" s="13" t="s">
        <v>6139</v>
      </c>
      <c r="G993" s="12">
        <v>5</v>
      </c>
      <c r="H993" s="12" t="str">
        <f>_xll.XLOOKUP(E993,customers!$A$1:$A$1001,customers!$B$1:$B$1001,,0)</f>
        <v>Tamarah Fero</v>
      </c>
      <c r="I993" s="33" t="str">
        <f>_xll.XLOOKUP(E993,customers!$A$1:$A$1001,customers!$C$1:$C$1001,,0)</f>
        <v>tfero4n@comsenz.com</v>
      </c>
      <c r="J993" s="12" t="str">
        <f>_xll.XLOOKUP(E993,customers!$A$1:$A$1001,customers!$G$1:$G$1001,,0)</f>
        <v>United States</v>
      </c>
      <c r="K993" s="13" t="str">
        <f>_xll.XLOOKUP(F993,products!$A$1:$A$49,products!$B$1:$B$49,,0)</f>
        <v>Exc</v>
      </c>
      <c r="L993" s="13" t="str">
        <f>_xll.XLOOKUP(F993,products!$A$1:$A$49,products!$C$1:$C$49,,0)</f>
        <v>M</v>
      </c>
      <c r="M993" s="10" t="str">
        <f>_xll.XLOOKUP(F993,products!$A$1:$A$49,products!$D$1:$D$49,,0) &amp; " Kg "</f>
        <v xml:space="preserve">0.5 Kg </v>
      </c>
      <c r="N993" s="26">
        <f>_xll.XLOOKUP(F993,products!$A$1:$A$49,products!$E$1:$E$49,,0)</f>
        <v>8.25</v>
      </c>
      <c r="O993" s="27">
        <f>(G993*N993)</f>
        <v>41.25</v>
      </c>
      <c r="P993" t="str">
        <f>IF(K993="Rob","Robusta",IF(K993="Exc","Excelsa",IF(K993="Lib","Liberica",IF(K993="Ara","Arabica",""))))</f>
        <v>Excelsa</v>
      </c>
      <c r="Q993" t="str">
        <f>IF(L993="M","Medium",IF(L993="D","Dark",IF(L993="L","Light","")))</f>
        <v>Medium</v>
      </c>
      <c r="R993" t="str">
        <f>_xll.XLOOKUP(Table3[[#This Row],[Customer ID]],customers!$A$1:$A$1001,customers!$I$1:$I$1001,,0)</f>
        <v>Yes</v>
      </c>
    </row>
    <row r="994" spans="1:18" x14ac:dyDescent="0.3">
      <c r="A994" s="9" t="s">
        <v>1725</v>
      </c>
      <c r="B994" s="18">
        <v>44777</v>
      </c>
      <c r="C994" s="8">
        <f>YEAR(B994)</f>
        <v>2022</v>
      </c>
      <c r="D994" s="38" t="str">
        <f t="shared" si="15"/>
        <v>Aug</v>
      </c>
      <c r="E994" s="9" t="s">
        <v>1726</v>
      </c>
      <c r="F994" s="10" t="s">
        <v>6178</v>
      </c>
      <c r="G994" s="9">
        <v>3</v>
      </c>
      <c r="H994" s="9" t="str">
        <f>_xll.XLOOKUP(E994,customers!$A$1:$A$1001,customers!$B$1:$B$1001,,0)</f>
        <v>Charis Crosier</v>
      </c>
      <c r="I994" s="32" t="str">
        <f>_xll.XLOOKUP(E994,customers!$A$1:$A$1001,customers!$C$1:$C$1001,,0)</f>
        <v>ccrosier63@xrea.com</v>
      </c>
      <c r="J994" s="9" t="str">
        <f>_xll.XLOOKUP(E994,customers!$A$1:$A$1001,customers!$G$1:$G$1001,,0)</f>
        <v>United States</v>
      </c>
      <c r="K994" s="10" t="str">
        <f>_xll.XLOOKUP(F994,products!$A$1:$A$49,products!$B$1:$B$49,,0)</f>
        <v>Rob</v>
      </c>
      <c r="L994" s="10" t="str">
        <f>_xll.XLOOKUP(F994,products!$A$1:$A$49,products!$C$1:$C$49,,0)</f>
        <v>L</v>
      </c>
      <c r="M994" s="10" t="str">
        <f>_xll.XLOOKUP(F994,products!$A$1:$A$49,products!$D$1:$D$49,,0) &amp; " Kg "</f>
        <v xml:space="preserve">0.2 Kg </v>
      </c>
      <c r="N994" s="24">
        <f>_xll.XLOOKUP(F994,products!$A$1:$A$49,products!$E$1:$E$49,,0)</f>
        <v>3.5849999999999995</v>
      </c>
      <c r="O994" s="25">
        <f>(G994*N994)</f>
        <v>10.754999999999999</v>
      </c>
      <c r="P994" t="str">
        <f>IF(K994="Rob","Robusta",IF(K994="Exc","Excelsa",IF(K994="Lib","Liberica",IF(K994="Ara","Arabica",""))))</f>
        <v>Robusta</v>
      </c>
      <c r="Q994" t="str">
        <f>IF(L994="M","Medium",IF(L994="D","Dark",IF(L994="L","Light","")))</f>
        <v>Light</v>
      </c>
      <c r="R994" t="str">
        <f>_xll.XLOOKUP(Table3[[#This Row],[Customer ID]],customers!$A$1:$A$1001,customers!$I$1:$I$1001,,0)</f>
        <v>No</v>
      </c>
    </row>
    <row r="995" spans="1:18" x14ac:dyDescent="0.3">
      <c r="A995" s="12" t="s">
        <v>1725</v>
      </c>
      <c r="B995" s="19">
        <v>44777</v>
      </c>
      <c r="C995" s="11">
        <f>YEAR(B995)</f>
        <v>2022</v>
      </c>
      <c r="D995" s="38" t="str">
        <f t="shared" si="15"/>
        <v>Aug</v>
      </c>
      <c r="E995" s="12" t="s">
        <v>1726</v>
      </c>
      <c r="F995" s="13" t="s">
        <v>6174</v>
      </c>
      <c r="G995" s="12">
        <v>5</v>
      </c>
      <c r="H995" s="12" t="str">
        <f>_xll.XLOOKUP(E995,customers!$A$1:$A$1001,customers!$B$1:$B$1001,,0)</f>
        <v>Charis Crosier</v>
      </c>
      <c r="I995" s="33" t="str">
        <f>_xll.XLOOKUP(E995,customers!$A$1:$A$1001,customers!$C$1:$C$1001,,0)</f>
        <v>ccrosier63@xrea.com</v>
      </c>
      <c r="J995" s="12" t="str">
        <f>_xll.XLOOKUP(E995,customers!$A$1:$A$1001,customers!$G$1:$G$1001,,0)</f>
        <v>United States</v>
      </c>
      <c r="K995" s="13" t="str">
        <f>_xll.XLOOKUP(F995,products!$A$1:$A$49,products!$B$1:$B$49,,0)</f>
        <v>Rob</v>
      </c>
      <c r="L995" s="13" t="str">
        <f>_xll.XLOOKUP(F995,products!$A$1:$A$49,products!$C$1:$C$49,,0)</f>
        <v>M</v>
      </c>
      <c r="M995" s="10" t="str">
        <f>_xll.XLOOKUP(F995,products!$A$1:$A$49,products!$D$1:$D$49,,0) &amp; " Kg "</f>
        <v xml:space="preserve">0.2 Kg </v>
      </c>
      <c r="N995" s="26">
        <f>_xll.XLOOKUP(F995,products!$A$1:$A$49,products!$E$1:$E$49,,0)</f>
        <v>2.9849999999999999</v>
      </c>
      <c r="O995" s="27">
        <f>(G995*N995)</f>
        <v>14.924999999999999</v>
      </c>
      <c r="P995" t="str">
        <f>IF(K995="Rob","Robusta",IF(K995="Exc","Excelsa",IF(K995="Lib","Liberica",IF(K995="Ara","Arabica",""))))</f>
        <v>Robusta</v>
      </c>
      <c r="Q995" t="str">
        <f>IF(L995="M","Medium",IF(L995="D","Dark",IF(L995="L","Light","")))</f>
        <v>Medium</v>
      </c>
      <c r="R995" t="str">
        <f>_xll.XLOOKUP(Table3[[#This Row],[Customer ID]],customers!$A$1:$A$1001,customers!$I$1:$I$1001,,0)</f>
        <v>No</v>
      </c>
    </row>
    <row r="996" spans="1:18" x14ac:dyDescent="0.3">
      <c r="A996" s="9" t="s">
        <v>1912</v>
      </c>
      <c r="B996" s="18">
        <v>44779</v>
      </c>
      <c r="C996" s="8">
        <f>YEAR(B996)</f>
        <v>2022</v>
      </c>
      <c r="D996" s="38" t="str">
        <f t="shared" si="15"/>
        <v>Aug</v>
      </c>
      <c r="E996" s="9" t="s">
        <v>1913</v>
      </c>
      <c r="F996" s="10" t="s">
        <v>6147</v>
      </c>
      <c r="G996" s="9">
        <v>3</v>
      </c>
      <c r="H996" s="9" t="str">
        <f>_xll.XLOOKUP(E996,customers!$A$1:$A$1001,customers!$B$1:$B$1001,,0)</f>
        <v>Devy Bulbrook</v>
      </c>
      <c r="I996" s="32">
        <f>_xll.XLOOKUP(E996,customers!$A$1:$A$1001,customers!$C$1:$C$1001,,0)</f>
        <v>0</v>
      </c>
      <c r="J996" s="9" t="str">
        <f>_xll.XLOOKUP(E996,customers!$A$1:$A$1001,customers!$G$1:$G$1001,,0)</f>
        <v>United States</v>
      </c>
      <c r="K996" s="10" t="str">
        <f>_xll.XLOOKUP(F996,products!$A$1:$A$49,products!$B$1:$B$49,,0)</f>
        <v>Ara</v>
      </c>
      <c r="L996" s="10" t="str">
        <f>_xll.XLOOKUP(F996,products!$A$1:$A$49,products!$C$1:$C$49,,0)</f>
        <v>D</v>
      </c>
      <c r="M996" s="10" t="str">
        <f>_xll.XLOOKUP(F996,products!$A$1:$A$49,products!$D$1:$D$49,,0) &amp; " Kg "</f>
        <v xml:space="preserve">1 Kg </v>
      </c>
      <c r="N996" s="24">
        <f>_xll.XLOOKUP(F996,products!$A$1:$A$49,products!$E$1:$E$49,,0)</f>
        <v>9.9499999999999993</v>
      </c>
      <c r="O996" s="25">
        <f>(G996*N996)</f>
        <v>29.849999999999998</v>
      </c>
      <c r="P996" t="str">
        <f>IF(K996="Rob","Robusta",IF(K996="Exc","Excelsa",IF(K996="Lib","Liberica",IF(K996="Ara","Arabica",""))))</f>
        <v>Arabica</v>
      </c>
      <c r="Q996" t="str">
        <f>IF(L996="M","Medium",IF(L996="D","Dark",IF(L996="L","Light","")))</f>
        <v>Dark</v>
      </c>
      <c r="R996" t="str">
        <f>_xll.XLOOKUP(Table3[[#This Row],[Customer ID]],customers!$A$1:$A$1001,customers!$I$1:$I$1001,,0)</f>
        <v>No</v>
      </c>
    </row>
    <row r="997" spans="1:18" x14ac:dyDescent="0.3">
      <c r="A997" s="12" t="s">
        <v>2346</v>
      </c>
      <c r="B997" s="19">
        <v>44781</v>
      </c>
      <c r="C997" s="11">
        <f>YEAR(B997)</f>
        <v>2022</v>
      </c>
      <c r="D997" s="38" t="str">
        <f t="shared" si="15"/>
        <v>Aug</v>
      </c>
      <c r="E997" s="12" t="s">
        <v>2347</v>
      </c>
      <c r="F997" s="13" t="s">
        <v>6172</v>
      </c>
      <c r="G997" s="12">
        <v>4</v>
      </c>
      <c r="H997" s="12" t="str">
        <f>_xll.XLOOKUP(E997,customers!$A$1:$A$1001,customers!$B$1:$B$1001,,0)</f>
        <v>Lisa Goodger</v>
      </c>
      <c r="I997" s="33" t="str">
        <f>_xll.XLOOKUP(E997,customers!$A$1:$A$1001,customers!$C$1:$C$1001,,0)</f>
        <v>lgoodger95@guardian.co.uk</v>
      </c>
      <c r="J997" s="12" t="str">
        <f>_xll.XLOOKUP(E997,customers!$A$1:$A$1001,customers!$G$1:$G$1001,,0)</f>
        <v>United States</v>
      </c>
      <c r="K997" s="13" t="str">
        <f>_xll.XLOOKUP(F997,products!$A$1:$A$49,products!$B$1:$B$49,,0)</f>
        <v>Rob</v>
      </c>
      <c r="L997" s="13" t="str">
        <f>_xll.XLOOKUP(F997,products!$A$1:$A$49,products!$C$1:$C$49,,0)</f>
        <v>D</v>
      </c>
      <c r="M997" s="10" t="str">
        <f>_xll.XLOOKUP(F997,products!$A$1:$A$49,products!$D$1:$D$49,,0) &amp; " Kg "</f>
        <v xml:space="preserve">0.5 Kg </v>
      </c>
      <c r="N997" s="26">
        <f>_xll.XLOOKUP(F997,products!$A$1:$A$49,products!$E$1:$E$49,,0)</f>
        <v>5.3699999999999992</v>
      </c>
      <c r="O997" s="27">
        <f>(G997*N997)</f>
        <v>21.479999999999997</v>
      </c>
      <c r="P997" t="str">
        <f>IF(K997="Rob","Robusta",IF(K997="Exc","Excelsa",IF(K997="Lib","Liberica",IF(K997="Ara","Arabica",""))))</f>
        <v>Robusta</v>
      </c>
      <c r="Q997" t="str">
        <f>IF(L997="M","Medium",IF(L997="D","Dark",IF(L997="L","Light","")))</f>
        <v>Dark</v>
      </c>
      <c r="R997" t="str">
        <f>_xll.XLOOKUP(Table3[[#This Row],[Customer ID]],customers!$A$1:$A$1001,customers!$I$1:$I$1001,,0)</f>
        <v>Yes</v>
      </c>
    </row>
    <row r="998" spans="1:18" x14ac:dyDescent="0.3">
      <c r="A998" s="9" t="s">
        <v>6041</v>
      </c>
      <c r="B998" s="18">
        <v>44785</v>
      </c>
      <c r="C998" s="8">
        <f>YEAR(B998)</f>
        <v>2022</v>
      </c>
      <c r="D998" s="38" t="str">
        <f t="shared" si="15"/>
        <v>Aug</v>
      </c>
      <c r="E998" s="9" t="s">
        <v>6042</v>
      </c>
      <c r="F998" s="10" t="s">
        <v>6179</v>
      </c>
      <c r="G998" s="9">
        <v>2</v>
      </c>
      <c r="H998" s="9" t="str">
        <f>_xll.XLOOKUP(E998,customers!$A$1:$A$1001,customers!$B$1:$B$1001,,0)</f>
        <v>Kim Kemery</v>
      </c>
      <c r="I998" s="32" t="str">
        <f>_xll.XLOOKUP(E998,customers!$A$1:$A$1001,customers!$C$1:$C$1001,,0)</f>
        <v>kkemeryra@t.co</v>
      </c>
      <c r="J998" s="9" t="str">
        <f>_xll.XLOOKUP(E998,customers!$A$1:$A$1001,customers!$G$1:$G$1001,,0)</f>
        <v>United States</v>
      </c>
      <c r="K998" s="10" t="str">
        <f>_xll.XLOOKUP(F998,products!$A$1:$A$49,products!$B$1:$B$49,,0)</f>
        <v>Rob</v>
      </c>
      <c r="L998" s="10" t="str">
        <f>_xll.XLOOKUP(F998,products!$A$1:$A$49,products!$C$1:$C$49,,0)</f>
        <v>L</v>
      </c>
      <c r="M998" s="10" t="str">
        <f>_xll.XLOOKUP(F998,products!$A$1:$A$49,products!$D$1:$D$49,,0) &amp; " Kg "</f>
        <v xml:space="preserve">1 Kg </v>
      </c>
      <c r="N998" s="24">
        <f>_xll.XLOOKUP(F998,products!$A$1:$A$49,products!$E$1:$E$49,,0)</f>
        <v>11.95</v>
      </c>
      <c r="O998" s="25">
        <f>(G998*N998)</f>
        <v>23.9</v>
      </c>
      <c r="P998" t="str">
        <f>IF(K998="Rob","Robusta",IF(K998="Exc","Excelsa",IF(K998="Lib","Liberica",IF(K998="Ara","Arabica",""))))</f>
        <v>Robusta</v>
      </c>
      <c r="Q998" t="str">
        <f>IF(L998="M","Medium",IF(L998="D","Dark",IF(L998="L","Light","")))</f>
        <v>Light</v>
      </c>
      <c r="R998" t="str">
        <f>_xll.XLOOKUP(Table3[[#This Row],[Customer ID]],customers!$A$1:$A$1001,customers!$I$1:$I$1001,,0)</f>
        <v>Yes</v>
      </c>
    </row>
    <row r="999" spans="1:18" x14ac:dyDescent="0.3">
      <c r="A999" s="12" t="s">
        <v>766</v>
      </c>
      <c r="B999" s="19">
        <v>44790</v>
      </c>
      <c r="C999" s="11">
        <f>YEAR(B999)</f>
        <v>2022</v>
      </c>
      <c r="D999" s="38" t="str">
        <f t="shared" si="15"/>
        <v>Aug</v>
      </c>
      <c r="E999" s="12" t="s">
        <v>767</v>
      </c>
      <c r="F999" s="13" t="s">
        <v>6140</v>
      </c>
      <c r="G999" s="12">
        <v>3</v>
      </c>
      <c r="H999" s="12" t="str">
        <f>_xll.XLOOKUP(E999,customers!$A$1:$A$1001,customers!$B$1:$B$1001,,0)</f>
        <v>Isis Pikett</v>
      </c>
      <c r="I999" s="33" t="str">
        <f>_xll.XLOOKUP(E999,customers!$A$1:$A$1001,customers!$C$1:$C$1001,,0)</f>
        <v>ipikett1d@xinhuanet.com</v>
      </c>
      <c r="J999" s="12" t="str">
        <f>_xll.XLOOKUP(E999,customers!$A$1:$A$1001,customers!$G$1:$G$1001,,0)</f>
        <v>United States</v>
      </c>
      <c r="K999" s="13" t="str">
        <f>_xll.XLOOKUP(F999,products!$A$1:$A$49,products!$B$1:$B$49,,0)</f>
        <v>Ara</v>
      </c>
      <c r="L999" s="13" t="str">
        <f>_xll.XLOOKUP(F999,products!$A$1:$A$49,products!$C$1:$C$49,,0)</f>
        <v>L</v>
      </c>
      <c r="M999" s="10" t="str">
        <f>_xll.XLOOKUP(F999,products!$A$1:$A$49,products!$D$1:$D$49,,0) &amp; " Kg "</f>
        <v xml:space="preserve">1 Kg </v>
      </c>
      <c r="N999" s="26">
        <f>_xll.XLOOKUP(F999,products!$A$1:$A$49,products!$E$1:$E$49,,0)</f>
        <v>12.95</v>
      </c>
      <c r="O999" s="27">
        <f>(G999*N999)</f>
        <v>38.849999999999994</v>
      </c>
      <c r="P999" t="str">
        <f>IF(K999="Rob","Robusta",IF(K999="Exc","Excelsa",IF(K999="Lib","Liberica",IF(K999="Ara","Arabica",""))))</f>
        <v>Arabica</v>
      </c>
      <c r="Q999" t="str">
        <f>IF(L999="M","Medium",IF(L999="D","Dark",IF(L999="L","Light","")))</f>
        <v>Light</v>
      </c>
      <c r="R999" t="str">
        <f>_xll.XLOOKUP(Table3[[#This Row],[Customer ID]],customers!$A$1:$A$1001,customers!$I$1:$I$1001,,0)</f>
        <v>No</v>
      </c>
    </row>
    <row r="1000" spans="1:18" x14ac:dyDescent="0.3">
      <c r="A1000" s="9" t="s">
        <v>772</v>
      </c>
      <c r="B1000" s="18">
        <v>44792</v>
      </c>
      <c r="C1000" s="8">
        <f>YEAR(B1000)</f>
        <v>2022</v>
      </c>
      <c r="D1000" s="38" t="str">
        <f t="shared" si="15"/>
        <v>Aug</v>
      </c>
      <c r="E1000" s="9" t="s">
        <v>773</v>
      </c>
      <c r="F1000" s="10" t="s">
        <v>6169</v>
      </c>
      <c r="G1000" s="9">
        <v>2</v>
      </c>
      <c r="H1000" s="9" t="str">
        <f>_xll.XLOOKUP(E1000,customers!$A$1:$A$1001,customers!$B$1:$B$1001,,0)</f>
        <v>Inger Bouldon</v>
      </c>
      <c r="I1000" s="32" t="str">
        <f>_xll.XLOOKUP(E1000,customers!$A$1:$A$1001,customers!$C$1:$C$1001,,0)</f>
        <v>ibouldon1e@gizmodo.com</v>
      </c>
      <c r="J1000" s="9" t="str">
        <f>_xll.XLOOKUP(E1000,customers!$A$1:$A$1001,customers!$G$1:$G$1001,,0)</f>
        <v>United States</v>
      </c>
      <c r="K1000" s="10" t="str">
        <f>_xll.XLOOKUP(F1000,products!$A$1:$A$49,products!$B$1:$B$49,,0)</f>
        <v>Lib</v>
      </c>
      <c r="L1000" s="10" t="str">
        <f>_xll.XLOOKUP(F1000,products!$A$1:$A$49,products!$C$1:$C$49,,0)</f>
        <v>D</v>
      </c>
      <c r="M1000" s="10" t="str">
        <f>_xll.XLOOKUP(F1000,products!$A$1:$A$49,products!$D$1:$D$49,,0) &amp; " Kg "</f>
        <v xml:space="preserve">0.5 Kg </v>
      </c>
      <c r="N1000" s="24">
        <f>_xll.XLOOKUP(F1000,products!$A$1:$A$49,products!$E$1:$E$49,,0)</f>
        <v>7.77</v>
      </c>
      <c r="O1000" s="25">
        <f>(G1000*N1000)</f>
        <v>15.54</v>
      </c>
      <c r="P1000" t="str">
        <f>IF(K1000="Rob","Robusta",IF(K1000="Exc","Excelsa",IF(K1000="Lib","Liberica",IF(K1000="Ara","Arabica",""))))</f>
        <v>Liberica</v>
      </c>
      <c r="Q1000" t="str">
        <f>IF(L1000="M","Medium",IF(L1000="D","Dark",IF(L1000="L","Light","")))</f>
        <v>Dark</v>
      </c>
      <c r="R1000" t="str">
        <f>_xll.XLOOKUP(Table3[[#This Row],[Customer ID]],customers!$A$1:$A$1001,customers!$I$1:$I$1001,,0)</f>
        <v>No</v>
      </c>
    </row>
    <row r="1001" spans="1:18" x14ac:dyDescent="0.3">
      <c r="A1001" s="15" t="s">
        <v>5391</v>
      </c>
      <c r="B1001" s="20">
        <v>44792</v>
      </c>
      <c r="C1001" s="14">
        <f>YEAR(B1001)</f>
        <v>2022</v>
      </c>
      <c r="D1001" s="38" t="str">
        <f t="shared" si="15"/>
        <v>Aug</v>
      </c>
      <c r="E1001" s="15" t="s">
        <v>5392</v>
      </c>
      <c r="F1001" s="4" t="s">
        <v>6182</v>
      </c>
      <c r="G1001" s="15">
        <v>1</v>
      </c>
      <c r="H1001" s="15" t="str">
        <f>_xll.XLOOKUP(E1001,customers!$A$1:$A$1001,customers!$B$1:$B$1001,,0)</f>
        <v>Bee Fattorini</v>
      </c>
      <c r="I1001" s="34" t="str">
        <f>_xll.XLOOKUP(E1001,customers!$A$1:$A$1001,customers!$C$1:$C$1001,,0)</f>
        <v>bfattorinio3@quantcast.com</v>
      </c>
      <c r="J1001" s="15" t="str">
        <f>_xll.XLOOKUP(E1001,customers!$A$1:$A$1001,customers!$G$1:$G$1001,,0)</f>
        <v>Ireland</v>
      </c>
      <c r="K1001" s="4" t="str">
        <f>_xll.XLOOKUP(F1001,products!$A$1:$A$49,products!$B$1:$B$49,,0)</f>
        <v>Ara</v>
      </c>
      <c r="L1001" s="4" t="str">
        <f>_xll.XLOOKUP(F1001,products!$A$1:$A$49,products!$C$1:$C$49,,0)</f>
        <v>L</v>
      </c>
      <c r="M1001" s="10" t="str">
        <f>_xll.XLOOKUP(F1001,products!$A$1:$A$49,products!$D$1:$D$49,,0) &amp; " Kg "</f>
        <v xml:space="preserve">2.5 Kg </v>
      </c>
      <c r="N1001" s="28">
        <f>_xll.XLOOKUP(F1001,products!$A$1:$A$49,products!$E$1:$E$49,,0)</f>
        <v>29.784999999999997</v>
      </c>
      <c r="O1001" s="29">
        <f>(G1001*N1001)</f>
        <v>29.784999999999997</v>
      </c>
      <c r="P1001" t="str">
        <f>IF(K1001="Rob","Robusta",IF(K1001="Exc","Excelsa",IF(K1001="Lib","Liberica",IF(K1001="Ara","Arabica",""))))</f>
        <v>Arabica</v>
      </c>
      <c r="Q1001" t="str">
        <f>IF(L1001="M","Medium",IF(L1001="D","Dark",IF(L1001="L","Light","")))</f>
        <v>Light</v>
      </c>
      <c r="R1001" t="str">
        <f>_xll.XLOOKUP(Table3[[#This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SALES ANALYSIS</vt:lpstr>
      <vt:lpstr>Country Bar Chart</vt:lpstr>
      <vt:lpstr>TOP CUSTOMER BY 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ASHUTOSH</dc:creator>
  <cp:keywords/>
  <dc:description/>
  <cp:lastModifiedBy>Ashutosh Upadhyay</cp:lastModifiedBy>
  <cp:revision/>
  <cp:lastPrinted>2025-04-07T19:55:59Z</cp:lastPrinted>
  <dcterms:created xsi:type="dcterms:W3CDTF">2022-11-26T09:51:45Z</dcterms:created>
  <dcterms:modified xsi:type="dcterms:W3CDTF">2025-04-07T20:40:53Z</dcterms:modified>
  <cp:category/>
  <cp:contentStatus/>
</cp:coreProperties>
</file>