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rk\Desktop\2013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Sheet1!$H$1:$H$408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32" i="1"/>
  <c r="F35" i="1"/>
  <c r="F36" i="1"/>
  <c r="F37" i="1"/>
  <c r="F38" i="1"/>
  <c r="F39" i="1"/>
  <c r="F40" i="1"/>
  <c r="F41" i="1"/>
  <c r="F42" i="1"/>
  <c r="F43" i="1"/>
  <c r="F44" i="1"/>
  <c r="F47" i="1"/>
  <c r="F48" i="1"/>
  <c r="F49" i="1"/>
  <c r="F50" i="1"/>
  <c r="F51" i="1"/>
  <c r="F52" i="1"/>
  <c r="F53" i="1"/>
  <c r="F54" i="1"/>
  <c r="F55" i="1"/>
  <c r="F56" i="1"/>
  <c r="F59" i="1"/>
  <c r="F60" i="1"/>
  <c r="F61" i="1"/>
  <c r="F62" i="1"/>
  <c r="F63" i="1"/>
  <c r="F64" i="1"/>
  <c r="F65" i="1"/>
  <c r="F66" i="1"/>
  <c r="F67" i="1"/>
  <c r="F68" i="1"/>
  <c r="F71" i="1"/>
  <c r="F72" i="1"/>
  <c r="F73" i="1"/>
  <c r="F74" i="1"/>
  <c r="F75" i="1"/>
  <c r="F76" i="1"/>
  <c r="F77" i="1"/>
  <c r="F78" i="1"/>
  <c r="F79" i="1"/>
  <c r="F80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21" i="1"/>
  <c r="F122" i="1"/>
  <c r="F123" i="1"/>
  <c r="F124" i="1"/>
  <c r="F125" i="1"/>
  <c r="F126" i="1"/>
  <c r="F127" i="1"/>
  <c r="F128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F147" i="1"/>
  <c r="F148" i="1"/>
  <c r="F149" i="1"/>
  <c r="F150" i="1"/>
  <c r="F151" i="1"/>
  <c r="F152" i="1"/>
  <c r="F155" i="1"/>
  <c r="F156" i="1"/>
  <c r="F157" i="1"/>
  <c r="F158" i="1"/>
  <c r="F159" i="1"/>
  <c r="F160" i="1"/>
  <c r="F161" i="1"/>
  <c r="F162" i="1"/>
  <c r="F163" i="1"/>
  <c r="F164" i="1"/>
  <c r="F167" i="1"/>
  <c r="F168" i="1"/>
  <c r="F169" i="1"/>
  <c r="F170" i="1"/>
  <c r="F171" i="1"/>
  <c r="F172" i="1"/>
  <c r="F173" i="1"/>
  <c r="F174" i="1"/>
  <c r="F175" i="1"/>
  <c r="F176" i="1"/>
  <c r="F179" i="1"/>
  <c r="F180" i="1"/>
  <c r="F181" i="1"/>
  <c r="F182" i="1"/>
  <c r="F183" i="1"/>
  <c r="F184" i="1"/>
  <c r="F185" i="1"/>
  <c r="F186" i="1"/>
  <c r="F187" i="1"/>
  <c r="F188" i="1"/>
  <c r="F191" i="1"/>
  <c r="F192" i="1"/>
  <c r="F193" i="1"/>
  <c r="F194" i="1"/>
  <c r="F195" i="1"/>
  <c r="F196" i="1"/>
  <c r="F197" i="1"/>
  <c r="F198" i="1"/>
  <c r="F199" i="1"/>
  <c r="F200" i="1"/>
  <c r="F203" i="1"/>
  <c r="F204" i="1"/>
  <c r="F205" i="1"/>
  <c r="F206" i="1"/>
  <c r="F207" i="1"/>
  <c r="F208" i="1"/>
  <c r="F209" i="1"/>
  <c r="F210" i="1"/>
  <c r="F211" i="1"/>
  <c r="F212" i="1"/>
  <c r="F215" i="1"/>
  <c r="F216" i="1"/>
  <c r="F217" i="1"/>
  <c r="F218" i="1"/>
  <c r="F219" i="1"/>
  <c r="F220" i="1"/>
  <c r="F221" i="1"/>
  <c r="F222" i="1"/>
  <c r="F223" i="1"/>
  <c r="F224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1" i="1"/>
  <c r="F242" i="1"/>
  <c r="F243" i="1"/>
  <c r="F244" i="1"/>
  <c r="F245" i="1"/>
  <c r="F246" i="1"/>
  <c r="F247" i="1"/>
  <c r="F248" i="1"/>
  <c r="F251" i="1"/>
  <c r="F252" i="1"/>
  <c r="F253" i="1"/>
  <c r="F254" i="1"/>
  <c r="F255" i="1"/>
  <c r="F256" i="1"/>
  <c r="F257" i="1"/>
  <c r="F258" i="1"/>
  <c r="F259" i="1"/>
  <c r="F260" i="1"/>
  <c r="F263" i="1"/>
  <c r="F264" i="1"/>
  <c r="F265" i="1"/>
  <c r="F266" i="1"/>
  <c r="F267" i="1"/>
  <c r="F268" i="1"/>
  <c r="F269" i="1"/>
  <c r="F270" i="1"/>
  <c r="F271" i="1"/>
  <c r="F272" i="1"/>
  <c r="F275" i="1"/>
  <c r="F276" i="1"/>
  <c r="F277" i="1"/>
  <c r="F278" i="1"/>
  <c r="F279" i="1"/>
  <c r="F280" i="1"/>
  <c r="F281" i="1"/>
  <c r="F282" i="1"/>
  <c r="F283" i="1"/>
  <c r="F284" i="1"/>
  <c r="F287" i="1"/>
  <c r="F288" i="1"/>
  <c r="F289" i="1"/>
  <c r="F290" i="1"/>
  <c r="F291" i="1"/>
  <c r="F292" i="1"/>
  <c r="F293" i="1"/>
  <c r="F294" i="1"/>
  <c r="F295" i="1"/>
  <c r="F296" i="1"/>
  <c r="F299" i="1"/>
  <c r="F300" i="1"/>
  <c r="F301" i="1"/>
  <c r="F302" i="1"/>
  <c r="F303" i="1"/>
  <c r="F304" i="1"/>
  <c r="F305" i="1"/>
  <c r="F306" i="1"/>
  <c r="F307" i="1"/>
  <c r="F308" i="1"/>
  <c r="F311" i="1"/>
  <c r="F312" i="1"/>
  <c r="F313" i="1"/>
  <c r="F314" i="1"/>
  <c r="F315" i="1"/>
  <c r="F316" i="1"/>
  <c r="F317" i="1"/>
  <c r="F318" i="1"/>
  <c r="F319" i="1"/>
  <c r="F320" i="1"/>
  <c r="F323" i="1"/>
  <c r="F324" i="1"/>
  <c r="F325" i="1"/>
  <c r="F326" i="1"/>
  <c r="F327" i="1"/>
  <c r="F328" i="1"/>
  <c r="F329" i="1"/>
  <c r="F330" i="1"/>
  <c r="F331" i="1"/>
  <c r="F332" i="1"/>
  <c r="F335" i="1"/>
  <c r="F336" i="1"/>
  <c r="F337" i="1"/>
  <c r="F338" i="1"/>
  <c r="F339" i="1"/>
  <c r="F340" i="1"/>
  <c r="F341" i="1"/>
  <c r="F342" i="1"/>
  <c r="F343" i="1"/>
  <c r="F344" i="1"/>
  <c r="F347" i="1"/>
  <c r="F348" i="1"/>
  <c r="F349" i="1"/>
  <c r="F350" i="1"/>
  <c r="F351" i="1"/>
  <c r="F352" i="1"/>
  <c r="F353" i="1"/>
  <c r="F354" i="1"/>
  <c r="F355" i="1"/>
  <c r="F356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7" i="1"/>
  <c r="F388" i="1"/>
  <c r="F389" i="1"/>
  <c r="F390" i="1"/>
  <c r="F391" i="1"/>
  <c r="F392" i="1"/>
  <c r="F395" i="1"/>
  <c r="F396" i="1"/>
  <c r="F397" i="1"/>
  <c r="F398" i="1"/>
  <c r="F399" i="1"/>
  <c r="F400" i="1"/>
  <c r="F401" i="1"/>
  <c r="F402" i="1"/>
  <c r="F403" i="1"/>
  <c r="F404" i="1"/>
  <c r="F406" i="1"/>
  <c r="F11" i="1"/>
  <c r="I11" i="1"/>
  <c r="K11" i="1" s="1"/>
  <c r="L11" i="1" s="1"/>
  <c r="M12" i="1" s="1"/>
  <c r="O11" i="1" s="1"/>
  <c r="I12" i="1"/>
  <c r="K12" i="1" s="1"/>
  <c r="L12" i="1" s="1"/>
  <c r="I13" i="1"/>
  <c r="K13" i="1" s="1"/>
  <c r="L13" i="1" s="1"/>
  <c r="I14" i="1"/>
  <c r="K14" i="1" s="1"/>
  <c r="L14" i="1" s="1"/>
  <c r="I15" i="1"/>
  <c r="K15" i="1" s="1"/>
  <c r="L15" i="1" s="1"/>
  <c r="I16" i="1"/>
  <c r="K16" i="1" s="1"/>
  <c r="L16" i="1" s="1"/>
  <c r="I17" i="1"/>
  <c r="K17" i="1" s="1"/>
  <c r="L17" i="1" s="1"/>
  <c r="I18" i="1"/>
  <c r="K18" i="1" s="1"/>
  <c r="L18" i="1" s="1"/>
  <c r="I19" i="1"/>
  <c r="K19" i="1" s="1"/>
  <c r="L19" i="1" s="1"/>
  <c r="I20" i="1"/>
  <c r="K20" i="1" s="1"/>
  <c r="L20" i="1" s="1"/>
  <c r="I23" i="1"/>
  <c r="K23" i="1" s="1"/>
  <c r="L23" i="1" s="1"/>
  <c r="M24" i="1" s="1"/>
  <c r="I24" i="1"/>
  <c r="K24" i="1" s="1"/>
  <c r="L24" i="1" s="1"/>
  <c r="I25" i="1"/>
  <c r="K25" i="1" s="1"/>
  <c r="L25" i="1" s="1"/>
  <c r="I26" i="1"/>
  <c r="K26" i="1" s="1"/>
  <c r="L26" i="1" s="1"/>
  <c r="I27" i="1"/>
  <c r="K27" i="1" s="1"/>
  <c r="L27" i="1" s="1"/>
  <c r="I28" i="1"/>
  <c r="K28" i="1" s="1"/>
  <c r="L28" i="1" s="1"/>
  <c r="I29" i="1"/>
  <c r="K29" i="1" s="1"/>
  <c r="L29" i="1" s="1"/>
  <c r="I30" i="1"/>
  <c r="K30" i="1" s="1"/>
  <c r="L30" i="1" s="1"/>
  <c r="I31" i="1"/>
  <c r="K31" i="1" s="1"/>
  <c r="L31" i="1" s="1"/>
  <c r="I32" i="1"/>
  <c r="K32" i="1" s="1"/>
  <c r="L32" i="1" s="1"/>
  <c r="I35" i="1"/>
  <c r="K35" i="1" s="1"/>
  <c r="L35" i="1" s="1"/>
  <c r="M36" i="1" s="1"/>
  <c r="I36" i="1"/>
  <c r="K36" i="1" s="1"/>
  <c r="L36" i="1" s="1"/>
  <c r="I37" i="1"/>
  <c r="K37" i="1" s="1"/>
  <c r="L37" i="1" s="1"/>
  <c r="I38" i="1"/>
  <c r="K38" i="1" s="1"/>
  <c r="L38" i="1" s="1"/>
  <c r="I39" i="1"/>
  <c r="K39" i="1" s="1"/>
  <c r="L39" i="1" s="1"/>
  <c r="I40" i="1"/>
  <c r="K40" i="1"/>
  <c r="L40" i="1" s="1"/>
  <c r="I41" i="1"/>
  <c r="K41" i="1" s="1"/>
  <c r="L41" i="1" s="1"/>
  <c r="I42" i="1"/>
  <c r="K42" i="1" s="1"/>
  <c r="L42" i="1" s="1"/>
  <c r="I43" i="1"/>
  <c r="K43" i="1" s="1"/>
  <c r="L43" i="1" s="1"/>
  <c r="I44" i="1"/>
  <c r="K44" i="1" s="1"/>
  <c r="L44" i="1" s="1"/>
  <c r="I47" i="1"/>
  <c r="K47" i="1" s="1"/>
  <c r="L47" i="1" s="1"/>
  <c r="M48" i="1" s="1"/>
  <c r="I48" i="1"/>
  <c r="K48" i="1" s="1"/>
  <c r="L48" i="1" s="1"/>
  <c r="I49" i="1"/>
  <c r="K49" i="1" s="1"/>
  <c r="L49" i="1" s="1"/>
  <c r="I50" i="1"/>
  <c r="K50" i="1" s="1"/>
  <c r="L50" i="1" s="1"/>
  <c r="I51" i="1"/>
  <c r="K51" i="1" s="1"/>
  <c r="L51" i="1" s="1"/>
  <c r="I52" i="1"/>
  <c r="K52" i="1" s="1"/>
  <c r="L52" i="1" s="1"/>
  <c r="I53" i="1"/>
  <c r="K53" i="1" s="1"/>
  <c r="L53" i="1" s="1"/>
  <c r="I54" i="1"/>
  <c r="K54" i="1" s="1"/>
  <c r="L54" i="1" s="1"/>
  <c r="I55" i="1"/>
  <c r="K55" i="1" s="1"/>
  <c r="L55" i="1" s="1"/>
  <c r="I56" i="1"/>
  <c r="K56" i="1" s="1"/>
  <c r="L56" i="1" s="1"/>
  <c r="I59" i="1"/>
  <c r="K59" i="1"/>
  <c r="L59" i="1" s="1"/>
  <c r="M60" i="1" s="1"/>
  <c r="I60" i="1"/>
  <c r="K60" i="1" s="1"/>
  <c r="L60" i="1" s="1"/>
  <c r="I61" i="1"/>
  <c r="K61" i="1" s="1"/>
  <c r="L61" i="1" s="1"/>
  <c r="I62" i="1"/>
  <c r="K62" i="1" s="1"/>
  <c r="L62" i="1" s="1"/>
  <c r="I63" i="1"/>
  <c r="K63" i="1" s="1"/>
  <c r="L63" i="1" s="1"/>
  <c r="I64" i="1"/>
  <c r="K64" i="1" s="1"/>
  <c r="L64" i="1" s="1"/>
  <c r="I65" i="1"/>
  <c r="K65" i="1" s="1"/>
  <c r="L65" i="1" s="1"/>
  <c r="I66" i="1"/>
  <c r="K66" i="1" s="1"/>
  <c r="L66" i="1" s="1"/>
  <c r="I67" i="1"/>
  <c r="K67" i="1" s="1"/>
  <c r="L67" i="1" s="1"/>
  <c r="I68" i="1"/>
  <c r="K68" i="1" s="1"/>
  <c r="L68" i="1" s="1"/>
  <c r="I71" i="1"/>
  <c r="K71" i="1" s="1"/>
  <c r="L71" i="1" s="1"/>
  <c r="M72" i="1" s="1"/>
  <c r="I72" i="1"/>
  <c r="K72" i="1" s="1"/>
  <c r="L72" i="1" s="1"/>
  <c r="I73" i="1"/>
  <c r="K73" i="1" s="1"/>
  <c r="L73" i="1" s="1"/>
  <c r="I74" i="1"/>
  <c r="K74" i="1" s="1"/>
  <c r="L74" i="1" s="1"/>
  <c r="I75" i="1"/>
  <c r="K75" i="1" s="1"/>
  <c r="L75" i="1" s="1"/>
  <c r="I76" i="1"/>
  <c r="K76" i="1" s="1"/>
  <c r="L76" i="1" s="1"/>
  <c r="I77" i="1"/>
  <c r="K77" i="1" s="1"/>
  <c r="L77" i="1" s="1"/>
  <c r="I78" i="1"/>
  <c r="K78" i="1" s="1"/>
  <c r="L78" i="1" s="1"/>
  <c r="I79" i="1"/>
  <c r="K79" i="1" s="1"/>
  <c r="L79" i="1" s="1"/>
  <c r="I80" i="1"/>
  <c r="K80" i="1" s="1"/>
  <c r="L80" i="1" s="1"/>
  <c r="I83" i="1"/>
  <c r="K83" i="1" s="1"/>
  <c r="L83" i="1" s="1"/>
  <c r="M84" i="1" s="1"/>
  <c r="I84" i="1"/>
  <c r="K84" i="1" s="1"/>
  <c r="L84" i="1" s="1"/>
  <c r="I85" i="1"/>
  <c r="K85" i="1" s="1"/>
  <c r="L85" i="1" s="1"/>
  <c r="I86" i="1"/>
  <c r="K86" i="1" s="1"/>
  <c r="L86" i="1" s="1"/>
  <c r="I87" i="1"/>
  <c r="K87" i="1" s="1"/>
  <c r="L87" i="1" s="1"/>
  <c r="I88" i="1"/>
  <c r="K88" i="1" s="1"/>
  <c r="L88" i="1" s="1"/>
  <c r="I89" i="1"/>
  <c r="K89" i="1" s="1"/>
  <c r="L89" i="1" s="1"/>
  <c r="I90" i="1"/>
  <c r="K90" i="1" s="1"/>
  <c r="L90" i="1" s="1"/>
  <c r="I91" i="1"/>
  <c r="K91" i="1" s="1"/>
  <c r="L91" i="1" s="1"/>
  <c r="I92" i="1"/>
  <c r="K92" i="1" s="1"/>
  <c r="L92" i="1" s="1"/>
  <c r="I95" i="1"/>
  <c r="K95" i="1" s="1"/>
  <c r="L95" i="1" s="1"/>
  <c r="M96" i="1" s="1"/>
  <c r="O95" i="1" s="1"/>
  <c r="I96" i="1"/>
  <c r="K96" i="1" s="1"/>
  <c r="L96" i="1" s="1"/>
  <c r="I97" i="1"/>
  <c r="K97" i="1" s="1"/>
  <c r="L97" i="1" s="1"/>
  <c r="I98" i="1"/>
  <c r="K98" i="1" s="1"/>
  <c r="L98" i="1" s="1"/>
  <c r="I99" i="1"/>
  <c r="K99" i="1" s="1"/>
  <c r="L99" i="1" s="1"/>
  <c r="I100" i="1"/>
  <c r="K100" i="1" s="1"/>
  <c r="L100" i="1" s="1"/>
  <c r="I101" i="1"/>
  <c r="K101" i="1" s="1"/>
  <c r="L101" i="1" s="1"/>
  <c r="I102" i="1"/>
  <c r="K102" i="1" s="1"/>
  <c r="L102" i="1" s="1"/>
  <c r="I103" i="1"/>
  <c r="K103" i="1" s="1"/>
  <c r="L103" i="1" s="1"/>
  <c r="I104" i="1"/>
  <c r="K104" i="1" s="1"/>
  <c r="L104" i="1" s="1"/>
  <c r="I107" i="1"/>
  <c r="K107" i="1" s="1"/>
  <c r="L107" i="1" s="1"/>
  <c r="M108" i="1" s="1"/>
  <c r="O107" i="1" s="1"/>
  <c r="I108" i="1"/>
  <c r="K108" i="1" s="1"/>
  <c r="L108" i="1" s="1"/>
  <c r="I109" i="1"/>
  <c r="K109" i="1" s="1"/>
  <c r="L109" i="1" s="1"/>
  <c r="I110" i="1"/>
  <c r="K110" i="1" s="1"/>
  <c r="L110" i="1" s="1"/>
  <c r="I111" i="1"/>
  <c r="K111" i="1" s="1"/>
  <c r="L111" i="1" s="1"/>
  <c r="I112" i="1"/>
  <c r="K112" i="1" s="1"/>
  <c r="L112" i="1" s="1"/>
  <c r="I113" i="1"/>
  <c r="K113" i="1" s="1"/>
  <c r="L113" i="1" s="1"/>
  <c r="I114" i="1"/>
  <c r="K114" i="1" s="1"/>
  <c r="L114" i="1" s="1"/>
  <c r="I115" i="1"/>
  <c r="K115" i="1" s="1"/>
  <c r="L115" i="1" s="1"/>
  <c r="I116" i="1"/>
  <c r="K116" i="1" s="1"/>
  <c r="L116" i="1" s="1"/>
  <c r="I119" i="1"/>
  <c r="K119" i="1" s="1"/>
  <c r="L119" i="1" s="1"/>
  <c r="M120" i="1" s="1"/>
  <c r="I120" i="1"/>
  <c r="K120" i="1" s="1"/>
  <c r="L120" i="1" s="1"/>
  <c r="I121" i="1"/>
  <c r="K121" i="1" s="1"/>
  <c r="L121" i="1" s="1"/>
  <c r="I122" i="1"/>
  <c r="K122" i="1" s="1"/>
  <c r="L122" i="1" s="1"/>
  <c r="I123" i="1"/>
  <c r="K123" i="1" s="1"/>
  <c r="L123" i="1" s="1"/>
  <c r="I124" i="1"/>
  <c r="K124" i="1" s="1"/>
  <c r="L124" i="1" s="1"/>
  <c r="I125" i="1"/>
  <c r="K125" i="1" s="1"/>
  <c r="L125" i="1" s="1"/>
  <c r="I126" i="1"/>
  <c r="K126" i="1" s="1"/>
  <c r="L126" i="1" s="1"/>
  <c r="I127" i="1"/>
  <c r="K127" i="1" s="1"/>
  <c r="L127" i="1" s="1"/>
  <c r="I128" i="1"/>
  <c r="K128" i="1" s="1"/>
  <c r="L128" i="1" s="1"/>
  <c r="I131" i="1"/>
  <c r="K131" i="1" s="1"/>
  <c r="L131" i="1" s="1"/>
  <c r="M132" i="1" s="1"/>
  <c r="I132" i="1"/>
  <c r="K132" i="1" s="1"/>
  <c r="L132" i="1" s="1"/>
  <c r="I133" i="1"/>
  <c r="K133" i="1" s="1"/>
  <c r="L133" i="1" s="1"/>
  <c r="I134" i="1"/>
  <c r="K134" i="1" s="1"/>
  <c r="L134" i="1" s="1"/>
  <c r="I135" i="1"/>
  <c r="K135" i="1" s="1"/>
  <c r="L135" i="1" s="1"/>
  <c r="I136" i="1"/>
  <c r="K136" i="1" s="1"/>
  <c r="L136" i="1" s="1"/>
  <c r="I137" i="1"/>
  <c r="K137" i="1" s="1"/>
  <c r="L137" i="1" s="1"/>
  <c r="I138" i="1"/>
  <c r="K138" i="1" s="1"/>
  <c r="L138" i="1" s="1"/>
  <c r="I139" i="1"/>
  <c r="K139" i="1" s="1"/>
  <c r="L139" i="1" s="1"/>
  <c r="I140" i="1"/>
  <c r="K140" i="1" s="1"/>
  <c r="L140" i="1" s="1"/>
  <c r="I143" i="1"/>
  <c r="K143" i="1" s="1"/>
  <c r="L143" i="1" s="1"/>
  <c r="M144" i="1" s="1"/>
  <c r="I144" i="1"/>
  <c r="K144" i="1" s="1"/>
  <c r="L144" i="1" s="1"/>
  <c r="I145" i="1"/>
  <c r="K145" i="1" s="1"/>
  <c r="L145" i="1" s="1"/>
  <c r="I146" i="1"/>
  <c r="K146" i="1" s="1"/>
  <c r="L146" i="1" s="1"/>
  <c r="I147" i="1"/>
  <c r="K147" i="1" s="1"/>
  <c r="L147" i="1" s="1"/>
  <c r="I148" i="1"/>
  <c r="K148" i="1" s="1"/>
  <c r="L148" i="1" s="1"/>
  <c r="I149" i="1"/>
  <c r="K149" i="1" s="1"/>
  <c r="L149" i="1" s="1"/>
  <c r="I150" i="1"/>
  <c r="K150" i="1" s="1"/>
  <c r="L150" i="1" s="1"/>
  <c r="I151" i="1"/>
  <c r="K151" i="1" s="1"/>
  <c r="L151" i="1" s="1"/>
  <c r="I152" i="1"/>
  <c r="K152" i="1" s="1"/>
  <c r="L152" i="1" s="1"/>
  <c r="I155" i="1"/>
  <c r="K155" i="1" s="1"/>
  <c r="L155" i="1" s="1"/>
  <c r="M156" i="1" s="1"/>
  <c r="O155" i="1" s="1"/>
  <c r="I156" i="1"/>
  <c r="K156" i="1" s="1"/>
  <c r="L156" i="1" s="1"/>
  <c r="I157" i="1"/>
  <c r="K157" i="1" s="1"/>
  <c r="L157" i="1" s="1"/>
  <c r="I158" i="1"/>
  <c r="K158" i="1" s="1"/>
  <c r="L158" i="1" s="1"/>
  <c r="I159" i="1"/>
  <c r="K159" i="1" s="1"/>
  <c r="L159" i="1" s="1"/>
  <c r="I160" i="1"/>
  <c r="K160" i="1" s="1"/>
  <c r="L160" i="1" s="1"/>
  <c r="I161" i="1"/>
  <c r="K161" i="1" s="1"/>
  <c r="L161" i="1" s="1"/>
  <c r="I162" i="1"/>
  <c r="K162" i="1" s="1"/>
  <c r="L162" i="1" s="1"/>
  <c r="I163" i="1"/>
  <c r="K163" i="1" s="1"/>
  <c r="L163" i="1" s="1"/>
  <c r="I164" i="1"/>
  <c r="K164" i="1" s="1"/>
  <c r="L164" i="1" s="1"/>
  <c r="I167" i="1"/>
  <c r="K167" i="1" s="1"/>
  <c r="L167" i="1" s="1"/>
  <c r="M168" i="1" s="1"/>
  <c r="N167" i="1"/>
  <c r="I168" i="1"/>
  <c r="K168" i="1" s="1"/>
  <c r="L168" i="1" s="1"/>
  <c r="I169" i="1"/>
  <c r="K169" i="1" s="1"/>
  <c r="L169" i="1" s="1"/>
  <c r="I170" i="1"/>
  <c r="K170" i="1" s="1"/>
  <c r="L170" i="1" s="1"/>
  <c r="I171" i="1"/>
  <c r="K171" i="1" s="1"/>
  <c r="L171" i="1" s="1"/>
  <c r="I172" i="1"/>
  <c r="K172" i="1" s="1"/>
  <c r="L172" i="1" s="1"/>
  <c r="I173" i="1"/>
  <c r="K173" i="1" s="1"/>
  <c r="L173" i="1" s="1"/>
  <c r="I174" i="1"/>
  <c r="K174" i="1" s="1"/>
  <c r="L174" i="1" s="1"/>
  <c r="I175" i="1"/>
  <c r="K175" i="1" s="1"/>
  <c r="L175" i="1" s="1"/>
  <c r="I176" i="1"/>
  <c r="K176" i="1" s="1"/>
  <c r="L176" i="1" s="1"/>
  <c r="I179" i="1"/>
  <c r="K179" i="1" s="1"/>
  <c r="L179" i="1" s="1"/>
  <c r="M180" i="1" s="1"/>
  <c r="N179" i="1" s="1"/>
  <c r="I180" i="1"/>
  <c r="K180" i="1" s="1"/>
  <c r="L180" i="1" s="1"/>
  <c r="I181" i="1"/>
  <c r="K181" i="1" s="1"/>
  <c r="L181" i="1" s="1"/>
  <c r="I182" i="1"/>
  <c r="K182" i="1" s="1"/>
  <c r="L182" i="1" s="1"/>
  <c r="I183" i="1"/>
  <c r="K183" i="1" s="1"/>
  <c r="L183" i="1" s="1"/>
  <c r="I184" i="1"/>
  <c r="K184" i="1" s="1"/>
  <c r="L184" i="1" s="1"/>
  <c r="I185" i="1"/>
  <c r="K185" i="1" s="1"/>
  <c r="L185" i="1" s="1"/>
  <c r="I186" i="1"/>
  <c r="K186" i="1" s="1"/>
  <c r="L186" i="1" s="1"/>
  <c r="I187" i="1"/>
  <c r="K187" i="1" s="1"/>
  <c r="L187" i="1" s="1"/>
  <c r="I188" i="1"/>
  <c r="K188" i="1" s="1"/>
  <c r="L188" i="1" s="1"/>
  <c r="I191" i="1"/>
  <c r="K191" i="1" s="1"/>
  <c r="L191" i="1" s="1"/>
  <c r="M192" i="1" s="1"/>
  <c r="I192" i="1"/>
  <c r="K192" i="1" s="1"/>
  <c r="L192" i="1" s="1"/>
  <c r="I193" i="1"/>
  <c r="K193" i="1" s="1"/>
  <c r="L193" i="1" s="1"/>
  <c r="I194" i="1"/>
  <c r="K194" i="1" s="1"/>
  <c r="L194" i="1" s="1"/>
  <c r="I195" i="1"/>
  <c r="K195" i="1" s="1"/>
  <c r="L195" i="1" s="1"/>
  <c r="I196" i="1"/>
  <c r="K196" i="1" s="1"/>
  <c r="L196" i="1" s="1"/>
  <c r="I197" i="1"/>
  <c r="K197" i="1"/>
  <c r="L197" i="1" s="1"/>
  <c r="I198" i="1"/>
  <c r="K198" i="1" s="1"/>
  <c r="L198" i="1" s="1"/>
  <c r="I199" i="1"/>
  <c r="K199" i="1" s="1"/>
  <c r="L199" i="1" s="1"/>
  <c r="I200" i="1"/>
  <c r="K200" i="1" s="1"/>
  <c r="L200" i="1" s="1"/>
  <c r="I203" i="1"/>
  <c r="K203" i="1" s="1"/>
  <c r="L203" i="1" s="1"/>
  <c r="M204" i="1" s="1"/>
  <c r="I204" i="1"/>
  <c r="K204" i="1" s="1"/>
  <c r="L204" i="1" s="1"/>
  <c r="I205" i="1"/>
  <c r="K205" i="1" s="1"/>
  <c r="L205" i="1" s="1"/>
  <c r="I206" i="1"/>
  <c r="K206" i="1"/>
  <c r="L206" i="1" s="1"/>
  <c r="I207" i="1"/>
  <c r="K207" i="1" s="1"/>
  <c r="L207" i="1" s="1"/>
  <c r="I208" i="1"/>
  <c r="K208" i="1" s="1"/>
  <c r="L208" i="1" s="1"/>
  <c r="I209" i="1"/>
  <c r="K209" i="1" s="1"/>
  <c r="L209" i="1" s="1"/>
  <c r="I210" i="1"/>
  <c r="K210" i="1" s="1"/>
  <c r="L210" i="1" s="1"/>
  <c r="I211" i="1"/>
  <c r="K211" i="1" s="1"/>
  <c r="L211" i="1" s="1"/>
  <c r="I212" i="1"/>
  <c r="K212" i="1" s="1"/>
  <c r="L212" i="1" s="1"/>
  <c r="I215" i="1"/>
  <c r="K215" i="1" s="1"/>
  <c r="L215" i="1" s="1"/>
  <c r="M216" i="1" s="1"/>
  <c r="I216" i="1"/>
  <c r="K216" i="1" s="1"/>
  <c r="L216" i="1" s="1"/>
  <c r="I217" i="1"/>
  <c r="K217" i="1" s="1"/>
  <c r="L217" i="1" s="1"/>
  <c r="I218" i="1"/>
  <c r="K218" i="1" s="1"/>
  <c r="L218" i="1" s="1"/>
  <c r="I219" i="1"/>
  <c r="K219" i="1" s="1"/>
  <c r="L219" i="1" s="1"/>
  <c r="I220" i="1"/>
  <c r="K220" i="1" s="1"/>
  <c r="L220" i="1" s="1"/>
  <c r="I221" i="1"/>
  <c r="K221" i="1" s="1"/>
  <c r="L221" i="1" s="1"/>
  <c r="I222" i="1"/>
  <c r="K222" i="1" s="1"/>
  <c r="L222" i="1" s="1"/>
  <c r="I223" i="1"/>
  <c r="K223" i="1" s="1"/>
  <c r="L223" i="1" s="1"/>
  <c r="I224" i="1"/>
  <c r="K224" i="1" s="1"/>
  <c r="L224" i="1" s="1"/>
  <c r="I227" i="1"/>
  <c r="K227" i="1" s="1"/>
  <c r="L227" i="1" s="1"/>
  <c r="M228" i="1" s="1"/>
  <c r="I228" i="1"/>
  <c r="K228" i="1" s="1"/>
  <c r="L228" i="1" s="1"/>
  <c r="I229" i="1"/>
  <c r="K229" i="1" s="1"/>
  <c r="L229" i="1" s="1"/>
  <c r="I230" i="1"/>
  <c r="K230" i="1" s="1"/>
  <c r="L230" i="1" s="1"/>
  <c r="I231" i="1"/>
  <c r="K231" i="1" s="1"/>
  <c r="L231" i="1" s="1"/>
  <c r="I232" i="1"/>
  <c r="K232" i="1" s="1"/>
  <c r="L232" i="1" s="1"/>
  <c r="I233" i="1"/>
  <c r="K233" i="1" s="1"/>
  <c r="L233" i="1" s="1"/>
  <c r="I234" i="1"/>
  <c r="K234" i="1" s="1"/>
  <c r="L234" i="1" s="1"/>
  <c r="I235" i="1"/>
  <c r="K235" i="1" s="1"/>
  <c r="L235" i="1" s="1"/>
  <c r="I236" i="1"/>
  <c r="K236" i="1" s="1"/>
  <c r="L236" i="1" s="1"/>
  <c r="I239" i="1"/>
  <c r="K239" i="1" s="1"/>
  <c r="L239" i="1" s="1"/>
  <c r="M240" i="1" s="1"/>
  <c r="I240" i="1"/>
  <c r="K240" i="1" s="1"/>
  <c r="L240" i="1" s="1"/>
  <c r="I241" i="1"/>
  <c r="K241" i="1" s="1"/>
  <c r="L241" i="1" s="1"/>
  <c r="I242" i="1"/>
  <c r="K242" i="1" s="1"/>
  <c r="L242" i="1" s="1"/>
  <c r="I243" i="1"/>
  <c r="K243" i="1" s="1"/>
  <c r="L243" i="1" s="1"/>
  <c r="I244" i="1"/>
  <c r="K244" i="1" s="1"/>
  <c r="L244" i="1" s="1"/>
  <c r="I245" i="1"/>
  <c r="K245" i="1" s="1"/>
  <c r="L245" i="1" s="1"/>
  <c r="I246" i="1"/>
  <c r="K246" i="1" s="1"/>
  <c r="L246" i="1" s="1"/>
  <c r="I247" i="1"/>
  <c r="K247" i="1" s="1"/>
  <c r="L247" i="1" s="1"/>
  <c r="I248" i="1"/>
  <c r="K248" i="1" s="1"/>
  <c r="L248" i="1" s="1"/>
  <c r="I251" i="1"/>
  <c r="K251" i="1" s="1"/>
  <c r="L251" i="1" s="1"/>
  <c r="M252" i="1" s="1"/>
  <c r="I252" i="1"/>
  <c r="K252" i="1" s="1"/>
  <c r="L252" i="1" s="1"/>
  <c r="I253" i="1"/>
  <c r="K253" i="1" s="1"/>
  <c r="L253" i="1" s="1"/>
  <c r="I254" i="1"/>
  <c r="K254" i="1" s="1"/>
  <c r="L254" i="1" s="1"/>
  <c r="I255" i="1"/>
  <c r="K255" i="1" s="1"/>
  <c r="L255" i="1" s="1"/>
  <c r="I256" i="1"/>
  <c r="K256" i="1" s="1"/>
  <c r="L256" i="1" s="1"/>
  <c r="I257" i="1"/>
  <c r="K257" i="1" s="1"/>
  <c r="L257" i="1" s="1"/>
  <c r="I258" i="1"/>
  <c r="K258" i="1" s="1"/>
  <c r="L258" i="1" s="1"/>
  <c r="I259" i="1"/>
  <c r="K259" i="1" s="1"/>
  <c r="L259" i="1" s="1"/>
  <c r="I260" i="1"/>
  <c r="K260" i="1" s="1"/>
  <c r="L260" i="1" s="1"/>
  <c r="I263" i="1"/>
  <c r="K263" i="1" s="1"/>
  <c r="L263" i="1" s="1"/>
  <c r="M264" i="1" s="1"/>
  <c r="N263" i="1" s="1"/>
  <c r="I264" i="1"/>
  <c r="K264" i="1" s="1"/>
  <c r="L264" i="1" s="1"/>
  <c r="I265" i="1"/>
  <c r="K265" i="1" s="1"/>
  <c r="L265" i="1" s="1"/>
  <c r="I266" i="1"/>
  <c r="K266" i="1" s="1"/>
  <c r="L266" i="1" s="1"/>
  <c r="I267" i="1"/>
  <c r="K267" i="1" s="1"/>
  <c r="L267" i="1" s="1"/>
  <c r="I268" i="1"/>
  <c r="K268" i="1" s="1"/>
  <c r="L268" i="1" s="1"/>
  <c r="I269" i="1"/>
  <c r="K269" i="1" s="1"/>
  <c r="L269" i="1" s="1"/>
  <c r="I270" i="1"/>
  <c r="K270" i="1" s="1"/>
  <c r="L270" i="1" s="1"/>
  <c r="I271" i="1"/>
  <c r="K271" i="1" s="1"/>
  <c r="L271" i="1" s="1"/>
  <c r="I272" i="1"/>
  <c r="K272" i="1" s="1"/>
  <c r="L272" i="1" s="1"/>
  <c r="I275" i="1"/>
  <c r="K275" i="1" s="1"/>
  <c r="L275" i="1" s="1"/>
  <c r="M276" i="1" s="1"/>
  <c r="O275" i="1" s="1"/>
  <c r="I276" i="1"/>
  <c r="K276" i="1" s="1"/>
  <c r="L276" i="1" s="1"/>
  <c r="I277" i="1"/>
  <c r="K277" i="1" s="1"/>
  <c r="L277" i="1" s="1"/>
  <c r="I278" i="1"/>
  <c r="K278" i="1" s="1"/>
  <c r="L278" i="1" s="1"/>
  <c r="I279" i="1"/>
  <c r="K279" i="1" s="1"/>
  <c r="L279" i="1" s="1"/>
  <c r="I280" i="1"/>
  <c r="K280" i="1" s="1"/>
  <c r="L280" i="1" s="1"/>
  <c r="I281" i="1"/>
  <c r="K281" i="1" s="1"/>
  <c r="L281" i="1" s="1"/>
  <c r="I282" i="1"/>
  <c r="K282" i="1" s="1"/>
  <c r="L282" i="1" s="1"/>
  <c r="I283" i="1"/>
  <c r="K283" i="1" s="1"/>
  <c r="L283" i="1" s="1"/>
  <c r="I284" i="1"/>
  <c r="K284" i="1" s="1"/>
  <c r="L284" i="1" s="1"/>
  <c r="I287" i="1"/>
  <c r="K287" i="1" s="1"/>
  <c r="L287" i="1" s="1"/>
  <c r="M288" i="1" s="1"/>
  <c r="I288" i="1"/>
  <c r="K288" i="1" s="1"/>
  <c r="L288" i="1" s="1"/>
  <c r="I289" i="1"/>
  <c r="K289" i="1" s="1"/>
  <c r="L289" i="1" s="1"/>
  <c r="I290" i="1"/>
  <c r="K290" i="1" s="1"/>
  <c r="L290" i="1" s="1"/>
  <c r="I291" i="1"/>
  <c r="K291" i="1" s="1"/>
  <c r="L291" i="1" s="1"/>
  <c r="I292" i="1"/>
  <c r="K292" i="1" s="1"/>
  <c r="L292" i="1" s="1"/>
  <c r="I293" i="1"/>
  <c r="K293" i="1" s="1"/>
  <c r="L293" i="1" s="1"/>
  <c r="I294" i="1"/>
  <c r="K294" i="1" s="1"/>
  <c r="L294" i="1" s="1"/>
  <c r="I295" i="1"/>
  <c r="K295" i="1" s="1"/>
  <c r="L295" i="1" s="1"/>
  <c r="I296" i="1"/>
  <c r="K296" i="1" s="1"/>
  <c r="L296" i="1" s="1"/>
  <c r="I299" i="1"/>
  <c r="K299" i="1" s="1"/>
  <c r="L299" i="1" s="1"/>
  <c r="M300" i="1" s="1"/>
  <c r="I300" i="1"/>
  <c r="K300" i="1" s="1"/>
  <c r="L300" i="1" s="1"/>
  <c r="I301" i="1"/>
  <c r="K301" i="1" s="1"/>
  <c r="L301" i="1" s="1"/>
  <c r="I302" i="1"/>
  <c r="K302" i="1" s="1"/>
  <c r="L302" i="1" s="1"/>
  <c r="I303" i="1"/>
  <c r="K303" i="1" s="1"/>
  <c r="L303" i="1" s="1"/>
  <c r="I304" i="1"/>
  <c r="K304" i="1" s="1"/>
  <c r="L304" i="1" s="1"/>
  <c r="I305" i="1"/>
  <c r="K305" i="1" s="1"/>
  <c r="L305" i="1" s="1"/>
  <c r="I306" i="1"/>
  <c r="K306" i="1" s="1"/>
  <c r="L306" i="1" s="1"/>
  <c r="I307" i="1"/>
  <c r="K307" i="1" s="1"/>
  <c r="L307" i="1" s="1"/>
  <c r="I308" i="1"/>
  <c r="K308" i="1" s="1"/>
  <c r="L308" i="1" s="1"/>
  <c r="I311" i="1"/>
  <c r="K311" i="1" s="1"/>
  <c r="L311" i="1" s="1"/>
  <c r="M312" i="1" s="1"/>
  <c r="I312" i="1"/>
  <c r="K312" i="1" s="1"/>
  <c r="L312" i="1" s="1"/>
  <c r="I313" i="1"/>
  <c r="K313" i="1" s="1"/>
  <c r="L313" i="1" s="1"/>
  <c r="I314" i="1"/>
  <c r="K314" i="1" s="1"/>
  <c r="L314" i="1" s="1"/>
  <c r="I315" i="1"/>
  <c r="K315" i="1" s="1"/>
  <c r="L315" i="1" s="1"/>
  <c r="I316" i="1"/>
  <c r="K316" i="1" s="1"/>
  <c r="L316" i="1" s="1"/>
  <c r="I317" i="1"/>
  <c r="K317" i="1" s="1"/>
  <c r="L317" i="1" s="1"/>
  <c r="I318" i="1"/>
  <c r="K318" i="1" s="1"/>
  <c r="L318" i="1" s="1"/>
  <c r="I319" i="1"/>
  <c r="K319" i="1" s="1"/>
  <c r="L319" i="1" s="1"/>
  <c r="I320" i="1"/>
  <c r="K320" i="1" s="1"/>
  <c r="L320" i="1" s="1"/>
  <c r="I323" i="1"/>
  <c r="K323" i="1" s="1"/>
  <c r="L323" i="1" s="1"/>
  <c r="M324" i="1" s="1"/>
  <c r="I324" i="1"/>
  <c r="K324" i="1" s="1"/>
  <c r="L324" i="1" s="1"/>
  <c r="I325" i="1"/>
  <c r="K325" i="1" s="1"/>
  <c r="L325" i="1" s="1"/>
  <c r="I326" i="1"/>
  <c r="K326" i="1" s="1"/>
  <c r="L326" i="1" s="1"/>
  <c r="I327" i="1"/>
  <c r="K327" i="1" s="1"/>
  <c r="L327" i="1" s="1"/>
  <c r="I328" i="1"/>
  <c r="K328" i="1" s="1"/>
  <c r="L328" i="1" s="1"/>
  <c r="I329" i="1"/>
  <c r="K329" i="1" s="1"/>
  <c r="L329" i="1" s="1"/>
  <c r="I330" i="1"/>
  <c r="K330" i="1" s="1"/>
  <c r="L330" i="1" s="1"/>
  <c r="I331" i="1"/>
  <c r="K331" i="1" s="1"/>
  <c r="L331" i="1" s="1"/>
  <c r="I332" i="1"/>
  <c r="K332" i="1" s="1"/>
  <c r="L332" i="1" s="1"/>
  <c r="I335" i="1"/>
  <c r="K335" i="1" s="1"/>
  <c r="L335" i="1" s="1"/>
  <c r="M336" i="1" s="1"/>
  <c r="I336" i="1"/>
  <c r="K336" i="1" s="1"/>
  <c r="L336" i="1" s="1"/>
  <c r="I337" i="1"/>
  <c r="K337" i="1" s="1"/>
  <c r="L337" i="1" s="1"/>
  <c r="I338" i="1"/>
  <c r="K338" i="1" s="1"/>
  <c r="L338" i="1" s="1"/>
  <c r="I339" i="1"/>
  <c r="K339" i="1" s="1"/>
  <c r="L339" i="1" s="1"/>
  <c r="I340" i="1"/>
  <c r="K340" i="1" s="1"/>
  <c r="L340" i="1" s="1"/>
  <c r="I341" i="1"/>
  <c r="K341" i="1" s="1"/>
  <c r="L341" i="1" s="1"/>
  <c r="I342" i="1"/>
  <c r="K342" i="1" s="1"/>
  <c r="L342" i="1" s="1"/>
  <c r="I343" i="1"/>
  <c r="K343" i="1" s="1"/>
  <c r="L343" i="1" s="1"/>
  <c r="I344" i="1"/>
  <c r="K344" i="1" s="1"/>
  <c r="L344" i="1" s="1"/>
  <c r="I347" i="1"/>
  <c r="K347" i="1" s="1"/>
  <c r="L347" i="1" s="1"/>
  <c r="M348" i="1" s="1"/>
  <c r="I348" i="1"/>
  <c r="K348" i="1" s="1"/>
  <c r="L348" i="1" s="1"/>
  <c r="I349" i="1"/>
  <c r="K349" i="1" s="1"/>
  <c r="L349" i="1" s="1"/>
  <c r="I350" i="1"/>
  <c r="K350" i="1" s="1"/>
  <c r="L350" i="1" s="1"/>
  <c r="I351" i="1"/>
  <c r="K351" i="1" s="1"/>
  <c r="L351" i="1" s="1"/>
  <c r="I352" i="1"/>
  <c r="K352" i="1" s="1"/>
  <c r="L352" i="1" s="1"/>
  <c r="I353" i="1"/>
  <c r="K353" i="1" s="1"/>
  <c r="L353" i="1" s="1"/>
  <c r="I354" i="1"/>
  <c r="K354" i="1" s="1"/>
  <c r="L354" i="1" s="1"/>
  <c r="I355" i="1"/>
  <c r="K355" i="1" s="1"/>
  <c r="L355" i="1" s="1"/>
  <c r="I356" i="1"/>
  <c r="K356" i="1" s="1"/>
  <c r="L356" i="1" s="1"/>
  <c r="I359" i="1"/>
  <c r="K359" i="1" s="1"/>
  <c r="L359" i="1" s="1"/>
  <c r="M360" i="1" s="1"/>
  <c r="I360" i="1"/>
  <c r="K360" i="1" s="1"/>
  <c r="L360" i="1" s="1"/>
  <c r="I361" i="1"/>
  <c r="K361" i="1" s="1"/>
  <c r="L361" i="1" s="1"/>
  <c r="I362" i="1"/>
  <c r="K362" i="1" s="1"/>
  <c r="L362" i="1" s="1"/>
  <c r="I363" i="1"/>
  <c r="K363" i="1" s="1"/>
  <c r="L363" i="1" s="1"/>
  <c r="I364" i="1"/>
  <c r="K364" i="1" s="1"/>
  <c r="L364" i="1" s="1"/>
  <c r="I365" i="1"/>
  <c r="K365" i="1" s="1"/>
  <c r="L365" i="1" s="1"/>
  <c r="I366" i="1"/>
  <c r="K366" i="1" s="1"/>
  <c r="L366" i="1" s="1"/>
  <c r="I367" i="1"/>
  <c r="K367" i="1" s="1"/>
  <c r="L367" i="1" s="1"/>
  <c r="I368" i="1"/>
  <c r="K368" i="1" s="1"/>
  <c r="L368" i="1" s="1"/>
  <c r="I371" i="1"/>
  <c r="K371" i="1" s="1"/>
  <c r="L371" i="1" s="1"/>
  <c r="M372" i="1" s="1"/>
  <c r="I372" i="1"/>
  <c r="K372" i="1" s="1"/>
  <c r="L372" i="1" s="1"/>
  <c r="I373" i="1"/>
  <c r="K373" i="1" s="1"/>
  <c r="L373" i="1" s="1"/>
  <c r="I374" i="1"/>
  <c r="K374" i="1" s="1"/>
  <c r="L374" i="1" s="1"/>
  <c r="I375" i="1"/>
  <c r="K375" i="1" s="1"/>
  <c r="L375" i="1" s="1"/>
  <c r="I376" i="1"/>
  <c r="K376" i="1" s="1"/>
  <c r="L376" i="1" s="1"/>
  <c r="I377" i="1"/>
  <c r="K377" i="1" s="1"/>
  <c r="L377" i="1" s="1"/>
  <c r="I378" i="1"/>
  <c r="K378" i="1" s="1"/>
  <c r="L378" i="1" s="1"/>
  <c r="I379" i="1"/>
  <c r="K379" i="1" s="1"/>
  <c r="L379" i="1" s="1"/>
  <c r="I380" i="1"/>
  <c r="K380" i="1" s="1"/>
  <c r="L380" i="1" s="1"/>
  <c r="I383" i="1"/>
  <c r="K383" i="1" s="1"/>
  <c r="L383" i="1" s="1"/>
  <c r="M384" i="1" s="1"/>
  <c r="N383" i="1" s="1"/>
  <c r="I384" i="1"/>
  <c r="K384" i="1" s="1"/>
  <c r="L384" i="1" s="1"/>
  <c r="I385" i="1"/>
  <c r="K385" i="1" s="1"/>
  <c r="L385" i="1" s="1"/>
  <c r="I386" i="1"/>
  <c r="K386" i="1" s="1"/>
  <c r="L386" i="1" s="1"/>
  <c r="I387" i="1"/>
  <c r="K387" i="1"/>
  <c r="L387" i="1" s="1"/>
  <c r="I388" i="1"/>
  <c r="K388" i="1" s="1"/>
  <c r="L388" i="1" s="1"/>
  <c r="I389" i="1"/>
  <c r="K389" i="1" s="1"/>
  <c r="L389" i="1" s="1"/>
  <c r="I390" i="1"/>
  <c r="K390" i="1" s="1"/>
  <c r="L390" i="1" s="1"/>
  <c r="I391" i="1"/>
  <c r="K391" i="1" s="1"/>
  <c r="L391" i="1" s="1"/>
  <c r="I392" i="1"/>
  <c r="K392" i="1" s="1"/>
  <c r="L392" i="1" s="1"/>
  <c r="I395" i="1"/>
  <c r="K395" i="1" s="1"/>
  <c r="L395" i="1" s="1"/>
  <c r="M396" i="1" s="1"/>
  <c r="I396" i="1"/>
  <c r="K396" i="1"/>
  <c r="L396" i="1" s="1"/>
  <c r="I397" i="1"/>
  <c r="K397" i="1" s="1"/>
  <c r="L397" i="1" s="1"/>
  <c r="I398" i="1"/>
  <c r="K398" i="1" s="1"/>
  <c r="L398" i="1" s="1"/>
  <c r="I399" i="1"/>
  <c r="K399" i="1" s="1"/>
  <c r="L399" i="1" s="1"/>
  <c r="I400" i="1"/>
  <c r="K400" i="1" s="1"/>
  <c r="L400" i="1" s="1"/>
  <c r="I401" i="1"/>
  <c r="K401" i="1" s="1"/>
  <c r="L401" i="1" s="1"/>
  <c r="I402" i="1"/>
  <c r="K402" i="1" s="1"/>
  <c r="L402" i="1" s="1"/>
  <c r="I403" i="1"/>
  <c r="K403" i="1" s="1"/>
  <c r="L403" i="1" s="1"/>
  <c r="I404" i="1"/>
  <c r="K404" i="1" s="1"/>
  <c r="L404" i="1" s="1"/>
  <c r="M217" i="1" l="1"/>
  <c r="M218" i="1" s="1"/>
  <c r="N359" i="1"/>
  <c r="O359" i="1"/>
  <c r="O239" i="1"/>
  <c r="N239" i="1"/>
  <c r="O263" i="1"/>
  <c r="N347" i="1"/>
  <c r="O347" i="1"/>
  <c r="M349" i="1"/>
  <c r="N348" i="1" s="1"/>
  <c r="O251" i="1"/>
  <c r="M253" i="1"/>
  <c r="N252" i="1" s="1"/>
  <c r="N251" i="1"/>
  <c r="O311" i="1"/>
  <c r="N311" i="1"/>
  <c r="M313" i="1"/>
  <c r="O143" i="1"/>
  <c r="M145" i="1"/>
  <c r="N143" i="1"/>
  <c r="M289" i="1"/>
  <c r="N288" i="1" s="1"/>
  <c r="O287" i="1"/>
  <c r="N287" i="1"/>
  <c r="O83" i="1"/>
  <c r="M85" i="1"/>
  <c r="N84" i="1" s="1"/>
  <c r="N83" i="1"/>
  <c r="O335" i="1"/>
  <c r="M337" i="1"/>
  <c r="N336" i="1" s="1"/>
  <c r="N335" i="1"/>
  <c r="N227" i="1"/>
  <c r="M229" i="1"/>
  <c r="N228" i="1" s="1"/>
  <c r="O227" i="1"/>
  <c r="O167" i="1"/>
  <c r="M169" i="1"/>
  <c r="O203" i="1"/>
  <c r="N203" i="1"/>
  <c r="M205" i="1"/>
  <c r="O323" i="1"/>
  <c r="N323" i="1"/>
  <c r="M325" i="1"/>
  <c r="N324" i="1" s="1"/>
  <c r="M241" i="1"/>
  <c r="N240" i="1" s="1"/>
  <c r="N299" i="1"/>
  <c r="M301" i="1"/>
  <c r="N300" i="1" s="1"/>
  <c r="O299" i="1"/>
  <c r="N395" i="1"/>
  <c r="M397" i="1"/>
  <c r="N396" i="1" s="1"/>
  <c r="O395" i="1"/>
  <c r="O383" i="1"/>
  <c r="M385" i="1"/>
  <c r="N371" i="1"/>
  <c r="M373" i="1"/>
  <c r="O371" i="1"/>
  <c r="N275" i="1"/>
  <c r="M277" i="1"/>
  <c r="N276" i="1" s="1"/>
  <c r="O131" i="1"/>
  <c r="N131" i="1"/>
  <c r="M133" i="1"/>
  <c r="N132" i="1" s="1"/>
  <c r="O215" i="1"/>
  <c r="N216" i="1"/>
  <c r="O216" i="1" s="1"/>
  <c r="N215" i="1"/>
  <c r="M181" i="1"/>
  <c r="N180" i="1" s="1"/>
  <c r="O179" i="1"/>
  <c r="M361" i="1"/>
  <c r="O59" i="1"/>
  <c r="M61" i="1"/>
  <c r="N60" i="1" s="1"/>
  <c r="N59" i="1"/>
  <c r="N191" i="1"/>
  <c r="M193" i="1"/>
  <c r="N192" i="1" s="1"/>
  <c r="O191" i="1"/>
  <c r="N155" i="1"/>
  <c r="M157" i="1"/>
  <c r="N156" i="1" s="1"/>
  <c r="M265" i="1"/>
  <c r="N264" i="1" s="1"/>
  <c r="N35" i="1"/>
  <c r="O35" i="1"/>
  <c r="M37" i="1"/>
  <c r="N36" i="1" s="1"/>
  <c r="M121" i="1"/>
  <c r="N120" i="1" s="1"/>
  <c r="N119" i="1"/>
  <c r="O119" i="1"/>
  <c r="O47" i="1"/>
  <c r="M49" i="1"/>
  <c r="N47" i="1"/>
  <c r="M109" i="1"/>
  <c r="N108" i="1" s="1"/>
  <c r="N107" i="1"/>
  <c r="M97" i="1"/>
  <c r="N96" i="1" s="1"/>
  <c r="N95" i="1"/>
  <c r="N71" i="1"/>
  <c r="M73" i="1"/>
  <c r="M25" i="1"/>
  <c r="N24" i="1" s="1"/>
  <c r="N23" i="1"/>
  <c r="O23" i="1"/>
  <c r="O71" i="1"/>
  <c r="M13" i="1"/>
  <c r="N11" i="1"/>
  <c r="M50" i="1" l="1"/>
  <c r="N49" i="1" s="1"/>
  <c r="N48" i="1"/>
  <c r="O48" i="1" s="1"/>
  <c r="M374" i="1"/>
  <c r="M170" i="1"/>
  <c r="M314" i="1"/>
  <c r="N313" i="1" s="1"/>
  <c r="N312" i="1"/>
  <c r="O312" i="1" s="1"/>
  <c r="N72" i="1"/>
  <c r="O72" i="1" s="1"/>
  <c r="M74" i="1"/>
  <c r="O36" i="1"/>
  <c r="M38" i="1"/>
  <c r="N37" i="1" s="1"/>
  <c r="M62" i="1"/>
  <c r="N61" i="1" s="1"/>
  <c r="O60" i="1"/>
  <c r="O240" i="1"/>
  <c r="M242" i="1"/>
  <c r="N241" i="1" s="1"/>
  <c r="M86" i="1"/>
  <c r="N85" i="1" s="1"/>
  <c r="O84" i="1"/>
  <c r="O132" i="1"/>
  <c r="M134" i="1"/>
  <c r="M362" i="1"/>
  <c r="N361" i="1" s="1"/>
  <c r="N360" i="1"/>
  <c r="O360" i="1"/>
  <c r="N217" i="1"/>
  <c r="O217" i="1" s="1"/>
  <c r="M219" i="1"/>
  <c r="N218" i="1" s="1"/>
  <c r="M266" i="1"/>
  <c r="N265" i="1" s="1"/>
  <c r="O264" i="1"/>
  <c r="M182" i="1"/>
  <c r="N181" i="1" s="1"/>
  <c r="O180" i="1"/>
  <c r="M278" i="1"/>
  <c r="O276" i="1"/>
  <c r="M302" i="1"/>
  <c r="N301" i="1" s="1"/>
  <c r="O300" i="1"/>
  <c r="N168" i="1"/>
  <c r="O168" i="1" s="1"/>
  <c r="M350" i="1"/>
  <c r="O348" i="1"/>
  <c r="M14" i="1"/>
  <c r="O336" i="1"/>
  <c r="M338" i="1"/>
  <c r="N337" i="1" s="1"/>
  <c r="M206" i="1"/>
  <c r="N205" i="1" s="1"/>
  <c r="M290" i="1"/>
  <c r="N289" i="1" s="1"/>
  <c r="O288" i="1"/>
  <c r="M146" i="1"/>
  <c r="N145" i="1" s="1"/>
  <c r="N372" i="1"/>
  <c r="O372" i="1" s="1"/>
  <c r="O324" i="1"/>
  <c r="M326" i="1"/>
  <c r="M254" i="1"/>
  <c r="N253" i="1" s="1"/>
  <c r="O252" i="1"/>
  <c r="M194" i="1"/>
  <c r="N193" i="1" s="1"/>
  <c r="O192" i="1"/>
  <c r="M98" i="1"/>
  <c r="N97" i="1" s="1"/>
  <c r="O96" i="1"/>
  <c r="M386" i="1"/>
  <c r="N384" i="1"/>
  <c r="O384" i="1" s="1"/>
  <c r="N12" i="1"/>
  <c r="O12" i="1" s="1"/>
  <c r="M26" i="1"/>
  <c r="N25" i="1" s="1"/>
  <c r="O24" i="1"/>
  <c r="M110" i="1"/>
  <c r="O108" i="1"/>
  <c r="M122" i="1"/>
  <c r="N121" i="1" s="1"/>
  <c r="O120" i="1"/>
  <c r="O156" i="1"/>
  <c r="M158" i="1"/>
  <c r="N157" i="1" s="1"/>
  <c r="O396" i="1"/>
  <c r="M398" i="1"/>
  <c r="N204" i="1"/>
  <c r="O204" i="1" s="1"/>
  <c r="O228" i="1"/>
  <c r="M230" i="1"/>
  <c r="N144" i="1"/>
  <c r="O144" i="1" s="1"/>
  <c r="M231" i="1" l="1"/>
  <c r="M135" i="1"/>
  <c r="O145" i="1"/>
  <c r="M147" i="1"/>
  <c r="N146" i="1" s="1"/>
  <c r="M279" i="1"/>
  <c r="M99" i="1"/>
  <c r="N98" i="1" s="1"/>
  <c r="O97" i="1"/>
  <c r="M15" i="1"/>
  <c r="N14" i="1" s="1"/>
  <c r="M111" i="1"/>
  <c r="N110" i="1" s="1"/>
  <c r="O337" i="1"/>
  <c r="M339" i="1"/>
  <c r="N338" i="1" s="1"/>
  <c r="O241" i="1"/>
  <c r="M243" i="1"/>
  <c r="N242" i="1" s="1"/>
  <c r="O37" i="1"/>
  <c r="M39" i="1"/>
  <c r="N38" i="1" s="1"/>
  <c r="M351" i="1"/>
  <c r="N350" i="1" s="1"/>
  <c r="N229" i="1"/>
  <c r="O229" i="1" s="1"/>
  <c r="M267" i="1"/>
  <c r="N266" i="1" s="1"/>
  <c r="O265" i="1"/>
  <c r="N133" i="1"/>
  <c r="O133" i="1" s="1"/>
  <c r="O313" i="1"/>
  <c r="M315" i="1"/>
  <c r="O253" i="1"/>
  <c r="M255" i="1"/>
  <c r="N254" i="1" s="1"/>
  <c r="M75" i="1"/>
  <c r="N74" i="1" s="1"/>
  <c r="M327" i="1"/>
  <c r="N326" i="1" s="1"/>
  <c r="N277" i="1"/>
  <c r="O277" i="1" s="1"/>
  <c r="M399" i="1"/>
  <c r="M123" i="1"/>
  <c r="O121" i="1"/>
  <c r="N325" i="1"/>
  <c r="O325" i="1" s="1"/>
  <c r="N13" i="1"/>
  <c r="O13" i="1" s="1"/>
  <c r="M171" i="1"/>
  <c r="O49" i="1"/>
  <c r="M51" i="1"/>
  <c r="O157" i="1"/>
  <c r="M159" i="1"/>
  <c r="N158" i="1"/>
  <c r="M291" i="1"/>
  <c r="O289" i="1"/>
  <c r="M375" i="1"/>
  <c r="N374" i="1" s="1"/>
  <c r="M27" i="1"/>
  <c r="N26" i="1" s="1"/>
  <c r="O25" i="1"/>
  <c r="N373" i="1"/>
  <c r="O373" i="1" s="1"/>
  <c r="O205" i="1"/>
  <c r="M207" i="1"/>
  <c r="N206" i="1" s="1"/>
  <c r="M387" i="1"/>
  <c r="M363" i="1"/>
  <c r="N362" i="1" s="1"/>
  <c r="O361" i="1"/>
  <c r="N73" i="1"/>
  <c r="O73" i="1" s="1"/>
  <c r="N397" i="1"/>
  <c r="O397" i="1" s="1"/>
  <c r="N109" i="1"/>
  <c r="O109" i="1" s="1"/>
  <c r="N385" i="1"/>
  <c r="O385" i="1" s="1"/>
  <c r="M195" i="1"/>
  <c r="O193" i="1"/>
  <c r="N349" i="1"/>
  <c r="O349" i="1" s="1"/>
  <c r="M303" i="1"/>
  <c r="O301" i="1"/>
  <c r="M183" i="1"/>
  <c r="N182" i="1" s="1"/>
  <c r="O181" i="1"/>
  <c r="O218" i="1"/>
  <c r="M220" i="1"/>
  <c r="N219" i="1" s="1"/>
  <c r="M87" i="1"/>
  <c r="N86" i="1" s="1"/>
  <c r="O85" i="1"/>
  <c r="M63" i="1"/>
  <c r="O61" i="1"/>
  <c r="N169" i="1"/>
  <c r="O169" i="1" s="1"/>
  <c r="M124" i="1" l="1"/>
  <c r="N123" i="1" s="1"/>
  <c r="M196" i="1"/>
  <c r="M52" i="1"/>
  <c r="N51" i="1" s="1"/>
  <c r="M136" i="1"/>
  <c r="N194" i="1"/>
  <c r="O194" i="1" s="1"/>
  <c r="M304" i="1"/>
  <c r="N303" i="1" s="1"/>
  <c r="O219" i="1"/>
  <c r="M221" i="1"/>
  <c r="N302" i="1"/>
  <c r="O302" i="1" s="1"/>
  <c r="N122" i="1"/>
  <c r="O122" i="1" s="1"/>
  <c r="M268" i="1"/>
  <c r="N267" i="1" s="1"/>
  <c r="O266" i="1"/>
  <c r="O38" i="1"/>
  <c r="M40" i="1"/>
  <c r="N39" i="1" s="1"/>
  <c r="N339" i="1"/>
  <c r="O338" i="1"/>
  <c r="M340" i="1"/>
  <c r="M292" i="1"/>
  <c r="N291" i="1" s="1"/>
  <c r="M172" i="1"/>
  <c r="N171" i="1" s="1"/>
  <c r="O326" i="1"/>
  <c r="M328" i="1"/>
  <c r="M280" i="1"/>
  <c r="N279" i="1" s="1"/>
  <c r="O146" i="1"/>
  <c r="M148" i="1"/>
  <c r="N147" i="1" s="1"/>
  <c r="M388" i="1"/>
  <c r="M28" i="1"/>
  <c r="O26" i="1"/>
  <c r="N170" i="1"/>
  <c r="O170" i="1" s="1"/>
  <c r="M400" i="1"/>
  <c r="N399" i="1" s="1"/>
  <c r="M316" i="1"/>
  <c r="N315" i="1" s="1"/>
  <c r="M16" i="1"/>
  <c r="N15" i="1" s="1"/>
  <c r="O14" i="1"/>
  <c r="M64" i="1"/>
  <c r="N63" i="1" s="1"/>
  <c r="N386" i="1"/>
  <c r="O386" i="1" s="1"/>
  <c r="O374" i="1"/>
  <c r="M376" i="1"/>
  <c r="N375" i="1" s="1"/>
  <c r="O158" i="1"/>
  <c r="M160" i="1"/>
  <c r="N159" i="1" s="1"/>
  <c r="O74" i="1"/>
  <c r="M76" i="1"/>
  <c r="N314" i="1"/>
  <c r="O314" i="1" s="1"/>
  <c r="N278" i="1"/>
  <c r="O278" i="1" s="1"/>
  <c r="M232" i="1"/>
  <c r="N231" i="1" s="1"/>
  <c r="N62" i="1"/>
  <c r="O62" i="1" s="1"/>
  <c r="N398" i="1"/>
  <c r="O398" i="1" s="1"/>
  <c r="O350" i="1"/>
  <c r="M352" i="1"/>
  <c r="O242" i="1"/>
  <c r="M244" i="1"/>
  <c r="N243" i="1" s="1"/>
  <c r="N230" i="1"/>
  <c r="O230" i="1" s="1"/>
  <c r="M184" i="1"/>
  <c r="N183" i="1" s="1"/>
  <c r="O182" i="1"/>
  <c r="M364" i="1"/>
  <c r="N363" i="1" s="1"/>
  <c r="O362" i="1"/>
  <c r="N50" i="1"/>
  <c r="O50" i="1" s="1"/>
  <c r="M256" i="1"/>
  <c r="N255" i="1" s="1"/>
  <c r="O254" i="1"/>
  <c r="N134" i="1"/>
  <c r="O134" i="1" s="1"/>
  <c r="M112" i="1"/>
  <c r="O110" i="1"/>
  <c r="O86" i="1"/>
  <c r="M88" i="1"/>
  <c r="O206" i="1"/>
  <c r="M208" i="1"/>
  <c r="N207" i="1" s="1"/>
  <c r="N290" i="1"/>
  <c r="O290" i="1" s="1"/>
  <c r="M100" i="1"/>
  <c r="N99" i="1" s="1"/>
  <c r="O98" i="1"/>
  <c r="M113" i="1" l="1"/>
  <c r="N112" i="1" s="1"/>
  <c r="M17" i="1"/>
  <c r="N16" i="1" s="1"/>
  <c r="O15" i="1"/>
  <c r="M89" i="1"/>
  <c r="N88" i="1" s="1"/>
  <c r="M353" i="1"/>
  <c r="N352" i="1"/>
  <c r="M329" i="1"/>
  <c r="N328" i="1" s="1"/>
  <c r="M29" i="1"/>
  <c r="N28" i="1" s="1"/>
  <c r="M101" i="1"/>
  <c r="N100" i="1" s="1"/>
  <c r="O99" i="1"/>
  <c r="O207" i="1"/>
  <c r="M209" i="1"/>
  <c r="N208" i="1" s="1"/>
  <c r="N111" i="1"/>
  <c r="O111" i="1" s="1"/>
  <c r="M77" i="1"/>
  <c r="N76" i="1" s="1"/>
  <c r="O399" i="1"/>
  <c r="M401" i="1"/>
  <c r="N400" i="1" s="1"/>
  <c r="M389" i="1"/>
  <c r="N388" i="1" s="1"/>
  <c r="O171" i="1"/>
  <c r="M173" i="1"/>
  <c r="O123" i="1"/>
  <c r="M125" i="1"/>
  <c r="O159" i="1"/>
  <c r="M161" i="1"/>
  <c r="N160" i="1" s="1"/>
  <c r="M293" i="1"/>
  <c r="N292" i="1" s="1"/>
  <c r="O291" i="1"/>
  <c r="N87" i="1"/>
  <c r="O87" i="1" s="1"/>
  <c r="M185" i="1"/>
  <c r="N184" i="1" s="1"/>
  <c r="O183" i="1"/>
  <c r="N27" i="1"/>
  <c r="O27" i="1" s="1"/>
  <c r="N327" i="1"/>
  <c r="O327" i="1" s="1"/>
  <c r="M222" i="1"/>
  <c r="M137" i="1"/>
  <c r="N136" i="1" s="1"/>
  <c r="M305" i="1"/>
  <c r="N304" i="1" s="1"/>
  <c r="O303" i="1"/>
  <c r="O255" i="1"/>
  <c r="M257" i="1"/>
  <c r="N256" i="1" s="1"/>
  <c r="O63" i="1"/>
  <c r="M65" i="1"/>
  <c r="N64" i="1" s="1"/>
  <c r="O315" i="1"/>
  <c r="M317" i="1"/>
  <c r="N316" i="1" s="1"/>
  <c r="N220" i="1"/>
  <c r="O220" i="1" s="1"/>
  <c r="N135" i="1"/>
  <c r="O135" i="1" s="1"/>
  <c r="M197" i="1"/>
  <c r="N196" i="1" s="1"/>
  <c r="M365" i="1"/>
  <c r="N364" i="1" s="1"/>
  <c r="O363" i="1"/>
  <c r="O243" i="1"/>
  <c r="M245" i="1"/>
  <c r="N244" i="1" s="1"/>
  <c r="M233" i="1"/>
  <c r="O231" i="1"/>
  <c r="O39" i="1"/>
  <c r="M41" i="1"/>
  <c r="N40" i="1" s="1"/>
  <c r="O51" i="1"/>
  <c r="M53" i="1"/>
  <c r="N52" i="1" s="1"/>
  <c r="O147" i="1"/>
  <c r="M149" i="1"/>
  <c r="N148" i="1" s="1"/>
  <c r="N351" i="1"/>
  <c r="O351" i="1" s="1"/>
  <c r="O375" i="1"/>
  <c r="M377" i="1"/>
  <c r="N376" i="1" s="1"/>
  <c r="N75" i="1"/>
  <c r="O75" i="1" s="1"/>
  <c r="N387" i="1"/>
  <c r="O387" i="1" s="1"/>
  <c r="O279" i="1"/>
  <c r="M281" i="1"/>
  <c r="N280" i="1" s="1"/>
  <c r="M341" i="1"/>
  <c r="N340" i="1" s="1"/>
  <c r="O339" i="1"/>
  <c r="M269" i="1"/>
  <c r="N268" i="1" s="1"/>
  <c r="O267" i="1"/>
  <c r="N195" i="1"/>
  <c r="O195" i="1" s="1"/>
  <c r="M174" i="1" l="1"/>
  <c r="O40" i="1"/>
  <c r="M42" i="1"/>
  <c r="N41" i="1" s="1"/>
  <c r="M306" i="1"/>
  <c r="N305" i="1" s="1"/>
  <c r="O304" i="1"/>
  <c r="O136" i="1"/>
  <c r="M138" i="1"/>
  <c r="M402" i="1"/>
  <c r="N401" i="1" s="1"/>
  <c r="O400" i="1"/>
  <c r="O328" i="1"/>
  <c r="M330" i="1"/>
  <c r="O148" i="1"/>
  <c r="M150" i="1"/>
  <c r="N149" i="1" s="1"/>
  <c r="M294" i="1"/>
  <c r="N293" i="1" s="1"/>
  <c r="O292" i="1"/>
  <c r="M234" i="1"/>
  <c r="M366" i="1"/>
  <c r="O364" i="1"/>
  <c r="M223" i="1"/>
  <c r="N222" i="1" s="1"/>
  <c r="M342" i="1"/>
  <c r="O340" i="1"/>
  <c r="O376" i="1"/>
  <c r="M378" i="1"/>
  <c r="O52" i="1"/>
  <c r="M54" i="1"/>
  <c r="N53" i="1" s="1"/>
  <c r="N232" i="1"/>
  <c r="O232" i="1" s="1"/>
  <c r="O316" i="1"/>
  <c r="M318" i="1"/>
  <c r="N317" i="1" s="1"/>
  <c r="M258" i="1"/>
  <c r="N257" i="1" s="1"/>
  <c r="O256" i="1"/>
  <c r="N221" i="1"/>
  <c r="O221" i="1" s="1"/>
  <c r="N172" i="1"/>
  <c r="O172" i="1" s="1"/>
  <c r="M78" i="1"/>
  <c r="N77" i="1" s="1"/>
  <c r="O76" i="1"/>
  <c r="M102" i="1"/>
  <c r="N101" i="1" s="1"/>
  <c r="O100" i="1"/>
  <c r="M66" i="1"/>
  <c r="N65" i="1" s="1"/>
  <c r="O64" i="1"/>
  <c r="M90" i="1"/>
  <c r="N89" i="1" s="1"/>
  <c r="O88" i="1"/>
  <c r="M126" i="1"/>
  <c r="M282" i="1"/>
  <c r="O280" i="1"/>
  <c r="M198" i="1"/>
  <c r="N197" i="1" s="1"/>
  <c r="O196" i="1"/>
  <c r="M186" i="1"/>
  <c r="N185" i="1" s="1"/>
  <c r="O184" i="1"/>
  <c r="M162" i="1"/>
  <c r="N161" i="1" s="1"/>
  <c r="O160" i="1"/>
  <c r="O388" i="1"/>
  <c r="M390" i="1"/>
  <c r="N389" i="1" s="1"/>
  <c r="M354" i="1"/>
  <c r="N353" i="1" s="1"/>
  <c r="O352" i="1"/>
  <c r="M270" i="1"/>
  <c r="N269" i="1" s="1"/>
  <c r="O268" i="1"/>
  <c r="O244" i="1"/>
  <c r="M246" i="1"/>
  <c r="N245" i="1" s="1"/>
  <c r="N124" i="1"/>
  <c r="O124" i="1" s="1"/>
  <c r="O208" i="1"/>
  <c r="M210" i="1"/>
  <c r="N209" i="1" s="1"/>
  <c r="M30" i="1"/>
  <c r="N29" i="1" s="1"/>
  <c r="O28" i="1"/>
  <c r="M18" i="1"/>
  <c r="N17" i="1" s="1"/>
  <c r="O16" i="1"/>
  <c r="M114" i="1"/>
  <c r="N113" i="1" s="1"/>
  <c r="O112" i="1"/>
  <c r="M343" i="1" l="1"/>
  <c r="N342" i="1" s="1"/>
  <c r="M103" i="1"/>
  <c r="N102" i="1" s="1"/>
  <c r="O101" i="1"/>
  <c r="O329" i="1"/>
  <c r="M331" i="1"/>
  <c r="N330" i="1" s="1"/>
  <c r="M187" i="1"/>
  <c r="N186" i="1" s="1"/>
  <c r="O185" i="1"/>
  <c r="M379" i="1"/>
  <c r="N378" i="1" s="1"/>
  <c r="N329" i="1"/>
  <c r="O161" i="1"/>
  <c r="M163" i="1"/>
  <c r="N162" i="1" s="1"/>
  <c r="O41" i="1"/>
  <c r="M43" i="1"/>
  <c r="N42" i="1" s="1"/>
  <c r="M199" i="1"/>
  <c r="N198" i="1" s="1"/>
  <c r="O197" i="1"/>
  <c r="M19" i="1"/>
  <c r="N18" i="1" s="1"/>
  <c r="O17" i="1"/>
  <c r="M355" i="1"/>
  <c r="N354" i="1" s="1"/>
  <c r="O353" i="1"/>
  <c r="O257" i="1"/>
  <c r="M259" i="1"/>
  <c r="N258" i="1" s="1"/>
  <c r="M295" i="1"/>
  <c r="N294" i="1" s="1"/>
  <c r="O293" i="1"/>
  <c r="O65" i="1"/>
  <c r="M67" i="1"/>
  <c r="M224" i="1"/>
  <c r="O222" i="1"/>
  <c r="M283" i="1"/>
  <c r="N282" i="1" s="1"/>
  <c r="O77" i="1"/>
  <c r="M79" i="1"/>
  <c r="N78" i="1" s="1"/>
  <c r="M175" i="1"/>
  <c r="N174" i="1" s="1"/>
  <c r="M271" i="1"/>
  <c r="N270" i="1" s="1"/>
  <c r="O269" i="1"/>
  <c r="M127" i="1"/>
  <c r="N126" i="1" s="1"/>
  <c r="M235" i="1"/>
  <c r="N125" i="1"/>
  <c r="O125" i="1" s="1"/>
  <c r="M139" i="1"/>
  <c r="N138" i="1" s="1"/>
  <c r="M391" i="1"/>
  <c r="N390" i="1" s="1"/>
  <c r="O389" i="1"/>
  <c r="M31" i="1"/>
  <c r="N30" i="1" s="1"/>
  <c r="O29" i="1"/>
  <c r="O209" i="1"/>
  <c r="M211" i="1"/>
  <c r="N281" i="1"/>
  <c r="O281" i="1" s="1"/>
  <c r="O89" i="1"/>
  <c r="M91" i="1"/>
  <c r="N90" i="1" s="1"/>
  <c r="N377" i="1"/>
  <c r="O377" i="1" s="1"/>
  <c r="O149" i="1"/>
  <c r="M151" i="1"/>
  <c r="N150" i="1" s="1"/>
  <c r="N173" i="1"/>
  <c r="O173" i="1" s="1"/>
  <c r="O53" i="1"/>
  <c r="M55" i="1"/>
  <c r="N54" i="1" s="1"/>
  <c r="M367" i="1"/>
  <c r="N366" i="1" s="1"/>
  <c r="N233" i="1"/>
  <c r="O233" i="1" s="1"/>
  <c r="O317" i="1"/>
  <c r="M319" i="1"/>
  <c r="N137" i="1"/>
  <c r="O137" i="1" s="1"/>
  <c r="M115" i="1"/>
  <c r="N114" i="1" s="1"/>
  <c r="O113" i="1"/>
  <c r="M247" i="1"/>
  <c r="O245" i="1"/>
  <c r="N341" i="1"/>
  <c r="O341" i="1" s="1"/>
  <c r="N365" i="1"/>
  <c r="O365" i="1" s="1"/>
  <c r="O401" i="1"/>
  <c r="M403" i="1"/>
  <c r="N402" i="1" s="1"/>
  <c r="M307" i="1"/>
  <c r="N306" i="1" s="1"/>
  <c r="O305" i="1"/>
  <c r="M248" i="1" l="1"/>
  <c r="N247" i="1" s="1"/>
  <c r="M212" i="1"/>
  <c r="N211" i="1" s="1"/>
  <c r="M308" i="1"/>
  <c r="O306" i="1"/>
  <c r="O54" i="1"/>
  <c r="M56" i="1"/>
  <c r="M128" i="1"/>
  <c r="O126" i="1"/>
  <c r="M20" i="1"/>
  <c r="N19" i="1" s="1"/>
  <c r="O18" i="1"/>
  <c r="M188" i="1"/>
  <c r="O186" i="1"/>
  <c r="M32" i="1"/>
  <c r="N31" i="1" s="1"/>
  <c r="O30" i="1"/>
  <c r="M236" i="1"/>
  <c r="N235" i="1" s="1"/>
  <c r="M176" i="1"/>
  <c r="N175" i="1" s="1"/>
  <c r="O174" i="1"/>
  <c r="O282" i="1"/>
  <c r="M284" i="1"/>
  <c r="N224" i="1"/>
  <c r="O224" i="1"/>
  <c r="M296" i="1"/>
  <c r="N295" i="1" s="1"/>
  <c r="O294" i="1"/>
  <c r="O342" i="1"/>
  <c r="M344" i="1"/>
  <c r="N343" i="1" s="1"/>
  <c r="N246" i="1"/>
  <c r="O246" i="1" s="1"/>
  <c r="N234" i="1"/>
  <c r="O234" i="1" s="1"/>
  <c r="M272" i="1"/>
  <c r="N271" i="1" s="1"/>
  <c r="O270" i="1"/>
  <c r="N223" i="1"/>
  <c r="O223" i="1" s="1"/>
  <c r="O258" i="1"/>
  <c r="M260" i="1"/>
  <c r="N259" i="1" s="1"/>
  <c r="O354" i="1"/>
  <c r="M356" i="1"/>
  <c r="M200" i="1"/>
  <c r="O198" i="1"/>
  <c r="M164" i="1"/>
  <c r="N163" i="1" s="1"/>
  <c r="O162" i="1"/>
  <c r="O330" i="1"/>
  <c r="M332" i="1"/>
  <c r="M104" i="1"/>
  <c r="O102" i="1"/>
  <c r="M320" i="1"/>
  <c r="N319" i="1" s="1"/>
  <c r="M68" i="1"/>
  <c r="N67" i="1" s="1"/>
  <c r="N318" i="1"/>
  <c r="O318" i="1" s="1"/>
  <c r="O150" i="1"/>
  <c r="M152" i="1"/>
  <c r="N151" i="1" s="1"/>
  <c r="N210" i="1"/>
  <c r="O210" i="1" s="1"/>
  <c r="O138" i="1"/>
  <c r="M140" i="1"/>
  <c r="M80" i="1"/>
  <c r="N79" i="1" s="1"/>
  <c r="O78" i="1"/>
  <c r="O42" i="1"/>
  <c r="M44" i="1"/>
  <c r="N43" i="1" s="1"/>
  <c r="M380" i="1"/>
  <c r="O378" i="1"/>
  <c r="M404" i="1"/>
  <c r="N403" i="1" s="1"/>
  <c r="O402" i="1"/>
  <c r="M392" i="1"/>
  <c r="N391" i="1" s="1"/>
  <c r="O390" i="1"/>
  <c r="M116" i="1"/>
  <c r="N115" i="1"/>
  <c r="O114" i="1"/>
  <c r="M368" i="1"/>
  <c r="N367" i="1" s="1"/>
  <c r="O366" i="1"/>
  <c r="O90" i="1"/>
  <c r="M92" i="1"/>
  <c r="N66" i="1"/>
  <c r="O66" i="1" s="1"/>
  <c r="P223" i="1" l="1"/>
  <c r="Q223" i="1" s="1"/>
  <c r="P222" i="1"/>
  <c r="Q222" i="1" s="1"/>
  <c r="P220" i="1"/>
  <c r="Q220" i="1" s="1"/>
  <c r="P217" i="1"/>
  <c r="Q217" i="1" s="1"/>
  <c r="P221" i="1"/>
  <c r="Q221" i="1" s="1"/>
  <c r="P218" i="1"/>
  <c r="Q218" i="1" s="1"/>
  <c r="P219" i="1"/>
  <c r="Q219" i="1" s="1"/>
  <c r="O104" i="1"/>
  <c r="N104" i="1"/>
  <c r="O56" i="1"/>
  <c r="N56" i="1"/>
  <c r="N116" i="1"/>
  <c r="O115" i="1"/>
  <c r="O116" i="1"/>
  <c r="P114" i="1" s="1"/>
  <c r="Q114" i="1" s="1"/>
  <c r="O332" i="1"/>
  <c r="N332" i="1"/>
  <c r="N128" i="1"/>
  <c r="O128" i="1"/>
  <c r="N392" i="1"/>
  <c r="O391" i="1"/>
  <c r="O392" i="1"/>
  <c r="O80" i="1"/>
  <c r="N80" i="1"/>
  <c r="O79" i="1"/>
  <c r="O67" i="1"/>
  <c r="N68" i="1"/>
  <c r="O68" i="1"/>
  <c r="N103" i="1"/>
  <c r="O103" i="1" s="1"/>
  <c r="O164" i="1"/>
  <c r="N164" i="1"/>
  <c r="O163" i="1"/>
  <c r="O259" i="1"/>
  <c r="N260" i="1"/>
  <c r="O260" i="1"/>
  <c r="P224" i="1"/>
  <c r="Q224" i="1" s="1"/>
  <c r="P215" i="1"/>
  <c r="Q215" i="1" s="1"/>
  <c r="P216" i="1"/>
  <c r="Q216" i="1" s="1"/>
  <c r="O236" i="1"/>
  <c r="N236" i="1"/>
  <c r="O235" i="1"/>
  <c r="N32" i="1"/>
  <c r="O31" i="1"/>
  <c r="O32" i="1"/>
  <c r="P30" i="1" s="1"/>
  <c r="Q30" i="1" s="1"/>
  <c r="O188" i="1"/>
  <c r="N188" i="1"/>
  <c r="N55" i="1"/>
  <c r="O55" i="1" s="1"/>
  <c r="O140" i="1"/>
  <c r="N140" i="1"/>
  <c r="N284" i="1"/>
  <c r="O284" i="1"/>
  <c r="N380" i="1"/>
  <c r="O380" i="1"/>
  <c r="N139" i="1"/>
  <c r="O139" i="1" s="1"/>
  <c r="N200" i="1"/>
  <c r="O200" i="1"/>
  <c r="N368" i="1"/>
  <c r="O368" i="1"/>
  <c r="O367" i="1"/>
  <c r="P365" i="1" s="1"/>
  <c r="Q365" i="1" s="1"/>
  <c r="N404" i="1"/>
  <c r="O403" i="1"/>
  <c r="O404" i="1"/>
  <c r="N379" i="1"/>
  <c r="O379" i="1" s="1"/>
  <c r="O319" i="1"/>
  <c r="O320" i="1"/>
  <c r="N320" i="1"/>
  <c r="N331" i="1"/>
  <c r="O331" i="1" s="1"/>
  <c r="N199" i="1"/>
  <c r="O199" i="1" s="1"/>
  <c r="O343" i="1"/>
  <c r="N344" i="1"/>
  <c r="O344" i="1"/>
  <c r="P339" i="1" s="1"/>
  <c r="Q339" i="1" s="1"/>
  <c r="N283" i="1"/>
  <c r="O283" i="1" s="1"/>
  <c r="O211" i="1"/>
  <c r="O212" i="1"/>
  <c r="N212" i="1"/>
  <c r="O92" i="1"/>
  <c r="N92" i="1"/>
  <c r="O356" i="1"/>
  <c r="N356" i="1"/>
  <c r="N308" i="1"/>
  <c r="O308" i="1"/>
  <c r="N91" i="1"/>
  <c r="O91" i="1" s="1"/>
  <c r="N44" i="1"/>
  <c r="O43" i="1"/>
  <c r="O44" i="1"/>
  <c r="O151" i="1"/>
  <c r="O152" i="1"/>
  <c r="N152" i="1"/>
  <c r="N272" i="1"/>
  <c r="O272" i="1"/>
  <c r="O271" i="1"/>
  <c r="O295" i="1"/>
  <c r="O296" i="1"/>
  <c r="N296" i="1"/>
  <c r="N176" i="1"/>
  <c r="O176" i="1"/>
  <c r="O175" i="1"/>
  <c r="N187" i="1"/>
  <c r="O187" i="1" s="1"/>
  <c r="N127" i="1"/>
  <c r="O127" i="1" s="1"/>
  <c r="P122" i="1" s="1"/>
  <c r="Q122" i="1" s="1"/>
  <c r="N307" i="1"/>
  <c r="O307" i="1" s="1"/>
  <c r="O248" i="1"/>
  <c r="O247" i="1"/>
  <c r="P247" i="1" s="1"/>
  <c r="Q247" i="1" s="1"/>
  <c r="N248" i="1"/>
  <c r="N355" i="1"/>
  <c r="O355" i="1" s="1"/>
  <c r="N20" i="1"/>
  <c r="O20" i="1"/>
  <c r="O19" i="1"/>
  <c r="P174" i="1" l="1"/>
  <c r="Q174" i="1" s="1"/>
  <c r="P171" i="1"/>
  <c r="Q171" i="1" s="1"/>
  <c r="P318" i="1"/>
  <c r="Q318" i="1" s="1"/>
  <c r="P75" i="1"/>
  <c r="Q75" i="1" s="1"/>
  <c r="P342" i="1"/>
  <c r="Q342" i="1" s="1"/>
  <c r="P73" i="1"/>
  <c r="Q73" i="1" s="1"/>
  <c r="P78" i="1"/>
  <c r="Q78" i="1" s="1"/>
  <c r="P76" i="1"/>
  <c r="Q76" i="1" s="1"/>
  <c r="P112" i="1"/>
  <c r="Q112" i="1" s="1"/>
  <c r="P113" i="1"/>
  <c r="Q113" i="1" s="1"/>
  <c r="P270" i="1"/>
  <c r="Q270" i="1" s="1"/>
  <c r="P102" i="1"/>
  <c r="Q102" i="1" s="1"/>
  <c r="P283" i="1"/>
  <c r="Q283" i="1" s="1"/>
  <c r="P314" i="1"/>
  <c r="Q314" i="1" s="1"/>
  <c r="P74" i="1"/>
  <c r="Q74" i="1" s="1"/>
  <c r="P157" i="1"/>
  <c r="Q157" i="1" s="1"/>
  <c r="P42" i="1"/>
  <c r="Q42" i="1" s="1"/>
  <c r="P294" i="1"/>
  <c r="Q294" i="1" s="1"/>
  <c r="P72" i="1"/>
  <c r="Q72" i="1" s="1"/>
  <c r="P242" i="1"/>
  <c r="Q242" i="1" s="1"/>
  <c r="P257" i="1"/>
  <c r="Q257" i="1" s="1"/>
  <c r="P246" i="1"/>
  <c r="Q246" i="1" s="1"/>
  <c r="P304" i="1"/>
  <c r="Q304" i="1" s="1"/>
  <c r="P301" i="1"/>
  <c r="Q301" i="1" s="1"/>
  <c r="P354" i="1"/>
  <c r="Q354" i="1" s="1"/>
  <c r="P350" i="1"/>
  <c r="Q350" i="1" s="1"/>
  <c r="P91" i="1"/>
  <c r="Q91" i="1" s="1"/>
  <c r="P89" i="1"/>
  <c r="Q89" i="1" s="1"/>
  <c r="P207" i="1"/>
  <c r="Q207" i="1" s="1"/>
  <c r="P366" i="1"/>
  <c r="Q366" i="1" s="1"/>
  <c r="P317" i="1"/>
  <c r="Q317" i="1" s="1"/>
  <c r="P244" i="1"/>
  <c r="Q244" i="1" s="1"/>
  <c r="P279" i="1"/>
  <c r="Q279" i="1" s="1"/>
  <c r="P338" i="1"/>
  <c r="Q338" i="1" s="1"/>
  <c r="P235" i="1"/>
  <c r="Q235" i="1" s="1"/>
  <c r="P259" i="1"/>
  <c r="Q259" i="1" s="1"/>
  <c r="P255" i="1"/>
  <c r="Q255" i="1" s="1"/>
  <c r="P209" i="1"/>
  <c r="Q209" i="1" s="1"/>
  <c r="P278" i="1"/>
  <c r="Q278" i="1" s="1"/>
  <c r="P170" i="1"/>
  <c r="Q170" i="1" s="1"/>
  <c r="P67" i="1"/>
  <c r="Q67" i="1" s="1"/>
  <c r="P361" i="1"/>
  <c r="Q361" i="1" s="1"/>
  <c r="P18" i="1"/>
  <c r="Q18" i="1" s="1"/>
  <c r="P241" i="1"/>
  <c r="Q241" i="1" s="1"/>
  <c r="P96" i="1"/>
  <c r="Q96" i="1" s="1"/>
  <c r="P208" i="1"/>
  <c r="Q208" i="1" s="1"/>
  <c r="P199" i="1"/>
  <c r="Q199" i="1" s="1"/>
  <c r="P195" i="1"/>
  <c r="Q195" i="1" s="1"/>
  <c r="P198" i="1"/>
  <c r="Q198" i="1" s="1"/>
  <c r="P196" i="1"/>
  <c r="Q196" i="1" s="1"/>
  <c r="P197" i="1"/>
  <c r="Q197" i="1" s="1"/>
  <c r="P139" i="1"/>
  <c r="Q139" i="1" s="1"/>
  <c r="P134" i="1"/>
  <c r="Q134" i="1" s="1"/>
  <c r="P135" i="1"/>
  <c r="Q135" i="1" s="1"/>
  <c r="P138" i="1"/>
  <c r="Q138" i="1" s="1"/>
  <c r="P133" i="1"/>
  <c r="Q133" i="1" s="1"/>
  <c r="P137" i="1"/>
  <c r="Q137" i="1" s="1"/>
  <c r="P136" i="1"/>
  <c r="Q136" i="1" s="1"/>
  <c r="P331" i="1"/>
  <c r="Q331" i="1" s="1"/>
  <c r="P329" i="1"/>
  <c r="Q329" i="1" s="1"/>
  <c r="P327" i="1"/>
  <c r="Q327" i="1" s="1"/>
  <c r="P328" i="1"/>
  <c r="Q328" i="1" s="1"/>
  <c r="P330" i="1"/>
  <c r="Q330" i="1" s="1"/>
  <c r="P187" i="1"/>
  <c r="Q187" i="1" s="1"/>
  <c r="P185" i="1"/>
  <c r="Q185" i="1" s="1"/>
  <c r="P186" i="1"/>
  <c r="Q186" i="1" s="1"/>
  <c r="P184" i="1"/>
  <c r="Q184" i="1" s="1"/>
  <c r="P194" i="1"/>
  <c r="Q194" i="1" s="1"/>
  <c r="P379" i="1"/>
  <c r="Q379" i="1" s="1"/>
  <c r="P377" i="1"/>
  <c r="Q377" i="1" s="1"/>
  <c r="P378" i="1"/>
  <c r="Q378" i="1" s="1"/>
  <c r="P376" i="1"/>
  <c r="Q376" i="1" s="1"/>
  <c r="P404" i="1"/>
  <c r="Q404" i="1" s="1"/>
  <c r="P395" i="1"/>
  <c r="Q395" i="1" s="1"/>
  <c r="P396" i="1"/>
  <c r="Q396" i="1" s="1"/>
  <c r="P398" i="1"/>
  <c r="Q398" i="1" s="1"/>
  <c r="P55" i="1"/>
  <c r="Q55" i="1" s="1"/>
  <c r="P51" i="1"/>
  <c r="Q51" i="1" s="1"/>
  <c r="P52" i="1"/>
  <c r="Q52" i="1" s="1"/>
  <c r="P53" i="1"/>
  <c r="Q53" i="1" s="1"/>
  <c r="P44" i="1"/>
  <c r="Q44" i="1" s="1"/>
  <c r="P35" i="1"/>
  <c r="Q35" i="1" s="1"/>
  <c r="P36" i="1"/>
  <c r="Q36" i="1" s="1"/>
  <c r="P402" i="1"/>
  <c r="Q402" i="1" s="1"/>
  <c r="P392" i="1"/>
  <c r="Q392" i="1" s="1"/>
  <c r="P383" i="1"/>
  <c r="Q383" i="1" s="1"/>
  <c r="P384" i="1"/>
  <c r="Q384" i="1" s="1"/>
  <c r="P256" i="1"/>
  <c r="Q256" i="1" s="1"/>
  <c r="P43" i="1"/>
  <c r="Q43" i="1" s="1"/>
  <c r="P163" i="1"/>
  <c r="Q163" i="1" s="1"/>
  <c r="P158" i="1"/>
  <c r="Q158" i="1" s="1"/>
  <c r="P159" i="1"/>
  <c r="Q159" i="1" s="1"/>
  <c r="P160" i="1"/>
  <c r="Q160" i="1" s="1"/>
  <c r="P161" i="1"/>
  <c r="Q161" i="1" s="1"/>
  <c r="P367" i="1"/>
  <c r="Q367" i="1" s="1"/>
  <c r="P360" i="1"/>
  <c r="Q360" i="1" s="1"/>
  <c r="P188" i="1"/>
  <c r="Q188" i="1" s="1"/>
  <c r="P179" i="1"/>
  <c r="Q179" i="1" s="1"/>
  <c r="P182" i="1"/>
  <c r="Q182" i="1" s="1"/>
  <c r="P180" i="1"/>
  <c r="Q180" i="1" s="1"/>
  <c r="P181" i="1"/>
  <c r="Q181" i="1" s="1"/>
  <c r="P41" i="1"/>
  <c r="Q41" i="1" s="1"/>
  <c r="P19" i="1"/>
  <c r="Q19" i="1" s="1"/>
  <c r="P17" i="1"/>
  <c r="Q17" i="1" s="1"/>
  <c r="P13" i="1"/>
  <c r="Q13" i="1" s="1"/>
  <c r="P364" i="1"/>
  <c r="Q364" i="1" s="1"/>
  <c r="P15" i="1"/>
  <c r="Q15" i="1" s="1"/>
  <c r="P232" i="1"/>
  <c r="Q232" i="1" s="1"/>
  <c r="P343" i="1"/>
  <c r="Q343" i="1" s="1"/>
  <c r="P337" i="1"/>
  <c r="Q337" i="1" s="1"/>
  <c r="P340" i="1"/>
  <c r="Q340" i="1" s="1"/>
  <c r="P282" i="1"/>
  <c r="Q282" i="1" s="1"/>
  <c r="P54" i="1"/>
  <c r="Q54" i="1" s="1"/>
  <c r="P341" i="1"/>
  <c r="Q341" i="1" s="1"/>
  <c r="P260" i="1"/>
  <c r="Q260" i="1" s="1"/>
  <c r="P251" i="1"/>
  <c r="Q251" i="1" s="1"/>
  <c r="P253" i="1"/>
  <c r="Q253" i="1" s="1"/>
  <c r="P252" i="1"/>
  <c r="Q252" i="1" s="1"/>
  <c r="P254" i="1"/>
  <c r="Q254" i="1" s="1"/>
  <c r="P80" i="1"/>
  <c r="Q80" i="1" s="1"/>
  <c r="P71" i="1"/>
  <c r="Q71" i="1" s="1"/>
  <c r="P39" i="1"/>
  <c r="Q39" i="1" s="1"/>
  <c r="P90" i="1"/>
  <c r="Q90" i="1" s="1"/>
  <c r="P56" i="1"/>
  <c r="Q56" i="1" s="1"/>
  <c r="P47" i="1"/>
  <c r="Q47" i="1" s="1"/>
  <c r="P48" i="1"/>
  <c r="Q48" i="1" s="1"/>
  <c r="P50" i="1"/>
  <c r="Q50" i="1" s="1"/>
  <c r="P49" i="1"/>
  <c r="Q49" i="1" s="1"/>
  <c r="P316" i="1"/>
  <c r="Q316" i="1" s="1"/>
  <c r="P233" i="1"/>
  <c r="Q233" i="1" s="1"/>
  <c r="P20" i="1"/>
  <c r="Q20" i="1" s="1"/>
  <c r="P11" i="1"/>
  <c r="Q11" i="1" s="1"/>
  <c r="P127" i="1"/>
  <c r="Q127" i="1" s="1"/>
  <c r="P123" i="1"/>
  <c r="Q123" i="1" s="1"/>
  <c r="P125" i="1"/>
  <c r="Q125" i="1" s="1"/>
  <c r="P175" i="1"/>
  <c r="Q175" i="1" s="1"/>
  <c r="P173" i="1"/>
  <c r="Q173" i="1" s="1"/>
  <c r="P308" i="1"/>
  <c r="Q308" i="1" s="1"/>
  <c r="P299" i="1"/>
  <c r="Q299" i="1" s="1"/>
  <c r="P300" i="1"/>
  <c r="Q300" i="1" s="1"/>
  <c r="P302" i="1"/>
  <c r="Q302" i="1" s="1"/>
  <c r="P284" i="1"/>
  <c r="Q284" i="1" s="1"/>
  <c r="P275" i="1"/>
  <c r="Q275" i="1" s="1"/>
  <c r="P277" i="1"/>
  <c r="Q277" i="1" s="1"/>
  <c r="P276" i="1"/>
  <c r="Q276" i="1" s="1"/>
  <c r="P103" i="1"/>
  <c r="Q103" i="1" s="1"/>
  <c r="P100" i="1"/>
  <c r="Q100" i="1" s="1"/>
  <c r="P387" i="1"/>
  <c r="Q387" i="1" s="1"/>
  <c r="P151" i="1"/>
  <c r="Q151" i="1" s="1"/>
  <c r="P149" i="1"/>
  <c r="Q149" i="1" s="1"/>
  <c r="P147" i="1"/>
  <c r="Q147" i="1" s="1"/>
  <c r="P236" i="1"/>
  <c r="Q236" i="1" s="1"/>
  <c r="P228" i="1"/>
  <c r="Q228" i="1" s="1"/>
  <c r="P227" i="1"/>
  <c r="Q227" i="1" s="1"/>
  <c r="P391" i="1"/>
  <c r="Q391" i="1" s="1"/>
  <c r="P389" i="1"/>
  <c r="Q389" i="1" s="1"/>
  <c r="P388" i="1"/>
  <c r="Q388" i="1" s="1"/>
  <c r="P386" i="1"/>
  <c r="Q386" i="1" s="1"/>
  <c r="P101" i="1"/>
  <c r="Q101" i="1" s="1"/>
  <c r="P99" i="1"/>
  <c r="Q99" i="1" s="1"/>
  <c r="P248" i="1"/>
  <c r="Q248" i="1" s="1"/>
  <c r="P239" i="1"/>
  <c r="Q239" i="1" s="1"/>
  <c r="P240" i="1"/>
  <c r="Q240" i="1" s="1"/>
  <c r="P349" i="1"/>
  <c r="Q349" i="1" s="1"/>
  <c r="P385" i="1"/>
  <c r="Q385" i="1" s="1"/>
  <c r="P14" i="1"/>
  <c r="Q14" i="1" s="1"/>
  <c r="P356" i="1"/>
  <c r="Q356" i="1" s="1"/>
  <c r="P348" i="1"/>
  <c r="Q348" i="1" s="1"/>
  <c r="P347" i="1"/>
  <c r="Q347" i="1" s="1"/>
  <c r="P351" i="1"/>
  <c r="Q351" i="1" s="1"/>
  <c r="P212" i="1"/>
  <c r="Q212" i="1" s="1"/>
  <c r="P203" i="1"/>
  <c r="Q203" i="1" s="1"/>
  <c r="P205" i="1"/>
  <c r="Q205" i="1" s="1"/>
  <c r="P204" i="1"/>
  <c r="Q204" i="1" s="1"/>
  <c r="P320" i="1"/>
  <c r="Q320" i="1" s="1"/>
  <c r="P312" i="1"/>
  <c r="Q312" i="1" s="1"/>
  <c r="P311" i="1"/>
  <c r="Q311" i="1" s="1"/>
  <c r="P368" i="1"/>
  <c r="Q368" i="1" s="1"/>
  <c r="P362" i="1"/>
  <c r="Q362" i="1" s="1"/>
  <c r="P380" i="1"/>
  <c r="Q380" i="1" s="1"/>
  <c r="P371" i="1"/>
  <c r="Q371" i="1" s="1"/>
  <c r="P372" i="1"/>
  <c r="Q372" i="1" s="1"/>
  <c r="P375" i="1"/>
  <c r="Q375" i="1" s="1"/>
  <c r="P140" i="1"/>
  <c r="Q140" i="1" s="1"/>
  <c r="P131" i="1"/>
  <c r="Q131" i="1" s="1"/>
  <c r="P132" i="1"/>
  <c r="Q132" i="1" s="1"/>
  <c r="P164" i="1"/>
  <c r="Q164" i="1" s="1"/>
  <c r="P155" i="1"/>
  <c r="Q155" i="1" s="1"/>
  <c r="P156" i="1"/>
  <c r="Q156" i="1" s="1"/>
  <c r="P150" i="1"/>
  <c r="Q150" i="1" s="1"/>
  <c r="P40" i="1"/>
  <c r="Q40" i="1" s="1"/>
  <c r="P88" i="1"/>
  <c r="Q88" i="1" s="1"/>
  <c r="P115" i="1"/>
  <c r="Q115" i="1" s="1"/>
  <c r="P110" i="1"/>
  <c r="Q110" i="1" s="1"/>
  <c r="P111" i="1"/>
  <c r="Q111" i="1" s="1"/>
  <c r="P124" i="1"/>
  <c r="Q124" i="1" s="1"/>
  <c r="P62" i="1"/>
  <c r="Q62" i="1" s="1"/>
  <c r="P152" i="1"/>
  <c r="Q152" i="1" s="1"/>
  <c r="P144" i="1"/>
  <c r="Q144" i="1" s="1"/>
  <c r="P143" i="1"/>
  <c r="Q143" i="1" s="1"/>
  <c r="P229" i="1"/>
  <c r="Q229" i="1" s="1"/>
  <c r="P128" i="1"/>
  <c r="Q128" i="1" s="1"/>
  <c r="P119" i="1"/>
  <c r="Q119" i="1" s="1"/>
  <c r="P120" i="1"/>
  <c r="Q120" i="1" s="1"/>
  <c r="P397" i="1"/>
  <c r="Q397" i="1" s="1"/>
  <c r="P176" i="1"/>
  <c r="Q176" i="1" s="1"/>
  <c r="P167" i="1"/>
  <c r="Q167" i="1" s="1"/>
  <c r="P169" i="1"/>
  <c r="Q169" i="1" s="1"/>
  <c r="P168" i="1"/>
  <c r="Q168" i="1" s="1"/>
  <c r="P307" i="1"/>
  <c r="Q307" i="1" s="1"/>
  <c r="P303" i="1"/>
  <c r="Q303" i="1" s="1"/>
  <c r="P231" i="1"/>
  <c r="Q231" i="1" s="1"/>
  <c r="P64" i="1"/>
  <c r="Q64" i="1" s="1"/>
  <c r="P234" i="1"/>
  <c r="Q234" i="1" s="1"/>
  <c r="P104" i="1"/>
  <c r="Q104" i="1" s="1"/>
  <c r="P95" i="1"/>
  <c r="Q95" i="1" s="1"/>
  <c r="P97" i="1"/>
  <c r="Q97" i="1" s="1"/>
  <c r="P98" i="1"/>
  <c r="Q98" i="1" s="1"/>
  <c r="P363" i="1"/>
  <c r="Q363" i="1" s="1"/>
  <c r="P172" i="1"/>
  <c r="Q172" i="1" s="1"/>
  <c r="P296" i="1"/>
  <c r="Q296" i="1" s="1"/>
  <c r="P287" i="1"/>
  <c r="Q287" i="1" s="1"/>
  <c r="P288" i="1"/>
  <c r="Q288" i="1" s="1"/>
  <c r="P289" i="1"/>
  <c r="Q289" i="1" s="1"/>
  <c r="P290" i="1"/>
  <c r="Q290" i="1" s="1"/>
  <c r="P390" i="1"/>
  <c r="Q390" i="1" s="1"/>
  <c r="P12" i="1"/>
  <c r="Q12" i="1" s="1"/>
  <c r="P211" i="1"/>
  <c r="Q211" i="1" s="1"/>
  <c r="P280" i="1"/>
  <c r="Q280" i="1" s="1"/>
  <c r="P344" i="1"/>
  <c r="Q344" i="1" s="1"/>
  <c r="P335" i="1"/>
  <c r="Q335" i="1" s="1"/>
  <c r="P336" i="1"/>
  <c r="Q336" i="1" s="1"/>
  <c r="P319" i="1"/>
  <c r="Q319" i="1" s="1"/>
  <c r="P32" i="1"/>
  <c r="Q32" i="1" s="1"/>
  <c r="P23" i="1"/>
  <c r="Q23" i="1" s="1"/>
  <c r="P24" i="1"/>
  <c r="Q24" i="1" s="1"/>
  <c r="P26" i="1"/>
  <c r="Q26" i="1" s="1"/>
  <c r="P79" i="1"/>
  <c r="Q79" i="1" s="1"/>
  <c r="P77" i="1"/>
  <c r="Q77" i="1" s="1"/>
  <c r="P38" i="1"/>
  <c r="Q38" i="1" s="1"/>
  <c r="P87" i="1"/>
  <c r="Q87" i="1" s="1"/>
  <c r="P332" i="1"/>
  <c r="Q332" i="1" s="1"/>
  <c r="P323" i="1"/>
  <c r="Q323" i="1" s="1"/>
  <c r="P325" i="1"/>
  <c r="Q325" i="1" s="1"/>
  <c r="P324" i="1"/>
  <c r="Q324" i="1" s="1"/>
  <c r="P326" i="1"/>
  <c r="Q326" i="1" s="1"/>
  <c r="P243" i="1"/>
  <c r="Q243" i="1" s="1"/>
  <c r="P315" i="1"/>
  <c r="Q315" i="1" s="1"/>
  <c r="P374" i="1"/>
  <c r="Q374" i="1" s="1"/>
  <c r="P206" i="1"/>
  <c r="Q206" i="1" s="1"/>
  <c r="P63" i="1"/>
  <c r="Q63" i="1" s="1"/>
  <c r="P271" i="1"/>
  <c r="Q271" i="1" s="1"/>
  <c r="P267" i="1"/>
  <c r="Q267" i="1" s="1"/>
  <c r="P269" i="1"/>
  <c r="Q269" i="1" s="1"/>
  <c r="P268" i="1"/>
  <c r="Q268" i="1" s="1"/>
  <c r="P266" i="1"/>
  <c r="Q266" i="1" s="1"/>
  <c r="P200" i="1"/>
  <c r="Q200" i="1" s="1"/>
  <c r="P191" i="1"/>
  <c r="Q191" i="1" s="1"/>
  <c r="P192" i="1"/>
  <c r="Q192" i="1" s="1"/>
  <c r="P193" i="1"/>
  <c r="Q193" i="1" s="1"/>
  <c r="P272" i="1"/>
  <c r="Q272" i="1" s="1"/>
  <c r="P264" i="1"/>
  <c r="Q264" i="1" s="1"/>
  <c r="P263" i="1"/>
  <c r="Q263" i="1" s="1"/>
  <c r="P265" i="1"/>
  <c r="Q265" i="1" s="1"/>
  <c r="P401" i="1"/>
  <c r="Q401" i="1" s="1"/>
  <c r="P403" i="1"/>
  <c r="Q403" i="1" s="1"/>
  <c r="P146" i="1"/>
  <c r="Q146" i="1" s="1"/>
  <c r="P305" i="1"/>
  <c r="Q305" i="1" s="1"/>
  <c r="P306" i="1"/>
  <c r="Q306" i="1" s="1"/>
  <c r="P145" i="1"/>
  <c r="Q145" i="1" s="1"/>
  <c r="P258" i="1"/>
  <c r="Q258" i="1" s="1"/>
  <c r="P355" i="1"/>
  <c r="Q355" i="1" s="1"/>
  <c r="P352" i="1"/>
  <c r="Q352" i="1" s="1"/>
  <c r="P353" i="1"/>
  <c r="Q353" i="1" s="1"/>
  <c r="P126" i="1"/>
  <c r="Q126" i="1" s="1"/>
  <c r="P148" i="1"/>
  <c r="Q148" i="1" s="1"/>
  <c r="P116" i="1"/>
  <c r="Q116" i="1" s="1"/>
  <c r="P107" i="1"/>
  <c r="Q107" i="1" s="1"/>
  <c r="P109" i="1"/>
  <c r="Q109" i="1" s="1"/>
  <c r="P108" i="1"/>
  <c r="Q108" i="1" s="1"/>
  <c r="P65" i="1"/>
  <c r="Q65" i="1" s="1"/>
  <c r="P162" i="1"/>
  <c r="Q162" i="1" s="1"/>
  <c r="P359" i="1"/>
  <c r="Q359" i="1" s="1"/>
  <c r="P295" i="1"/>
  <c r="Q295" i="1" s="1"/>
  <c r="P293" i="1"/>
  <c r="Q293" i="1" s="1"/>
  <c r="P291" i="1"/>
  <c r="Q291" i="1" s="1"/>
  <c r="P292" i="1"/>
  <c r="Q292" i="1" s="1"/>
  <c r="P16" i="1"/>
  <c r="Q16" i="1" s="1"/>
  <c r="P92" i="1"/>
  <c r="Q92" i="1" s="1"/>
  <c r="P83" i="1"/>
  <c r="Q83" i="1" s="1"/>
  <c r="P86" i="1"/>
  <c r="Q86" i="1" s="1"/>
  <c r="P84" i="1"/>
  <c r="Q84" i="1" s="1"/>
  <c r="P230" i="1"/>
  <c r="Q230" i="1" s="1"/>
  <c r="P121" i="1"/>
  <c r="Q121" i="1" s="1"/>
  <c r="P399" i="1"/>
  <c r="Q399" i="1" s="1"/>
  <c r="P373" i="1"/>
  <c r="Q373" i="1" s="1"/>
  <c r="P31" i="1"/>
  <c r="Q31" i="1" s="1"/>
  <c r="P28" i="1"/>
  <c r="Q28" i="1" s="1"/>
  <c r="P25" i="1"/>
  <c r="Q25" i="1" s="1"/>
  <c r="P29" i="1"/>
  <c r="Q29" i="1" s="1"/>
  <c r="P27" i="1"/>
  <c r="Q27" i="1" s="1"/>
  <c r="P400" i="1"/>
  <c r="Q400" i="1" s="1"/>
  <c r="P68" i="1"/>
  <c r="Q68" i="1" s="1"/>
  <c r="P59" i="1"/>
  <c r="Q59" i="1" s="1"/>
  <c r="P60" i="1"/>
  <c r="Q60" i="1" s="1"/>
  <c r="P61" i="1"/>
  <c r="Q61" i="1" s="1"/>
  <c r="P37" i="1"/>
  <c r="Q37" i="1" s="1"/>
  <c r="P85" i="1"/>
  <c r="Q85" i="1" s="1"/>
  <c r="P245" i="1"/>
  <c r="Q245" i="1" s="1"/>
  <c r="P313" i="1"/>
  <c r="Q313" i="1" s="1"/>
  <c r="P281" i="1"/>
  <c r="Q281" i="1" s="1"/>
  <c r="P210" i="1"/>
  <c r="Q210" i="1" s="1"/>
  <c r="P183" i="1"/>
  <c r="Q183" i="1" s="1"/>
  <c r="P66" i="1"/>
  <c r="Q66" i="1" s="1"/>
</calcChain>
</file>

<file path=xl/sharedStrings.xml><?xml version="1.0" encoding="utf-8"?>
<sst xmlns="http://schemas.openxmlformats.org/spreadsheetml/2006/main" count="821" uniqueCount="72">
  <si>
    <t>Deaths</t>
  </si>
  <si>
    <t>Ajmer</t>
  </si>
  <si>
    <t>All ages</t>
  </si>
  <si>
    <t>0-1</t>
  </si>
  <si>
    <t>1-4</t>
  </si>
  <si>
    <t>5-14</t>
  </si>
  <si>
    <t>15-24</t>
  </si>
  <si>
    <t>25-34</t>
  </si>
  <si>
    <t>35-44</t>
  </si>
  <si>
    <t>45-54</t>
  </si>
  <si>
    <t>55-64</t>
  </si>
  <si>
    <t>65-69</t>
  </si>
  <si>
    <t>70+</t>
  </si>
  <si>
    <t>Age not stated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</si>
  <si>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</si>
  <si>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</si>
  <si>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</si>
  <si>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</si>
  <si>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</si>
  <si>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</si>
  <si>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</si>
  <si>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</si>
  <si>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Chittorgarh</t>
  </si>
  <si>
    <t>Churu</t>
  </si>
  <si>
    <t>Dausa</t>
  </si>
  <si>
    <t>Dholpur</t>
  </si>
  <si>
    <t>Dungarpur</t>
  </si>
  <si>
    <t>Sri Ganganagar</t>
  </si>
  <si>
    <t>Hanumangarh</t>
  </si>
  <si>
    <t>Jaipur</t>
  </si>
  <si>
    <t>Jaisalmer</t>
  </si>
  <si>
    <t>Jalor</t>
  </si>
  <si>
    <t>Jhalawar</t>
  </si>
  <si>
    <t>Jhunjhunu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</si>
  <si>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</si>
  <si>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</si>
  <si>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</si>
  <si>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</si>
  <si>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</si>
  <si>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</si>
  <si>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</si>
  <si>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</si>
  <si>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</si>
  <si>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</si>
  <si>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</si>
  <si>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</si>
  <si>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TOTAL</t>
  </si>
  <si>
    <t>Area Name</t>
  </si>
  <si>
    <t>Age-group</t>
  </si>
  <si>
    <r>
      <t>n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x</t>
    </r>
  </si>
  <si>
    <r>
      <t>n</t>
    </r>
    <r>
      <rPr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</si>
  <si>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t>n</t>
    </r>
    <r>
      <rPr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</si>
  <si>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t>n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</si>
  <si>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t>n</t>
    </r>
    <r>
      <rPr>
        <sz val="11"/>
        <color theme="1"/>
        <rFont val="Calibri"/>
        <family val="2"/>
        <scheme val="minor"/>
      </rPr>
      <t>q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</si>
  <si>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t>n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</si>
  <si>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</si>
  <si>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t>n</t>
    </r>
    <r>
      <rPr>
        <sz val="11"/>
        <color theme="1"/>
        <rFont val="Calibri"/>
        <family val="2"/>
        <scheme val="minor"/>
      </rPr>
      <t>d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</si>
  <si>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t>n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</si>
  <si>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 xml:space="preserve">x </t>
    </r>
  </si>
  <si>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x</t>
    </r>
  </si>
  <si>
    <t>Age Specific Death Rate</t>
  </si>
  <si>
    <t>Population</t>
  </si>
  <si>
    <t>Total Deaths</t>
  </si>
  <si>
    <t>Average proportion by those who die</t>
  </si>
  <si>
    <t>Probability of dying during the interval</t>
  </si>
  <si>
    <t>Probability of surviving the interval</t>
  </si>
  <si>
    <t>Number of persons alive at the start of the interval</t>
  </si>
  <si>
    <t>Number of deaths during the interval</t>
  </si>
  <si>
    <t>Number of person years lived through the interval</t>
  </si>
  <si>
    <t>Total number of person years lived after the interval</t>
  </si>
  <si>
    <t>Expectation of life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</si>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</sst>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"/>
    <numFmt numFmtId="165" formatCode="#,##0.00_ ;\-#,##0.00\ "/>
    <numFmt numFmtId="166" formatCode="#,##0.00;[Red]#,##0.00"/>
    <numFmt numFmtId="167" formatCode="#,##0.0000;[Red]#,##0.0000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FFFF"/>
      <name val="Calibri"/>
      <family val="2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9BC2E6"/>
        <bgColor rgb="FFFFFFFF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rgb="FF000000"/>
      </right>
      <top/>
      <bottom style="medium">
        <color theme="4" tint="-0.24994659260841701"/>
      </bottom>
      <diagonal/>
    </border>
    <border>
      <left/>
      <right style="medium">
        <color theme="3"/>
      </right>
      <top/>
      <bottom style="medium">
        <color theme="4" tint="-0.24994659260841701"/>
      </bottom>
      <diagonal/>
    </border>
    <border>
      <left/>
      <right style="medium">
        <color theme="3"/>
      </right>
      <top/>
      <bottom/>
      <diagonal/>
    </border>
    <border>
      <left/>
      <right style="medium">
        <color theme="3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1"/>
      </right>
      <top/>
      <bottom style="medium">
        <color theme="8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2">
    <xf numFmtId="0" fontId="0" fillId="0" borderId="0" xfId="0"/>
    <xf numFmtId="2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2" fillId="3" borderId="0" xfId="1" applyNumberFormat="1" applyFont="1" applyFill="1" applyBorder="1" applyAlignment="1">
      <alignment horizontal="center"/>
    </xf>
    <xf numFmtId="3" fontId="3" fillId="2" borderId="0" xfId="1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3" fontId="2" fillId="3" borderId="0" xfId="1" applyNumberFormat="1" applyFont="1" applyFill="1" applyBorder="1" applyAlignment="1">
      <alignment horizontal="center"/>
    </xf>
    <xf numFmtId="3" fontId="7" fillId="0" borderId="2" xfId="0" applyNumberFormat="1" applyFont="1" applyFill="1" applyBorder="1" applyAlignment="1">
      <alignment horizontal="center"/>
    </xf>
    <xf numFmtId="3" fontId="2" fillId="3" borderId="2" xfId="1" applyNumberFormat="1" applyFont="1" applyFill="1" applyBorder="1" applyAlignment="1">
      <alignment horizontal="center"/>
    </xf>
    <xf numFmtId="3" fontId="3" fillId="2" borderId="2" xfId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3" fontId="7" fillId="0" borderId="1" xfId="0" applyNumberFormat="1" applyFont="1" applyFill="1" applyBorder="1" applyAlignment="1">
      <alignment horizontal="center"/>
    </xf>
    <xf numFmtId="3" fontId="3" fillId="2" borderId="3" xfId="1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0" fontId="3" fillId="2" borderId="3" xfId="1" applyFont="1" applyBorder="1" applyAlignment="1">
      <alignment horizont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2" fontId="4" fillId="0" borderId="8" xfId="0" applyNumberFormat="1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165" fontId="4" fillId="0" borderId="0" xfId="0" applyNumberFormat="1" applyFont="1" applyAlignment="1" applyProtection="1">
      <alignment horizontal="center"/>
    </xf>
    <xf numFmtId="2" fontId="4" fillId="0" borderId="8" xfId="0" applyNumberFormat="1" applyFont="1" applyBorder="1" applyAlignment="1" applyProtection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7" fillId="0" borderId="4" xfId="0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" fontId="3" fillId="2" borderId="3" xfId="1" applyNumberFormat="1" applyFont="1" applyBorder="1" applyAlignment="1">
      <alignment horizontal="center"/>
    </xf>
    <xf numFmtId="1" fontId="4" fillId="0" borderId="0" xfId="0" applyNumberFormat="1" applyFont="1" applyAlignment="1" applyProtection="1">
      <alignment horizontal="center"/>
      <protection locked="0"/>
    </xf>
    <xf numFmtId="1" fontId="4" fillId="0" borderId="5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3" fillId="2" borderId="10" xfId="1" applyNumberFormat="1" applyFont="1" applyBorder="1" applyAlignment="1">
      <alignment horizont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8"/>
  <sheetViews>
    <sheetView tabSelected="1" zoomScale="106" zoomScaleNormal="106" workbookViewId="0">
      <pane ySplit="7" topLeftCell="A8" activePane="bottomLeft" state="frozen"/>
      <selection pane="bottomLeft" activeCell="H1" sqref="H1:H5"/>
    </sheetView>
  </sheetViews>
  <sheetFormatPr defaultColWidth="12" defaultRowHeight="11.25" x14ac:dyDescent="0.2"/>
  <cols>
    <col min="1" max="1" width="12" style="4"/>
    <col min="2" max="2" width="10.7109375" style="4" bestFit="1" customWidth="1"/>
    <col min="3" max="11" width="12" style="4"/>
    <col min="12" max="12" width="9.5703125" style="4" bestFit="1" customWidth="1"/>
    <col min="13" max="13" width="11.7109375" style="4" bestFit="1" customWidth="1"/>
    <col min="14" max="14" width="9.5703125" style="4" bestFit="1" customWidth="1"/>
    <col min="15" max="15" width="12" style="21"/>
    <col min="16" max="16" width="10" style="4" bestFit="1" customWidth="1"/>
    <col min="17" max="17" width="12" style="52"/>
    <col min="18" max="16384" width="12" style="4"/>
  </cols>
  <sheetData>
    <row r="1" spans="1:18" s="5" customFormat="1" ht="15" customHeight="1" x14ac:dyDescent="0.2">
      <c r="A1" s="4"/>
      <c r="B1" s="4"/>
      <c r="C1" s="4"/>
      <c r="D1" s="4"/>
      <c r="E1" s="4"/>
      <c r="F1" s="4"/>
      <c r="G1" s="54" t="s">
        <v>61</v>
      </c>
      <c r="H1" s="54" t="s">
        <v>62</v>
      </c>
      <c r="I1" s="54" t="s">
        <v>60</v>
      </c>
      <c r="J1" s="54" t="s">
        <v>63</v>
      </c>
      <c r="K1" s="54" t="s">
        <v>64</v>
      </c>
      <c r="L1" s="54" t="s">
        <v>65</v>
      </c>
      <c r="M1" s="54" t="s">
        <v>66</v>
      </c>
      <c r="N1" s="54" t="s">
        <v>67</v>
      </c>
      <c r="O1" s="55" t="s">
        <v>68</v>
      </c>
      <c r="P1" s="54" t="s">
        <v>69</v>
      </c>
      <c r="Q1" s="53" t="s">
        <v>70</v>
      </c>
    </row>
    <row r="2" spans="1:18" s="5" customFormat="1" x14ac:dyDescent="0.2">
      <c r="A2" s="4"/>
      <c r="B2" s="4"/>
      <c r="C2" s="4"/>
      <c r="D2" s="4"/>
      <c r="E2" s="4"/>
      <c r="F2" s="4"/>
      <c r="G2" s="54"/>
      <c r="H2" s="54"/>
      <c r="I2" s="54"/>
      <c r="J2" s="54"/>
      <c r="K2" s="54"/>
      <c r="L2" s="54"/>
      <c r="M2" s="54"/>
      <c r="N2" s="54"/>
      <c r="O2" s="55"/>
      <c r="P2" s="54"/>
      <c r="Q2" s="53"/>
    </row>
    <row r="3" spans="1:18" s="5" customFormat="1" x14ac:dyDescent="0.2">
      <c r="A3" s="4"/>
      <c r="B3" s="4"/>
      <c r="C3" s="4"/>
      <c r="D3" s="4"/>
      <c r="E3" s="4"/>
      <c r="F3" s="4"/>
      <c r="G3" s="54"/>
      <c r="H3" s="54"/>
      <c r="I3" s="54"/>
      <c r="J3" s="54"/>
      <c r="K3" s="54"/>
      <c r="L3" s="54"/>
      <c r="M3" s="54"/>
      <c r="N3" s="54"/>
      <c r="O3" s="55"/>
      <c r="P3" s="54"/>
      <c r="Q3" s="53"/>
    </row>
    <row r="4" spans="1:18" s="5" customFormat="1" x14ac:dyDescent="0.2">
      <c r="A4" s="4"/>
      <c r="B4" s="4"/>
      <c r="C4" s="4"/>
      <c r="D4" s="4"/>
      <c r="E4" s="4"/>
      <c r="F4" s="4"/>
      <c r="G4" s="54"/>
      <c r="H4" s="54"/>
      <c r="I4" s="54"/>
      <c r="J4" s="54"/>
      <c r="K4" s="54"/>
      <c r="L4" s="54"/>
      <c r="M4" s="54"/>
      <c r="N4" s="54"/>
      <c r="O4" s="55"/>
      <c r="P4" s="54"/>
      <c r="Q4" s="53"/>
    </row>
    <row r="5" spans="1:18" s="5" customFormat="1" x14ac:dyDescent="0.2">
      <c r="A5" s="6" t="s">
        <v>47</v>
      </c>
      <c r="B5" s="6" t="s">
        <v>48</v>
      </c>
      <c r="D5" s="4"/>
      <c r="E5" s="4"/>
      <c r="F5" s="4"/>
      <c r="G5" s="54"/>
      <c r="H5" s="54"/>
      <c r="I5" s="54"/>
      <c r="J5" s="54"/>
      <c r="K5" s="54"/>
      <c r="L5" s="54"/>
      <c r="M5" s="54"/>
      <c r="N5" s="54"/>
      <c r="O5" s="55"/>
      <c r="P5" s="54"/>
      <c r="Q5" s="53"/>
    </row>
    <row r="6" spans="1:18" s="5" customFormat="1" x14ac:dyDescent="0.2">
      <c r="A6" s="6"/>
      <c r="B6" s="6"/>
      <c r="C6" s="7">
        <v>2013</v>
      </c>
      <c r="D6" s="7">
        <v>2012</v>
      </c>
      <c r="E6" s="24">
        <v>2010</v>
      </c>
      <c r="F6" s="8"/>
      <c r="O6" s="9"/>
      <c r="Q6" s="10"/>
    </row>
    <row r="7" spans="1:18" s="5" customFormat="1" ht="18" x14ac:dyDescent="0.35">
      <c r="A7" s="6"/>
      <c r="B7" s="6"/>
      <c r="C7" s="11" t="s">
        <v>0</v>
      </c>
      <c r="D7" s="11" t="s">
        <v>0</v>
      </c>
      <c r="E7" s="11" t="s">
        <v>0</v>
      </c>
      <c r="F7" s="8" t="s">
        <v>71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3" t="s">
        <v>57</v>
      </c>
      <c r="P7" s="2" t="s">
        <v>58</v>
      </c>
      <c r="Q7" s="1" t="s">
        <v>59</v>
      </c>
      <c r="R7" s="10"/>
    </row>
    <row r="8" spans="1:18" s="5" customFormat="1" x14ac:dyDescent="0.2">
      <c r="A8" s="12"/>
      <c r="B8" s="12"/>
      <c r="C8" s="13"/>
      <c r="D8" s="13"/>
      <c r="E8" s="13"/>
      <c r="F8" s="14"/>
      <c r="G8" s="15"/>
      <c r="H8" s="15"/>
      <c r="I8" s="15"/>
      <c r="J8" s="15"/>
      <c r="K8" s="15"/>
      <c r="L8" s="15"/>
      <c r="M8" s="15"/>
      <c r="N8" s="15"/>
      <c r="O8" s="16"/>
      <c r="P8" s="15"/>
      <c r="Q8" s="17"/>
    </row>
    <row r="9" spans="1:18" s="5" customFormat="1" x14ac:dyDescent="0.2">
      <c r="A9" s="6"/>
      <c r="B9" s="18"/>
      <c r="C9" s="11"/>
      <c r="D9" s="11"/>
      <c r="E9" s="11"/>
      <c r="F9" s="19"/>
      <c r="G9" s="20"/>
      <c r="H9" s="4"/>
      <c r="I9" s="4"/>
      <c r="J9" s="4"/>
      <c r="K9" s="4"/>
      <c r="L9" s="4"/>
      <c r="M9" s="4"/>
      <c r="N9" s="4"/>
      <c r="O9" s="21"/>
      <c r="P9" s="4"/>
      <c r="Q9" s="22"/>
    </row>
    <row r="10" spans="1:18" s="5" customFormat="1" x14ac:dyDescent="0.2">
      <c r="A10" s="23" t="s">
        <v>1</v>
      </c>
      <c r="B10" s="18" t="s">
        <v>2</v>
      </c>
      <c r="C10" s="24"/>
      <c r="D10" s="24"/>
      <c r="E10" s="24"/>
      <c r="F10" s="25"/>
      <c r="G10" s="26">
        <v>2583052</v>
      </c>
      <c r="H10" s="27"/>
      <c r="I10" s="27"/>
      <c r="J10" s="27"/>
      <c r="K10" s="27"/>
      <c r="L10" s="28"/>
      <c r="M10" s="29"/>
      <c r="N10" s="27"/>
      <c r="O10" s="29"/>
      <c r="P10" s="27"/>
      <c r="Q10" s="30"/>
    </row>
    <row r="11" spans="1:18" s="5" customFormat="1" x14ac:dyDescent="0.2">
      <c r="A11" s="23" t="s">
        <v>1</v>
      </c>
      <c r="B11" s="18" t="s">
        <v>3</v>
      </c>
      <c r="C11" s="24">
        <v>1242</v>
      </c>
      <c r="D11" s="24">
        <v>1290</v>
      </c>
      <c r="E11" s="24">
        <v>1219</v>
      </c>
      <c r="F11" s="56">
        <f>AVERAGE(C11,D11,E11)</f>
        <v>1250.3333333333333</v>
      </c>
      <c r="G11" s="26">
        <v>48288</v>
      </c>
      <c r="H11" s="57">
        <v>1250.3333333333333</v>
      </c>
      <c r="I11" s="31">
        <f>(H11/G11)</f>
        <v>2.5893251601502097E-2</v>
      </c>
      <c r="J11" s="27">
        <v>0.1</v>
      </c>
      <c r="K11" s="31">
        <f>(1*I11)/(1 + 1* (1-0.1) * I11)</f>
        <v>2.5303578861021896E-2</v>
      </c>
      <c r="L11" s="32">
        <f>(1-K11)</f>
        <v>0.97469642113897814</v>
      </c>
      <c r="M11" s="33">
        <v>100000</v>
      </c>
      <c r="N11" s="34">
        <f>(M11-M12)</f>
        <v>2530.3578861021815</v>
      </c>
      <c r="O11" s="33">
        <f>(0.1 * M11) + (1-0.1) * M12</f>
        <v>97722.677902508032</v>
      </c>
      <c r="P11" s="33">
        <f>SUM(O11:O20)</f>
        <v>6515414.1451071333</v>
      </c>
      <c r="Q11" s="35">
        <f>P11/M11</f>
        <v>65.154141451071339</v>
      </c>
      <c r="R11" s="10"/>
    </row>
    <row r="12" spans="1:18" s="5" customFormat="1" x14ac:dyDescent="0.2">
      <c r="A12" s="23" t="s">
        <v>1</v>
      </c>
      <c r="B12" s="36" t="s">
        <v>4</v>
      </c>
      <c r="C12" s="24">
        <v>250</v>
      </c>
      <c r="D12" s="24">
        <v>789</v>
      </c>
      <c r="E12" s="24">
        <v>181</v>
      </c>
      <c r="F12" s="56">
        <f t="shared" ref="F12:F75" si="0">AVERAGE(C12,D12,E12)</f>
        <v>406.66666666666669</v>
      </c>
      <c r="G12" s="26">
        <v>213637</v>
      </c>
      <c r="H12" s="57">
        <v>406.66666666666669</v>
      </c>
      <c r="I12" s="31">
        <f>(H12/G12)</f>
        <v>1.9035404291703529E-3</v>
      </c>
      <c r="J12" s="27">
        <v>0.5</v>
      </c>
      <c r="K12" s="31">
        <f>(4*I12)/(1 + 4* (1-0.5) * I12)</f>
        <v>7.5852839274361894E-3</v>
      </c>
      <c r="L12" s="32">
        <f t="shared" ref="L12:L20" si="1">(1-K12)</f>
        <v>0.99241471607256382</v>
      </c>
      <c r="M12" s="33">
        <f>(M11*L11)</f>
        <v>97469.642113897818</v>
      </c>
      <c r="N12" s="34">
        <f t="shared" ref="N12:N19" si="2">(M12-M13)</f>
        <v>739.3349097395112</v>
      </c>
      <c r="O12" s="33">
        <f xml:space="preserve"> 4 * ( M13 + 0.5 * N12)</f>
        <v>388399.89863611222</v>
      </c>
      <c r="P12" s="33">
        <f>SUM(O12:O20)</f>
        <v>6417691.4672046257</v>
      </c>
      <c r="Q12" s="35">
        <f t="shared" ref="Q12:Q20" si="3">P12/M12</f>
        <v>65.842977649443441</v>
      </c>
    </row>
    <row r="13" spans="1:18" s="5" customFormat="1" x14ac:dyDescent="0.2">
      <c r="A13" s="23" t="s">
        <v>1</v>
      </c>
      <c r="B13" s="36" t="s">
        <v>5</v>
      </c>
      <c r="C13" s="24">
        <v>405</v>
      </c>
      <c r="D13" s="24">
        <v>598</v>
      </c>
      <c r="E13" s="24">
        <v>323</v>
      </c>
      <c r="F13" s="56">
        <f t="shared" si="0"/>
        <v>442</v>
      </c>
      <c r="G13" s="26">
        <v>577408</v>
      </c>
      <c r="H13" s="57">
        <v>442</v>
      </c>
      <c r="I13" s="31">
        <f>(H13/G13)</f>
        <v>7.6548991354466857E-4</v>
      </c>
      <c r="J13" s="27">
        <v>0.5</v>
      </c>
      <c r="K13" s="31">
        <f>(10*I13)/(1 + 10* (1-0.5) * I13)</f>
        <v>7.6257121069393981E-3</v>
      </c>
      <c r="L13" s="32">
        <f t="shared" si="1"/>
        <v>0.99237428789306059</v>
      </c>
      <c r="M13" s="33">
        <f t="shared" ref="M13:M20" si="4">(M12*L12)</f>
        <v>96730.307204158307</v>
      </c>
      <c r="N13" s="34">
        <f t="shared" si="2"/>
        <v>737.63747475472337</v>
      </c>
      <c r="O13" s="33">
        <f xml:space="preserve"> 10* ( M14 + 0.5 * N13)</f>
        <v>963614.88466780959</v>
      </c>
      <c r="P13" s="33">
        <f>SUM(O13:O20)</f>
        <v>6029291.5685685137</v>
      </c>
      <c r="Q13" s="35">
        <f t="shared" si="3"/>
        <v>62.330946141245406</v>
      </c>
    </row>
    <row r="14" spans="1:18" s="5" customFormat="1" x14ac:dyDescent="0.2">
      <c r="A14" s="23" t="s">
        <v>1</v>
      </c>
      <c r="B14" s="18" t="s">
        <v>6</v>
      </c>
      <c r="C14" s="24">
        <v>1091</v>
      </c>
      <c r="D14" s="24">
        <v>691</v>
      </c>
      <c r="E14" s="24">
        <v>741</v>
      </c>
      <c r="F14" s="56">
        <f t="shared" si="0"/>
        <v>841</v>
      </c>
      <c r="G14" s="26">
        <v>511358</v>
      </c>
      <c r="H14" s="57">
        <v>841</v>
      </c>
      <c r="I14" s="31">
        <f>(H14/G14)</f>
        <v>1.6446403498136335E-3</v>
      </c>
      <c r="J14" s="27">
        <v>0.5</v>
      </c>
      <c r="K14" s="31">
        <f t="shared" ref="K14:K18" si="5">(10*I14)/(1 + 10* (1-0.5) * I14)</f>
        <v>1.6312264456526167E-2</v>
      </c>
      <c r="L14" s="32">
        <f t="shared" si="1"/>
        <v>0.98368773554347388</v>
      </c>
      <c r="M14" s="33">
        <f t="shared" si="4"/>
        <v>95992.669729403584</v>
      </c>
      <c r="N14" s="34">
        <f t="shared" si="2"/>
        <v>1565.8578145140054</v>
      </c>
      <c r="O14" s="33">
        <f t="shared" ref="O14:O18" si="6" xml:space="preserve"> 10* ( M15 + 0.5 * N14)</f>
        <v>952097.40822146588</v>
      </c>
      <c r="P14" s="33">
        <f>SUM(O14:O20)</f>
        <v>5065676.6839007037</v>
      </c>
      <c r="Q14" s="35">
        <f t="shared" si="3"/>
        <v>52.771494929565776</v>
      </c>
    </row>
    <row r="15" spans="1:18" s="5" customFormat="1" x14ac:dyDescent="0.2">
      <c r="A15" s="23" t="s">
        <v>1</v>
      </c>
      <c r="B15" s="18" t="s">
        <v>7</v>
      </c>
      <c r="C15" s="24">
        <v>1227</v>
      </c>
      <c r="D15" s="24">
        <v>882</v>
      </c>
      <c r="E15" s="24">
        <v>1246</v>
      </c>
      <c r="F15" s="56">
        <f t="shared" si="0"/>
        <v>1118.3333333333333</v>
      </c>
      <c r="G15" s="26">
        <v>392230</v>
      </c>
      <c r="H15" s="57">
        <v>1118.3333333333333</v>
      </c>
      <c r="I15" s="31">
        <f>(H15/G15)</f>
        <v>2.8512182477967857E-3</v>
      </c>
      <c r="J15" s="27">
        <v>0.5</v>
      </c>
      <c r="K15" s="31">
        <f t="shared" si="5"/>
        <v>2.8111423460260666E-2</v>
      </c>
      <c r="L15" s="32">
        <f t="shared" si="1"/>
        <v>0.97188857653973937</v>
      </c>
      <c r="M15" s="33">
        <f t="shared" si="4"/>
        <v>94426.811914889578</v>
      </c>
      <c r="N15" s="34">
        <f t="shared" si="2"/>
        <v>2654.4720957418467</v>
      </c>
      <c r="O15" s="33">
        <f t="shared" si="6"/>
        <v>930995.75867018662</v>
      </c>
      <c r="P15" s="33">
        <f>SUM(O15:O20)</f>
        <v>4113579.2756792372</v>
      </c>
      <c r="Q15" s="35">
        <f t="shared" si="3"/>
        <v>43.563678496177126</v>
      </c>
    </row>
    <row r="16" spans="1:18" s="5" customFormat="1" x14ac:dyDescent="0.2">
      <c r="A16" s="23" t="s">
        <v>1</v>
      </c>
      <c r="B16" s="18" t="s">
        <v>8</v>
      </c>
      <c r="C16" s="24">
        <v>1911</v>
      </c>
      <c r="D16" s="24">
        <v>1398</v>
      </c>
      <c r="E16" s="24">
        <v>1552</v>
      </c>
      <c r="F16" s="56">
        <f t="shared" si="0"/>
        <v>1620.3333333333333</v>
      </c>
      <c r="G16" s="26">
        <v>316714</v>
      </c>
      <c r="H16" s="57">
        <v>1620.3333333333333</v>
      </c>
      <c r="I16" s="31">
        <f>(H16/G16)</f>
        <v>5.116077386327517E-3</v>
      </c>
      <c r="J16" s="27">
        <v>0.5</v>
      </c>
      <c r="K16" s="31">
        <f t="shared" si="5"/>
        <v>4.9884703837150705E-2</v>
      </c>
      <c r="L16" s="32">
        <f t="shared" si="1"/>
        <v>0.95011529616284929</v>
      </c>
      <c r="M16" s="33">
        <f t="shared" si="4"/>
        <v>91772.339819147732</v>
      </c>
      <c r="N16" s="34">
        <f t="shared" si="2"/>
        <v>4578.0359923205397</v>
      </c>
      <c r="O16" s="33">
        <f t="shared" si="6"/>
        <v>894833.21822987462</v>
      </c>
      <c r="P16" s="33">
        <f>SUM(O16:O20)</f>
        <v>3182583.5170090511</v>
      </c>
      <c r="Q16" s="35">
        <f t="shared" si="3"/>
        <v>34.679114897591667</v>
      </c>
    </row>
    <row r="17" spans="1:18" s="5" customFormat="1" x14ac:dyDescent="0.2">
      <c r="A17" s="23" t="s">
        <v>1</v>
      </c>
      <c r="B17" s="18" t="s">
        <v>9</v>
      </c>
      <c r="C17" s="24">
        <v>2931</v>
      </c>
      <c r="D17" s="24">
        <v>2617</v>
      </c>
      <c r="E17" s="24">
        <v>2474</v>
      </c>
      <c r="F17" s="56">
        <f t="shared" si="0"/>
        <v>2674</v>
      </c>
      <c r="G17" s="26">
        <v>241116</v>
      </c>
      <c r="H17" s="57">
        <v>2674</v>
      </c>
      <c r="I17" s="31">
        <f>(H17/G17)</f>
        <v>1.1090097712304452E-2</v>
      </c>
      <c r="J17" s="27">
        <v>0.5</v>
      </c>
      <c r="K17" s="31">
        <f t="shared" si="5"/>
        <v>0.10507454241097741</v>
      </c>
      <c r="L17" s="32">
        <f t="shared" si="1"/>
        <v>0.89492545758902264</v>
      </c>
      <c r="M17" s="33">
        <f t="shared" si="4"/>
        <v>87194.303826827192</v>
      </c>
      <c r="N17" s="34">
        <f t="shared" si="2"/>
        <v>9161.9015754475986</v>
      </c>
      <c r="O17" s="33">
        <f t="shared" si="6"/>
        <v>826133.53039103386</v>
      </c>
      <c r="P17" s="33">
        <f>SUM(O17:O20)</f>
        <v>2287750.2987791761</v>
      </c>
      <c r="Q17" s="35">
        <f t="shared" si="3"/>
        <v>26.23738247079508</v>
      </c>
    </row>
    <row r="18" spans="1:18" s="5" customFormat="1" x14ac:dyDescent="0.2">
      <c r="A18" s="23" t="s">
        <v>1</v>
      </c>
      <c r="B18" s="18" t="s">
        <v>10</v>
      </c>
      <c r="C18" s="24">
        <v>4349</v>
      </c>
      <c r="D18" s="24">
        <v>3776</v>
      </c>
      <c r="E18" s="24">
        <v>3162</v>
      </c>
      <c r="F18" s="56">
        <f t="shared" si="0"/>
        <v>3762.3333333333335</v>
      </c>
      <c r="G18" s="26">
        <v>154744</v>
      </c>
      <c r="H18" s="57">
        <v>3762.3333333333335</v>
      </c>
      <c r="I18" s="31">
        <f>(H18/G18)</f>
        <v>2.4313274397284118E-2</v>
      </c>
      <c r="J18" s="27">
        <v>0.5</v>
      </c>
      <c r="K18" s="31">
        <f t="shared" si="5"/>
        <v>0.21677963074287404</v>
      </c>
      <c r="L18" s="32">
        <f t="shared" si="1"/>
        <v>0.78322036925712601</v>
      </c>
      <c r="M18" s="33">
        <f t="shared" si="4"/>
        <v>78032.402251379594</v>
      </c>
      <c r="N18" s="34">
        <f t="shared" si="2"/>
        <v>16915.835346033477</v>
      </c>
      <c r="O18" s="33">
        <f t="shared" si="6"/>
        <v>695744.84578362852</v>
      </c>
      <c r="P18" s="33">
        <f>SUM(O18:O20)</f>
        <v>1461616.7683881426</v>
      </c>
      <c r="Q18" s="35">
        <f t="shared" si="3"/>
        <v>18.730895451348246</v>
      </c>
    </row>
    <row r="19" spans="1:18" s="5" customFormat="1" x14ac:dyDescent="0.2">
      <c r="A19" s="23" t="s">
        <v>1</v>
      </c>
      <c r="B19" s="18" t="s">
        <v>11</v>
      </c>
      <c r="C19" s="24">
        <v>4267</v>
      </c>
      <c r="D19" s="24">
        <v>4740</v>
      </c>
      <c r="E19" s="24">
        <v>3989</v>
      </c>
      <c r="F19" s="56">
        <f t="shared" si="0"/>
        <v>4332</v>
      </c>
      <c r="G19" s="26">
        <v>47062</v>
      </c>
      <c r="H19" s="57">
        <v>4332</v>
      </c>
      <c r="I19" s="31">
        <f>(H19/G19)</f>
        <v>9.2048786706897284E-2</v>
      </c>
      <c r="J19" s="27">
        <v>0.5</v>
      </c>
      <c r="K19" s="31">
        <f>(5*I19)/(1 + 5* (1-0.5) * I19)</f>
        <v>0.37414495957990745</v>
      </c>
      <c r="L19" s="32">
        <f t="shared" si="1"/>
        <v>0.62585504042009255</v>
      </c>
      <c r="M19" s="33">
        <f t="shared" si="4"/>
        <v>61116.566905346117</v>
      </c>
      <c r="N19" s="34">
        <f t="shared" si="2"/>
        <v>22866.45545446343</v>
      </c>
      <c r="O19" s="33">
        <f>5* (M20 + 0.5 * N19)</f>
        <v>248416.69589057201</v>
      </c>
      <c r="P19" s="33">
        <f>SUM(O19:O20)</f>
        <v>765871.92260451405</v>
      </c>
      <c r="Q19" s="35">
        <f t="shared" si="3"/>
        <v>12.531330887591464</v>
      </c>
    </row>
    <row r="20" spans="1:18" s="5" customFormat="1" x14ac:dyDescent="0.2">
      <c r="A20" s="23" t="s">
        <v>1</v>
      </c>
      <c r="B20" s="18" t="s">
        <v>12</v>
      </c>
      <c r="C20" s="24">
        <v>6240</v>
      </c>
      <c r="D20" s="24">
        <v>4763</v>
      </c>
      <c r="E20" s="24">
        <v>5964</v>
      </c>
      <c r="F20" s="56">
        <f t="shared" si="0"/>
        <v>5655.666666666667</v>
      </c>
      <c r="G20" s="26">
        <v>76511</v>
      </c>
      <c r="H20" s="57">
        <v>5655.666666666667</v>
      </c>
      <c r="I20" s="31">
        <f>(H20/G20)</f>
        <v>7.3919654254508069E-2</v>
      </c>
      <c r="J20" s="27">
        <v>0.5</v>
      </c>
      <c r="K20" s="31">
        <f>(10*I20)/(1 + 10* (1-0.5) * I20)</f>
        <v>0.53971778298045603</v>
      </c>
      <c r="L20" s="32">
        <f t="shared" si="1"/>
        <v>0.46028221701954397</v>
      </c>
      <c r="M20" s="33">
        <f t="shared" si="4"/>
        <v>38250.111450882687</v>
      </c>
      <c r="N20" s="34">
        <f>(M20-0)</f>
        <v>38250.111450882687</v>
      </c>
      <c r="O20" s="33">
        <f xml:space="preserve"> M20/I20</f>
        <v>517455.22671394207</v>
      </c>
      <c r="P20" s="33">
        <f>SUM(O20:O20)</f>
        <v>517455.22671394207</v>
      </c>
      <c r="Q20" s="35">
        <f t="shared" si="3"/>
        <v>13.528201803500913</v>
      </c>
    </row>
    <row r="21" spans="1:18" s="5" customFormat="1" ht="12" thickBot="1" x14ac:dyDescent="0.25">
      <c r="A21" s="37" t="s">
        <v>1</v>
      </c>
      <c r="B21" s="38" t="s">
        <v>13</v>
      </c>
      <c r="C21" s="39"/>
      <c r="D21" s="39"/>
      <c r="E21" s="39"/>
      <c r="F21" s="61"/>
      <c r="G21" s="40">
        <v>3984</v>
      </c>
      <c r="H21" s="58"/>
      <c r="I21" s="41"/>
      <c r="J21" s="41"/>
      <c r="K21" s="41"/>
      <c r="L21" s="41"/>
      <c r="M21" s="42"/>
      <c r="N21" s="41"/>
      <c r="O21" s="41"/>
      <c r="P21" s="41"/>
      <c r="Q21" s="43"/>
    </row>
    <row r="22" spans="1:18" s="5" customFormat="1" x14ac:dyDescent="0.2">
      <c r="A22" s="23" t="s">
        <v>14</v>
      </c>
      <c r="B22" s="18" t="s">
        <v>2</v>
      </c>
      <c r="C22" s="24"/>
      <c r="D22" s="24"/>
      <c r="E22" s="24"/>
      <c r="F22" s="56"/>
      <c r="G22" s="44">
        <v>3674179</v>
      </c>
      <c r="H22" s="59"/>
      <c r="I22" s="4"/>
      <c r="J22" s="4"/>
      <c r="K22" s="4"/>
      <c r="L22" s="4"/>
      <c r="M22" s="21"/>
      <c r="N22" s="4"/>
      <c r="O22" s="4"/>
      <c r="P22" s="4"/>
      <c r="Q22" s="22"/>
    </row>
    <row r="23" spans="1:18" s="5" customFormat="1" x14ac:dyDescent="0.2">
      <c r="A23" s="23" t="s">
        <v>14</v>
      </c>
      <c r="B23" s="18" t="s">
        <v>3</v>
      </c>
      <c r="C23" s="24">
        <v>732</v>
      </c>
      <c r="D23" s="24">
        <v>787</v>
      </c>
      <c r="E23" s="24">
        <v>86</v>
      </c>
      <c r="F23" s="56">
        <f t="shared" si="0"/>
        <v>535</v>
      </c>
      <c r="G23" s="44">
        <v>77145</v>
      </c>
      <c r="H23" s="59">
        <v>535</v>
      </c>
      <c r="I23" s="4">
        <f>(H23/G23)</f>
        <v>6.9349925465033374E-3</v>
      </c>
      <c r="J23" s="4">
        <v>0.1</v>
      </c>
      <c r="K23" s="4">
        <f>(1*I23)/ ( 1+ 1* (1-0.1)*I23)</f>
        <v>6.8919763225187263E-3</v>
      </c>
      <c r="L23" s="4">
        <f>(1-K23)</f>
        <v>0.9931080236774813</v>
      </c>
      <c r="M23" s="21">
        <v>100000</v>
      </c>
      <c r="N23" s="21">
        <f>(M23-M24)</f>
        <v>689.19763225187489</v>
      </c>
      <c r="O23" s="21">
        <f>(0.1*M23) + (1-0.1)*M24</f>
        <v>99379.722130973314</v>
      </c>
      <c r="P23" s="21">
        <f>SUM(O23:O32)</f>
        <v>7544084.1943288445</v>
      </c>
      <c r="Q23" s="22">
        <f>(P23/M23)</f>
        <v>75.440841943288447</v>
      </c>
      <c r="R23" s="10"/>
    </row>
    <row r="24" spans="1:18" s="5" customFormat="1" x14ac:dyDescent="0.2">
      <c r="A24" s="23" t="s">
        <v>14</v>
      </c>
      <c r="B24" s="36" t="s">
        <v>4</v>
      </c>
      <c r="C24" s="24">
        <v>62</v>
      </c>
      <c r="D24" s="24">
        <v>41</v>
      </c>
      <c r="E24" s="24">
        <v>271</v>
      </c>
      <c r="F24" s="56">
        <f t="shared" si="0"/>
        <v>124.66666666666667</v>
      </c>
      <c r="G24" s="44">
        <v>329677</v>
      </c>
      <c r="H24" s="59">
        <v>124.66666666666667</v>
      </c>
      <c r="I24" s="4">
        <f>(H24/G24)</f>
        <v>3.7814790436295731E-4</v>
      </c>
      <c r="J24" s="4">
        <v>0.5</v>
      </c>
      <c r="K24" s="4">
        <f>(4*I24) / ( 1+ 4*(1-0.5)*I24)</f>
        <v>1.5114485152746219E-3</v>
      </c>
      <c r="L24" s="4">
        <f t="shared" ref="L24:L32" si="7">(1-K24)</f>
        <v>0.99848855148472537</v>
      </c>
      <c r="M24" s="21">
        <f>(M23*L23)</f>
        <v>99310.802367748125</v>
      </c>
      <c r="N24" s="21">
        <f t="shared" ref="N24:N32" si="8">(M24-M25)</f>
        <v>150.10316478947061</v>
      </c>
      <c r="O24" s="21">
        <f>4 * (M25 + 0.5 * N24)</f>
        <v>396943.00314141356</v>
      </c>
      <c r="P24" s="21">
        <f>SUM(O24:O32)</f>
        <v>7444704.4721978707</v>
      </c>
      <c r="Q24" s="22">
        <f t="shared" ref="Q24:Q32" si="9">(P24/M24)</f>
        <v>74.963692717234451</v>
      </c>
      <c r="R24" s="10"/>
    </row>
    <row r="25" spans="1:18" s="5" customFormat="1" x14ac:dyDescent="0.2">
      <c r="A25" s="23" t="s">
        <v>14</v>
      </c>
      <c r="B25" s="36" t="s">
        <v>5</v>
      </c>
      <c r="C25" s="24">
        <v>186</v>
      </c>
      <c r="D25" s="24">
        <v>103</v>
      </c>
      <c r="E25" s="24">
        <v>486</v>
      </c>
      <c r="F25" s="56">
        <f t="shared" si="0"/>
        <v>258.33333333333331</v>
      </c>
      <c r="G25" s="44">
        <v>889660</v>
      </c>
      <c r="H25" s="59">
        <v>258.33333333333331</v>
      </c>
      <c r="I25" s="4">
        <f>(H25/G25)</f>
        <v>2.9037310133459221E-4</v>
      </c>
      <c r="J25" s="4">
        <v>0.5</v>
      </c>
      <c r="K25" s="4">
        <f>(10*I25)/(1+10*(1-0.5)*I25)</f>
        <v>2.899521298386931E-3</v>
      </c>
      <c r="L25" s="4">
        <f t="shared" si="7"/>
        <v>0.99710047870161311</v>
      </c>
      <c r="M25" s="21">
        <f t="shared" ref="M25:M32" si="10">(M24*L24)</f>
        <v>99160.699202958654</v>
      </c>
      <c r="N25" s="21">
        <f t="shared" si="8"/>
        <v>287.51855930191232</v>
      </c>
      <c r="O25" s="21">
        <f xml:space="preserve"> 10 * (M26+ 0.5 * N25)</f>
        <v>990169.39923307695</v>
      </c>
      <c r="P25" s="21">
        <f t="shared" ref="P25:P26" si="11">SUM(O25:O33)</f>
        <v>7047761.4690564573</v>
      </c>
      <c r="Q25" s="22">
        <f t="shared" si="9"/>
        <v>71.074140518426006</v>
      </c>
      <c r="R25" s="10"/>
    </row>
    <row r="26" spans="1:18" s="5" customFormat="1" x14ac:dyDescent="0.2">
      <c r="A26" s="23" t="s">
        <v>14</v>
      </c>
      <c r="B26" s="18" t="s">
        <v>6</v>
      </c>
      <c r="C26" s="24">
        <v>345</v>
      </c>
      <c r="D26" s="24">
        <v>223</v>
      </c>
      <c r="E26" s="24">
        <v>615</v>
      </c>
      <c r="F26" s="56">
        <f t="shared" si="0"/>
        <v>394.33333333333331</v>
      </c>
      <c r="G26" s="44">
        <v>757605</v>
      </c>
      <c r="H26" s="59">
        <v>394.33333333333331</v>
      </c>
      <c r="I26" s="4">
        <f>(H26/G26)</f>
        <v>5.20499908703524E-4</v>
      </c>
      <c r="J26" s="4">
        <v>0.5</v>
      </c>
      <c r="K26" s="4">
        <f t="shared" ref="K26:K30" si="12">(10*I26)/(1+10*(1-0.5)*I26)</f>
        <v>5.1914882412571915E-3</v>
      </c>
      <c r="L26" s="4">
        <f t="shared" si="7"/>
        <v>0.99480851175874285</v>
      </c>
      <c r="M26" s="21">
        <f t="shared" si="10"/>
        <v>98873.180643656742</v>
      </c>
      <c r="N26" s="21">
        <f t="shared" si="8"/>
        <v>513.29895468724135</v>
      </c>
      <c r="O26" s="21">
        <f t="shared" ref="O26:O30" si="13" xml:space="preserve"> 10 * (M27+ 0.5 * N26)</f>
        <v>986165.31166313123</v>
      </c>
      <c r="P26" s="21">
        <f t="shared" si="11"/>
        <v>6057592.0698233806</v>
      </c>
      <c r="Q26" s="22">
        <f t="shared" si="9"/>
        <v>61.266281011583985</v>
      </c>
      <c r="R26" s="10"/>
    </row>
    <row r="27" spans="1:18" s="5" customFormat="1" x14ac:dyDescent="0.2">
      <c r="A27" s="23" t="s">
        <v>14</v>
      </c>
      <c r="B27" s="18" t="s">
        <v>7</v>
      </c>
      <c r="C27" s="24">
        <v>705</v>
      </c>
      <c r="D27" s="24">
        <v>489</v>
      </c>
      <c r="E27" s="24">
        <v>1097</v>
      </c>
      <c r="F27" s="56">
        <f t="shared" si="0"/>
        <v>763.66666666666663</v>
      </c>
      <c r="G27" s="44">
        <v>546257</v>
      </c>
      <c r="H27" s="59">
        <v>763.66666666666663</v>
      </c>
      <c r="I27" s="4">
        <f>(H27/G27)</f>
        <v>1.3979988662235297E-3</v>
      </c>
      <c r="J27" s="4">
        <v>0.5</v>
      </c>
      <c r="K27" s="4">
        <f t="shared" si="12"/>
        <v>1.3882946941812819E-2</v>
      </c>
      <c r="L27" s="4">
        <f t="shared" si="7"/>
        <v>0.9861170530581872</v>
      </c>
      <c r="M27" s="21">
        <f t="shared" si="10"/>
        <v>98359.881688969501</v>
      </c>
      <c r="N27" s="21">
        <f t="shared" si="8"/>
        <v>1365.5250186909543</v>
      </c>
      <c r="O27" s="21">
        <f t="shared" si="13"/>
        <v>976771.19179624016</v>
      </c>
      <c r="P27" s="21">
        <f>SUM(O27:O34)</f>
        <v>5071426.7581602503</v>
      </c>
      <c r="Q27" s="22">
        <f t="shared" si="9"/>
        <v>51.559911125116592</v>
      </c>
      <c r="R27" s="10"/>
    </row>
    <row r="28" spans="1:18" s="5" customFormat="1" x14ac:dyDescent="0.2">
      <c r="A28" s="23" t="s">
        <v>14</v>
      </c>
      <c r="B28" s="18" t="s">
        <v>8</v>
      </c>
      <c r="C28" s="24">
        <v>2316</v>
      </c>
      <c r="D28" s="24">
        <v>1601</v>
      </c>
      <c r="E28" s="24">
        <v>1726</v>
      </c>
      <c r="F28" s="56">
        <f t="shared" si="0"/>
        <v>1881</v>
      </c>
      <c r="G28" s="44">
        <v>424186</v>
      </c>
      <c r="H28" s="59">
        <v>1881</v>
      </c>
      <c r="I28" s="4">
        <f>(H28/G28)</f>
        <v>4.434375486225382E-3</v>
      </c>
      <c r="J28" s="4">
        <v>0.5</v>
      </c>
      <c r="K28" s="4">
        <f t="shared" si="12"/>
        <v>4.3381896764462365E-2</v>
      </c>
      <c r="L28" s="4">
        <f t="shared" si="7"/>
        <v>0.95661810323553764</v>
      </c>
      <c r="M28" s="21">
        <f t="shared" si="10"/>
        <v>96994.356670278547</v>
      </c>
      <c r="N28" s="21">
        <f t="shared" si="8"/>
        <v>4207.7991678054677</v>
      </c>
      <c r="O28" s="21">
        <f t="shared" si="13"/>
        <v>948904.5708637581</v>
      </c>
      <c r="P28" s="21">
        <f>SUM(O28:O34)</f>
        <v>4094655.5663640099</v>
      </c>
      <c r="Q28" s="22">
        <f t="shared" si="9"/>
        <v>42.21540001840863</v>
      </c>
      <c r="R28" s="10"/>
    </row>
    <row r="29" spans="1:18" s="5" customFormat="1" x14ac:dyDescent="0.2">
      <c r="A29" s="23" t="s">
        <v>14</v>
      </c>
      <c r="B29" s="18" t="s">
        <v>9</v>
      </c>
      <c r="C29" s="24">
        <v>2844</v>
      </c>
      <c r="D29" s="24">
        <v>2160</v>
      </c>
      <c r="E29" s="24">
        <v>2719</v>
      </c>
      <c r="F29" s="56">
        <f t="shared" si="0"/>
        <v>2574.3333333333335</v>
      </c>
      <c r="G29" s="44">
        <v>283538</v>
      </c>
      <c r="H29" s="59">
        <v>2574.3333333333335</v>
      </c>
      <c r="I29" s="4">
        <f>(H29/G29)</f>
        <v>9.0793238766349958E-3</v>
      </c>
      <c r="J29" s="4">
        <v>0.5</v>
      </c>
      <c r="K29" s="4">
        <f t="shared" si="12"/>
        <v>8.6850518820236408E-2</v>
      </c>
      <c r="L29" s="4">
        <f t="shared" si="7"/>
        <v>0.91314948117976358</v>
      </c>
      <c r="M29" s="21">
        <f t="shared" si="10"/>
        <v>92786.557502473079</v>
      </c>
      <c r="N29" s="21">
        <f t="shared" si="8"/>
        <v>8058.5606586334907</v>
      </c>
      <c r="O29" s="21">
        <f t="shared" si="13"/>
        <v>887572.77173156326</v>
      </c>
      <c r="P29" s="21">
        <f>SUM(O29:O34)</f>
        <v>3145750.9955002517</v>
      </c>
      <c r="Q29" s="22">
        <f t="shared" si="9"/>
        <v>33.903089845923063</v>
      </c>
      <c r="R29" s="10"/>
    </row>
    <row r="30" spans="1:18" s="5" customFormat="1" x14ac:dyDescent="0.2">
      <c r="A30" s="23" t="s">
        <v>14</v>
      </c>
      <c r="B30" s="18" t="s">
        <v>10</v>
      </c>
      <c r="C30" s="24">
        <v>4773</v>
      </c>
      <c r="D30" s="24">
        <v>3587</v>
      </c>
      <c r="E30" s="24">
        <v>4045</v>
      </c>
      <c r="F30" s="56">
        <f t="shared" si="0"/>
        <v>4135</v>
      </c>
      <c r="G30" s="44">
        <v>185657</v>
      </c>
      <c r="H30" s="59">
        <v>4135</v>
      </c>
      <c r="I30" s="4">
        <f>(H30/G30)</f>
        <v>2.2272254749349608E-2</v>
      </c>
      <c r="J30" s="4">
        <v>0.5</v>
      </c>
      <c r="K30" s="4">
        <f t="shared" si="12"/>
        <v>0.20040517224667043</v>
      </c>
      <c r="L30" s="4">
        <f t="shared" si="7"/>
        <v>0.79959482775332957</v>
      </c>
      <c r="M30" s="21">
        <f t="shared" si="10"/>
        <v>84727.996843839588</v>
      </c>
      <c r="N30" s="21">
        <f t="shared" si="8"/>
        <v>16979.928801605027</v>
      </c>
      <c r="O30" s="21">
        <f t="shared" si="13"/>
        <v>762380.32443037082</v>
      </c>
      <c r="P30" s="21">
        <f>SUM(O30:O34)</f>
        <v>2258178.2237686883</v>
      </c>
      <c r="Q30" s="22">
        <f t="shared" si="9"/>
        <v>26.652090311195362</v>
      </c>
      <c r="R30" s="10"/>
    </row>
    <row r="31" spans="1:18" s="5" customFormat="1" x14ac:dyDescent="0.2">
      <c r="A31" s="23" t="s">
        <v>14</v>
      </c>
      <c r="B31" s="18" t="s">
        <v>11</v>
      </c>
      <c r="C31" s="24">
        <v>5338</v>
      </c>
      <c r="D31" s="24">
        <v>4137</v>
      </c>
      <c r="E31" s="24">
        <v>4658</v>
      </c>
      <c r="F31" s="56">
        <f t="shared" si="0"/>
        <v>4711</v>
      </c>
      <c r="G31" s="44">
        <v>64563</v>
      </c>
      <c r="H31" s="59">
        <v>4711</v>
      </c>
      <c r="I31" s="4">
        <f>(H31/G31)</f>
        <v>7.2967489119154932E-2</v>
      </c>
      <c r="J31" s="4">
        <v>0.5</v>
      </c>
      <c r="K31" s="4">
        <f>(5*I31)/(1+ 5 * (1-0.5) * I31)</f>
        <v>0.30855181718746932</v>
      </c>
      <c r="L31" s="4">
        <f t="shared" si="7"/>
        <v>0.69144818281253073</v>
      </c>
      <c r="M31" s="21">
        <f t="shared" si="10"/>
        <v>67748.068042234561</v>
      </c>
      <c r="N31" s="21">
        <f t="shared" si="8"/>
        <v>20903.789505371788</v>
      </c>
      <c r="O31" s="21">
        <f xml:space="preserve"> 5 * (M32 + 0.5 * N31)</f>
        <v>286480.86644774332</v>
      </c>
      <c r="P31" s="21">
        <f>SUM(O31:O34)</f>
        <v>1495797.8993383173</v>
      </c>
      <c r="Q31" s="22">
        <f t="shared" si="9"/>
        <v>22.078827375650445</v>
      </c>
      <c r="R31" s="10"/>
    </row>
    <row r="32" spans="1:18" s="5" customFormat="1" x14ac:dyDescent="0.2">
      <c r="A32" s="23" t="s">
        <v>14</v>
      </c>
      <c r="B32" s="18" t="s">
        <v>12</v>
      </c>
      <c r="C32" s="24">
        <v>4906</v>
      </c>
      <c r="D32" s="24">
        <v>4759</v>
      </c>
      <c r="E32" s="24">
        <v>3649</v>
      </c>
      <c r="F32" s="56">
        <f t="shared" si="0"/>
        <v>4438</v>
      </c>
      <c r="G32" s="44">
        <v>114570</v>
      </c>
      <c r="H32" s="59">
        <v>4438</v>
      </c>
      <c r="I32" s="4">
        <f>(H32/G32)</f>
        <v>3.8736143842192546E-2</v>
      </c>
      <c r="J32" s="4">
        <v>0.5</v>
      </c>
      <c r="K32" s="4">
        <f>(10*I32)/(1+10*(1-0.5)*I32)</f>
        <v>0.32451009066978648</v>
      </c>
      <c r="L32" s="4">
        <f t="shared" si="7"/>
        <v>0.67548990933021358</v>
      </c>
      <c r="M32" s="21">
        <f t="shared" si="10"/>
        <v>46844.278536862774</v>
      </c>
      <c r="N32" s="21">
        <f t="shared" si="8"/>
        <v>46844.278536862774</v>
      </c>
      <c r="O32" s="21">
        <f>(M32/I32)</f>
        <v>1209317.0328905741</v>
      </c>
      <c r="P32" s="21">
        <f>SUM(O32:O34)</f>
        <v>1209317.0328905741</v>
      </c>
      <c r="Q32" s="22">
        <f t="shared" si="9"/>
        <v>25.81568273997296</v>
      </c>
      <c r="R32" s="10"/>
    </row>
    <row r="33" spans="1:17" s="5" customFormat="1" ht="12" thickBot="1" x14ac:dyDescent="0.25">
      <c r="A33" s="37" t="s">
        <v>14</v>
      </c>
      <c r="B33" s="38" t="s">
        <v>13</v>
      </c>
      <c r="C33" s="39"/>
      <c r="D33" s="39"/>
      <c r="E33" s="39"/>
      <c r="F33" s="61"/>
      <c r="G33" s="40">
        <v>1321</v>
      </c>
      <c r="H33" s="58"/>
      <c r="I33" s="41"/>
      <c r="J33" s="41"/>
      <c r="K33" s="41"/>
      <c r="L33" s="41"/>
      <c r="M33" s="42"/>
      <c r="N33" s="41"/>
      <c r="O33" s="41"/>
      <c r="P33" s="41"/>
      <c r="Q33" s="43"/>
    </row>
    <row r="34" spans="1:17" s="5" customFormat="1" x14ac:dyDescent="0.2">
      <c r="A34" s="23" t="s">
        <v>15</v>
      </c>
      <c r="B34" s="18" t="s">
        <v>2</v>
      </c>
      <c r="C34" s="24"/>
      <c r="D34" s="24"/>
      <c r="E34" s="24"/>
      <c r="F34" s="56"/>
      <c r="G34" s="44">
        <v>1797485</v>
      </c>
      <c r="H34" s="59"/>
      <c r="I34" s="4"/>
      <c r="J34" s="4"/>
      <c r="K34" s="4"/>
      <c r="L34" s="4"/>
      <c r="M34" s="21"/>
      <c r="N34" s="4"/>
      <c r="O34" s="4"/>
      <c r="P34" s="4"/>
      <c r="Q34" s="22"/>
    </row>
    <row r="35" spans="1:17" s="5" customFormat="1" x14ac:dyDescent="0.2">
      <c r="A35" s="23" t="s">
        <v>15</v>
      </c>
      <c r="B35" s="18" t="s">
        <v>3</v>
      </c>
      <c r="C35" s="24">
        <v>119</v>
      </c>
      <c r="D35" s="24">
        <v>159</v>
      </c>
      <c r="E35" s="24">
        <v>59</v>
      </c>
      <c r="F35" s="56">
        <f t="shared" si="0"/>
        <v>112.33333333333333</v>
      </c>
      <c r="G35" s="44">
        <v>41498</v>
      </c>
      <c r="H35" s="59">
        <v>112.33333333333333</v>
      </c>
      <c r="I35" s="4">
        <f>H35/G35</f>
        <v>2.7069577650328529E-3</v>
      </c>
      <c r="J35" s="4">
        <v>0.1</v>
      </c>
      <c r="K35" s="4">
        <f>(1*I35)/(1+1*(1-0.1)*I35)</f>
        <v>2.7003789344801528E-3</v>
      </c>
      <c r="L35" s="4">
        <f>1-K35</f>
        <v>0.99729962106551984</v>
      </c>
      <c r="M35" s="21">
        <v>100000</v>
      </c>
      <c r="N35" s="4">
        <f>M35-M36</f>
        <v>270.03789344801044</v>
      </c>
      <c r="O35" s="4">
        <f>(0.1*M35)+(1-0.1)*M36</f>
        <v>99756.965895896792</v>
      </c>
      <c r="P35" s="4">
        <f>SUM(O35:O44)</f>
        <v>7840746.9739708276</v>
      </c>
      <c r="Q35" s="22">
        <f>P35/M35</f>
        <v>78.407469739708276</v>
      </c>
    </row>
    <row r="36" spans="1:17" s="5" customFormat="1" x14ac:dyDescent="0.2">
      <c r="A36" s="23" t="s">
        <v>15</v>
      </c>
      <c r="B36" s="36" t="s">
        <v>4</v>
      </c>
      <c r="C36" s="24">
        <v>273</v>
      </c>
      <c r="D36" s="24">
        <v>44</v>
      </c>
      <c r="E36" s="24">
        <v>299</v>
      </c>
      <c r="F36" s="56">
        <f t="shared" si="0"/>
        <v>205.33333333333334</v>
      </c>
      <c r="G36" s="44">
        <v>184855</v>
      </c>
      <c r="H36" s="59">
        <v>205.33333333333334</v>
      </c>
      <c r="I36" s="4">
        <f>H36/G36</f>
        <v>1.1107805216701379E-3</v>
      </c>
      <c r="J36" s="4">
        <v>0.5</v>
      </c>
      <c r="K36" s="4">
        <f>(4*I36)/(1+4*(1-0.5)*I36)</f>
        <v>4.4332732994240703E-3</v>
      </c>
      <c r="L36" s="4">
        <f t="shared" ref="L36:L44" si="14">1-K36</f>
        <v>0.99556672670057589</v>
      </c>
      <c r="M36" s="21">
        <f>M35*L35</f>
        <v>99729.96210655199</v>
      </c>
      <c r="N36" s="4">
        <f t="shared" ref="N36:N44" si="15">M36-M37</f>
        <v>442.13017815955391</v>
      </c>
      <c r="O36" s="4">
        <f>4 *(M37 + 0.5 * N36)</f>
        <v>398035.58806988888</v>
      </c>
      <c r="P36" s="4">
        <f>SUM(O36:O44)</f>
        <v>7740990.0080749309</v>
      </c>
      <c r="Q36" s="22">
        <f t="shared" ref="Q36:Q44" si="16">P36/M36</f>
        <v>77.619502149257997</v>
      </c>
    </row>
    <row r="37" spans="1:17" s="5" customFormat="1" x14ac:dyDescent="0.2">
      <c r="A37" s="23" t="s">
        <v>15</v>
      </c>
      <c r="B37" s="36" t="s">
        <v>5</v>
      </c>
      <c r="C37" s="24">
        <v>222</v>
      </c>
      <c r="D37" s="24">
        <v>65</v>
      </c>
      <c r="E37" s="24">
        <v>340</v>
      </c>
      <c r="F37" s="56">
        <f t="shared" si="0"/>
        <v>209</v>
      </c>
      <c r="G37" s="44">
        <v>460266</v>
      </c>
      <c r="H37" s="59">
        <v>209</v>
      </c>
      <c r="I37" s="4">
        <f>H37/G37</f>
        <v>4.540852463575411E-4</v>
      </c>
      <c r="J37" s="4">
        <v>0.5</v>
      </c>
      <c r="K37" s="4">
        <f>(10*I37)/(1+10*(1-0.5)*I37)</f>
        <v>4.5305661473496192E-3</v>
      </c>
      <c r="L37" s="4">
        <f t="shared" si="14"/>
        <v>0.99546943385265041</v>
      </c>
      <c r="M37" s="21">
        <f t="shared" ref="M37:M44" si="17">M36*L36</f>
        <v>99287.831928392436</v>
      </c>
      <c r="N37" s="4">
        <f t="shared" si="15"/>
        <v>449.83009017851145</v>
      </c>
      <c r="O37" s="4">
        <f xml:space="preserve"> 10 * (M38 + 0.5 *N37)</f>
        <v>990629.16883303178</v>
      </c>
      <c r="P37" s="4">
        <f t="shared" ref="P37" si="18">SUM(O37:O45)</f>
        <v>7342954.4200050412</v>
      </c>
      <c r="Q37" s="22">
        <f t="shared" si="16"/>
        <v>73.956236906259235</v>
      </c>
    </row>
    <row r="38" spans="1:17" s="5" customFormat="1" x14ac:dyDescent="0.2">
      <c r="A38" s="23" t="s">
        <v>15</v>
      </c>
      <c r="B38" s="18" t="s">
        <v>6</v>
      </c>
      <c r="C38" s="24">
        <v>308</v>
      </c>
      <c r="D38" s="24">
        <v>93</v>
      </c>
      <c r="E38" s="24">
        <v>554</v>
      </c>
      <c r="F38" s="56">
        <f t="shared" si="0"/>
        <v>318.33333333333331</v>
      </c>
      <c r="G38" s="44">
        <v>336895</v>
      </c>
      <c r="H38" s="59">
        <v>318.33333333333331</v>
      </c>
      <c r="I38" s="4">
        <f>H38/G38</f>
        <v>9.4490370392357652E-4</v>
      </c>
      <c r="J38" s="4">
        <v>0.5</v>
      </c>
      <c r="K38" s="4">
        <f t="shared" ref="K38:K42" si="19">(10*I38)/(1+10*(1-0.5)*I38)</f>
        <v>9.4046048096429191E-3</v>
      </c>
      <c r="L38" s="4">
        <f t="shared" si="14"/>
        <v>0.99059539519035711</v>
      </c>
      <c r="M38" s="21">
        <f t="shared" si="17"/>
        <v>98838.001838213924</v>
      </c>
      <c r="N38" s="4">
        <f t="shared" si="15"/>
        <v>929.53234746315866</v>
      </c>
      <c r="O38" s="4">
        <f t="shared" ref="O38:O42" si="20" xml:space="preserve"> 10 * (M39 + 0.5 *N38)</f>
        <v>983732.35664482345</v>
      </c>
      <c r="P38" s="4">
        <f>SUM(O38:O45)</f>
        <v>6352325.2511720108</v>
      </c>
      <c r="Q38" s="22">
        <f t="shared" si="16"/>
        <v>64.270069538334184</v>
      </c>
    </row>
    <row r="39" spans="1:17" s="5" customFormat="1" x14ac:dyDescent="0.2">
      <c r="A39" s="23" t="s">
        <v>15</v>
      </c>
      <c r="B39" s="18" t="s">
        <v>7</v>
      </c>
      <c r="C39" s="24">
        <v>457</v>
      </c>
      <c r="D39" s="24">
        <v>135</v>
      </c>
      <c r="E39" s="24">
        <v>374</v>
      </c>
      <c r="F39" s="56">
        <f t="shared" si="0"/>
        <v>322</v>
      </c>
      <c r="G39" s="44">
        <v>247414</v>
      </c>
      <c r="H39" s="59">
        <v>322</v>
      </c>
      <c r="I39" s="4">
        <f>H39/G39</f>
        <v>1.3014623263032812E-3</v>
      </c>
      <c r="J39" s="4">
        <v>0.5</v>
      </c>
      <c r="K39" s="4">
        <f t="shared" si="19"/>
        <v>1.2930480596247752E-2</v>
      </c>
      <c r="L39" s="4">
        <f t="shared" si="14"/>
        <v>0.9870695194037522</v>
      </c>
      <c r="M39" s="21">
        <f t="shared" si="17"/>
        <v>97908.469490750766</v>
      </c>
      <c r="N39" s="4">
        <f t="shared" si="15"/>
        <v>1266.0035649584752</v>
      </c>
      <c r="O39" s="4">
        <f t="shared" si="20"/>
        <v>972754.67708271521</v>
      </c>
      <c r="P39" s="4">
        <f>SUM(O39:O45)</f>
        <v>5368592.8945271857</v>
      </c>
      <c r="Q39" s="22">
        <f t="shared" si="16"/>
        <v>54.832773124232595</v>
      </c>
    </row>
    <row r="40" spans="1:17" s="5" customFormat="1" x14ac:dyDescent="0.2">
      <c r="A40" s="23" t="s">
        <v>15</v>
      </c>
      <c r="B40" s="18" t="s">
        <v>8</v>
      </c>
      <c r="C40" s="24">
        <v>416</v>
      </c>
      <c r="D40" s="24">
        <v>188</v>
      </c>
      <c r="E40" s="24">
        <v>1023</v>
      </c>
      <c r="F40" s="56">
        <f t="shared" si="0"/>
        <v>542.33333333333337</v>
      </c>
      <c r="G40" s="44">
        <v>208839</v>
      </c>
      <c r="H40" s="59">
        <v>542.33333333333337</v>
      </c>
      <c r="I40" s="4">
        <f>H40/G40</f>
        <v>2.5968968120577735E-3</v>
      </c>
      <c r="J40" s="4">
        <v>0.5</v>
      </c>
      <c r="K40" s="4">
        <f t="shared" si="19"/>
        <v>2.5636096632485204E-2</v>
      </c>
      <c r="L40" s="4">
        <f t="shared" si="14"/>
        <v>0.97436390336751477</v>
      </c>
      <c r="M40" s="21">
        <f t="shared" si="17"/>
        <v>96642.46592579229</v>
      </c>
      <c r="N40" s="4">
        <f t="shared" si="15"/>
        <v>2477.5355952752725</v>
      </c>
      <c r="O40" s="4">
        <f t="shared" si="20"/>
        <v>954036.98128154641</v>
      </c>
      <c r="P40" s="4">
        <f>SUM(O40:O45)</f>
        <v>4395838.2174444711</v>
      </c>
      <c r="Q40" s="22">
        <f t="shared" si="16"/>
        <v>45.485575883585703</v>
      </c>
    </row>
    <row r="41" spans="1:17" s="5" customFormat="1" x14ac:dyDescent="0.2">
      <c r="A41" s="23" t="s">
        <v>15</v>
      </c>
      <c r="B41" s="18" t="s">
        <v>9</v>
      </c>
      <c r="C41" s="24">
        <v>742</v>
      </c>
      <c r="D41" s="24">
        <v>404</v>
      </c>
      <c r="E41" s="24">
        <v>1072</v>
      </c>
      <c r="F41" s="56">
        <f t="shared" si="0"/>
        <v>739.33333333333337</v>
      </c>
      <c r="G41" s="44">
        <v>137112</v>
      </c>
      <c r="H41" s="59">
        <v>739.33333333333337</v>
      </c>
      <c r="I41" s="4">
        <f>H41/G41</f>
        <v>5.3921854639516114E-3</v>
      </c>
      <c r="J41" s="4">
        <v>0.5</v>
      </c>
      <c r="K41" s="4">
        <f t="shared" si="19"/>
        <v>5.2506237778924596E-2</v>
      </c>
      <c r="L41" s="4">
        <f t="shared" si="14"/>
        <v>0.9474937622210754</v>
      </c>
      <c r="M41" s="21">
        <f t="shared" si="17"/>
        <v>94164.930330517018</v>
      </c>
      <c r="N41" s="4">
        <f t="shared" si="15"/>
        <v>4944.2462223699986</v>
      </c>
      <c r="O41" s="4">
        <f t="shared" si="20"/>
        <v>916928.07219332026</v>
      </c>
      <c r="P41" s="4">
        <f>SUM(O41:O45)</f>
        <v>3441801.2361629242</v>
      </c>
      <c r="Q41" s="22">
        <f t="shared" si="16"/>
        <v>36.550775581548997</v>
      </c>
    </row>
    <row r="42" spans="1:17" s="5" customFormat="1" x14ac:dyDescent="0.2">
      <c r="A42" s="23" t="s">
        <v>15</v>
      </c>
      <c r="B42" s="18" t="s">
        <v>10</v>
      </c>
      <c r="C42" s="24">
        <v>1097</v>
      </c>
      <c r="D42" s="24">
        <v>848</v>
      </c>
      <c r="E42" s="24">
        <v>1137</v>
      </c>
      <c r="F42" s="56">
        <f t="shared" si="0"/>
        <v>1027.3333333333333</v>
      </c>
      <c r="G42" s="44">
        <v>84202</v>
      </c>
      <c r="H42" s="59">
        <v>1027.3333333333333</v>
      </c>
      <c r="I42" s="4">
        <f>H42/G42</f>
        <v>1.2200818666223287E-2</v>
      </c>
      <c r="J42" s="4">
        <v>0.5</v>
      </c>
      <c r="K42" s="4">
        <f t="shared" si="19"/>
        <v>0.11499313473822458</v>
      </c>
      <c r="L42" s="4">
        <f t="shared" si="14"/>
        <v>0.88500686526177541</v>
      </c>
      <c r="M42" s="21">
        <f t="shared" si="17"/>
        <v>89220.684108147019</v>
      </c>
      <c r="N42" s="4">
        <f t="shared" si="15"/>
        <v>10259.766149084724</v>
      </c>
      <c r="O42" s="4">
        <f t="shared" si="20"/>
        <v>840908.01033604657</v>
      </c>
      <c r="P42" s="4">
        <f>SUM(O42:O45)</f>
        <v>2524873.1639696043</v>
      </c>
      <c r="Q42" s="22">
        <f t="shared" si="16"/>
        <v>28.299190812179059</v>
      </c>
    </row>
    <row r="43" spans="1:17" s="5" customFormat="1" x14ac:dyDescent="0.2">
      <c r="A43" s="23" t="s">
        <v>15</v>
      </c>
      <c r="B43" s="18" t="s">
        <v>11</v>
      </c>
      <c r="C43" s="24">
        <v>1564</v>
      </c>
      <c r="D43" s="24">
        <v>1266</v>
      </c>
      <c r="E43" s="24">
        <v>1972</v>
      </c>
      <c r="F43" s="56">
        <f t="shared" si="0"/>
        <v>1600.6666666666667</v>
      </c>
      <c r="G43" s="44">
        <v>30666</v>
      </c>
      <c r="H43" s="59">
        <v>1600.6666666666667</v>
      </c>
      <c r="I43" s="4">
        <f>H43/G43</f>
        <v>5.2196786886671453E-2</v>
      </c>
      <c r="J43" s="4">
        <v>0.5</v>
      </c>
      <c r="K43" s="4">
        <f>(5*I43)/(1+5*(1-0.5)*I43)</f>
        <v>0.23085872522907994</v>
      </c>
      <c r="L43" s="4">
        <f t="shared" si="14"/>
        <v>0.76914127477092009</v>
      </c>
      <c r="M43" s="21">
        <f t="shared" si="17"/>
        <v>78960.917959062295</v>
      </c>
      <c r="N43" s="4">
        <f t="shared" si="15"/>
        <v>18228.816862947082</v>
      </c>
      <c r="O43" s="4">
        <f xml:space="preserve"> 5 * (M44 + 0.5 *N43)</f>
        <v>349232.54763794376</v>
      </c>
      <c r="P43" s="4">
        <f>SUM(O43:O45)</f>
        <v>1683965.1536335577</v>
      </c>
      <c r="Q43" s="22">
        <f t="shared" si="16"/>
        <v>21.326565054709956</v>
      </c>
    </row>
    <row r="44" spans="1:17" s="5" customFormat="1" x14ac:dyDescent="0.2">
      <c r="A44" s="23" t="s">
        <v>15</v>
      </c>
      <c r="B44" s="18" t="s">
        <v>12</v>
      </c>
      <c r="C44" s="24">
        <v>2132</v>
      </c>
      <c r="D44" s="24">
        <v>1659</v>
      </c>
      <c r="E44" s="24">
        <v>2222</v>
      </c>
      <c r="F44" s="56">
        <f t="shared" si="0"/>
        <v>2004.3333333333333</v>
      </c>
      <c r="G44" s="44">
        <v>44050</v>
      </c>
      <c r="H44" s="59">
        <v>2004.3333333333333</v>
      </c>
      <c r="I44" s="4">
        <f>H44/G44</f>
        <v>4.5501324252743093E-2</v>
      </c>
      <c r="J44" s="4">
        <v>0.5</v>
      </c>
      <c r="K44" s="4">
        <f>(5*I44)/(1+5*(1-0.5)*I44)</f>
        <v>0.20427020875443749</v>
      </c>
      <c r="L44" s="4">
        <f t="shared" si="14"/>
        <v>0.79572979124556253</v>
      </c>
      <c r="M44" s="21">
        <f t="shared" si="17"/>
        <v>60732.101096115213</v>
      </c>
      <c r="N44" s="4">
        <f t="shared" si="15"/>
        <v>60732.101096115213</v>
      </c>
      <c r="O44" s="4">
        <f xml:space="preserve"> M44/I44</f>
        <v>1334732.6059956138</v>
      </c>
      <c r="P44" s="4">
        <f>SUM(O44:O45)</f>
        <v>1334732.6059956138</v>
      </c>
      <c r="Q44" s="22">
        <f t="shared" si="16"/>
        <v>21.977382338267091</v>
      </c>
    </row>
    <row r="45" spans="1:17" s="5" customFormat="1" ht="12" thickBot="1" x14ac:dyDescent="0.25">
      <c r="A45" s="37" t="s">
        <v>15</v>
      </c>
      <c r="B45" s="38" t="s">
        <v>13</v>
      </c>
      <c r="C45" s="39"/>
      <c r="D45" s="39"/>
      <c r="E45" s="39"/>
      <c r="F45" s="61"/>
      <c r="G45" s="40">
        <v>21688</v>
      </c>
      <c r="H45" s="58"/>
      <c r="I45" s="41"/>
      <c r="J45" s="41"/>
      <c r="K45" s="41"/>
      <c r="L45" s="41"/>
      <c r="M45" s="42"/>
      <c r="N45" s="41"/>
      <c r="O45" s="41"/>
      <c r="P45" s="41"/>
      <c r="Q45" s="43"/>
    </row>
    <row r="46" spans="1:17" s="5" customFormat="1" x14ac:dyDescent="0.2">
      <c r="A46" s="23" t="s">
        <v>16</v>
      </c>
      <c r="B46" s="18" t="s">
        <v>2</v>
      </c>
      <c r="C46" s="24"/>
      <c r="D46" s="24"/>
      <c r="E46" s="24"/>
      <c r="F46" s="56"/>
      <c r="G46" s="44">
        <v>1222755</v>
      </c>
      <c r="H46" s="59"/>
      <c r="I46" s="4"/>
      <c r="J46" s="4"/>
      <c r="K46" s="4"/>
      <c r="L46" s="4"/>
      <c r="M46" s="21"/>
      <c r="N46" s="4"/>
      <c r="O46" s="4"/>
      <c r="P46" s="4"/>
      <c r="Q46" s="22"/>
    </row>
    <row r="47" spans="1:17" s="5" customFormat="1" x14ac:dyDescent="0.2">
      <c r="A47" s="23" t="s">
        <v>16</v>
      </c>
      <c r="B47" s="18" t="s">
        <v>3</v>
      </c>
      <c r="C47" s="24">
        <v>23</v>
      </c>
      <c r="D47" s="24">
        <v>369</v>
      </c>
      <c r="E47" s="24">
        <v>144</v>
      </c>
      <c r="F47" s="56">
        <f t="shared" si="0"/>
        <v>178.66666666666666</v>
      </c>
      <c r="G47" s="44">
        <v>23298</v>
      </c>
      <c r="H47" s="59">
        <v>178.66666666666666</v>
      </c>
      <c r="I47" s="4">
        <f>(H47/G47)</f>
        <v>7.6687555441096516E-3</v>
      </c>
      <c r="J47" s="4">
        <v>0.1</v>
      </c>
      <c r="K47" s="4">
        <f>(1*I47)/(1+1*(1-0.1)*I47)</f>
        <v>7.6161895180770827E-3</v>
      </c>
      <c r="L47" s="4">
        <f>(1-K47)</f>
        <v>0.99238381048192292</v>
      </c>
      <c r="M47" s="21">
        <v>100000</v>
      </c>
      <c r="N47" s="45">
        <f>M47-M48</f>
        <v>761.6189518077008</v>
      </c>
      <c r="O47" s="4">
        <f>(0.1*M47)+(1-0.1)*M48</f>
        <v>99314.542943373075</v>
      </c>
      <c r="P47" s="4">
        <f>SUM(O47:O56)</f>
        <v>7724980.6419044817</v>
      </c>
      <c r="Q47" s="22">
        <f>P47/M47</f>
        <v>77.249806419044816</v>
      </c>
    </row>
    <row r="48" spans="1:17" s="5" customFormat="1" x14ac:dyDescent="0.2">
      <c r="A48" s="23" t="s">
        <v>16</v>
      </c>
      <c r="B48" s="36" t="s">
        <v>4</v>
      </c>
      <c r="C48" s="24">
        <v>0</v>
      </c>
      <c r="D48" s="24">
        <v>34</v>
      </c>
      <c r="E48" s="24">
        <v>65</v>
      </c>
      <c r="F48" s="56">
        <f t="shared" si="0"/>
        <v>33</v>
      </c>
      <c r="G48" s="44">
        <v>101945</v>
      </c>
      <c r="H48" s="59">
        <v>33</v>
      </c>
      <c r="I48" s="4">
        <f>(H48/G48)</f>
        <v>3.2370395801657758E-4</v>
      </c>
      <c r="J48" s="4">
        <v>0.5</v>
      </c>
      <c r="K48" s="4">
        <f>(4*I48)/(1+4*(1-0.5)*I48)</f>
        <v>1.293978100400937E-3</v>
      </c>
      <c r="L48" s="4">
        <f t="shared" ref="L48:L56" si="21">(1-K48)</f>
        <v>0.99870602189959912</v>
      </c>
      <c r="M48" s="21">
        <f>(M47*L47)</f>
        <v>99238.381048192299</v>
      </c>
      <c r="N48" s="45">
        <f t="shared" ref="N48:N56" si="22">M48-M49</f>
        <v>128.41229179559741</v>
      </c>
      <c r="O48" s="4">
        <f>4 * (M49 + 0.5 * N48)</f>
        <v>396696.699609178</v>
      </c>
      <c r="P48" s="4">
        <f>SUM(O48:O56)</f>
        <v>7625666.0989611084</v>
      </c>
      <c r="Q48" s="22">
        <f t="shared" ref="Q48:Q56" si="23">P48/M48</f>
        <v>76.841903489517023</v>
      </c>
    </row>
    <row r="49" spans="1:17" s="5" customFormat="1" x14ac:dyDescent="0.2">
      <c r="A49" s="23" t="s">
        <v>16</v>
      </c>
      <c r="B49" s="36" t="s">
        <v>5</v>
      </c>
      <c r="C49" s="24">
        <v>34</v>
      </c>
      <c r="D49" s="24">
        <v>47</v>
      </c>
      <c r="E49" s="24">
        <v>104</v>
      </c>
      <c r="F49" s="56">
        <f t="shared" si="0"/>
        <v>61.666666666666664</v>
      </c>
      <c r="G49" s="44">
        <v>287016</v>
      </c>
      <c r="H49" s="59">
        <v>61.666666666666664</v>
      </c>
      <c r="I49" s="4">
        <f>(H49/G49)</f>
        <v>2.1485445642983897E-4</v>
      </c>
      <c r="J49" s="4">
        <v>0.5</v>
      </c>
      <c r="K49" s="4">
        <f>(10*I49)/(1+10*(1-0.5)*I49)</f>
        <v>2.1462389193164979E-3</v>
      </c>
      <c r="L49" s="4">
        <f t="shared" si="21"/>
        <v>0.99785376108068347</v>
      </c>
      <c r="M49" s="21">
        <f t="shared" ref="M49:M56" si="24">(M48*L48)</f>
        <v>99109.968756396702</v>
      </c>
      <c r="N49" s="45">
        <f t="shared" si="22"/>
        <v>212.71367223722336</v>
      </c>
      <c r="O49" s="4">
        <f>10 * (M50 + 0.5 * N49)</f>
        <v>990036.11920278077</v>
      </c>
      <c r="P49" s="4">
        <f t="shared" ref="P49:P50" si="25">SUM(O49:O57)</f>
        <v>7228969.3993519302</v>
      </c>
      <c r="Q49" s="22">
        <f t="shared" si="23"/>
        <v>72.938872749723899</v>
      </c>
    </row>
    <row r="50" spans="1:17" s="5" customFormat="1" x14ac:dyDescent="0.2">
      <c r="A50" s="23" t="s">
        <v>16</v>
      </c>
      <c r="B50" s="18" t="s">
        <v>6</v>
      </c>
      <c r="C50" s="24">
        <v>103</v>
      </c>
      <c r="D50" s="24">
        <v>52</v>
      </c>
      <c r="E50" s="24">
        <v>231</v>
      </c>
      <c r="F50" s="56">
        <f t="shared" si="0"/>
        <v>128.66666666666666</v>
      </c>
      <c r="G50" s="44">
        <v>254002</v>
      </c>
      <c r="H50" s="59">
        <v>128.66666666666666</v>
      </c>
      <c r="I50" s="4">
        <f>(H50/G50)</f>
        <v>5.0655769114678882E-4</v>
      </c>
      <c r="J50" s="4">
        <v>0.5</v>
      </c>
      <c r="K50" s="4">
        <f t="shared" ref="K50:K54" si="26">(10*I50)/(1+10*(1-0.5)*I50)</f>
        <v>5.0527792904117609E-3</v>
      </c>
      <c r="L50" s="4">
        <f t="shared" si="21"/>
        <v>0.99494722070958819</v>
      </c>
      <c r="M50" s="21">
        <f t="shared" si="24"/>
        <v>98897.255084159478</v>
      </c>
      <c r="N50" s="45">
        <f t="shared" si="22"/>
        <v>499.70600236782047</v>
      </c>
      <c r="O50" s="4">
        <f t="shared" ref="O50:O54" si="27">10 * (M51 + 0.5 * N50)</f>
        <v>986474.02082975581</v>
      </c>
      <c r="P50" s="4">
        <f t="shared" si="25"/>
        <v>6238933.2801491497</v>
      </c>
      <c r="Q50" s="22">
        <f t="shared" si="23"/>
        <v>63.084999425312148</v>
      </c>
    </row>
    <row r="51" spans="1:17" s="5" customFormat="1" x14ac:dyDescent="0.2">
      <c r="A51" s="23" t="s">
        <v>16</v>
      </c>
      <c r="B51" s="18" t="s">
        <v>7</v>
      </c>
      <c r="C51" s="24">
        <v>191</v>
      </c>
      <c r="D51" s="24">
        <v>74</v>
      </c>
      <c r="E51" s="24">
        <v>326</v>
      </c>
      <c r="F51" s="56">
        <f t="shared" si="0"/>
        <v>197</v>
      </c>
      <c r="G51" s="44">
        <v>179874</v>
      </c>
      <c r="H51" s="59">
        <v>197</v>
      </c>
      <c r="I51" s="4">
        <f>(H51/G51)</f>
        <v>1.0952110922089907E-3</v>
      </c>
      <c r="J51" s="4">
        <v>0.5</v>
      </c>
      <c r="K51" s="4">
        <f t="shared" si="26"/>
        <v>1.0892463189556506E-2</v>
      </c>
      <c r="L51" s="4">
        <f t="shared" si="21"/>
        <v>0.9891075368104435</v>
      </c>
      <c r="M51" s="21">
        <f t="shared" si="24"/>
        <v>98397.549081791658</v>
      </c>
      <c r="N51" s="45">
        <f t="shared" si="22"/>
        <v>1071.7916813159973</v>
      </c>
      <c r="O51" s="4">
        <f t="shared" si="27"/>
        <v>978616.53241133667</v>
      </c>
      <c r="P51" s="4">
        <f>SUM(O51:O58)</f>
        <v>5252459.259319393</v>
      </c>
      <c r="Q51" s="22">
        <f t="shared" si="23"/>
        <v>53.379980582172387</v>
      </c>
    </row>
    <row r="52" spans="1:17" s="5" customFormat="1" x14ac:dyDescent="0.2">
      <c r="A52" s="23" t="s">
        <v>16</v>
      </c>
      <c r="B52" s="18" t="s">
        <v>8</v>
      </c>
      <c r="C52" s="24">
        <v>282</v>
      </c>
      <c r="D52" s="24">
        <v>152</v>
      </c>
      <c r="E52" s="24">
        <v>466</v>
      </c>
      <c r="F52" s="56">
        <f t="shared" si="0"/>
        <v>300</v>
      </c>
      <c r="G52" s="44">
        <v>146703</v>
      </c>
      <c r="H52" s="59">
        <v>300</v>
      </c>
      <c r="I52" s="4">
        <f>(H52/G52)</f>
        <v>2.0449479560745178E-3</v>
      </c>
      <c r="J52" s="4">
        <v>0.5</v>
      </c>
      <c r="K52" s="4">
        <f t="shared" si="26"/>
        <v>2.0242505212445094E-2</v>
      </c>
      <c r="L52" s="4">
        <f t="shared" si="21"/>
        <v>0.97975749478755492</v>
      </c>
      <c r="M52" s="21">
        <f t="shared" si="24"/>
        <v>97325.757400475661</v>
      </c>
      <c r="N52" s="45">
        <f t="shared" si="22"/>
        <v>1970.1171514843008</v>
      </c>
      <c r="O52" s="4">
        <f t="shared" si="27"/>
        <v>963406.98824733507</v>
      </c>
      <c r="P52" s="4">
        <f>SUM(O52:O58)</f>
        <v>4273842.7269080561</v>
      </c>
      <c r="Q52" s="22">
        <f t="shared" si="23"/>
        <v>43.912761031204354</v>
      </c>
    </row>
    <row r="53" spans="1:17" s="5" customFormat="1" x14ac:dyDescent="0.2">
      <c r="A53" s="23" t="s">
        <v>16</v>
      </c>
      <c r="B53" s="18" t="s">
        <v>9</v>
      </c>
      <c r="C53" s="24">
        <v>561</v>
      </c>
      <c r="D53" s="24">
        <v>235</v>
      </c>
      <c r="E53" s="24">
        <v>619</v>
      </c>
      <c r="F53" s="56">
        <f t="shared" si="0"/>
        <v>471.66666666666669</v>
      </c>
      <c r="G53" s="44">
        <v>97665</v>
      </c>
      <c r="H53" s="59">
        <v>471.66666666666669</v>
      </c>
      <c r="I53" s="4">
        <f>(H53/G53)</f>
        <v>4.8294339493848018E-3</v>
      </c>
      <c r="J53" s="4">
        <v>0.5</v>
      </c>
      <c r="K53" s="4">
        <f t="shared" si="26"/>
        <v>4.715566367847502E-2</v>
      </c>
      <c r="L53" s="4">
        <f t="shared" si="21"/>
        <v>0.95284433632152499</v>
      </c>
      <c r="M53" s="21">
        <f t="shared" si="24"/>
        <v>95355.64024899136</v>
      </c>
      <c r="N53" s="45">
        <f t="shared" si="22"/>
        <v>4496.558501427091</v>
      </c>
      <c r="O53" s="4">
        <f t="shared" si="27"/>
        <v>931073.60998277809</v>
      </c>
      <c r="P53" s="4">
        <f>SUM(O53:O58)</f>
        <v>3310435.7386607211</v>
      </c>
      <c r="Q53" s="22">
        <f t="shared" si="23"/>
        <v>34.716727086269422</v>
      </c>
    </row>
    <row r="54" spans="1:17" s="5" customFormat="1" x14ac:dyDescent="0.2">
      <c r="A54" s="23" t="s">
        <v>16</v>
      </c>
      <c r="B54" s="18" t="s">
        <v>10</v>
      </c>
      <c r="C54" s="24">
        <v>778</v>
      </c>
      <c r="D54" s="24">
        <v>515</v>
      </c>
      <c r="E54" s="24">
        <v>892</v>
      </c>
      <c r="F54" s="56">
        <f t="shared" si="0"/>
        <v>728.33333333333337</v>
      </c>
      <c r="G54" s="44">
        <v>64759</v>
      </c>
      <c r="H54" s="59">
        <v>728.33333333333337</v>
      </c>
      <c r="I54" s="4">
        <f>(H54/G54)</f>
        <v>1.1246827982725697E-2</v>
      </c>
      <c r="J54" s="4">
        <v>0.5</v>
      </c>
      <c r="K54" s="4">
        <f t="shared" si="26"/>
        <v>0.10648044366039316</v>
      </c>
      <c r="L54" s="4">
        <f t="shared" si="21"/>
        <v>0.89351955633960678</v>
      </c>
      <c r="M54" s="21">
        <f t="shared" si="24"/>
        <v>90859.081747564269</v>
      </c>
      <c r="N54" s="45">
        <f t="shared" si="22"/>
        <v>9674.7153350565786</v>
      </c>
      <c r="O54" s="4">
        <f t="shared" si="27"/>
        <v>860217.24080035987</v>
      </c>
      <c r="P54" s="4">
        <f>SUM(O54:O58)</f>
        <v>2379362.1286779428</v>
      </c>
      <c r="Q54" s="22">
        <f t="shared" si="23"/>
        <v>26.187389118553668</v>
      </c>
    </row>
    <row r="55" spans="1:17" s="5" customFormat="1" x14ac:dyDescent="0.2">
      <c r="A55" s="23" t="s">
        <v>16</v>
      </c>
      <c r="B55" s="18" t="s">
        <v>11</v>
      </c>
      <c r="C55" s="24">
        <v>1325</v>
      </c>
      <c r="D55" s="24">
        <v>1181</v>
      </c>
      <c r="E55" s="24">
        <v>855</v>
      </c>
      <c r="F55" s="56">
        <f t="shared" si="0"/>
        <v>1120.3333333333333</v>
      </c>
      <c r="G55" s="44">
        <v>26540</v>
      </c>
      <c r="H55" s="59">
        <v>1120.3333333333333</v>
      </c>
      <c r="I55" s="4">
        <f>(H55/G55)</f>
        <v>4.2213011806078872E-2</v>
      </c>
      <c r="J55" s="4">
        <v>0.5</v>
      </c>
      <c r="K55" s="4">
        <f>(5*I55)/(1+5*(1-0.5)*I55)</f>
        <v>0.19091709506092192</v>
      </c>
      <c r="L55" s="4">
        <f t="shared" si="21"/>
        <v>0.80908290493907808</v>
      </c>
      <c r="M55" s="21">
        <f t="shared" si="24"/>
        <v>81184.36641250769</v>
      </c>
      <c r="N55" s="45">
        <f t="shared" si="22"/>
        <v>15499.483399837452</v>
      </c>
      <c r="O55" s="4">
        <f>5 * (M56 + 0.5 * N55)</f>
        <v>367173.12356294482</v>
      </c>
      <c r="P55" s="4">
        <f>SUM(O55:O58)</f>
        <v>1519144.887877583</v>
      </c>
      <c r="Q55" s="22">
        <f t="shared" si="23"/>
        <v>18.712283596063585</v>
      </c>
    </row>
    <row r="56" spans="1:17" s="5" customFormat="1" x14ac:dyDescent="0.2">
      <c r="A56" s="23" t="s">
        <v>16</v>
      </c>
      <c r="B56" s="18" t="s">
        <v>12</v>
      </c>
      <c r="C56" s="24">
        <v>2240</v>
      </c>
      <c r="D56" s="24">
        <v>2174</v>
      </c>
      <c r="E56" s="24">
        <v>2402</v>
      </c>
      <c r="F56" s="56">
        <f t="shared" si="0"/>
        <v>2272</v>
      </c>
      <c r="G56" s="44">
        <v>39846</v>
      </c>
      <c r="H56" s="59">
        <v>2272</v>
      </c>
      <c r="I56" s="4">
        <f>(H56/G56)</f>
        <v>5.7019525171911861E-2</v>
      </c>
      <c r="J56" s="4">
        <v>0.5</v>
      </c>
      <c r="K56" s="4">
        <f>(10*I56)/(1+10*(1-0.5)*I56)</f>
        <v>0.44369800414013988</v>
      </c>
      <c r="L56" s="4">
        <f t="shared" si="21"/>
        <v>0.55630199585986007</v>
      </c>
      <c r="M56" s="21">
        <f t="shared" si="24"/>
        <v>65684.883012670238</v>
      </c>
      <c r="N56" s="45">
        <f t="shared" si="22"/>
        <v>65684.883012670238</v>
      </c>
      <c r="O56" s="4">
        <f>M56/I56</f>
        <v>1151971.7643146382</v>
      </c>
      <c r="P56" s="4">
        <f>SUM(O56:O58)</f>
        <v>1151971.7643146382</v>
      </c>
      <c r="Q56" s="22">
        <f t="shared" si="23"/>
        <v>17.537852112676056</v>
      </c>
    </row>
    <row r="57" spans="1:17" s="5" customFormat="1" ht="12" thickBot="1" x14ac:dyDescent="0.25">
      <c r="A57" s="37" t="s">
        <v>16</v>
      </c>
      <c r="B57" s="38" t="s">
        <v>13</v>
      </c>
      <c r="C57" s="39"/>
      <c r="D57" s="39"/>
      <c r="E57" s="39"/>
      <c r="F57" s="61"/>
      <c r="G57" s="40">
        <v>1107</v>
      </c>
      <c r="H57" s="58"/>
      <c r="I57" s="41"/>
      <c r="J57" s="41"/>
      <c r="K57" s="41"/>
      <c r="L57" s="41"/>
      <c r="M57" s="42"/>
      <c r="N57" s="41"/>
      <c r="O57" s="41"/>
      <c r="P57" s="41"/>
      <c r="Q57" s="43"/>
    </row>
    <row r="58" spans="1:17" s="5" customFormat="1" x14ac:dyDescent="0.2">
      <c r="A58" s="23" t="s">
        <v>17</v>
      </c>
      <c r="B58" s="18" t="s">
        <v>2</v>
      </c>
      <c r="C58" s="24"/>
      <c r="D58" s="24"/>
      <c r="E58" s="24"/>
      <c r="F58" s="56"/>
      <c r="G58" s="44">
        <v>2603751</v>
      </c>
      <c r="H58" s="59"/>
      <c r="I58" s="4"/>
      <c r="J58" s="4"/>
      <c r="K58" s="4"/>
      <c r="L58" s="4"/>
      <c r="M58" s="21"/>
      <c r="N58" s="4"/>
      <c r="O58" s="4"/>
      <c r="P58" s="4"/>
      <c r="Q58" s="22"/>
    </row>
    <row r="59" spans="1:17" s="5" customFormat="1" x14ac:dyDescent="0.2">
      <c r="A59" s="23" t="s">
        <v>17</v>
      </c>
      <c r="B59" s="18" t="s">
        <v>3</v>
      </c>
      <c r="C59" s="24">
        <v>206</v>
      </c>
      <c r="D59" s="24">
        <v>353</v>
      </c>
      <c r="E59" s="24">
        <v>54</v>
      </c>
      <c r="F59" s="56">
        <f t="shared" si="0"/>
        <v>204.33333333333334</v>
      </c>
      <c r="G59" s="44">
        <v>65581</v>
      </c>
      <c r="H59" s="59">
        <v>204.33333333333334</v>
      </c>
      <c r="I59" s="4">
        <f>H59/G59</f>
        <v>3.1157398230178459E-3</v>
      </c>
      <c r="J59" s="4">
        <v>0.1</v>
      </c>
      <c r="K59" s="4">
        <f>(1*I59)/(1+1*(1-0.1)*I59)</f>
        <v>3.1070272034677063E-3</v>
      </c>
      <c r="L59" s="4">
        <f>(1-K59)</f>
        <v>0.99689297279653233</v>
      </c>
      <c r="M59" s="21">
        <v>100000</v>
      </c>
      <c r="N59" s="45">
        <f>(M59-M60)</f>
        <v>310.70272034677328</v>
      </c>
      <c r="O59" s="4">
        <f>(0.1*M59)+(1-0.1)*M60</f>
        <v>99720.367551687901</v>
      </c>
      <c r="P59" s="4">
        <f>SUM(O59:O68)</f>
        <v>8587442.185387129</v>
      </c>
      <c r="Q59" s="22">
        <f>P59/M59</f>
        <v>85.874421853871283</v>
      </c>
    </row>
    <row r="60" spans="1:17" s="5" customFormat="1" x14ac:dyDescent="0.2">
      <c r="A60" s="23" t="s">
        <v>17</v>
      </c>
      <c r="B60" s="36" t="s">
        <v>4</v>
      </c>
      <c r="C60" s="24">
        <v>102</v>
      </c>
      <c r="D60" s="24">
        <v>54</v>
      </c>
      <c r="E60" s="24">
        <v>110</v>
      </c>
      <c r="F60" s="56">
        <f t="shared" si="0"/>
        <v>88.666666666666671</v>
      </c>
      <c r="G60" s="44">
        <v>279175</v>
      </c>
      <c r="H60" s="59">
        <v>88.666666666666671</v>
      </c>
      <c r="I60" s="4">
        <f>H60/G60</f>
        <v>3.1760245962807085E-4</v>
      </c>
      <c r="J60" s="4">
        <v>0.5</v>
      </c>
      <c r="K60" s="4">
        <f>(4*I60)/(1+4*(1-0.5)*I60)</f>
        <v>1.2696033801996762E-3</v>
      </c>
      <c r="L60" s="4">
        <f t="shared" ref="L60:L68" si="28">(1-K60)</f>
        <v>0.99873039661980034</v>
      </c>
      <c r="M60" s="21">
        <f>(M59*L59)</f>
        <v>99689.297279653227</v>
      </c>
      <c r="N60" s="45">
        <f t="shared" ref="N60:N68" si="29">(M60-M61)</f>
        <v>126.56586879598035</v>
      </c>
      <c r="O60" s="4">
        <f>4 * (M61 + 0.5 * N60)</f>
        <v>398504.05738102098</v>
      </c>
      <c r="P60" s="4">
        <f>SUM(O60:O68)</f>
        <v>8487721.8178354409</v>
      </c>
      <c r="Q60" s="22">
        <f t="shared" ref="Q60:Q68" si="30">P60/M60</f>
        <v>85.141755930180494</v>
      </c>
    </row>
    <row r="61" spans="1:17" s="5" customFormat="1" ht="12" thickBot="1" x14ac:dyDescent="0.25">
      <c r="A61" s="23" t="s">
        <v>17</v>
      </c>
      <c r="B61" s="36" t="s">
        <v>5</v>
      </c>
      <c r="C61" s="24">
        <v>51</v>
      </c>
      <c r="D61" s="24">
        <v>59</v>
      </c>
      <c r="E61" s="24">
        <v>171</v>
      </c>
      <c r="F61" s="61">
        <f t="shared" si="0"/>
        <v>93.666666666666671</v>
      </c>
      <c r="G61" s="44">
        <v>723149</v>
      </c>
      <c r="H61" s="59">
        <v>93.666666666666671</v>
      </c>
      <c r="I61" s="4">
        <f>H61/G61</f>
        <v>1.2952609582073221E-4</v>
      </c>
      <c r="J61" s="4">
        <v>0.5</v>
      </c>
      <c r="K61" s="4">
        <f>(10*I61)/(1+10*(1-0.5)*I61)</f>
        <v>1.2944226506459218E-3</v>
      </c>
      <c r="L61" s="4">
        <f t="shared" si="28"/>
        <v>0.99870557734935406</v>
      </c>
      <c r="M61" s="21">
        <f t="shared" ref="M61:M68" si="31">(M60*L60)</f>
        <v>99562.731410857246</v>
      </c>
      <c r="N61" s="45">
        <f t="shared" si="29"/>
        <v>128.87625469839259</v>
      </c>
      <c r="O61" s="4">
        <f>10 * (M62 + 0.5 * N61)</f>
        <v>994982.93283508043</v>
      </c>
      <c r="P61" s="4">
        <f t="shared" ref="P61:P62" si="32">SUM(O61:O69)</f>
        <v>8089217.7604544209</v>
      </c>
      <c r="Q61" s="22">
        <f t="shared" si="30"/>
        <v>81.247447170501161</v>
      </c>
    </row>
    <row r="62" spans="1:17" s="5" customFormat="1" x14ac:dyDescent="0.2">
      <c r="A62" s="23" t="s">
        <v>17</v>
      </c>
      <c r="B62" s="18" t="s">
        <v>6</v>
      </c>
      <c r="C62" s="24">
        <v>112</v>
      </c>
      <c r="D62" s="24">
        <v>150</v>
      </c>
      <c r="E62" s="24">
        <v>205</v>
      </c>
      <c r="F62" s="56">
        <f t="shared" si="0"/>
        <v>155.66666666666666</v>
      </c>
      <c r="G62" s="44">
        <v>474042</v>
      </c>
      <c r="H62" s="59">
        <v>155.66666666666666</v>
      </c>
      <c r="I62" s="4">
        <f>H62/G62</f>
        <v>3.2838159206708827E-4</v>
      </c>
      <c r="J62" s="4">
        <v>0.5</v>
      </c>
      <c r="K62" s="4">
        <f t="shared" ref="K62:K66" si="33">(10*I62)/(1+10*(1-0.5)*I62)</f>
        <v>3.2784330353726777E-3</v>
      </c>
      <c r="L62" s="4">
        <f t="shared" si="28"/>
        <v>0.99672156696462733</v>
      </c>
      <c r="M62" s="21">
        <f t="shared" si="31"/>
        <v>99433.855156158854</v>
      </c>
      <c r="N62" s="45">
        <f t="shared" si="29"/>
        <v>325.98723557841731</v>
      </c>
      <c r="O62" s="4">
        <f t="shared" ref="O62:O66" si="34">10 * (M63 + 0.5 * N62)</f>
        <v>992708.61538369651</v>
      </c>
      <c r="P62" s="4">
        <f t="shared" si="32"/>
        <v>7094234.8276193403</v>
      </c>
      <c r="Q62" s="22">
        <f t="shared" si="30"/>
        <v>71.346271513640787</v>
      </c>
    </row>
    <row r="63" spans="1:17" s="5" customFormat="1" x14ac:dyDescent="0.2">
      <c r="A63" s="23" t="s">
        <v>17</v>
      </c>
      <c r="B63" s="18" t="s">
        <v>7</v>
      </c>
      <c r="C63" s="24">
        <v>167</v>
      </c>
      <c r="D63" s="24">
        <v>212</v>
      </c>
      <c r="E63" s="24">
        <v>228</v>
      </c>
      <c r="F63" s="56">
        <f t="shared" si="0"/>
        <v>202.33333333333334</v>
      </c>
      <c r="G63" s="44">
        <v>353983</v>
      </c>
      <c r="H63" s="59">
        <v>202.33333333333334</v>
      </c>
      <c r="I63" s="4">
        <f>H63/G63</f>
        <v>5.715905377753546E-4</v>
      </c>
      <c r="J63" s="4">
        <v>0.5</v>
      </c>
      <c r="K63" s="4">
        <f t="shared" si="33"/>
        <v>5.6996161444678979E-3</v>
      </c>
      <c r="L63" s="4">
        <f t="shared" si="28"/>
        <v>0.9943003838555321</v>
      </c>
      <c r="M63" s="21">
        <f t="shared" si="31"/>
        <v>99107.867920580436</v>
      </c>
      <c r="N63" s="45">
        <f t="shared" si="29"/>
        <v>564.87680404393177</v>
      </c>
      <c r="O63" s="4">
        <f t="shared" si="34"/>
        <v>988254.29518558457</v>
      </c>
      <c r="P63" s="4">
        <f>SUM(O63:O70)</f>
        <v>6101526.2122356435</v>
      </c>
      <c r="Q63" s="22">
        <f t="shared" si="30"/>
        <v>61.564498765376214</v>
      </c>
    </row>
    <row r="64" spans="1:17" s="5" customFormat="1" x14ac:dyDescent="0.2">
      <c r="A64" s="23" t="s">
        <v>17</v>
      </c>
      <c r="B64" s="18" t="s">
        <v>8</v>
      </c>
      <c r="C64" s="24">
        <v>850</v>
      </c>
      <c r="D64" s="24">
        <v>493</v>
      </c>
      <c r="E64" s="24">
        <v>383</v>
      </c>
      <c r="F64" s="56">
        <f t="shared" si="0"/>
        <v>575.33333333333337</v>
      </c>
      <c r="G64" s="44">
        <v>257801</v>
      </c>
      <c r="H64" s="59">
        <v>575.33333333333337</v>
      </c>
      <c r="I64" s="4">
        <f>H64/G64</f>
        <v>2.2316955067409878E-3</v>
      </c>
      <c r="J64" s="4">
        <v>0.5</v>
      </c>
      <c r="K64" s="4">
        <f t="shared" si="33"/>
        <v>2.2070679881795272E-2</v>
      </c>
      <c r="L64" s="4">
        <f t="shared" si="28"/>
        <v>0.97792932011820477</v>
      </c>
      <c r="M64" s="21">
        <f t="shared" si="31"/>
        <v>98542.991116536505</v>
      </c>
      <c r="N64" s="45">
        <f t="shared" si="29"/>
        <v>2174.9108115276613</v>
      </c>
      <c r="O64" s="4">
        <f t="shared" si="34"/>
        <v>974555.35710772674</v>
      </c>
      <c r="P64" s="4">
        <f>SUM(O64:O70)</f>
        <v>5113271.917050059</v>
      </c>
      <c r="Q64" s="22">
        <f t="shared" si="30"/>
        <v>51.888742762061348</v>
      </c>
    </row>
    <row r="65" spans="1:17" s="5" customFormat="1" x14ac:dyDescent="0.2">
      <c r="A65" s="23" t="s">
        <v>17</v>
      </c>
      <c r="B65" s="18" t="s">
        <v>9</v>
      </c>
      <c r="C65" s="24">
        <v>1645</v>
      </c>
      <c r="D65" s="24">
        <v>974</v>
      </c>
      <c r="E65" s="24">
        <v>571</v>
      </c>
      <c r="F65" s="56">
        <f t="shared" si="0"/>
        <v>1063.3333333333333</v>
      </c>
      <c r="G65" s="44">
        <v>192420</v>
      </c>
      <c r="H65" s="59">
        <v>1063.3333333333333</v>
      </c>
      <c r="I65" s="4">
        <f>H65/G65</f>
        <v>5.5261060873783036E-3</v>
      </c>
      <c r="J65" s="4">
        <v>0.5</v>
      </c>
      <c r="K65" s="4">
        <f t="shared" si="33"/>
        <v>5.3775222939599791E-2</v>
      </c>
      <c r="L65" s="4">
        <f t="shared" si="28"/>
        <v>0.9462247770604002</v>
      </c>
      <c r="M65" s="21">
        <f t="shared" si="31"/>
        <v>96368.080305008843</v>
      </c>
      <c r="N65" s="45">
        <f t="shared" si="29"/>
        <v>5182.2150026631134</v>
      </c>
      <c r="O65" s="4">
        <f t="shared" si="34"/>
        <v>937769.72803677293</v>
      </c>
      <c r="P65" s="4">
        <f>SUM(O65:O70)</f>
        <v>4138716.5599423321</v>
      </c>
      <c r="Q65" s="22">
        <f t="shared" si="30"/>
        <v>42.946964875123882</v>
      </c>
    </row>
    <row r="66" spans="1:17" s="5" customFormat="1" x14ac:dyDescent="0.2">
      <c r="A66" s="23" t="s">
        <v>17</v>
      </c>
      <c r="B66" s="18" t="s">
        <v>10</v>
      </c>
      <c r="C66" s="24">
        <v>1926</v>
      </c>
      <c r="D66" s="24">
        <v>1816</v>
      </c>
      <c r="E66" s="24">
        <v>1556</v>
      </c>
      <c r="F66" s="56">
        <f t="shared" si="0"/>
        <v>1766</v>
      </c>
      <c r="G66" s="44">
        <v>124300</v>
      </c>
      <c r="H66" s="59">
        <v>1766</v>
      </c>
      <c r="I66" s="4">
        <f>H66/G66</f>
        <v>1.4207562349155269E-2</v>
      </c>
      <c r="J66" s="4">
        <v>0.5</v>
      </c>
      <c r="K66" s="4">
        <f t="shared" si="33"/>
        <v>0.13265229474949297</v>
      </c>
      <c r="L66" s="4">
        <f t="shared" si="28"/>
        <v>0.86734770525050697</v>
      </c>
      <c r="M66" s="21">
        <f t="shared" si="31"/>
        <v>91185.86530234573</v>
      </c>
      <c r="N66" s="45">
        <f t="shared" si="29"/>
        <v>12096.014281074342</v>
      </c>
      <c r="O66" s="4">
        <f t="shared" si="34"/>
        <v>851378.58161808562</v>
      </c>
      <c r="P66" s="4">
        <f>SUM(O66:O70)</f>
        <v>3200946.8319055596</v>
      </c>
      <c r="Q66" s="22">
        <f t="shared" si="30"/>
        <v>35.103541774727404</v>
      </c>
    </row>
    <row r="67" spans="1:17" s="5" customFormat="1" x14ac:dyDescent="0.2">
      <c r="A67" s="23" t="s">
        <v>17</v>
      </c>
      <c r="B67" s="18" t="s">
        <v>11</v>
      </c>
      <c r="C67" s="24">
        <v>2423</v>
      </c>
      <c r="D67" s="24">
        <v>2142</v>
      </c>
      <c r="E67" s="24">
        <v>2230</v>
      </c>
      <c r="F67" s="56">
        <f t="shared" si="0"/>
        <v>2265</v>
      </c>
      <c r="G67" s="44">
        <v>41485</v>
      </c>
      <c r="H67" s="59">
        <v>2265</v>
      </c>
      <c r="I67" s="4">
        <f>H67/G67</f>
        <v>5.4598047487043506E-2</v>
      </c>
      <c r="J67" s="4">
        <v>0.5</v>
      </c>
      <c r="K67" s="4">
        <f>(5*I67)/(1+5*(1-0.5)*I67)</f>
        <v>0.2402036163105149</v>
      </c>
      <c r="L67" s="4">
        <f t="shared" si="28"/>
        <v>0.7597963836894851</v>
      </c>
      <c r="M67" s="21">
        <f t="shared" si="31"/>
        <v>79089.851021271388</v>
      </c>
      <c r="N67" s="45">
        <f t="shared" si="29"/>
        <v>18997.66822876926</v>
      </c>
      <c r="O67" s="4">
        <f>5 * (M68 + 0.5 * N67)</f>
        <v>347955.08453443379</v>
      </c>
      <c r="P67" s="4">
        <f>SUM(O67:O70)</f>
        <v>2349568.2502874741</v>
      </c>
      <c r="Q67" s="22">
        <f t="shared" si="30"/>
        <v>29.707582198575043</v>
      </c>
    </row>
    <row r="68" spans="1:17" s="5" customFormat="1" x14ac:dyDescent="0.2">
      <c r="A68" s="23" t="s">
        <v>17</v>
      </c>
      <c r="B68" s="18" t="s">
        <v>12</v>
      </c>
      <c r="C68" s="24">
        <v>1453</v>
      </c>
      <c r="D68" s="24">
        <v>2526</v>
      </c>
      <c r="E68" s="24">
        <v>2622</v>
      </c>
      <c r="F68" s="56">
        <f t="shared" si="0"/>
        <v>2200.3333333333335</v>
      </c>
      <c r="G68" s="44">
        <v>73291</v>
      </c>
      <c r="H68" s="59">
        <v>2200.3333333333335</v>
      </c>
      <c r="I68" s="4">
        <f>H68/G68</f>
        <v>3.0021876264934761E-2</v>
      </c>
      <c r="J68" s="4">
        <v>0.5</v>
      </c>
      <c r="K68" s="4">
        <f>(10*I68)/(1+10*(1-0.5)*I68)</f>
        <v>0.26103496547742389</v>
      </c>
      <c r="L68" s="4">
        <f t="shared" si="28"/>
        <v>0.73896503452257611</v>
      </c>
      <c r="M68" s="21">
        <f t="shared" si="31"/>
        <v>60092.182792502128</v>
      </c>
      <c r="N68" s="45">
        <f t="shared" si="29"/>
        <v>60092.182792502128</v>
      </c>
      <c r="O68" s="4">
        <f>M68/I68</f>
        <v>2001613.1657530402</v>
      </c>
      <c r="P68" s="4">
        <f>SUM(O68:O70)</f>
        <v>2001613.1657530402</v>
      </c>
      <c r="Q68" s="22">
        <f t="shared" si="30"/>
        <v>33.309044084229654</v>
      </c>
    </row>
    <row r="69" spans="1:17" s="5" customFormat="1" ht="12" thickBot="1" x14ac:dyDescent="0.25">
      <c r="A69" s="37" t="s">
        <v>17</v>
      </c>
      <c r="B69" s="38" t="s">
        <v>13</v>
      </c>
      <c r="C69" s="39"/>
      <c r="D69" s="39"/>
      <c r="E69" s="39"/>
      <c r="F69" s="61"/>
      <c r="G69" s="40">
        <v>18524</v>
      </c>
      <c r="H69" s="58"/>
      <c r="I69" s="41"/>
      <c r="J69" s="41"/>
      <c r="K69" s="41"/>
      <c r="L69" s="41"/>
      <c r="M69" s="42"/>
      <c r="N69" s="41"/>
      <c r="O69" s="41"/>
      <c r="P69" s="41"/>
      <c r="Q69" s="43"/>
    </row>
    <row r="70" spans="1:17" s="5" customFormat="1" x14ac:dyDescent="0.2">
      <c r="A70" s="23" t="s">
        <v>18</v>
      </c>
      <c r="B70" s="18" t="s">
        <v>2</v>
      </c>
      <c r="C70" s="24"/>
      <c r="D70" s="24"/>
      <c r="E70" s="24"/>
      <c r="F70" s="56"/>
      <c r="G70" s="44">
        <v>2548462</v>
      </c>
      <c r="H70" s="59"/>
      <c r="I70" s="4"/>
      <c r="J70" s="4"/>
      <c r="K70" s="4"/>
      <c r="L70" s="4"/>
      <c r="M70" s="21"/>
      <c r="N70" s="4"/>
      <c r="O70" s="4"/>
      <c r="P70" s="4"/>
      <c r="Q70" s="22"/>
    </row>
    <row r="71" spans="1:17" s="5" customFormat="1" x14ac:dyDescent="0.2">
      <c r="A71" s="23" t="s">
        <v>18</v>
      </c>
      <c r="B71" s="18" t="s">
        <v>3</v>
      </c>
      <c r="C71" s="24">
        <v>217</v>
      </c>
      <c r="D71" s="24">
        <v>607</v>
      </c>
      <c r="E71" s="24">
        <v>194</v>
      </c>
      <c r="F71" s="56">
        <f t="shared" si="0"/>
        <v>339.33333333333331</v>
      </c>
      <c r="G71" s="44">
        <v>57470</v>
      </c>
      <c r="H71" s="59">
        <v>339.33333333333331</v>
      </c>
      <c r="I71" s="4">
        <f>(H71/G71)</f>
        <v>5.9045298996577922E-3</v>
      </c>
      <c r="J71" s="4">
        <v>0.1</v>
      </c>
      <c r="K71" s="4">
        <f>(1*I71)/(1+1*(1-0.1)*I71)</f>
        <v>5.8733186327283469E-3</v>
      </c>
      <c r="L71" s="4">
        <f>(1-K71)</f>
        <v>0.99412668136727167</v>
      </c>
      <c r="M71" s="21">
        <v>100000</v>
      </c>
      <c r="N71" s="45">
        <f>(M71-M72)</f>
        <v>587.33186327283329</v>
      </c>
      <c r="O71" s="4">
        <f>(0.1*M71)+(1-0.1)*M72</f>
        <v>99471.401323054451</v>
      </c>
      <c r="P71" s="4">
        <f>SUM(O71:O80)</f>
        <v>7978436.1620702511</v>
      </c>
      <c r="Q71" s="22">
        <f>P71/M71</f>
        <v>79.784361620702512</v>
      </c>
    </row>
    <row r="72" spans="1:17" s="5" customFormat="1" x14ac:dyDescent="0.2">
      <c r="A72" s="23" t="s">
        <v>18</v>
      </c>
      <c r="B72" s="36" t="s">
        <v>4</v>
      </c>
      <c r="C72" s="24">
        <v>255</v>
      </c>
      <c r="D72" s="24">
        <v>189</v>
      </c>
      <c r="E72" s="24">
        <v>212</v>
      </c>
      <c r="F72" s="56">
        <f t="shared" si="0"/>
        <v>218.66666666666666</v>
      </c>
      <c r="G72" s="44">
        <v>243100</v>
      </c>
      <c r="H72" s="59">
        <v>218.66666666666666</v>
      </c>
      <c r="I72" s="4">
        <f>(H72/G72)</f>
        <v>8.9949266419854653E-4</v>
      </c>
      <c r="J72" s="4">
        <v>0.5</v>
      </c>
      <c r="K72" s="4">
        <f>(4*I72)/(1+4*(1-0.5)*I72)</f>
        <v>3.5915095837462294E-3</v>
      </c>
      <c r="L72" s="4">
        <f t="shared" ref="L72:L80" si="35">(1-K72)</f>
        <v>0.99640849041625379</v>
      </c>
      <c r="M72" s="21">
        <f>(M71*L71)</f>
        <v>99412.668136727167</v>
      </c>
      <c r="N72" s="45">
        <f t="shared" ref="N72:N80" si="36">(M72-M73)</f>
        <v>357.04155035883014</v>
      </c>
      <c r="O72" s="4">
        <f>4 * (M73 + 0.5 * N72)</f>
        <v>396936.58944619098</v>
      </c>
      <c r="P72" s="4">
        <f>SUM(O72:O80)</f>
        <v>7878964.7607471962</v>
      </c>
      <c r="Q72" s="22">
        <f t="shared" ref="Q72:Q80" si="37">P72/M72</f>
        <v>79.255138287917845</v>
      </c>
    </row>
    <row r="73" spans="1:17" s="5" customFormat="1" x14ac:dyDescent="0.2">
      <c r="A73" s="23" t="s">
        <v>18</v>
      </c>
      <c r="B73" s="36" t="s">
        <v>5</v>
      </c>
      <c r="C73" s="24">
        <v>345</v>
      </c>
      <c r="D73" s="24">
        <v>267</v>
      </c>
      <c r="E73" s="24">
        <v>270</v>
      </c>
      <c r="F73" s="56">
        <f t="shared" si="0"/>
        <v>294</v>
      </c>
      <c r="G73" s="44">
        <v>648616</v>
      </c>
      <c r="H73" s="59">
        <v>294</v>
      </c>
      <c r="I73" s="4">
        <f>(H73/G73)</f>
        <v>4.5327281473167482E-4</v>
      </c>
      <c r="J73" s="4">
        <v>0.5</v>
      </c>
      <c r="K73" s="4">
        <f>(10*I73)/(1+10*(1-0.5)*I73)</f>
        <v>4.5224785643745592E-3</v>
      </c>
      <c r="L73" s="4">
        <f t="shared" si="35"/>
        <v>0.9954775214356254</v>
      </c>
      <c r="M73" s="21">
        <f t="shared" ref="M73:M80" si="38">(M72*L72)</f>
        <v>99055.626586368337</v>
      </c>
      <c r="N73" s="45">
        <f t="shared" si="36"/>
        <v>447.97694791754475</v>
      </c>
      <c r="O73" s="4">
        <f>10 * (M74 + 0.5 * N73)</f>
        <v>988316.38112409564</v>
      </c>
      <c r="P73" s="4">
        <f t="shared" ref="P73:P74" si="39">SUM(O73:O81)</f>
        <v>7482028.1713010054</v>
      </c>
      <c r="Q73" s="22">
        <f t="shared" si="37"/>
        <v>75.533600958823811</v>
      </c>
    </row>
    <row r="74" spans="1:17" s="5" customFormat="1" x14ac:dyDescent="0.2">
      <c r="A74" s="23" t="s">
        <v>18</v>
      </c>
      <c r="B74" s="18" t="s">
        <v>6</v>
      </c>
      <c r="C74" s="24">
        <v>410</v>
      </c>
      <c r="D74" s="24">
        <v>419</v>
      </c>
      <c r="E74" s="24">
        <v>426</v>
      </c>
      <c r="F74" s="56">
        <f t="shared" si="0"/>
        <v>418.33333333333331</v>
      </c>
      <c r="G74" s="44">
        <v>523515</v>
      </c>
      <c r="H74" s="59">
        <v>418.33333333333331</v>
      </c>
      <c r="I74" s="4">
        <f>(H74/G74)</f>
        <v>7.9908566771407375E-4</v>
      </c>
      <c r="J74" s="4">
        <v>0.5</v>
      </c>
      <c r="K74" s="4">
        <f t="shared" ref="K74:K78" si="40">(10*I74)/(1+10*(1-0.5)*I74)</f>
        <v>7.9590568359102481E-3</v>
      </c>
      <c r="L74" s="4">
        <f t="shared" si="35"/>
        <v>0.99204094316408975</v>
      </c>
      <c r="M74" s="21">
        <f t="shared" si="38"/>
        <v>98607.649638450792</v>
      </c>
      <c r="N74" s="45">
        <f t="shared" si="36"/>
        <v>784.82388792795246</v>
      </c>
      <c r="O74" s="4">
        <f t="shared" ref="O74:O78" si="41">10 * (M75 + 0.5 * N74)</f>
        <v>982152.37694486813</v>
      </c>
      <c r="P74" s="4">
        <f t="shared" si="39"/>
        <v>6493711.7901769085</v>
      </c>
      <c r="Q74" s="22">
        <f t="shared" si="37"/>
        <v>65.854036821548661</v>
      </c>
    </row>
    <row r="75" spans="1:17" s="5" customFormat="1" x14ac:dyDescent="0.2">
      <c r="A75" s="23" t="s">
        <v>18</v>
      </c>
      <c r="B75" s="18" t="s">
        <v>7</v>
      </c>
      <c r="C75" s="24">
        <v>614</v>
      </c>
      <c r="D75" s="24">
        <v>585</v>
      </c>
      <c r="E75" s="24">
        <v>653</v>
      </c>
      <c r="F75" s="56">
        <f t="shared" si="0"/>
        <v>617.33333333333337</v>
      </c>
      <c r="G75" s="44">
        <v>349114</v>
      </c>
      <c r="H75" s="59">
        <v>617.33333333333337</v>
      </c>
      <c r="I75" s="4">
        <f>(H75/G75)</f>
        <v>1.7682858130391029E-3</v>
      </c>
      <c r="J75" s="4">
        <v>0.5</v>
      </c>
      <c r="K75" s="4">
        <f t="shared" si="40"/>
        <v>1.7527886564666736E-2</v>
      </c>
      <c r="L75" s="4">
        <f t="shared" si="35"/>
        <v>0.98247211343533325</v>
      </c>
      <c r="M75" s="21">
        <f t="shared" si="38"/>
        <v>97822.825750522839</v>
      </c>
      <c r="N75" s="45">
        <f t="shared" si="36"/>
        <v>1714.627393190327</v>
      </c>
      <c r="O75" s="4">
        <f t="shared" si="41"/>
        <v>969655.12053927663</v>
      </c>
      <c r="P75" s="4">
        <f>SUM(O75:O82)</f>
        <v>5511559.4132320406</v>
      </c>
      <c r="Q75" s="22">
        <f t="shared" si="37"/>
        <v>56.342263382251382</v>
      </c>
    </row>
    <row r="76" spans="1:17" s="5" customFormat="1" x14ac:dyDescent="0.2">
      <c r="A76" s="23" t="s">
        <v>18</v>
      </c>
      <c r="B76" s="18" t="s">
        <v>8</v>
      </c>
      <c r="C76" s="24">
        <v>790</v>
      </c>
      <c r="D76" s="24">
        <v>806</v>
      </c>
      <c r="E76" s="24">
        <v>875</v>
      </c>
      <c r="F76" s="56">
        <f t="shared" ref="F76:F139" si="42">AVERAGE(C76,D76,E76)</f>
        <v>823.66666666666663</v>
      </c>
      <c r="G76" s="44">
        <v>279059</v>
      </c>
      <c r="H76" s="59">
        <v>823.66666666666663</v>
      </c>
      <c r="I76" s="4">
        <f>(H76/G76)</f>
        <v>2.9515861042527444E-3</v>
      </c>
      <c r="J76" s="4">
        <v>0.5</v>
      </c>
      <c r="K76" s="4">
        <f t="shared" si="40"/>
        <v>2.9086602976697757E-2</v>
      </c>
      <c r="L76" s="4">
        <f t="shared" si="35"/>
        <v>0.97091339702330226</v>
      </c>
      <c r="M76" s="21">
        <f t="shared" si="38"/>
        <v>96108.198357332512</v>
      </c>
      <c r="N76" s="45">
        <f t="shared" si="36"/>
        <v>2795.4610084254382</v>
      </c>
      <c r="O76" s="4">
        <f t="shared" si="41"/>
        <v>947104.67853119806</v>
      </c>
      <c r="P76" s="4">
        <f>SUM(O76:O82)</f>
        <v>4541904.2926927647</v>
      </c>
      <c r="Q76" s="22">
        <f t="shared" si="37"/>
        <v>47.258239882989578</v>
      </c>
    </row>
    <row r="77" spans="1:17" s="5" customFormat="1" x14ac:dyDescent="0.2">
      <c r="A77" s="23" t="s">
        <v>18</v>
      </c>
      <c r="B77" s="18" t="s">
        <v>9</v>
      </c>
      <c r="C77" s="24">
        <v>1054</v>
      </c>
      <c r="D77" s="24">
        <v>1084</v>
      </c>
      <c r="E77" s="24">
        <v>776</v>
      </c>
      <c r="F77" s="56">
        <f t="shared" si="42"/>
        <v>971.33333333333337</v>
      </c>
      <c r="G77" s="44">
        <v>189534</v>
      </c>
      <c r="H77" s="59">
        <v>971.33333333333337</v>
      </c>
      <c r="I77" s="4">
        <f>(H77/G77)</f>
        <v>5.124850070875586E-3</v>
      </c>
      <c r="J77" s="4">
        <v>0.5</v>
      </c>
      <c r="K77" s="4">
        <f t="shared" si="40"/>
        <v>4.9968105464597061E-2</v>
      </c>
      <c r="L77" s="4">
        <f t="shared" si="35"/>
        <v>0.95003189453540293</v>
      </c>
      <c r="M77" s="21">
        <f t="shared" si="38"/>
        <v>93312.737348907074</v>
      </c>
      <c r="N77" s="45">
        <f t="shared" si="36"/>
        <v>4662.6607010404405</v>
      </c>
      <c r="O77" s="4">
        <f t="shared" si="41"/>
        <v>909814.06998386851</v>
      </c>
      <c r="P77" s="4">
        <f>SUM(O77:O82)</f>
        <v>3594799.6141615668</v>
      </c>
      <c r="Q77" s="22">
        <f t="shared" si="37"/>
        <v>38.524211338053419</v>
      </c>
    </row>
    <row r="78" spans="1:17" s="5" customFormat="1" x14ac:dyDescent="0.2">
      <c r="A78" s="23" t="s">
        <v>18</v>
      </c>
      <c r="B78" s="18" t="s">
        <v>10</v>
      </c>
      <c r="C78" s="24">
        <v>1574</v>
      </c>
      <c r="D78" s="24">
        <v>1568</v>
      </c>
      <c r="E78" s="24">
        <v>1314</v>
      </c>
      <c r="F78" s="56">
        <f t="shared" si="42"/>
        <v>1485.3333333333333</v>
      </c>
      <c r="G78" s="44">
        <v>127553</v>
      </c>
      <c r="H78" s="59">
        <v>1485.3333333333333</v>
      </c>
      <c r="I78" s="4">
        <f>(H78/G78)</f>
        <v>1.1644832605531294E-2</v>
      </c>
      <c r="J78" s="4">
        <v>0.5</v>
      </c>
      <c r="K78" s="4">
        <f t="shared" si="40"/>
        <v>0.11004126547455294</v>
      </c>
      <c r="L78" s="4">
        <f t="shared" si="35"/>
        <v>0.88995873452544705</v>
      </c>
      <c r="M78" s="21">
        <f t="shared" si="38"/>
        <v>88650.076647866634</v>
      </c>
      <c r="N78" s="45">
        <f t="shared" si="36"/>
        <v>9755.1666187473602</v>
      </c>
      <c r="O78" s="4">
        <f t="shared" si="41"/>
        <v>837724.93338492955</v>
      </c>
      <c r="P78" s="4">
        <f>SUM(O78:O82)</f>
        <v>2684985.544177698</v>
      </c>
      <c r="Q78" s="22">
        <f t="shared" si="37"/>
        <v>30.287458800999381</v>
      </c>
    </row>
    <row r="79" spans="1:17" s="5" customFormat="1" x14ac:dyDescent="0.2">
      <c r="A79" s="23" t="s">
        <v>18</v>
      </c>
      <c r="B79" s="18" t="s">
        <v>11</v>
      </c>
      <c r="C79" s="24">
        <v>2211</v>
      </c>
      <c r="D79" s="24">
        <v>2118</v>
      </c>
      <c r="E79" s="24">
        <v>1632</v>
      </c>
      <c r="F79" s="56">
        <f t="shared" si="42"/>
        <v>1987</v>
      </c>
      <c r="G79" s="44">
        <v>44262</v>
      </c>
      <c r="H79" s="59">
        <v>1987</v>
      </c>
      <c r="I79" s="4">
        <f>(H79/G79)</f>
        <v>4.489178076001988E-2</v>
      </c>
      <c r="J79" s="4">
        <v>0.5</v>
      </c>
      <c r="K79" s="4">
        <f>(5*I79)/(1+5*(1-0.5)*I79)</f>
        <v>0.20180989041123715</v>
      </c>
      <c r="L79" s="4">
        <f t="shared" si="35"/>
        <v>0.79819010958876291</v>
      </c>
      <c r="M79" s="21">
        <f t="shared" si="38"/>
        <v>78894.910029119274</v>
      </c>
      <c r="N79" s="45">
        <f t="shared" si="36"/>
        <v>15921.773146980973</v>
      </c>
      <c r="O79" s="4">
        <f>5 * (M80 + 0.5 * N79)</f>
        <v>354670.11727814394</v>
      </c>
      <c r="P79" s="4">
        <f>SUM(O79:O82)</f>
        <v>1847260.6107927687</v>
      </c>
      <c r="Q79" s="22">
        <f t="shared" si="37"/>
        <v>23.414192501277515</v>
      </c>
    </row>
    <row r="80" spans="1:17" s="5" customFormat="1" x14ac:dyDescent="0.2">
      <c r="A80" s="23" t="s">
        <v>18</v>
      </c>
      <c r="B80" s="18" t="s">
        <v>12</v>
      </c>
      <c r="C80" s="24">
        <v>3785</v>
      </c>
      <c r="D80" s="24">
        <v>3292</v>
      </c>
      <c r="E80" s="24">
        <v>2135</v>
      </c>
      <c r="F80" s="56">
        <f t="shared" si="42"/>
        <v>3070.6666666666665</v>
      </c>
      <c r="G80" s="44">
        <v>72781</v>
      </c>
      <c r="H80" s="59">
        <v>3070.6666666666665</v>
      </c>
      <c r="I80" s="4">
        <f>(H80/G80)</f>
        <v>4.2190498435947112E-2</v>
      </c>
      <c r="J80" s="4">
        <v>0.5</v>
      </c>
      <c r="K80" s="4">
        <f>(10*I80)/(1+10*(1-0.5)*I80)</f>
        <v>0.34840754454374573</v>
      </c>
      <c r="L80" s="4">
        <f t="shared" si="35"/>
        <v>0.65159245545625422</v>
      </c>
      <c r="M80" s="21">
        <f t="shared" si="38"/>
        <v>62973.1368821383</v>
      </c>
      <c r="N80" s="45">
        <f t="shared" si="36"/>
        <v>62973.1368821383</v>
      </c>
      <c r="O80" s="4">
        <f>M80/I80</f>
        <v>1492590.4935146247</v>
      </c>
      <c r="P80" s="4">
        <f>SUM(O80:O82)</f>
        <v>1492590.4935146247</v>
      </c>
      <c r="Q80" s="22">
        <f t="shared" si="37"/>
        <v>23.702019105514545</v>
      </c>
    </row>
    <row r="81" spans="1:17" s="5" customFormat="1" ht="12" thickBot="1" x14ac:dyDescent="0.25">
      <c r="A81" s="37" t="s">
        <v>18</v>
      </c>
      <c r="B81" s="38" t="s">
        <v>13</v>
      </c>
      <c r="C81" s="39"/>
      <c r="D81" s="39"/>
      <c r="E81" s="39"/>
      <c r="F81" s="61"/>
      <c r="G81" s="40">
        <v>13458</v>
      </c>
      <c r="H81" s="58"/>
      <c r="I81" s="41"/>
      <c r="J81" s="41"/>
      <c r="K81" s="41"/>
      <c r="L81" s="41"/>
      <c r="M81" s="42"/>
      <c r="N81" s="41"/>
      <c r="O81" s="41"/>
      <c r="P81" s="41"/>
      <c r="Q81" s="43"/>
    </row>
    <row r="82" spans="1:17" s="5" customFormat="1" x14ac:dyDescent="0.2">
      <c r="A82" s="23" t="s">
        <v>19</v>
      </c>
      <c r="B82" s="18" t="s">
        <v>2</v>
      </c>
      <c r="C82" s="24"/>
      <c r="D82" s="24"/>
      <c r="E82" s="24"/>
      <c r="F82" s="56"/>
      <c r="G82" s="44">
        <v>2408523</v>
      </c>
      <c r="H82" s="59"/>
      <c r="I82" s="4"/>
      <c r="J82" s="4"/>
      <c r="K82" s="4"/>
      <c r="L82" s="4"/>
      <c r="M82" s="21"/>
      <c r="N82" s="4"/>
      <c r="O82" s="4"/>
      <c r="P82" s="4"/>
      <c r="Q82" s="22"/>
    </row>
    <row r="83" spans="1:17" s="5" customFormat="1" x14ac:dyDescent="0.2">
      <c r="A83" s="23" t="s">
        <v>19</v>
      </c>
      <c r="B83" s="18" t="s">
        <v>3</v>
      </c>
      <c r="C83" s="24">
        <v>561</v>
      </c>
      <c r="D83" s="24">
        <v>394</v>
      </c>
      <c r="E83" s="24">
        <v>367</v>
      </c>
      <c r="F83" s="56">
        <f t="shared" si="42"/>
        <v>440.66666666666669</v>
      </c>
      <c r="G83" s="44">
        <v>45656</v>
      </c>
      <c r="H83" s="59">
        <v>440.66666666666669</v>
      </c>
      <c r="I83" s="4">
        <f>(H83/G83)</f>
        <v>9.6518894924361893E-3</v>
      </c>
      <c r="J83" s="4">
        <v>0.1</v>
      </c>
      <c r="K83" s="4">
        <f>(1*I83)/(1+1*(1-0.1)*I83)</f>
        <v>9.5687684662031387E-3</v>
      </c>
      <c r="L83" s="4">
        <f>(1-K83)</f>
        <v>0.99043123153379686</v>
      </c>
      <c r="M83" s="21">
        <v>100000</v>
      </c>
      <c r="N83" s="4">
        <f>(M83-M84)</f>
        <v>956.87684662031825</v>
      </c>
      <c r="O83" s="4">
        <f>(0.1*M83)+(1-0.1)*M84</f>
        <v>99138.810838041711</v>
      </c>
      <c r="P83" s="4">
        <f>SUM(O83:O92)</f>
        <v>7208230.7766123051</v>
      </c>
      <c r="Q83" s="22">
        <f>P83/M83</f>
        <v>72.082307766123051</v>
      </c>
    </row>
    <row r="84" spans="1:17" s="5" customFormat="1" x14ac:dyDescent="0.2">
      <c r="A84" s="23" t="s">
        <v>19</v>
      </c>
      <c r="B84" s="36" t="s">
        <v>4</v>
      </c>
      <c r="C84" s="24">
        <v>522</v>
      </c>
      <c r="D84" s="24">
        <v>455</v>
      </c>
      <c r="E84" s="24">
        <v>570</v>
      </c>
      <c r="F84" s="56">
        <f t="shared" si="42"/>
        <v>515.66666666666663</v>
      </c>
      <c r="G84" s="44">
        <v>202407</v>
      </c>
      <c r="H84" s="59">
        <v>515.66666666666663</v>
      </c>
      <c r="I84" s="4">
        <f>(H84/G84)</f>
        <v>2.5476720996144729E-3</v>
      </c>
      <c r="J84" s="4">
        <v>0.5</v>
      </c>
      <c r="K84" s="4">
        <f>(4*I84)/(1+4*(1-0.5)*I84)</f>
        <v>1.0139026568247543E-2</v>
      </c>
      <c r="L84" s="4">
        <f t="shared" ref="L84:L92" si="43">(1-K84)</f>
        <v>0.9898609734317525</v>
      </c>
      <c r="M84" s="21">
        <f>(M83*L83)</f>
        <v>99043.123153379682</v>
      </c>
      <c r="N84" s="4">
        <f t="shared" ref="N84:N92" si="44">(M84-M85)</f>
        <v>1004.2008570543258</v>
      </c>
      <c r="O84" s="4">
        <f>4 * (M85 + 0.5 * N84)</f>
        <v>394164.09089941008</v>
      </c>
      <c r="P84" s="4">
        <f>SUM(O84:O92)</f>
        <v>7109091.9657742642</v>
      </c>
      <c r="Q84" s="22">
        <f t="shared" ref="Q84:Q92" si="45">P84/M84</f>
        <v>71.777744273724252</v>
      </c>
    </row>
    <row r="85" spans="1:17" s="5" customFormat="1" x14ac:dyDescent="0.2">
      <c r="A85" s="23" t="s">
        <v>19</v>
      </c>
      <c r="B85" s="36" t="s">
        <v>5</v>
      </c>
      <c r="C85" s="24">
        <v>562</v>
      </c>
      <c r="D85" s="24">
        <v>564</v>
      </c>
      <c r="E85" s="24">
        <v>715</v>
      </c>
      <c r="F85" s="56">
        <f t="shared" si="42"/>
        <v>613.66666666666663</v>
      </c>
      <c r="G85" s="44">
        <v>546109</v>
      </c>
      <c r="H85" s="59">
        <v>613.66666666666663</v>
      </c>
      <c r="I85" s="4">
        <f>(H85/G85)</f>
        <v>1.1237072940872E-3</v>
      </c>
      <c r="J85" s="4">
        <v>0.5</v>
      </c>
      <c r="K85" s="4">
        <f>(10*I85)/(1+10*(1-0.5)*I85)</f>
        <v>1.1174289786177143E-2</v>
      </c>
      <c r="L85" s="4">
        <f t="shared" si="43"/>
        <v>0.98882571021382282</v>
      </c>
      <c r="M85" s="21">
        <f t="shared" ref="M85:M92" si="46">(M84*L84)</f>
        <v>98038.922296325356</v>
      </c>
      <c r="N85" s="4">
        <f t="shared" si="44"/>
        <v>1095.5153280636441</v>
      </c>
      <c r="O85" s="4">
        <f>10 * (M86 + 0.5 * N85)</f>
        <v>974911.64632293535</v>
      </c>
      <c r="P85" s="4">
        <f>SUM(O85:O92)</f>
        <v>6714927.8748748545</v>
      </c>
      <c r="Q85" s="22">
        <f t="shared" si="45"/>
        <v>68.492469292744758</v>
      </c>
    </row>
    <row r="86" spans="1:17" s="5" customFormat="1" x14ac:dyDescent="0.2">
      <c r="A86" s="23" t="s">
        <v>19</v>
      </c>
      <c r="B86" s="18" t="s">
        <v>6</v>
      </c>
      <c r="C86" s="24">
        <v>544</v>
      </c>
      <c r="D86" s="24">
        <v>626</v>
      </c>
      <c r="E86" s="24">
        <v>658</v>
      </c>
      <c r="F86" s="56">
        <f t="shared" si="42"/>
        <v>609.33333333333337</v>
      </c>
      <c r="G86" s="44">
        <v>461459</v>
      </c>
      <c r="H86" s="59">
        <v>609.33333333333337</v>
      </c>
      <c r="I86" s="4">
        <f>(H86/G86)</f>
        <v>1.3204495596214037E-3</v>
      </c>
      <c r="J86" s="4">
        <v>0.5</v>
      </c>
      <c r="K86" s="4">
        <f t="shared" ref="K86:K90" si="47">(10*I86)/(1+10*(1-0.5)*I86)</f>
        <v>1.3117888048728505E-2</v>
      </c>
      <c r="L86" s="4">
        <f t="shared" si="43"/>
        <v>0.98688211195127151</v>
      </c>
      <c r="M86" s="21">
        <f t="shared" si="46"/>
        <v>96943.406968261712</v>
      </c>
      <c r="N86" s="4">
        <f t="shared" si="44"/>
        <v>1271.6927596719761</v>
      </c>
      <c r="O86" s="4">
        <f t="shared" ref="O86:O90" si="48">10 * (M87 + 0.5 * N86)</f>
        <v>963075.60588425724</v>
      </c>
      <c r="P86" s="4">
        <f>SUM(O86:O92)</f>
        <v>5740016.2285519186</v>
      </c>
      <c r="Q86" s="22">
        <f t="shared" si="45"/>
        <v>59.209970105869516</v>
      </c>
    </row>
    <row r="87" spans="1:17" s="5" customFormat="1" x14ac:dyDescent="0.2">
      <c r="A87" s="23" t="s">
        <v>19</v>
      </c>
      <c r="B87" s="18" t="s">
        <v>7</v>
      </c>
      <c r="C87" s="24">
        <v>951</v>
      </c>
      <c r="D87" s="24">
        <v>1032</v>
      </c>
      <c r="E87" s="24">
        <v>850</v>
      </c>
      <c r="F87" s="56">
        <f t="shared" si="42"/>
        <v>944.33333333333337</v>
      </c>
      <c r="G87" s="44">
        <v>353063</v>
      </c>
      <c r="H87" s="59">
        <v>944.33333333333337</v>
      </c>
      <c r="I87" s="4">
        <f>(H87/G87)</f>
        <v>2.6746878980049831E-3</v>
      </c>
      <c r="J87" s="4">
        <v>0.5</v>
      </c>
      <c r="K87" s="4">
        <f t="shared" si="47"/>
        <v>2.6393901732326894E-2</v>
      </c>
      <c r="L87" s="4">
        <f t="shared" si="43"/>
        <v>0.97360609826767308</v>
      </c>
      <c r="M87" s="21">
        <f t="shared" si="46"/>
        <v>95671.714208589736</v>
      </c>
      <c r="N87" s="4">
        <f t="shared" si="44"/>
        <v>2525.1498233847815</v>
      </c>
      <c r="O87" s="4">
        <f t="shared" si="48"/>
        <v>944091.39296897338</v>
      </c>
      <c r="P87" s="4">
        <f>SUM(O87:O92)</f>
        <v>4776940.6226676609</v>
      </c>
      <c r="Q87" s="22">
        <f t="shared" si="45"/>
        <v>49.930542816998788</v>
      </c>
    </row>
    <row r="88" spans="1:17" s="5" customFormat="1" x14ac:dyDescent="0.2">
      <c r="A88" s="23" t="s">
        <v>19</v>
      </c>
      <c r="B88" s="18" t="s">
        <v>8</v>
      </c>
      <c r="C88" s="24">
        <v>1792</v>
      </c>
      <c r="D88" s="24">
        <v>1580</v>
      </c>
      <c r="E88" s="24">
        <v>1348</v>
      </c>
      <c r="F88" s="56">
        <f t="shared" si="42"/>
        <v>1573.3333333333333</v>
      </c>
      <c r="G88" s="44">
        <v>299435</v>
      </c>
      <c r="H88" s="59">
        <v>1573.3333333333333</v>
      </c>
      <c r="I88" s="4">
        <f>(H88/G88)</f>
        <v>5.2543401183339734E-3</v>
      </c>
      <c r="J88" s="4">
        <v>0.5</v>
      </c>
      <c r="K88" s="4">
        <f t="shared" si="47"/>
        <v>5.1198333884727817E-2</v>
      </c>
      <c r="L88" s="4">
        <f t="shared" si="43"/>
        <v>0.94880166611527217</v>
      </c>
      <c r="M88" s="21">
        <f t="shared" si="46"/>
        <v>93146.564385204954</v>
      </c>
      <c r="N88" s="4">
        <f t="shared" si="44"/>
        <v>4768.9489036090235</v>
      </c>
      <c r="O88" s="4">
        <f t="shared" si="48"/>
        <v>907620.8993340045</v>
      </c>
      <c r="P88" s="4">
        <f>SUM(O88:O92)</f>
        <v>3832849.2296986878</v>
      </c>
      <c r="Q88" s="22">
        <f t="shared" si="45"/>
        <v>41.148584008402601</v>
      </c>
    </row>
    <row r="89" spans="1:17" s="5" customFormat="1" x14ac:dyDescent="0.2">
      <c r="A89" s="23" t="s">
        <v>19</v>
      </c>
      <c r="B89" s="18" t="s">
        <v>9</v>
      </c>
      <c r="C89" s="24">
        <v>2679</v>
      </c>
      <c r="D89" s="24">
        <v>2431</v>
      </c>
      <c r="E89" s="24">
        <v>2023</v>
      </c>
      <c r="F89" s="56">
        <f t="shared" si="42"/>
        <v>2377.6666666666665</v>
      </c>
      <c r="G89" s="44">
        <v>218889</v>
      </c>
      <c r="H89" s="59">
        <v>2377.6666666666665</v>
      </c>
      <c r="I89" s="4">
        <f>(H89/G89)</f>
        <v>1.0862431034298967E-2</v>
      </c>
      <c r="J89" s="4">
        <v>0.5</v>
      </c>
      <c r="K89" s="4">
        <f t="shared" si="47"/>
        <v>0.10302860477343238</v>
      </c>
      <c r="L89" s="4">
        <f t="shared" si="43"/>
        <v>0.89697139522656766</v>
      </c>
      <c r="M89" s="21">
        <f t="shared" si="46"/>
        <v>88377.615481595931</v>
      </c>
      <c r="N89" s="4">
        <f t="shared" si="44"/>
        <v>9105.4224162717292</v>
      </c>
      <c r="O89" s="4">
        <f t="shared" si="48"/>
        <v>838249.0427346006</v>
      </c>
      <c r="P89" s="4">
        <f>SUM(O89:O92)</f>
        <v>2925228.3303646836</v>
      </c>
      <c r="Q89" s="22">
        <f t="shared" si="45"/>
        <v>33.099199547580504</v>
      </c>
    </row>
    <row r="90" spans="1:17" s="5" customFormat="1" x14ac:dyDescent="0.2">
      <c r="A90" s="23" t="s">
        <v>19</v>
      </c>
      <c r="B90" s="18" t="s">
        <v>10</v>
      </c>
      <c r="C90" s="24">
        <v>2868</v>
      </c>
      <c r="D90" s="24">
        <v>2546</v>
      </c>
      <c r="E90" s="24">
        <v>2477</v>
      </c>
      <c r="F90" s="56">
        <f t="shared" si="42"/>
        <v>2630.3333333333335</v>
      </c>
      <c r="G90" s="44">
        <v>144939</v>
      </c>
      <c r="H90" s="59">
        <v>2630.3333333333335</v>
      </c>
      <c r="I90" s="4">
        <f>(H90/G90)</f>
        <v>1.8147864503917741E-2</v>
      </c>
      <c r="J90" s="4">
        <v>0.5</v>
      </c>
      <c r="K90" s="4">
        <f t="shared" si="47"/>
        <v>0.16638131705013157</v>
      </c>
      <c r="L90" s="4">
        <f t="shared" si="43"/>
        <v>0.83361868294986841</v>
      </c>
      <c r="M90" s="21">
        <f t="shared" si="46"/>
        <v>79272.193065324202</v>
      </c>
      <c r="N90" s="4">
        <f t="shared" si="44"/>
        <v>13189.411887660943</v>
      </c>
      <c r="O90" s="4">
        <f t="shared" si="48"/>
        <v>726774.8712149373</v>
      </c>
      <c r="P90" s="4">
        <f>SUM(O90:O92)</f>
        <v>2086979.2876300828</v>
      </c>
      <c r="Q90" s="22">
        <f t="shared" si="45"/>
        <v>26.326750994643341</v>
      </c>
    </row>
    <row r="91" spans="1:17" s="5" customFormat="1" x14ac:dyDescent="0.2">
      <c r="A91" s="23" t="s">
        <v>19</v>
      </c>
      <c r="B91" s="18" t="s">
        <v>11</v>
      </c>
      <c r="C91" s="24">
        <v>4236</v>
      </c>
      <c r="D91" s="24">
        <v>3725</v>
      </c>
      <c r="E91" s="24">
        <v>2874</v>
      </c>
      <c r="F91" s="56">
        <f t="shared" si="42"/>
        <v>3611.6666666666665</v>
      </c>
      <c r="G91" s="44">
        <v>48835</v>
      </c>
      <c r="H91" s="59">
        <v>3611.6666666666665</v>
      </c>
      <c r="I91" s="4">
        <f>(H91/G91)</f>
        <v>7.3956520255281391E-2</v>
      </c>
      <c r="J91" s="4">
        <v>0.5</v>
      </c>
      <c r="K91" s="4">
        <f>(5*I91)/(1+5*(1-0.5)*I91)</f>
        <v>0.31208145513199009</v>
      </c>
      <c r="L91" s="4">
        <f t="shared" si="43"/>
        <v>0.68791854486800985</v>
      </c>
      <c r="M91" s="21">
        <f t="shared" si="46"/>
        <v>66082.781177663259</v>
      </c>
      <c r="N91" s="4">
        <f t="shared" si="44"/>
        <v>20623.210509094039</v>
      </c>
      <c r="O91" s="4">
        <f>5 * (M92 + 0.5 * N91)</f>
        <v>278855.87961558125</v>
      </c>
      <c r="P91" s="4">
        <f>SUM(O91:O92)</f>
        <v>1360204.4164151456</v>
      </c>
      <c r="Q91" s="22">
        <f t="shared" si="45"/>
        <v>20.583340957733636</v>
      </c>
    </row>
    <row r="92" spans="1:17" s="5" customFormat="1" x14ac:dyDescent="0.2">
      <c r="A92" s="23" t="s">
        <v>19</v>
      </c>
      <c r="B92" s="18" t="s">
        <v>12</v>
      </c>
      <c r="C92" s="24">
        <v>2791</v>
      </c>
      <c r="D92" s="24">
        <v>2912</v>
      </c>
      <c r="E92" s="24">
        <v>3524</v>
      </c>
      <c r="F92" s="56">
        <f t="shared" si="42"/>
        <v>3075.6666666666665</v>
      </c>
      <c r="G92" s="44">
        <v>73161</v>
      </c>
      <c r="H92" s="59">
        <v>3075.6666666666665</v>
      </c>
      <c r="I92" s="4">
        <f>(H92/G92)</f>
        <v>4.2039702391529182E-2</v>
      </c>
      <c r="J92" s="4">
        <v>0.5</v>
      </c>
      <c r="K92" s="4">
        <f>(10*I92)/(1+10*(1-0.5)*I92)</f>
        <v>0.34737856621162722</v>
      </c>
      <c r="L92" s="4">
        <f t="shared" si="43"/>
        <v>0.65262143378837278</v>
      </c>
      <c r="M92" s="21">
        <f t="shared" si="46"/>
        <v>45459.57066856922</v>
      </c>
      <c r="N92" s="4">
        <f t="shared" si="44"/>
        <v>45459.57066856922</v>
      </c>
      <c r="O92" s="4">
        <f>M92/I92</f>
        <v>1081348.5367995643</v>
      </c>
      <c r="P92" s="4">
        <f>SUM(O92:O92)</f>
        <v>1081348.5367995643</v>
      </c>
      <c r="Q92" s="22">
        <f t="shared" si="45"/>
        <v>23.787038040533222</v>
      </c>
    </row>
    <row r="93" spans="1:17" s="5" customFormat="1" ht="12" thickBot="1" x14ac:dyDescent="0.25">
      <c r="A93" s="37" t="s">
        <v>19</v>
      </c>
      <c r="B93" s="38" t="s">
        <v>13</v>
      </c>
      <c r="C93" s="39"/>
      <c r="D93" s="39"/>
      <c r="E93" s="39"/>
      <c r="F93" s="61"/>
      <c r="G93" s="40">
        <v>14570</v>
      </c>
      <c r="H93" s="58"/>
      <c r="I93" s="41"/>
      <c r="J93" s="41"/>
      <c r="K93" s="41"/>
      <c r="L93" s="41"/>
      <c r="M93" s="42"/>
      <c r="N93" s="41"/>
      <c r="O93" s="41"/>
      <c r="P93" s="41"/>
      <c r="Q93" s="43"/>
    </row>
    <row r="94" spans="1:17" s="5" customFormat="1" x14ac:dyDescent="0.2">
      <c r="A94" s="23" t="s">
        <v>20</v>
      </c>
      <c r="B94" s="18" t="s">
        <v>2</v>
      </c>
      <c r="C94" s="24"/>
      <c r="D94" s="24"/>
      <c r="E94" s="24"/>
      <c r="F94" s="56"/>
      <c r="G94" s="44">
        <v>2363937</v>
      </c>
      <c r="H94" s="59"/>
      <c r="I94" s="4"/>
      <c r="J94" s="4"/>
      <c r="K94" s="4"/>
      <c r="L94" s="4"/>
      <c r="M94" s="21"/>
      <c r="N94" s="4"/>
      <c r="O94" s="4"/>
      <c r="P94" s="4"/>
      <c r="Q94" s="22"/>
    </row>
    <row r="95" spans="1:17" s="5" customFormat="1" x14ac:dyDescent="0.2">
      <c r="A95" s="23" t="s">
        <v>20</v>
      </c>
      <c r="B95" s="18" t="s">
        <v>3</v>
      </c>
      <c r="C95" s="24">
        <v>1051</v>
      </c>
      <c r="D95" s="24">
        <v>821</v>
      </c>
      <c r="E95" s="24">
        <v>731</v>
      </c>
      <c r="F95" s="56">
        <f t="shared" si="42"/>
        <v>867.66666666666663</v>
      </c>
      <c r="G95" s="44">
        <v>49004</v>
      </c>
      <c r="H95" s="59">
        <v>867.66666666666663</v>
      </c>
      <c r="I95" s="4">
        <f>(H95/G95)</f>
        <v>1.7706037602372594E-2</v>
      </c>
      <c r="J95" s="4">
        <v>0.1</v>
      </c>
      <c r="K95" s="4">
        <f>(1*I95)/(1+1*(1-0.1)*I95)</f>
        <v>1.7428309922620445E-2</v>
      </c>
      <c r="L95" s="4">
        <f>(1-K95)</f>
        <v>0.98257169007737954</v>
      </c>
      <c r="M95" s="21">
        <v>100000</v>
      </c>
      <c r="N95" s="4">
        <f>(M95-M96)</f>
        <v>1742.8309922620392</v>
      </c>
      <c r="O95" s="4">
        <f>(0.1*M95)+(1-0.1)*M96</f>
        <v>98431.452106964163</v>
      </c>
      <c r="P95" s="4">
        <f>SUM(O95:O104)</f>
        <v>7025706.2444115411</v>
      </c>
      <c r="Q95" s="22">
        <f>P95/M95</f>
        <v>70.257062444115405</v>
      </c>
    </row>
    <row r="96" spans="1:17" s="5" customFormat="1" x14ac:dyDescent="0.2">
      <c r="A96" s="23" t="s">
        <v>20</v>
      </c>
      <c r="B96" s="36" t="s">
        <v>4</v>
      </c>
      <c r="C96" s="24">
        <v>155</v>
      </c>
      <c r="D96" s="24">
        <v>143</v>
      </c>
      <c r="E96" s="24">
        <v>189</v>
      </c>
      <c r="F96" s="56">
        <f t="shared" si="42"/>
        <v>162.33333333333334</v>
      </c>
      <c r="G96" s="44">
        <v>224672</v>
      </c>
      <c r="H96" s="59">
        <v>162.33333333333334</v>
      </c>
      <c r="I96" s="4">
        <f>(H96/G96)</f>
        <v>7.2253477662251341E-4</v>
      </c>
      <c r="J96" s="4">
        <v>0.5</v>
      </c>
      <c r="K96" s="4">
        <f>(4*I96)/(1+4*(1-0.5)*I96)</f>
        <v>2.8859686810174963E-3</v>
      </c>
      <c r="L96" s="4">
        <f t="shared" ref="L96:L104" si="49">(1-K96)</f>
        <v>0.99711403131898246</v>
      </c>
      <c r="M96" s="21">
        <f>(M95*L95)</f>
        <v>98257.169007737961</v>
      </c>
      <c r="N96" s="4">
        <f t="shared" ref="N96:N104" si="50">(M96-M97)</f>
        <v>283.56711244178587</v>
      </c>
      <c r="O96" s="4">
        <f>4 * (M97 + 0.5 * N96)</f>
        <v>392461.54180606827</v>
      </c>
      <c r="P96" s="4">
        <f>SUM(O96:O104)</f>
        <v>6927274.7923045754</v>
      </c>
      <c r="Q96" s="22">
        <f t="shared" ref="Q96:Q104" si="51">P96/M96</f>
        <v>70.501469381425366</v>
      </c>
    </row>
    <row r="97" spans="1:17" s="5" customFormat="1" x14ac:dyDescent="0.2">
      <c r="A97" s="23" t="s">
        <v>20</v>
      </c>
      <c r="B97" s="36" t="s">
        <v>5</v>
      </c>
      <c r="C97" s="24">
        <v>197</v>
      </c>
      <c r="D97" s="24">
        <v>209</v>
      </c>
      <c r="E97" s="24">
        <v>312</v>
      </c>
      <c r="F97" s="56">
        <f t="shared" si="42"/>
        <v>239.33333333333334</v>
      </c>
      <c r="G97" s="44">
        <v>608188</v>
      </c>
      <c r="H97" s="59">
        <v>239.33333333333334</v>
      </c>
      <c r="I97" s="4">
        <f>(H97/G97)</f>
        <v>3.9351867076189165E-4</v>
      </c>
      <c r="J97" s="4">
        <v>0.5</v>
      </c>
      <c r="K97" s="4">
        <f>(10*I97)/(1+10*(1-0.5)*I97)</f>
        <v>3.9274590652647427E-3</v>
      </c>
      <c r="L97" s="4">
        <f t="shared" si="49"/>
        <v>0.9960725409347353</v>
      </c>
      <c r="M97" s="21">
        <f t="shared" ref="M97:M104" si="52">(M96*L96)</f>
        <v>97973.601895296175</v>
      </c>
      <c r="N97" s="4">
        <f t="shared" si="50"/>
        <v>384.78731092032103</v>
      </c>
      <c r="O97" s="4">
        <f>10 * (M98 + 0.5 * N97)</f>
        <v>977812.08239836013</v>
      </c>
      <c r="P97" s="4">
        <f>SUM(O97:O104)</f>
        <v>6534813.2504985081</v>
      </c>
      <c r="Q97" s="22">
        <f t="shared" si="51"/>
        <v>66.699734664060074</v>
      </c>
    </row>
    <row r="98" spans="1:17" s="5" customFormat="1" x14ac:dyDescent="0.2">
      <c r="A98" s="23" t="s">
        <v>20</v>
      </c>
      <c r="B98" s="18" t="s">
        <v>6</v>
      </c>
      <c r="C98" s="24">
        <v>493</v>
      </c>
      <c r="D98" s="24">
        <v>512</v>
      </c>
      <c r="E98" s="24">
        <v>478</v>
      </c>
      <c r="F98" s="56">
        <f t="shared" si="42"/>
        <v>494.33333333333331</v>
      </c>
      <c r="G98" s="44">
        <v>468835</v>
      </c>
      <c r="H98" s="59">
        <v>494.33333333333331</v>
      </c>
      <c r="I98" s="4">
        <f>(H98/G98)</f>
        <v>1.0543865823441794E-3</v>
      </c>
      <c r="J98" s="4">
        <v>0.5</v>
      </c>
      <c r="K98" s="4">
        <f t="shared" ref="K98:K102" si="53">(10*I98)/(1+10*(1-0.5)*I98)</f>
        <v>1.0488570781939573E-2</v>
      </c>
      <c r="L98" s="4">
        <f t="shared" si="49"/>
        <v>0.98951142921806046</v>
      </c>
      <c r="M98" s="21">
        <f t="shared" si="52"/>
        <v>97588.814584375854</v>
      </c>
      <c r="N98" s="4">
        <f t="shared" si="50"/>
        <v>1023.5671892937971</v>
      </c>
      <c r="O98" s="4">
        <f t="shared" ref="O98:O102" si="54">10 * (M99 + 0.5 * N98)</f>
        <v>970770.30989728961</v>
      </c>
      <c r="P98" s="4">
        <f>SUM(O98:O104)</f>
        <v>5557001.1681001484</v>
      </c>
      <c r="Q98" s="22">
        <f t="shared" si="51"/>
        <v>56.943013313226928</v>
      </c>
    </row>
    <row r="99" spans="1:17" s="5" customFormat="1" x14ac:dyDescent="0.2">
      <c r="A99" s="23" t="s">
        <v>20</v>
      </c>
      <c r="B99" s="18" t="s">
        <v>7</v>
      </c>
      <c r="C99" s="24">
        <v>793</v>
      </c>
      <c r="D99" s="24">
        <v>713</v>
      </c>
      <c r="E99" s="24">
        <v>641</v>
      </c>
      <c r="F99" s="56">
        <f t="shared" si="42"/>
        <v>715.66666666666663</v>
      </c>
      <c r="G99" s="44">
        <v>354629</v>
      </c>
      <c r="H99" s="59">
        <v>715.66666666666663</v>
      </c>
      <c r="I99" s="4">
        <f>(H99/G99)</f>
        <v>2.0180714681164447E-3</v>
      </c>
      <c r="J99" s="4">
        <v>0.5</v>
      </c>
      <c r="K99" s="4">
        <f t="shared" si="53"/>
        <v>1.997911823878536E-2</v>
      </c>
      <c r="L99" s="4">
        <f t="shared" si="49"/>
        <v>0.9800208817612146</v>
      </c>
      <c r="M99" s="21">
        <f t="shared" si="52"/>
        <v>96565.247395082057</v>
      </c>
      <c r="N99" s="4">
        <f t="shared" si="50"/>
        <v>1929.2884954639012</v>
      </c>
      <c r="O99" s="4">
        <f t="shared" si="54"/>
        <v>956006.03147350112</v>
      </c>
      <c r="P99" s="4">
        <f>SUM(O99:O104)</f>
        <v>4586230.8582028588</v>
      </c>
      <c r="Q99" s="22">
        <f t="shared" si="51"/>
        <v>47.493596111642432</v>
      </c>
    </row>
    <row r="100" spans="1:17" s="5" customFormat="1" x14ac:dyDescent="0.2">
      <c r="A100" s="23" t="s">
        <v>20</v>
      </c>
      <c r="B100" s="18" t="s">
        <v>8</v>
      </c>
      <c r="C100" s="24">
        <v>934</v>
      </c>
      <c r="D100" s="24">
        <v>837</v>
      </c>
      <c r="E100" s="24">
        <v>831</v>
      </c>
      <c r="F100" s="56">
        <f t="shared" si="42"/>
        <v>867.33333333333337</v>
      </c>
      <c r="G100" s="44">
        <v>256701</v>
      </c>
      <c r="H100" s="59">
        <v>867.33333333333337</v>
      </c>
      <c r="I100" s="4">
        <f>(H100/G100)</f>
        <v>3.3787688140417584E-3</v>
      </c>
      <c r="J100" s="4">
        <v>0.5</v>
      </c>
      <c r="K100" s="4">
        <f t="shared" si="53"/>
        <v>3.3226367076015846E-2</v>
      </c>
      <c r="L100" s="4">
        <f t="shared" si="49"/>
        <v>0.96677363292398411</v>
      </c>
      <c r="M100" s="21">
        <f t="shared" si="52"/>
        <v>94635.958899618156</v>
      </c>
      <c r="N100" s="4">
        <f t="shared" si="50"/>
        <v>3144.4091089894646</v>
      </c>
      <c r="O100" s="4">
        <f t="shared" si="54"/>
        <v>930637.54345123423</v>
      </c>
      <c r="P100" s="4">
        <f>SUM(O100:O104)</f>
        <v>3630224.8267293572</v>
      </c>
      <c r="Q100" s="22">
        <f t="shared" si="51"/>
        <v>38.359888449801559</v>
      </c>
    </row>
    <row r="101" spans="1:17" s="5" customFormat="1" x14ac:dyDescent="0.2">
      <c r="A101" s="23" t="s">
        <v>20</v>
      </c>
      <c r="B101" s="18" t="s">
        <v>9</v>
      </c>
      <c r="C101" s="24">
        <v>2382</v>
      </c>
      <c r="D101" s="24">
        <v>1562</v>
      </c>
      <c r="E101" s="24">
        <v>1787</v>
      </c>
      <c r="F101" s="56">
        <f t="shared" si="42"/>
        <v>1910.3333333333333</v>
      </c>
      <c r="G101" s="44">
        <v>179675</v>
      </c>
      <c r="H101" s="59">
        <v>1910.3333333333333</v>
      </c>
      <c r="I101" s="4">
        <f>(H101/G101)</f>
        <v>1.0632159918371133E-2</v>
      </c>
      <c r="J101" s="4">
        <v>0.5</v>
      </c>
      <c r="K101" s="4">
        <f t="shared" si="53"/>
        <v>0.10095476324689966</v>
      </c>
      <c r="L101" s="4">
        <f t="shared" si="49"/>
        <v>0.89904523675310033</v>
      </c>
      <c r="M101" s="21">
        <f t="shared" si="52"/>
        <v>91491.549790628691</v>
      </c>
      <c r="N101" s="4">
        <f t="shared" si="50"/>
        <v>9236.5077482048509</v>
      </c>
      <c r="O101" s="4">
        <f t="shared" si="54"/>
        <v>868732.95916526252</v>
      </c>
      <c r="P101" s="4">
        <f>SUM(O101:O104)</f>
        <v>2699587.283278123</v>
      </c>
      <c r="Q101" s="22">
        <f t="shared" si="51"/>
        <v>29.506411132568186</v>
      </c>
    </row>
    <row r="102" spans="1:17" s="5" customFormat="1" x14ac:dyDescent="0.2">
      <c r="A102" s="23" t="s">
        <v>20</v>
      </c>
      <c r="B102" s="18" t="s">
        <v>10</v>
      </c>
      <c r="C102" s="24">
        <v>2465</v>
      </c>
      <c r="D102" s="24">
        <v>1721</v>
      </c>
      <c r="E102" s="24">
        <v>1755</v>
      </c>
      <c r="F102" s="56">
        <f t="shared" si="42"/>
        <v>1980.3333333333333</v>
      </c>
      <c r="G102" s="44">
        <v>111463</v>
      </c>
      <c r="H102" s="59">
        <v>1980.3333333333333</v>
      </c>
      <c r="I102" s="4">
        <f>(H102/G102)</f>
        <v>1.7766732757357448E-2</v>
      </c>
      <c r="J102" s="4">
        <v>0.5</v>
      </c>
      <c r="K102" s="4">
        <f t="shared" si="53"/>
        <v>0.16317214785192835</v>
      </c>
      <c r="L102" s="4">
        <f t="shared" si="49"/>
        <v>0.83682785214807165</v>
      </c>
      <c r="M102" s="21">
        <f t="shared" si="52"/>
        <v>82255.04204242384</v>
      </c>
      <c r="N102" s="4">
        <f t="shared" si="50"/>
        <v>13421.731881712971</v>
      </c>
      <c r="O102" s="4">
        <f t="shared" si="54"/>
        <v>755441.76101567352</v>
      </c>
      <c r="P102" s="4">
        <f>SUM(O102:O104)</f>
        <v>1830854.3241128605</v>
      </c>
      <c r="Q102" s="22">
        <f t="shared" si="51"/>
        <v>22.258262577612925</v>
      </c>
    </row>
    <row r="103" spans="1:17" s="5" customFormat="1" x14ac:dyDescent="0.2">
      <c r="A103" s="23" t="s">
        <v>20</v>
      </c>
      <c r="B103" s="18" t="s">
        <v>11</v>
      </c>
      <c r="C103" s="24">
        <v>2134</v>
      </c>
      <c r="D103" s="24">
        <v>2090</v>
      </c>
      <c r="E103" s="24">
        <v>1488</v>
      </c>
      <c r="F103" s="56">
        <f t="shared" si="42"/>
        <v>1904</v>
      </c>
      <c r="G103" s="44">
        <v>34981</v>
      </c>
      <c r="H103" s="59">
        <v>1904</v>
      </c>
      <c r="I103" s="4">
        <f>(H103/G103)</f>
        <v>5.4429547468625827E-2</v>
      </c>
      <c r="J103" s="4">
        <v>0.5</v>
      </c>
      <c r="K103" s="4">
        <f>(5*I103)/(1+5*(1-0.5)*I103)</f>
        <v>0.23955109332930727</v>
      </c>
      <c r="L103" s="4">
        <f t="shared" si="49"/>
        <v>0.76044890667069276</v>
      </c>
      <c r="M103" s="21">
        <f t="shared" si="52"/>
        <v>68833.310160710869</v>
      </c>
      <c r="N103" s="4">
        <f t="shared" si="50"/>
        <v>16489.094706473603</v>
      </c>
      <c r="O103" s="4">
        <f>5 * (M104 + 0.5 * N103)</f>
        <v>302943.81403737032</v>
      </c>
      <c r="P103" s="4">
        <f>SUM(O103:O104)</f>
        <v>1075412.5630971869</v>
      </c>
      <c r="Q103" s="22">
        <f t="shared" si="51"/>
        <v>15.623432326388654</v>
      </c>
    </row>
    <row r="104" spans="1:17" s="5" customFormat="1" x14ac:dyDescent="0.2">
      <c r="A104" s="23" t="s">
        <v>20</v>
      </c>
      <c r="B104" s="18" t="s">
        <v>12</v>
      </c>
      <c r="C104" s="24">
        <v>4366</v>
      </c>
      <c r="D104" s="24">
        <v>4219</v>
      </c>
      <c r="E104" s="24">
        <v>3847</v>
      </c>
      <c r="F104" s="56">
        <f t="shared" si="42"/>
        <v>4144</v>
      </c>
      <c r="G104" s="44">
        <v>61155</v>
      </c>
      <c r="H104" s="59">
        <v>4144</v>
      </c>
      <c r="I104" s="4">
        <f>(H104/G104)</f>
        <v>6.7762243479682779E-2</v>
      </c>
      <c r="J104" s="4">
        <v>0.5</v>
      </c>
      <c r="K104" s="4">
        <f>(10*I104)/(1+10*(1-0.5)*I104)</f>
        <v>0.50613740458015277</v>
      </c>
      <c r="L104" s="4">
        <f t="shared" si="49"/>
        <v>0.49386259541984723</v>
      </c>
      <c r="M104" s="21">
        <f t="shared" si="52"/>
        <v>52344.215454237266</v>
      </c>
      <c r="N104" s="4">
        <f t="shared" si="50"/>
        <v>52344.215454237266</v>
      </c>
      <c r="O104" s="4">
        <f>M104/I104</f>
        <v>772468.74905981659</v>
      </c>
      <c r="P104" s="4">
        <f>SUM(O104:O104)</f>
        <v>772468.74905981659</v>
      </c>
      <c r="Q104" s="22">
        <f t="shared" si="51"/>
        <v>14.757480694980694</v>
      </c>
    </row>
    <row r="105" spans="1:17" s="5" customFormat="1" ht="12" thickBot="1" x14ac:dyDescent="0.25">
      <c r="A105" s="37" t="s">
        <v>20</v>
      </c>
      <c r="B105" s="38" t="s">
        <v>13</v>
      </c>
      <c r="C105" s="39"/>
      <c r="D105" s="39"/>
      <c r="E105" s="39"/>
      <c r="F105" s="61"/>
      <c r="G105" s="40">
        <v>14634</v>
      </c>
      <c r="H105" s="58"/>
      <c r="I105" s="41"/>
      <c r="J105" s="41"/>
      <c r="K105" s="41"/>
      <c r="L105" s="41"/>
      <c r="M105" s="42"/>
      <c r="N105" s="41"/>
      <c r="O105" s="41"/>
      <c r="P105" s="41"/>
      <c r="Q105" s="43"/>
    </row>
    <row r="106" spans="1:17" s="5" customFormat="1" x14ac:dyDescent="0.2">
      <c r="A106" s="23" t="s">
        <v>21</v>
      </c>
      <c r="B106" s="18" t="s">
        <v>2</v>
      </c>
      <c r="C106" s="24"/>
      <c r="D106" s="24"/>
      <c r="E106" s="24"/>
      <c r="F106" s="56"/>
      <c r="G106" s="44">
        <v>1110906</v>
      </c>
      <c r="H106" s="59"/>
      <c r="I106" s="4"/>
      <c r="J106" s="4"/>
      <c r="K106" s="4"/>
      <c r="L106" s="4"/>
      <c r="M106" s="21"/>
      <c r="N106" s="4"/>
      <c r="O106" s="4"/>
      <c r="P106" s="4"/>
      <c r="Q106" s="22"/>
    </row>
    <row r="107" spans="1:17" s="5" customFormat="1" x14ac:dyDescent="0.2">
      <c r="A107" s="23" t="s">
        <v>21</v>
      </c>
      <c r="B107" s="18" t="s">
        <v>3</v>
      </c>
      <c r="C107" s="24">
        <v>249</v>
      </c>
      <c r="D107" s="24">
        <v>294</v>
      </c>
      <c r="E107" s="24">
        <v>204</v>
      </c>
      <c r="F107" s="56">
        <f t="shared" si="42"/>
        <v>249</v>
      </c>
      <c r="G107" s="44">
        <v>21521</v>
      </c>
      <c r="H107" s="59">
        <v>249</v>
      </c>
      <c r="I107" s="4">
        <f>(H107/G107)</f>
        <v>1.1570094326471818E-2</v>
      </c>
      <c r="J107" s="4">
        <v>0.1</v>
      </c>
      <c r="K107" s="4">
        <f>(1*I107)/(1+1*(1-0.1)*I107)</f>
        <v>1.1450855595053598E-2</v>
      </c>
      <c r="L107" s="4">
        <f>(1-K107)</f>
        <v>0.98854914440494646</v>
      </c>
      <c r="M107" s="21">
        <v>100000</v>
      </c>
      <c r="N107" s="4">
        <f>(M107-M108)</f>
        <v>1145.0855595053581</v>
      </c>
      <c r="O107" s="4">
        <f>(0.1*M107)+(1-0.1)*M108</f>
        <v>98969.422996445181</v>
      </c>
      <c r="P107" s="4">
        <f>SUM(O107:O116)</f>
        <v>7226616.2092507798</v>
      </c>
      <c r="Q107" s="22">
        <f>P107/M107</f>
        <v>72.266162092507798</v>
      </c>
    </row>
    <row r="108" spans="1:17" s="5" customFormat="1" x14ac:dyDescent="0.2">
      <c r="A108" s="23" t="s">
        <v>21</v>
      </c>
      <c r="B108" s="36" t="s">
        <v>4</v>
      </c>
      <c r="C108" s="24">
        <v>72</v>
      </c>
      <c r="D108" s="24">
        <v>119</v>
      </c>
      <c r="E108" s="24">
        <v>120</v>
      </c>
      <c r="F108" s="56">
        <f t="shared" si="42"/>
        <v>103.66666666666667</v>
      </c>
      <c r="G108" s="44">
        <v>88520</v>
      </c>
      <c r="H108" s="59">
        <v>103.66666666666667</v>
      </c>
      <c r="I108" s="4">
        <f>(H108/G108)</f>
        <v>1.1711101069438168E-3</v>
      </c>
      <c r="J108" s="4">
        <v>0.5</v>
      </c>
      <c r="K108" s="4">
        <f>(4*I108)/(1+4*(1-0.5)*I108)</f>
        <v>4.6734940754821885E-3</v>
      </c>
      <c r="L108" s="4">
        <f t="shared" ref="L108:L116" si="55">(1-K108)</f>
        <v>0.99532650592451777</v>
      </c>
      <c r="M108" s="21">
        <f>(M107*L107)</f>
        <v>98854.914440494642</v>
      </c>
      <c r="N108" s="4">
        <f t="shared" ref="N108:N116" si="56">(M108-M109)</f>
        <v>461.99785696995968</v>
      </c>
      <c r="O108" s="4">
        <f>4 * (M109 + 0.5 * N108)</f>
        <v>394495.66204803868</v>
      </c>
      <c r="P108" s="4">
        <f>SUM(O108:O116)</f>
        <v>7127646.7862543352</v>
      </c>
      <c r="Q108" s="22">
        <f t="shared" ref="Q108:Q116" si="57">P108/M108</f>
        <v>72.102098581500428</v>
      </c>
    </row>
    <row r="109" spans="1:17" s="5" customFormat="1" x14ac:dyDescent="0.2">
      <c r="A109" s="23" t="s">
        <v>21</v>
      </c>
      <c r="B109" s="36" t="s">
        <v>5</v>
      </c>
      <c r="C109" s="24">
        <v>169</v>
      </c>
      <c r="D109" s="24">
        <v>153</v>
      </c>
      <c r="E109" s="24">
        <v>153</v>
      </c>
      <c r="F109" s="56">
        <f t="shared" si="42"/>
        <v>158.33333333333334</v>
      </c>
      <c r="G109" s="44">
        <v>254335</v>
      </c>
      <c r="H109" s="59">
        <v>158.33333333333334</v>
      </c>
      <c r="I109" s="4">
        <f>(H109/G109)</f>
        <v>6.2253851547499695E-4</v>
      </c>
      <c r="J109" s="4">
        <v>0.5</v>
      </c>
      <c r="K109" s="4">
        <f>(10*I109)/(1+10*(1-0.5)*I109)</f>
        <v>6.2060675742768301E-3</v>
      </c>
      <c r="L109" s="4">
        <f t="shared" si="55"/>
        <v>0.99379393242572323</v>
      </c>
      <c r="M109" s="21">
        <f t="shared" ref="M109:M116" si="58">(M108*L108)</f>
        <v>98392.916583524682</v>
      </c>
      <c r="N109" s="4">
        <f t="shared" si="56"/>
        <v>610.63308914753725</v>
      </c>
      <c r="O109" s="4">
        <f>10 * (M110 + 0.5 * N109)</f>
        <v>980876.00038950914</v>
      </c>
      <c r="P109" s="4">
        <f>SUM(O109:O116)</f>
        <v>6733151.1242062962</v>
      </c>
      <c r="Q109" s="22">
        <f t="shared" si="57"/>
        <v>68.431258651537149</v>
      </c>
    </row>
    <row r="110" spans="1:17" s="5" customFormat="1" x14ac:dyDescent="0.2">
      <c r="A110" s="23" t="s">
        <v>21</v>
      </c>
      <c r="B110" s="18" t="s">
        <v>6</v>
      </c>
      <c r="C110" s="24">
        <v>249</v>
      </c>
      <c r="D110" s="24">
        <v>188</v>
      </c>
      <c r="E110" s="24">
        <v>181</v>
      </c>
      <c r="F110" s="56">
        <f t="shared" si="42"/>
        <v>206</v>
      </c>
      <c r="G110" s="44">
        <v>233483</v>
      </c>
      <c r="H110" s="59">
        <v>206</v>
      </c>
      <c r="I110" s="4">
        <f>(H110/G110)</f>
        <v>8.8229121606283971E-4</v>
      </c>
      <c r="J110" s="4">
        <v>0.5</v>
      </c>
      <c r="K110" s="4">
        <f t="shared" ref="K110:K114" si="59">(10*I110)/(1+10*(1-0.5)*I110)</f>
        <v>8.7841612192074633E-3</v>
      </c>
      <c r="L110" s="4">
        <f t="shared" si="55"/>
        <v>0.99121583878079256</v>
      </c>
      <c r="M110" s="21">
        <f t="shared" si="58"/>
        <v>97782.283494377145</v>
      </c>
      <c r="N110" s="4">
        <f t="shared" si="56"/>
        <v>858.93534259685839</v>
      </c>
      <c r="O110" s="4">
        <f t="shared" ref="O110:O114" si="60">10 * (M111 + 0.5 * N110)</f>
        <v>973528.15823078714</v>
      </c>
      <c r="P110" s="4">
        <f>SUM(O110:O116)</f>
        <v>5752275.1238167873</v>
      </c>
      <c r="Q110" s="22">
        <f t="shared" si="57"/>
        <v>58.827375657959195</v>
      </c>
    </row>
    <row r="111" spans="1:17" s="5" customFormat="1" x14ac:dyDescent="0.2">
      <c r="A111" s="23" t="s">
        <v>21</v>
      </c>
      <c r="B111" s="18" t="s">
        <v>7</v>
      </c>
      <c r="C111" s="24">
        <v>381</v>
      </c>
      <c r="D111" s="24">
        <v>263</v>
      </c>
      <c r="E111" s="24">
        <v>292</v>
      </c>
      <c r="F111" s="56">
        <f t="shared" si="42"/>
        <v>312</v>
      </c>
      <c r="G111" s="44">
        <v>166252</v>
      </c>
      <c r="H111" s="59">
        <v>312</v>
      </c>
      <c r="I111" s="4">
        <f>(H111/G111)</f>
        <v>1.8766691528522964E-3</v>
      </c>
      <c r="J111" s="4">
        <v>0.5</v>
      </c>
      <c r="K111" s="4">
        <f t="shared" si="59"/>
        <v>1.8592234166805707E-2</v>
      </c>
      <c r="L111" s="4">
        <f t="shared" si="55"/>
        <v>0.98140776583319433</v>
      </c>
      <c r="M111" s="21">
        <f t="shared" si="58"/>
        <v>96923.348151780287</v>
      </c>
      <c r="N111" s="4">
        <f t="shared" si="56"/>
        <v>1802.0215850687237</v>
      </c>
      <c r="O111" s="4">
        <f t="shared" si="60"/>
        <v>960223.37359245925</v>
      </c>
      <c r="P111" s="4">
        <f>SUM(O111:O116)</f>
        <v>4778746.9655860001</v>
      </c>
      <c r="Q111" s="22">
        <f t="shared" si="57"/>
        <v>49.304394211625514</v>
      </c>
    </row>
    <row r="112" spans="1:17" s="5" customFormat="1" x14ac:dyDescent="0.2">
      <c r="A112" s="23" t="s">
        <v>21</v>
      </c>
      <c r="B112" s="18" t="s">
        <v>8</v>
      </c>
      <c r="C112" s="24">
        <v>508</v>
      </c>
      <c r="D112" s="24">
        <v>314</v>
      </c>
      <c r="E112" s="24">
        <v>358</v>
      </c>
      <c r="F112" s="56">
        <f t="shared" si="42"/>
        <v>393.33333333333331</v>
      </c>
      <c r="G112" s="44">
        <v>136214</v>
      </c>
      <c r="H112" s="59">
        <v>393.33333333333331</v>
      </c>
      <c r="I112" s="4">
        <f>(H112/G112)</f>
        <v>2.8876131185732253E-3</v>
      </c>
      <c r="J112" s="4">
        <v>0.5</v>
      </c>
      <c r="K112" s="4">
        <f t="shared" si="59"/>
        <v>2.8465149490280835E-2</v>
      </c>
      <c r="L112" s="4">
        <f t="shared" si="55"/>
        <v>0.97153485050971922</v>
      </c>
      <c r="M112" s="21">
        <f t="shared" si="58"/>
        <v>95121.326566711563</v>
      </c>
      <c r="N112" s="4">
        <f t="shared" si="56"/>
        <v>2707.642780435257</v>
      </c>
      <c r="O112" s="4">
        <f t="shared" si="60"/>
        <v>937675.05176493921</v>
      </c>
      <c r="P112" s="4">
        <f>SUM(O112:O116)</f>
        <v>3818523.5919935405</v>
      </c>
      <c r="Q112" s="22">
        <f t="shared" si="57"/>
        <v>40.143716764878072</v>
      </c>
    </row>
    <row r="113" spans="1:17" s="5" customFormat="1" x14ac:dyDescent="0.2">
      <c r="A113" s="23" t="s">
        <v>21</v>
      </c>
      <c r="B113" s="18" t="s">
        <v>9</v>
      </c>
      <c r="C113" s="24">
        <v>774</v>
      </c>
      <c r="D113" s="24">
        <v>403</v>
      </c>
      <c r="E113" s="24">
        <v>579</v>
      </c>
      <c r="F113" s="56">
        <f t="shared" si="42"/>
        <v>585.33333333333337</v>
      </c>
      <c r="G113" s="44">
        <v>97014</v>
      </c>
      <c r="H113" s="59">
        <v>585.33333333333337</v>
      </c>
      <c r="I113" s="4">
        <f>(H113/G113)</f>
        <v>6.033493447681091E-3</v>
      </c>
      <c r="J113" s="4">
        <v>0.5</v>
      </c>
      <c r="K113" s="4">
        <f t="shared" si="59"/>
        <v>5.8568083729679615E-2</v>
      </c>
      <c r="L113" s="4">
        <f t="shared" si="55"/>
        <v>0.94143191627032041</v>
      </c>
      <c r="M113" s="21">
        <f t="shared" si="58"/>
        <v>92413.683786276306</v>
      </c>
      <c r="N113" s="4">
        <f t="shared" si="56"/>
        <v>5412.4923697627673</v>
      </c>
      <c r="O113" s="4">
        <f t="shared" si="60"/>
        <v>897074.37601394928</v>
      </c>
      <c r="P113" s="4">
        <f>SUM(O113:O116)</f>
        <v>2880848.5402286015</v>
      </c>
      <c r="Q113" s="22">
        <f t="shared" si="57"/>
        <v>31.173397944952562</v>
      </c>
    </row>
    <row r="114" spans="1:17" s="5" customFormat="1" x14ac:dyDescent="0.2">
      <c r="A114" s="23" t="s">
        <v>21</v>
      </c>
      <c r="B114" s="18" t="s">
        <v>10</v>
      </c>
      <c r="C114" s="24">
        <v>1016</v>
      </c>
      <c r="D114" s="24">
        <v>608</v>
      </c>
      <c r="E114" s="24">
        <v>921</v>
      </c>
      <c r="F114" s="56">
        <f t="shared" si="42"/>
        <v>848.33333333333337</v>
      </c>
      <c r="G114" s="44">
        <v>61659</v>
      </c>
      <c r="H114" s="59">
        <v>848.33333333333337</v>
      </c>
      <c r="I114" s="4">
        <f>(H114/G114)</f>
        <v>1.3758467268903701E-2</v>
      </c>
      <c r="J114" s="4">
        <v>0.5</v>
      </c>
      <c r="K114" s="4">
        <f t="shared" si="59"/>
        <v>0.12872909732830221</v>
      </c>
      <c r="L114" s="4">
        <f t="shared" si="55"/>
        <v>0.87127090267169782</v>
      </c>
      <c r="M114" s="21">
        <f t="shared" si="58"/>
        <v>87001.191416513539</v>
      </c>
      <c r="N114" s="4">
        <f t="shared" si="56"/>
        <v>11199.584837534625</v>
      </c>
      <c r="O114" s="4">
        <f t="shared" si="60"/>
        <v>814013.98997746233</v>
      </c>
      <c r="P114" s="4">
        <f>SUM(O114:O116)</f>
        <v>1983774.164214652</v>
      </c>
      <c r="Q114" s="22">
        <f t="shared" si="57"/>
        <v>22.801689631092977</v>
      </c>
    </row>
    <row r="115" spans="1:17" s="5" customFormat="1" x14ac:dyDescent="0.2">
      <c r="A115" s="23" t="s">
        <v>21</v>
      </c>
      <c r="B115" s="18" t="s">
        <v>11</v>
      </c>
      <c r="C115" s="24">
        <v>1171</v>
      </c>
      <c r="D115" s="24">
        <v>1320</v>
      </c>
      <c r="E115" s="24">
        <v>1056</v>
      </c>
      <c r="F115" s="56">
        <f t="shared" si="42"/>
        <v>1182.3333333333333</v>
      </c>
      <c r="G115" s="44">
        <v>20991</v>
      </c>
      <c r="H115" s="59">
        <v>1182.3333333333333</v>
      </c>
      <c r="I115" s="4">
        <f>(H115/G115)</f>
        <v>5.6325726898829656E-2</v>
      </c>
      <c r="J115" s="4">
        <v>0.5</v>
      </c>
      <c r="K115" s="4">
        <f>(5*I115)/(1+5*(1-0.5)*I115)</f>
        <v>0.24686632192147881</v>
      </c>
      <c r="L115" s="4">
        <f t="shared" si="55"/>
        <v>0.75313367807852116</v>
      </c>
      <c r="M115" s="21">
        <f t="shared" si="58"/>
        <v>75801.606578978914</v>
      </c>
      <c r="N115" s="4">
        <f t="shared" si="56"/>
        <v>18712.863811891497</v>
      </c>
      <c r="O115" s="4">
        <f>5 * (M116 + 0.5 * N115)</f>
        <v>332225.87336516584</v>
      </c>
      <c r="P115" s="4">
        <f>SUM(O115:O116)</f>
        <v>1169760.1742371898</v>
      </c>
      <c r="Q115" s="22">
        <f t="shared" si="57"/>
        <v>15.431865194287115</v>
      </c>
    </row>
    <row r="116" spans="1:17" s="5" customFormat="1" x14ac:dyDescent="0.2">
      <c r="A116" s="23" t="s">
        <v>21</v>
      </c>
      <c r="B116" s="18" t="s">
        <v>12</v>
      </c>
      <c r="C116" s="24">
        <v>2102</v>
      </c>
      <c r="D116" s="24">
        <v>2352</v>
      </c>
      <c r="E116" s="24">
        <v>1760</v>
      </c>
      <c r="F116" s="56">
        <f t="shared" si="42"/>
        <v>2071.3333333333335</v>
      </c>
      <c r="G116" s="44">
        <v>30388</v>
      </c>
      <c r="H116" s="59">
        <v>2071.3333333333335</v>
      </c>
      <c r="I116" s="4">
        <f>(H116/G116)</f>
        <v>6.8162871308849987E-2</v>
      </c>
      <c r="J116" s="4">
        <v>0.5</v>
      </c>
      <c r="K116" s="4">
        <f>(10*I116)/(1+10*(1-0.5)*I116)</f>
        <v>0.50836919351407961</v>
      </c>
      <c r="L116" s="4">
        <f t="shared" si="55"/>
        <v>0.49163080648592039</v>
      </c>
      <c r="M116" s="21">
        <f t="shared" si="58"/>
        <v>57088.742767087417</v>
      </c>
      <c r="N116" s="4">
        <f t="shared" si="56"/>
        <v>57088.742767087417</v>
      </c>
      <c r="O116" s="4">
        <f>M116/I116</f>
        <v>837534.30087202403</v>
      </c>
      <c r="P116" s="4">
        <f>SUM(O116:O116)</f>
        <v>837534.30087202403</v>
      </c>
      <c r="Q116" s="22">
        <f t="shared" si="57"/>
        <v>14.670743482458963</v>
      </c>
    </row>
    <row r="117" spans="1:17" s="5" customFormat="1" ht="12" thickBot="1" x14ac:dyDescent="0.25">
      <c r="A117" s="37" t="s">
        <v>21</v>
      </c>
      <c r="B117" s="38" t="s">
        <v>13</v>
      </c>
      <c r="C117" s="39"/>
      <c r="D117" s="39"/>
      <c r="E117" s="39"/>
      <c r="F117" s="61"/>
      <c r="G117" s="40">
        <v>529</v>
      </c>
      <c r="H117" s="58"/>
      <c r="I117" s="41"/>
      <c r="J117" s="41"/>
      <c r="K117" s="41"/>
      <c r="L117" s="41"/>
      <c r="M117" s="42"/>
      <c r="N117" s="41"/>
      <c r="O117" s="41"/>
      <c r="P117" s="41"/>
      <c r="Q117" s="43"/>
    </row>
    <row r="118" spans="1:17" s="5" customFormat="1" x14ac:dyDescent="0.2">
      <c r="A118" s="23" t="s">
        <v>22</v>
      </c>
      <c r="B118" s="18" t="s">
        <v>2</v>
      </c>
      <c r="C118" s="24"/>
      <c r="D118" s="24"/>
      <c r="E118" s="24"/>
      <c r="F118" s="56"/>
      <c r="G118" s="44">
        <v>1544338</v>
      </c>
      <c r="H118" s="59"/>
      <c r="I118" s="4"/>
      <c r="J118" s="4"/>
      <c r="K118" s="4"/>
      <c r="L118" s="4"/>
      <c r="M118" s="21"/>
      <c r="N118" s="4"/>
      <c r="O118" s="4"/>
      <c r="P118" s="4"/>
      <c r="Q118" s="22"/>
    </row>
    <row r="119" spans="1:17" s="5" customFormat="1" x14ac:dyDescent="0.2">
      <c r="A119" s="23" t="s">
        <v>22</v>
      </c>
      <c r="B119" s="18" t="s">
        <v>3</v>
      </c>
      <c r="C119" s="24">
        <v>343</v>
      </c>
      <c r="D119" s="24">
        <v>236</v>
      </c>
      <c r="E119" s="24">
        <v>165</v>
      </c>
      <c r="F119" s="56">
        <f t="shared" si="42"/>
        <v>248</v>
      </c>
      <c r="G119" s="44">
        <v>26934</v>
      </c>
      <c r="H119" s="59">
        <v>248</v>
      </c>
      <c r="I119" s="4">
        <f>(H119/G119)</f>
        <v>9.2076928788891368E-3</v>
      </c>
      <c r="J119" s="4">
        <v>0.1</v>
      </c>
      <c r="K119" s="4">
        <f>(1*I119)/(1+1*(1-0.1)*I119)</f>
        <v>9.1320165554622731E-3</v>
      </c>
      <c r="L119" s="4">
        <f>(1-K119)</f>
        <v>0.99086798344453775</v>
      </c>
      <c r="M119" s="21">
        <v>100000</v>
      </c>
      <c r="N119" s="4">
        <f>(M119-M120)</f>
        <v>913.20165554623236</v>
      </c>
      <c r="O119" s="4">
        <f>(0.1*M119)+(1-0.1)*M120</f>
        <v>99178.118510008397</v>
      </c>
      <c r="P119" s="4">
        <f>SUM(O119:O128)</f>
        <v>7572058.4733766317</v>
      </c>
      <c r="Q119" s="22">
        <f>P119/M119</f>
        <v>75.720584733766316</v>
      </c>
    </row>
    <row r="120" spans="1:17" s="5" customFormat="1" x14ac:dyDescent="0.2">
      <c r="A120" s="23" t="s">
        <v>22</v>
      </c>
      <c r="B120" s="36" t="s">
        <v>4</v>
      </c>
      <c r="C120" s="24">
        <v>695</v>
      </c>
      <c r="D120" s="24">
        <v>84</v>
      </c>
      <c r="E120" s="24">
        <v>133</v>
      </c>
      <c r="F120" s="56">
        <f t="shared" si="42"/>
        <v>304</v>
      </c>
      <c r="G120" s="44">
        <v>118623</v>
      </c>
      <c r="H120" s="59">
        <v>304</v>
      </c>
      <c r="I120" s="4">
        <f>(H120/G120)</f>
        <v>2.562740783827757E-3</v>
      </c>
      <c r="J120" s="4">
        <v>0.5</v>
      </c>
      <c r="K120" s="4">
        <f>(4*I120)/(1+4*(1-0.5)*I120)</f>
        <v>1.0198689938019475E-2</v>
      </c>
      <c r="L120" s="4">
        <f t="shared" ref="L120:L128" si="61">(1-K120)</f>
        <v>0.98980131006198058</v>
      </c>
      <c r="M120" s="21">
        <f>(M119*L119)</f>
        <v>99086.798344453768</v>
      </c>
      <c r="N120" s="4">
        <f t="shared" ref="N120:N128" si="62">(M120-M121)</f>
        <v>1010.5555332661461</v>
      </c>
      <c r="O120" s="4">
        <f>4 * (M121 + 0.5 * N120)</f>
        <v>394326.08231128275</v>
      </c>
      <c r="P120" s="4">
        <f>SUM(O120:O128)</f>
        <v>7472880.3548666239</v>
      </c>
      <c r="Q120" s="22">
        <f t="shared" ref="Q120:Q128" si="63">P120/M120</f>
        <v>75.417517567666039</v>
      </c>
    </row>
    <row r="121" spans="1:17" s="5" customFormat="1" x14ac:dyDescent="0.2">
      <c r="A121" s="23" t="s">
        <v>22</v>
      </c>
      <c r="B121" s="36" t="s">
        <v>5</v>
      </c>
      <c r="C121" s="24">
        <v>1325</v>
      </c>
      <c r="D121" s="24">
        <v>121</v>
      </c>
      <c r="E121" s="24">
        <v>276</v>
      </c>
      <c r="F121" s="56">
        <f t="shared" si="42"/>
        <v>574</v>
      </c>
      <c r="G121" s="44">
        <v>322587</v>
      </c>
      <c r="H121" s="59">
        <v>574</v>
      </c>
      <c r="I121" s="4">
        <f>(H121/G121)</f>
        <v>1.7793649465105538E-3</v>
      </c>
      <c r="J121" s="4">
        <v>0.5</v>
      </c>
      <c r="K121" s="4">
        <f>(10*I121)/(1+10*(1-0.5)*I121)</f>
        <v>1.7636738493871696E-2</v>
      </c>
      <c r="L121" s="4">
        <f t="shared" si="61"/>
        <v>0.98236326150612829</v>
      </c>
      <c r="M121" s="21">
        <f t="shared" ref="M121:M128" si="64">(M120*L120)</f>
        <v>98076.242811187622</v>
      </c>
      <c r="N121" s="4">
        <f t="shared" si="62"/>
        <v>1729.7450469223841</v>
      </c>
      <c r="O121" s="4">
        <f>10 * (M122 + 0.5 * N121)</f>
        <v>972113.70287726424</v>
      </c>
      <c r="P121" s="4">
        <f>SUM(O121:O128)</f>
        <v>7078554.2725553419</v>
      </c>
      <c r="Q121" s="22">
        <f t="shared" si="63"/>
        <v>72.173995145620395</v>
      </c>
    </row>
    <row r="122" spans="1:17" s="5" customFormat="1" x14ac:dyDescent="0.2">
      <c r="A122" s="23" t="s">
        <v>22</v>
      </c>
      <c r="B122" s="18" t="s">
        <v>6</v>
      </c>
      <c r="C122" s="24">
        <v>1862</v>
      </c>
      <c r="D122" s="24">
        <v>168</v>
      </c>
      <c r="E122" s="24">
        <v>500</v>
      </c>
      <c r="F122" s="56">
        <f t="shared" si="42"/>
        <v>843.33333333333337</v>
      </c>
      <c r="G122" s="44">
        <v>290339</v>
      </c>
      <c r="H122" s="59">
        <v>843.33333333333337</v>
      </c>
      <c r="I122" s="4">
        <f>(H122/G122)</f>
        <v>2.9046505406897915E-3</v>
      </c>
      <c r="J122" s="4">
        <v>0.5</v>
      </c>
      <c r="K122" s="4">
        <f t="shared" ref="K122:K126" si="65">(10*I122)/(1+10*(1-0.5)*I122)</f>
        <v>2.8630694594230635E-2</v>
      </c>
      <c r="L122" s="4">
        <f t="shared" si="61"/>
        <v>0.97136930540576938</v>
      </c>
      <c r="M122" s="21">
        <f t="shared" si="64"/>
        <v>96346.497764265237</v>
      </c>
      <c r="N122" s="4">
        <f t="shared" si="62"/>
        <v>2758.467152712401</v>
      </c>
      <c r="O122" s="4">
        <f t="shared" ref="O122:O126" si="66">10 * (M123 + 0.5 * N122)</f>
        <v>949672.64187909034</v>
      </c>
      <c r="P122" s="4">
        <f>SUM(O122:O128)</f>
        <v>6106440.5696780775</v>
      </c>
      <c r="Q122" s="22">
        <f t="shared" si="63"/>
        <v>63.379995239878312</v>
      </c>
    </row>
    <row r="123" spans="1:17" s="5" customFormat="1" x14ac:dyDescent="0.2">
      <c r="A123" s="23" t="s">
        <v>22</v>
      </c>
      <c r="B123" s="18" t="s">
        <v>7</v>
      </c>
      <c r="C123" s="24">
        <v>1744</v>
      </c>
      <c r="D123" s="24">
        <v>278</v>
      </c>
      <c r="E123" s="24">
        <v>577</v>
      </c>
      <c r="F123" s="56">
        <f t="shared" si="42"/>
        <v>866.33333333333337</v>
      </c>
      <c r="G123" s="44">
        <v>236295</v>
      </c>
      <c r="H123" s="59">
        <v>866.33333333333337</v>
      </c>
      <c r="I123" s="4">
        <f>(H123/G123)</f>
        <v>3.6663210534854033E-3</v>
      </c>
      <c r="J123" s="4">
        <v>0.5</v>
      </c>
      <c r="K123" s="4">
        <f t="shared" si="65"/>
        <v>3.6003213830553556E-2</v>
      </c>
      <c r="L123" s="4">
        <f t="shared" si="61"/>
        <v>0.9639967861694464</v>
      </c>
      <c r="M123" s="21">
        <f t="shared" si="64"/>
        <v>93588.030611552836</v>
      </c>
      <c r="N123" s="4">
        <f t="shared" si="62"/>
        <v>3369.4698780881299</v>
      </c>
      <c r="O123" s="4">
        <f t="shared" si="66"/>
        <v>919032.95672508772</v>
      </c>
      <c r="P123" s="4">
        <f>SUM(O123:O128)</f>
        <v>5156767.9277989864</v>
      </c>
      <c r="Q123" s="22">
        <f t="shared" si="63"/>
        <v>55.100720616749648</v>
      </c>
    </row>
    <row r="124" spans="1:17" s="5" customFormat="1" x14ac:dyDescent="0.2">
      <c r="A124" s="23" t="s">
        <v>22</v>
      </c>
      <c r="B124" s="18" t="s">
        <v>8</v>
      </c>
      <c r="C124" s="24">
        <v>1651</v>
      </c>
      <c r="D124" s="24">
        <v>393</v>
      </c>
      <c r="E124" s="24">
        <v>873</v>
      </c>
      <c r="F124" s="56">
        <f t="shared" si="42"/>
        <v>972.33333333333337</v>
      </c>
      <c r="G124" s="44">
        <v>203610</v>
      </c>
      <c r="H124" s="59">
        <v>972.33333333333337</v>
      </c>
      <c r="I124" s="4">
        <f>(H124/G124)</f>
        <v>4.7754694432166067E-3</v>
      </c>
      <c r="J124" s="4">
        <v>0.5</v>
      </c>
      <c r="K124" s="4">
        <f t="shared" si="65"/>
        <v>4.6641030355843716E-2</v>
      </c>
      <c r="L124" s="4">
        <f t="shared" si="61"/>
        <v>0.95335896964415623</v>
      </c>
      <c r="M124" s="21">
        <f t="shared" si="64"/>
        <v>90218.560733464707</v>
      </c>
      <c r="N124" s="4">
        <f t="shared" si="62"/>
        <v>4207.8866298300563</v>
      </c>
      <c r="O124" s="4">
        <f t="shared" si="66"/>
        <v>881146.17418549675</v>
      </c>
      <c r="P124" s="4">
        <f>SUM(O124:O128)</f>
        <v>4237734.9710738994</v>
      </c>
      <c r="Q124" s="22">
        <f t="shared" si="63"/>
        <v>46.971875150985419</v>
      </c>
    </row>
    <row r="125" spans="1:17" s="5" customFormat="1" x14ac:dyDescent="0.2">
      <c r="A125" s="23" t="s">
        <v>22</v>
      </c>
      <c r="B125" s="18" t="s">
        <v>9</v>
      </c>
      <c r="C125" s="24">
        <v>1309</v>
      </c>
      <c r="D125" s="24">
        <v>767</v>
      </c>
      <c r="E125" s="24">
        <v>914</v>
      </c>
      <c r="F125" s="56">
        <f t="shared" si="42"/>
        <v>996.66666666666663</v>
      </c>
      <c r="G125" s="44">
        <v>145621</v>
      </c>
      <c r="H125" s="59">
        <v>996.66666666666663</v>
      </c>
      <c r="I125" s="4">
        <f>(H125/G125)</f>
        <v>6.8442509436596822E-3</v>
      </c>
      <c r="J125" s="4">
        <v>0.5</v>
      </c>
      <c r="K125" s="4">
        <f t="shared" si="65"/>
        <v>6.6177821355295208E-2</v>
      </c>
      <c r="L125" s="4">
        <f t="shared" si="61"/>
        <v>0.93382217864470474</v>
      </c>
      <c r="M125" s="21">
        <f t="shared" si="64"/>
        <v>86010.67410363465</v>
      </c>
      <c r="N125" s="4">
        <f t="shared" si="62"/>
        <v>5691.9990254788572</v>
      </c>
      <c r="O125" s="4">
        <f t="shared" si="66"/>
        <v>831646.74590895209</v>
      </c>
      <c r="P125" s="4">
        <f>SUM(O125:O128)</f>
        <v>3356588.7968884022</v>
      </c>
      <c r="Q125" s="22">
        <f t="shared" si="63"/>
        <v>39.025258572488724</v>
      </c>
    </row>
    <row r="126" spans="1:17" s="5" customFormat="1" x14ac:dyDescent="0.2">
      <c r="A126" s="23" t="s">
        <v>22</v>
      </c>
      <c r="B126" s="18" t="s">
        <v>10</v>
      </c>
      <c r="C126" s="24">
        <v>841</v>
      </c>
      <c r="D126" s="24">
        <v>1188</v>
      </c>
      <c r="E126" s="24">
        <v>1260</v>
      </c>
      <c r="F126" s="56">
        <f t="shared" si="42"/>
        <v>1096.3333333333333</v>
      </c>
      <c r="G126" s="44">
        <v>99395</v>
      </c>
      <c r="H126" s="59">
        <v>1096.3333333333333</v>
      </c>
      <c r="I126" s="4">
        <f>(H126/G126)</f>
        <v>1.1030065227962505E-2</v>
      </c>
      <c r="J126" s="4">
        <v>0.5</v>
      </c>
      <c r="K126" s="4">
        <f t="shared" si="65"/>
        <v>0.10453548612656134</v>
      </c>
      <c r="L126" s="4">
        <f t="shared" si="61"/>
        <v>0.89546451387343862</v>
      </c>
      <c r="M126" s="21">
        <f t="shared" si="64"/>
        <v>80318.675078155793</v>
      </c>
      <c r="N126" s="4">
        <f t="shared" si="62"/>
        <v>8396.1517443363409</v>
      </c>
      <c r="O126" s="4">
        <f t="shared" si="66"/>
        <v>761205.99205987621</v>
      </c>
      <c r="P126" s="4">
        <f>SUM(O126:O128)</f>
        <v>2524942.0509794503</v>
      </c>
      <c r="Q126" s="22">
        <f t="shared" si="63"/>
        <v>31.436550074095493</v>
      </c>
    </row>
    <row r="127" spans="1:17" s="5" customFormat="1" x14ac:dyDescent="0.2">
      <c r="A127" s="23" t="s">
        <v>22</v>
      </c>
      <c r="B127" s="18" t="s">
        <v>11</v>
      </c>
      <c r="C127" s="24">
        <v>602</v>
      </c>
      <c r="D127" s="24">
        <v>2771</v>
      </c>
      <c r="E127" s="24">
        <v>1659</v>
      </c>
      <c r="F127" s="56">
        <f t="shared" si="42"/>
        <v>1677.3333333333333</v>
      </c>
      <c r="G127" s="44">
        <v>35292</v>
      </c>
      <c r="H127" s="59">
        <v>1677.3333333333333</v>
      </c>
      <c r="I127" s="4">
        <f>(H127/G127)</f>
        <v>4.7527296082209375E-2</v>
      </c>
      <c r="J127" s="4">
        <v>0.5</v>
      </c>
      <c r="K127" s="4">
        <f>(5*I127)/(1+5*(1-0.5)*I127)</f>
        <v>0.21239954075774972</v>
      </c>
      <c r="L127" s="4">
        <f t="shared" si="61"/>
        <v>0.78760045924225031</v>
      </c>
      <c r="M127" s="21">
        <f t="shared" si="64"/>
        <v>71922.523333819452</v>
      </c>
      <c r="N127" s="4">
        <f t="shared" si="62"/>
        <v>15276.310926241786</v>
      </c>
      <c r="O127" s="4">
        <f>5 * (M128 + 0.5 * N127)</f>
        <v>321421.83935349277</v>
      </c>
      <c r="P127" s="4">
        <f>SUM(O127:O128)</f>
        <v>1763736.0589195739</v>
      </c>
      <c r="Q127" s="22">
        <f t="shared" si="63"/>
        <v>24.522722190007325</v>
      </c>
    </row>
    <row r="128" spans="1:17" s="5" customFormat="1" x14ac:dyDescent="0.2">
      <c r="A128" s="23" t="s">
        <v>22</v>
      </c>
      <c r="B128" s="18" t="s">
        <v>12</v>
      </c>
      <c r="C128" s="24">
        <v>394</v>
      </c>
      <c r="D128" s="24">
        <v>4257</v>
      </c>
      <c r="E128" s="24">
        <v>2259</v>
      </c>
      <c r="F128" s="56">
        <f t="shared" si="42"/>
        <v>2303.3333333333335</v>
      </c>
      <c r="G128" s="44">
        <v>58647</v>
      </c>
      <c r="H128" s="59">
        <v>2303.3333333333335</v>
      </c>
      <c r="I128" s="4">
        <f>(H128/G128)</f>
        <v>3.9274529529785558E-2</v>
      </c>
      <c r="J128" s="4">
        <v>0.5</v>
      </c>
      <c r="K128" s="4">
        <f>(10*I128)/(1+10*(1-0.5)*I128)</f>
        <v>0.32828006898157169</v>
      </c>
      <c r="L128" s="4">
        <f t="shared" si="61"/>
        <v>0.67171993101842831</v>
      </c>
      <c r="M128" s="21">
        <f t="shared" si="64"/>
        <v>56646.212407577666</v>
      </c>
      <c r="N128" s="4">
        <f t="shared" si="62"/>
        <v>56646.212407577666</v>
      </c>
      <c r="O128" s="4">
        <f>M128/I128</f>
        <v>1442314.2195660812</v>
      </c>
      <c r="P128" s="4">
        <f>SUM(O128:O128)</f>
        <v>1442314.2195660812</v>
      </c>
      <c r="Q128" s="22">
        <f t="shared" si="63"/>
        <v>25.461794500723585</v>
      </c>
    </row>
    <row r="129" spans="1:17" s="5" customFormat="1" ht="12" thickBot="1" x14ac:dyDescent="0.25">
      <c r="A129" s="37" t="s">
        <v>22</v>
      </c>
      <c r="B129" s="38" t="s">
        <v>13</v>
      </c>
      <c r="C129" s="39"/>
      <c r="D129" s="39"/>
      <c r="E129" s="39"/>
      <c r="F129" s="61"/>
      <c r="G129" s="40">
        <v>6995</v>
      </c>
      <c r="H129" s="58"/>
      <c r="I129" s="41"/>
      <c r="J129" s="41"/>
      <c r="K129" s="41"/>
      <c r="L129" s="41"/>
      <c r="M129" s="42"/>
      <c r="N129" s="41"/>
      <c r="O129" s="41"/>
      <c r="P129" s="41"/>
      <c r="Q129" s="43"/>
    </row>
    <row r="130" spans="1:17" s="5" customFormat="1" x14ac:dyDescent="0.2">
      <c r="A130" s="23" t="s">
        <v>23</v>
      </c>
      <c r="B130" s="18" t="s">
        <v>2</v>
      </c>
      <c r="C130" s="24"/>
      <c r="D130" s="24"/>
      <c r="E130" s="24"/>
      <c r="F130" s="56"/>
      <c r="G130" s="44">
        <v>2039547</v>
      </c>
      <c r="H130" s="59"/>
      <c r="I130" s="4"/>
      <c r="J130" s="4"/>
      <c r="K130" s="4"/>
      <c r="L130" s="4"/>
      <c r="M130" s="21"/>
      <c r="N130" s="4"/>
      <c r="O130" s="4"/>
      <c r="P130" s="4"/>
      <c r="Q130" s="22"/>
    </row>
    <row r="131" spans="1:17" s="5" customFormat="1" x14ac:dyDescent="0.2">
      <c r="A131" s="23" t="s">
        <v>23</v>
      </c>
      <c r="B131" s="18" t="s">
        <v>3</v>
      </c>
      <c r="C131" s="24">
        <v>37</v>
      </c>
      <c r="D131" s="24">
        <v>131</v>
      </c>
      <c r="E131" s="24">
        <v>124</v>
      </c>
      <c r="F131" s="56">
        <f t="shared" si="42"/>
        <v>97.333333333333329</v>
      </c>
      <c r="G131" s="44">
        <v>41583</v>
      </c>
      <c r="H131" s="59">
        <v>97.333333333333329</v>
      </c>
      <c r="I131" s="4">
        <f>(H131/G131)</f>
        <v>2.3407001258527122E-3</v>
      </c>
      <c r="J131" s="4">
        <v>0.1</v>
      </c>
      <c r="K131" s="4">
        <f>(1*I131)/(1+1*(1-0.1)*I131)</f>
        <v>2.3357795024149717E-3</v>
      </c>
      <c r="L131" s="4">
        <f>(1-K131)</f>
        <v>0.99766422049758507</v>
      </c>
      <c r="M131" s="21">
        <v>100000</v>
      </c>
      <c r="N131" s="4">
        <f>(M131-M132)</f>
        <v>233.57795024149527</v>
      </c>
      <c r="O131" s="4">
        <f>(0.1*M131)+(1-0.1)*M132</f>
        <v>99789.77984478265</v>
      </c>
      <c r="P131" s="4">
        <f>SUM(O131:O140)</f>
        <v>7313921.9464631137</v>
      </c>
      <c r="Q131" s="22">
        <f>P131/M131</f>
        <v>73.13921946463114</v>
      </c>
    </row>
    <row r="132" spans="1:17" s="5" customFormat="1" x14ac:dyDescent="0.2">
      <c r="A132" s="23" t="s">
        <v>23</v>
      </c>
      <c r="B132" s="36" t="s">
        <v>4</v>
      </c>
      <c r="C132" s="24">
        <v>21</v>
      </c>
      <c r="D132" s="24">
        <v>5</v>
      </c>
      <c r="E132" s="24">
        <v>107</v>
      </c>
      <c r="F132" s="56">
        <f t="shared" si="42"/>
        <v>44.333333333333336</v>
      </c>
      <c r="G132" s="44">
        <v>176478</v>
      </c>
      <c r="H132" s="59">
        <v>44.333333333333336</v>
      </c>
      <c r="I132" s="4">
        <f>(H132/G132)</f>
        <v>2.5121167133202631E-4</v>
      </c>
      <c r="J132" s="4">
        <v>0.5</v>
      </c>
      <c r="K132" s="4">
        <f>(4*I132)/(1+4*(1-0.5)*I132)</f>
        <v>1.0043420804228811E-3</v>
      </c>
      <c r="L132" s="4">
        <f t="shared" ref="L132:L140" si="67">(1-K132)</f>
        <v>0.99899565791957712</v>
      </c>
      <c r="M132" s="21">
        <f>(M131*L131)</f>
        <v>99766.422049758505</v>
      </c>
      <c r="N132" s="4">
        <f t="shared" ref="N132:N140" si="68">(M132-M133)</f>
        <v>100.19961587780563</v>
      </c>
      <c r="O132" s="4">
        <f>4 * (M133 + 0.5 * N132)</f>
        <v>398865.28896727844</v>
      </c>
      <c r="P132" s="4">
        <f>SUM(O132:O140)</f>
        <v>7214132.1666183313</v>
      </c>
      <c r="Q132" s="22">
        <f t="shared" ref="Q132:Q140" si="69">P132/M132</f>
        <v>72.31022240148377</v>
      </c>
    </row>
    <row r="133" spans="1:17" s="5" customFormat="1" x14ac:dyDescent="0.2">
      <c r="A133" s="23" t="s">
        <v>23</v>
      </c>
      <c r="B133" s="36" t="s">
        <v>5</v>
      </c>
      <c r="C133" s="24">
        <v>141</v>
      </c>
      <c r="D133" s="24">
        <v>108</v>
      </c>
      <c r="E133" s="24">
        <v>250</v>
      </c>
      <c r="F133" s="56">
        <f t="shared" si="42"/>
        <v>166.33333333333334</v>
      </c>
      <c r="G133" s="44">
        <v>502109</v>
      </c>
      <c r="H133" s="59">
        <v>166.33333333333334</v>
      </c>
      <c r="I133" s="4">
        <f>(H133/G133)</f>
        <v>3.3126937245365714E-4</v>
      </c>
      <c r="J133" s="4">
        <v>0.5</v>
      </c>
      <c r="K133" s="4">
        <f>(10*I133)/(1+10*(1-0.5)*I133)</f>
        <v>3.3072158279770576E-3</v>
      </c>
      <c r="L133" s="4">
        <f t="shared" si="67"/>
        <v>0.99669278417202289</v>
      </c>
      <c r="M133" s="21">
        <f t="shared" ref="M133:M140" si="70">(M132*L132)</f>
        <v>99666.222433880699</v>
      </c>
      <c r="N133" s="4">
        <f t="shared" si="68"/>
        <v>329.61770834801428</v>
      </c>
      <c r="O133" s="4">
        <f>10 * (M134 + 0.5 * N133)</f>
        <v>995014.13579706685</v>
      </c>
      <c r="P133" s="4">
        <f>SUM(O133:O140)</f>
        <v>6815266.8776510525</v>
      </c>
      <c r="Q133" s="22">
        <f t="shared" si="69"/>
        <v>68.380908909960453</v>
      </c>
    </row>
    <row r="134" spans="1:17" s="5" customFormat="1" x14ac:dyDescent="0.2">
      <c r="A134" s="23" t="s">
        <v>23</v>
      </c>
      <c r="B134" s="18" t="s">
        <v>6</v>
      </c>
      <c r="C134" s="24">
        <v>512</v>
      </c>
      <c r="D134" s="24">
        <v>446</v>
      </c>
      <c r="E134" s="24">
        <v>590</v>
      </c>
      <c r="F134" s="56">
        <f t="shared" si="42"/>
        <v>516</v>
      </c>
      <c r="G134" s="44">
        <v>415947</v>
      </c>
      <c r="H134" s="59">
        <v>516</v>
      </c>
      <c r="I134" s="4">
        <f>(H134/G134)</f>
        <v>1.2405426652914915E-3</v>
      </c>
      <c r="J134" s="4">
        <v>0.5</v>
      </c>
      <c r="K134" s="4">
        <f t="shared" ref="K134:K138" si="71">(10*I134)/(1+10*(1-0.5)*I134)</f>
        <v>1.232895368757571E-2</v>
      </c>
      <c r="L134" s="4">
        <f t="shared" si="67"/>
        <v>0.98767104631242431</v>
      </c>
      <c r="M134" s="21">
        <f t="shared" si="70"/>
        <v>99336.604725532685</v>
      </c>
      <c r="N134" s="4">
        <f t="shared" si="68"/>
        <v>1224.7163991421112</v>
      </c>
      <c r="O134" s="4">
        <f t="shared" ref="O134:O138" si="72">10 * (M135 + 0.5 * N134)</f>
        <v>987242.46525961626</v>
      </c>
      <c r="P134" s="4">
        <f>SUM(O134:O140)</f>
        <v>5820252.7418539859</v>
      </c>
      <c r="Q134" s="22">
        <f t="shared" si="69"/>
        <v>58.591218795280554</v>
      </c>
    </row>
    <row r="135" spans="1:17" s="5" customFormat="1" x14ac:dyDescent="0.2">
      <c r="A135" s="23" t="s">
        <v>23</v>
      </c>
      <c r="B135" s="18" t="s">
        <v>7</v>
      </c>
      <c r="C135" s="24">
        <v>716</v>
      </c>
      <c r="D135" s="24">
        <v>607</v>
      </c>
      <c r="E135" s="24">
        <v>777</v>
      </c>
      <c r="F135" s="56">
        <f t="shared" si="42"/>
        <v>700</v>
      </c>
      <c r="G135" s="44">
        <v>296113</v>
      </c>
      <c r="H135" s="59">
        <v>700</v>
      </c>
      <c r="I135" s="4">
        <f>(H135/G135)</f>
        <v>2.3639624062435625E-3</v>
      </c>
      <c r="J135" s="4">
        <v>0.5</v>
      </c>
      <c r="K135" s="4">
        <f t="shared" si="71"/>
        <v>2.3363472212487441E-2</v>
      </c>
      <c r="L135" s="4">
        <f t="shared" si="67"/>
        <v>0.97663652778751253</v>
      </c>
      <c r="M135" s="21">
        <f t="shared" si="70"/>
        <v>98111.888326390574</v>
      </c>
      <c r="N135" s="4">
        <f t="shared" si="68"/>
        <v>2292.2343766283011</v>
      </c>
      <c r="O135" s="4">
        <f t="shared" si="72"/>
        <v>969657.71138076426</v>
      </c>
      <c r="P135" s="4">
        <f>SUM(O135:O140)</f>
        <v>4833010.2765943697</v>
      </c>
      <c r="Q135" s="22">
        <f t="shared" si="69"/>
        <v>49.260190166927657</v>
      </c>
    </row>
    <row r="136" spans="1:17" s="5" customFormat="1" x14ac:dyDescent="0.2">
      <c r="A136" s="23" t="s">
        <v>23</v>
      </c>
      <c r="B136" s="18" t="s">
        <v>8</v>
      </c>
      <c r="C136" s="24">
        <v>922</v>
      </c>
      <c r="D136" s="24">
        <v>1060</v>
      </c>
      <c r="E136" s="24">
        <v>988</v>
      </c>
      <c r="F136" s="56">
        <f t="shared" si="42"/>
        <v>990</v>
      </c>
      <c r="G136" s="44">
        <v>231134</v>
      </c>
      <c r="H136" s="59">
        <v>990</v>
      </c>
      <c r="I136" s="4">
        <f>(H136/G136)</f>
        <v>4.2832296416797184E-3</v>
      </c>
      <c r="J136" s="4">
        <v>0.5</v>
      </c>
      <c r="K136" s="4">
        <f t="shared" si="71"/>
        <v>4.1934226800630289E-2</v>
      </c>
      <c r="L136" s="4">
        <f t="shared" si="67"/>
        <v>0.9580657731993697</v>
      </c>
      <c r="M136" s="21">
        <f t="shared" si="70"/>
        <v>95819.653949762273</v>
      </c>
      <c r="N136" s="4">
        <f t="shared" si="68"/>
        <v>4018.1231006872404</v>
      </c>
      <c r="O136" s="4">
        <f t="shared" si="72"/>
        <v>938105.92399418645</v>
      </c>
      <c r="P136" s="4">
        <f>SUM(O136:O140)</f>
        <v>3863352.5652136058</v>
      </c>
      <c r="Q136" s="22">
        <f t="shared" si="69"/>
        <v>40.318999348913749</v>
      </c>
    </row>
    <row r="137" spans="1:17" s="5" customFormat="1" x14ac:dyDescent="0.2">
      <c r="A137" s="23" t="s">
        <v>23</v>
      </c>
      <c r="B137" s="18" t="s">
        <v>9</v>
      </c>
      <c r="C137" s="24">
        <v>1285</v>
      </c>
      <c r="D137" s="24">
        <v>1503</v>
      </c>
      <c r="E137" s="24">
        <v>1482</v>
      </c>
      <c r="F137" s="56">
        <f t="shared" si="42"/>
        <v>1423.3333333333333</v>
      </c>
      <c r="G137" s="44">
        <v>160790</v>
      </c>
      <c r="H137" s="59">
        <v>1423.3333333333333</v>
      </c>
      <c r="I137" s="4">
        <f>(H137/G137)</f>
        <v>8.8521259613989264E-3</v>
      </c>
      <c r="J137" s="4">
        <v>0.5</v>
      </c>
      <c r="K137" s="4">
        <f t="shared" si="71"/>
        <v>8.4769316286826032E-2</v>
      </c>
      <c r="L137" s="4">
        <f t="shared" si="67"/>
        <v>0.91523068371317395</v>
      </c>
      <c r="M137" s="21">
        <f t="shared" si="70"/>
        <v>91801.530849075032</v>
      </c>
      <c r="N137" s="4">
        <f t="shared" si="68"/>
        <v>7781.9530041600665</v>
      </c>
      <c r="O137" s="4">
        <f t="shared" si="72"/>
        <v>879105.54346994986</v>
      </c>
      <c r="P137" s="4">
        <f>SUM(O137:O140)</f>
        <v>2925246.641219419</v>
      </c>
      <c r="Q137" s="22">
        <f t="shared" si="69"/>
        <v>31.864900445163904</v>
      </c>
    </row>
    <row r="138" spans="1:17" s="5" customFormat="1" x14ac:dyDescent="0.2">
      <c r="A138" s="23" t="s">
        <v>23</v>
      </c>
      <c r="B138" s="18" t="s">
        <v>10</v>
      </c>
      <c r="C138" s="24">
        <v>2057</v>
      </c>
      <c r="D138" s="24">
        <v>1955</v>
      </c>
      <c r="E138" s="24">
        <v>2060</v>
      </c>
      <c r="F138" s="56">
        <f t="shared" si="42"/>
        <v>2024</v>
      </c>
      <c r="G138" s="44">
        <v>101978</v>
      </c>
      <c r="H138" s="59">
        <v>2024</v>
      </c>
      <c r="I138" s="4">
        <f>(H138/G138)</f>
        <v>1.9847418070564241E-2</v>
      </c>
      <c r="J138" s="4">
        <v>0.5</v>
      </c>
      <c r="K138" s="4">
        <f t="shared" si="71"/>
        <v>0.18055629895270212</v>
      </c>
      <c r="L138" s="4">
        <f t="shared" si="67"/>
        <v>0.81944370104729791</v>
      </c>
      <c r="M138" s="21">
        <f t="shared" si="70"/>
        <v>84019.577844914966</v>
      </c>
      <c r="N138" s="4">
        <f t="shared" si="68"/>
        <v>15170.264015246285</v>
      </c>
      <c r="O138" s="4">
        <f t="shared" si="72"/>
        <v>764344.45837291831</v>
      </c>
      <c r="P138" s="4">
        <f>SUM(O138:O140)</f>
        <v>2046141.0977494693</v>
      </c>
      <c r="Q138" s="22">
        <f t="shared" si="69"/>
        <v>24.353146614545931</v>
      </c>
    </row>
    <row r="139" spans="1:17" s="5" customFormat="1" x14ac:dyDescent="0.2">
      <c r="A139" s="23" t="s">
        <v>23</v>
      </c>
      <c r="B139" s="18" t="s">
        <v>11</v>
      </c>
      <c r="C139" s="24">
        <v>2227</v>
      </c>
      <c r="D139" s="24">
        <v>1821</v>
      </c>
      <c r="E139" s="24">
        <v>2432</v>
      </c>
      <c r="F139" s="56">
        <f t="shared" si="42"/>
        <v>2160</v>
      </c>
      <c r="G139" s="44">
        <v>36351</v>
      </c>
      <c r="H139" s="59">
        <v>2160</v>
      </c>
      <c r="I139" s="4">
        <f>(H139/G139)</f>
        <v>5.942064867541471E-2</v>
      </c>
      <c r="J139" s="4">
        <v>0.5</v>
      </c>
      <c r="K139" s="4">
        <f>(5*I139)/(1+5*(1-0.5)*I139)</f>
        <v>0.25867643888769132</v>
      </c>
      <c r="L139" s="4">
        <f t="shared" si="67"/>
        <v>0.74132356111230868</v>
      </c>
      <c r="M139" s="21">
        <f t="shared" si="70"/>
        <v>68849.313829668681</v>
      </c>
      <c r="N139" s="4">
        <f t="shared" si="68"/>
        <v>17809.69532131977</v>
      </c>
      <c r="O139" s="4">
        <f>5 * (M140 + 0.5 * N139)</f>
        <v>299722.33084504399</v>
      </c>
      <c r="P139" s="4">
        <f>SUM(O139:O140)</f>
        <v>1281796.6393765509</v>
      </c>
      <c r="Q139" s="22">
        <f t="shared" si="69"/>
        <v>18.617420684070733</v>
      </c>
    </row>
    <row r="140" spans="1:17" s="5" customFormat="1" x14ac:dyDescent="0.2">
      <c r="A140" s="23" t="s">
        <v>23</v>
      </c>
      <c r="B140" s="18" t="s">
        <v>12</v>
      </c>
      <c r="C140" s="24">
        <v>2756</v>
      </c>
      <c r="D140" s="24">
        <v>2604</v>
      </c>
      <c r="E140" s="24">
        <v>4246</v>
      </c>
      <c r="F140" s="56">
        <f t="shared" ref="F140:F203" si="73">AVERAGE(C140,D140,E140)</f>
        <v>3202</v>
      </c>
      <c r="G140" s="44">
        <v>61611</v>
      </c>
      <c r="H140" s="59">
        <v>3202</v>
      </c>
      <c r="I140" s="4">
        <f>(H140/G140)</f>
        <v>5.1971238902144098E-2</v>
      </c>
      <c r="J140" s="4">
        <v>0.5</v>
      </c>
      <c r="K140" s="4">
        <f>(10*I140)/(1+10*(1-0.5)*I140)</f>
        <v>0.41251723116167022</v>
      </c>
      <c r="L140" s="4">
        <f t="shared" si="67"/>
        <v>0.58748276883832973</v>
      </c>
      <c r="M140" s="21">
        <f t="shared" si="70"/>
        <v>51039.618508348911</v>
      </c>
      <c r="N140" s="4">
        <f t="shared" si="68"/>
        <v>51039.618508348911</v>
      </c>
      <c r="O140" s="4">
        <f>M140/I140</f>
        <v>982074.3085315068</v>
      </c>
      <c r="P140" s="4">
        <f>SUM(O140:O140)</f>
        <v>982074.3085315068</v>
      </c>
      <c r="Q140" s="22">
        <f t="shared" si="69"/>
        <v>19.241411617738912</v>
      </c>
    </row>
    <row r="141" spans="1:17" s="5" customFormat="1" ht="12" thickBot="1" x14ac:dyDescent="0.25">
      <c r="A141" s="37" t="s">
        <v>23</v>
      </c>
      <c r="B141" s="38" t="s">
        <v>13</v>
      </c>
      <c r="C141" s="39"/>
      <c r="D141" s="39"/>
      <c r="E141" s="39"/>
      <c r="F141" s="61"/>
      <c r="G141" s="40">
        <v>15453</v>
      </c>
      <c r="H141" s="58"/>
      <c r="I141" s="41"/>
      <c r="J141" s="41"/>
      <c r="K141" s="41"/>
      <c r="L141" s="41"/>
      <c r="M141" s="42"/>
      <c r="N141" s="41"/>
      <c r="O141" s="41"/>
      <c r="P141" s="41"/>
      <c r="Q141" s="43"/>
    </row>
    <row r="142" spans="1:17" s="5" customFormat="1" x14ac:dyDescent="0.2">
      <c r="A142" s="23" t="s">
        <v>24</v>
      </c>
      <c r="B142" s="18" t="s">
        <v>2</v>
      </c>
      <c r="C142" s="24"/>
      <c r="D142" s="24"/>
      <c r="E142" s="24"/>
      <c r="F142" s="56"/>
      <c r="G142" s="44">
        <v>1634409</v>
      </c>
      <c r="H142" s="59"/>
      <c r="I142" s="4"/>
      <c r="J142" s="4"/>
      <c r="K142" s="4"/>
      <c r="L142" s="4"/>
      <c r="M142" s="21"/>
      <c r="N142" s="4"/>
      <c r="O142" s="4"/>
      <c r="P142" s="4"/>
      <c r="Q142" s="22"/>
    </row>
    <row r="143" spans="1:17" s="5" customFormat="1" x14ac:dyDescent="0.2">
      <c r="A143" s="23" t="s">
        <v>24</v>
      </c>
      <c r="B143" s="18" t="s">
        <v>3</v>
      </c>
      <c r="C143" s="24">
        <v>76</v>
      </c>
      <c r="D143" s="24">
        <v>236</v>
      </c>
      <c r="E143" s="24">
        <v>62</v>
      </c>
      <c r="F143" s="56">
        <f t="shared" si="73"/>
        <v>124.66666666666667</v>
      </c>
      <c r="G143" s="44">
        <v>33845</v>
      </c>
      <c r="H143" s="59">
        <v>124.66666666666667</v>
      </c>
      <c r="I143" s="4">
        <f>(H143/G143)</f>
        <v>3.6834589057960312E-3</v>
      </c>
      <c r="J143" s="4">
        <v>0.1</v>
      </c>
      <c r="K143" s="4">
        <f>(1*I143)/(1+1*(1-0.1)*I143)</f>
        <v>3.6712881705990678E-3</v>
      </c>
      <c r="L143" s="4">
        <f>(1-K143)</f>
        <v>0.99632871182940097</v>
      </c>
      <c r="M143" s="21">
        <v>100000</v>
      </c>
      <c r="N143" s="4">
        <f>(M143-M144)</f>
        <v>367.12881705990003</v>
      </c>
      <c r="O143" s="4">
        <f>(0.1*M143)+(1-0.1)*M144</f>
        <v>99669.584064646086</v>
      </c>
      <c r="P143" s="4">
        <f>SUM(O143:O152)</f>
        <v>7941677.2049670294</v>
      </c>
      <c r="Q143" s="22">
        <f>P143/M143</f>
        <v>79.4167720496703</v>
      </c>
    </row>
    <row r="144" spans="1:17" s="5" customFormat="1" x14ac:dyDescent="0.2">
      <c r="A144" s="23" t="s">
        <v>24</v>
      </c>
      <c r="B144" s="36" t="s">
        <v>4</v>
      </c>
      <c r="C144" s="24">
        <v>25</v>
      </c>
      <c r="D144" s="24">
        <v>53</v>
      </c>
      <c r="E144" s="24">
        <v>68</v>
      </c>
      <c r="F144" s="56">
        <f t="shared" si="73"/>
        <v>48.666666666666664</v>
      </c>
      <c r="G144" s="44">
        <v>142232</v>
      </c>
      <c r="H144" s="59">
        <v>48.666666666666664</v>
      </c>
      <c r="I144" s="4">
        <f>(H144/G144)</f>
        <v>3.421639762266344E-4</v>
      </c>
      <c r="J144" s="4">
        <v>0.5</v>
      </c>
      <c r="K144" s="4">
        <f>(4*I144)/(1+4*(1-0.5)*I144)</f>
        <v>1.3677199359232576E-3</v>
      </c>
      <c r="L144" s="4">
        <f t="shared" ref="L144:L152" si="74">(1-K144)</f>
        <v>0.99863228006407678</v>
      </c>
      <c r="M144" s="21">
        <f>(M143*L143)</f>
        <v>99632.8711829401</v>
      </c>
      <c r="N144" s="4">
        <f t="shared" ref="N144:N152" si="75">(M144-M145)</f>
        <v>136.26986419018067</v>
      </c>
      <c r="O144" s="4">
        <f>4 * (M145 + 0.5 * N144)</f>
        <v>398258.94500338007</v>
      </c>
      <c r="P144" s="4">
        <f>SUM(O144:O152)</f>
        <v>7842007.6209023837</v>
      </c>
      <c r="Q144" s="22">
        <f t="shared" ref="Q144:Q152" si="76">P144/M144</f>
        <v>78.709039775671471</v>
      </c>
    </row>
    <row r="145" spans="1:17" s="5" customFormat="1" x14ac:dyDescent="0.2">
      <c r="A145" s="23" t="s">
        <v>24</v>
      </c>
      <c r="B145" s="36" t="s">
        <v>5</v>
      </c>
      <c r="C145" s="24">
        <v>80</v>
      </c>
      <c r="D145" s="24">
        <v>111</v>
      </c>
      <c r="E145" s="24">
        <v>159</v>
      </c>
      <c r="F145" s="56">
        <f t="shared" si="73"/>
        <v>116.66666666666667</v>
      </c>
      <c r="G145" s="44">
        <v>410981</v>
      </c>
      <c r="H145" s="59">
        <v>116.66666666666667</v>
      </c>
      <c r="I145" s="4">
        <f>(H145/G145)</f>
        <v>2.8387362595026696E-4</v>
      </c>
      <c r="J145" s="4">
        <v>0.5</v>
      </c>
      <c r="K145" s="4">
        <f>(10*I145)/(1+10*(1-0.5)*I145)</f>
        <v>2.834712758556175E-3</v>
      </c>
      <c r="L145" s="4">
        <f t="shared" si="74"/>
        <v>0.99716528724144382</v>
      </c>
      <c r="M145" s="21">
        <f t="shared" ref="M145:M152" si="77">(M144*L144)</f>
        <v>99496.601318749919</v>
      </c>
      <c r="N145" s="4">
        <f t="shared" si="75"/>
        <v>282.04428519123758</v>
      </c>
      <c r="O145" s="4">
        <f>10 * (M146 + 0.5 * N145)</f>
        <v>993555.79176154314</v>
      </c>
      <c r="P145" s="4">
        <f>SUM(O145:O152)</f>
        <v>7443748.6758990046</v>
      </c>
      <c r="Q145" s="22">
        <f t="shared" si="76"/>
        <v>74.814099951535198</v>
      </c>
    </row>
    <row r="146" spans="1:17" s="5" customFormat="1" x14ac:dyDescent="0.2">
      <c r="A146" s="23" t="s">
        <v>24</v>
      </c>
      <c r="B146" s="18" t="s">
        <v>6</v>
      </c>
      <c r="C146" s="24">
        <v>182</v>
      </c>
      <c r="D146" s="24">
        <v>215</v>
      </c>
      <c r="E146" s="24">
        <v>159</v>
      </c>
      <c r="F146" s="56">
        <f t="shared" si="73"/>
        <v>185.33333333333334</v>
      </c>
      <c r="G146" s="44">
        <v>337881</v>
      </c>
      <c r="H146" s="59">
        <v>185.33333333333334</v>
      </c>
      <c r="I146" s="4">
        <f>(H146/G146)</f>
        <v>5.4851658818735991E-4</v>
      </c>
      <c r="J146" s="4">
        <v>0.5</v>
      </c>
      <c r="K146" s="4">
        <f t="shared" ref="K146:K150" si="78">(10*I146)/(1+10*(1-0.5)*I146)</f>
        <v>5.4701635047613049E-3</v>
      </c>
      <c r="L146" s="4">
        <f t="shared" si="74"/>
        <v>0.99452983649523874</v>
      </c>
      <c r="M146" s="21">
        <f t="shared" si="77"/>
        <v>99214.557033558682</v>
      </c>
      <c r="N146" s="4">
        <f t="shared" si="75"/>
        <v>542.71984902603435</v>
      </c>
      <c r="O146" s="4">
        <f t="shared" ref="O146:O150" si="79">10 * (M147 + 0.5 * N146)</f>
        <v>989431.9710904567</v>
      </c>
      <c r="P146" s="4">
        <f>SUM(O146:O152)</f>
        <v>6450192.884137461</v>
      </c>
      <c r="Q146" s="22">
        <f t="shared" si="76"/>
        <v>65.012565464115568</v>
      </c>
    </row>
    <row r="147" spans="1:17" s="5" customFormat="1" x14ac:dyDescent="0.2">
      <c r="A147" s="23" t="s">
        <v>24</v>
      </c>
      <c r="B147" s="18" t="s">
        <v>7</v>
      </c>
      <c r="C147" s="24">
        <v>311</v>
      </c>
      <c r="D147" s="24">
        <v>312</v>
      </c>
      <c r="E147" s="24">
        <v>220</v>
      </c>
      <c r="F147" s="56">
        <f t="shared" si="73"/>
        <v>281</v>
      </c>
      <c r="G147" s="44">
        <v>229542</v>
      </c>
      <c r="H147" s="59">
        <v>281</v>
      </c>
      <c r="I147" s="4">
        <f>(H147/G147)</f>
        <v>1.2241768390969844E-3</v>
      </c>
      <c r="J147" s="4">
        <v>0.5</v>
      </c>
      <c r="K147" s="4">
        <f t="shared" si="78"/>
        <v>1.2167293794680163E-2</v>
      </c>
      <c r="L147" s="4">
        <f t="shared" si="74"/>
        <v>0.98783270620531982</v>
      </c>
      <c r="M147" s="21">
        <f t="shared" si="77"/>
        <v>98671.837184532647</v>
      </c>
      <c r="N147" s="4">
        <f t="shared" si="75"/>
        <v>1200.5692322850518</v>
      </c>
      <c r="O147" s="4">
        <f t="shared" si="79"/>
        <v>980715.52568390127</v>
      </c>
      <c r="P147" s="4">
        <f>SUM(O147:O152)</f>
        <v>5460760.9130470045</v>
      </c>
      <c r="Q147" s="22">
        <f t="shared" si="76"/>
        <v>55.342649623868652</v>
      </c>
    </row>
    <row r="148" spans="1:17" s="5" customFormat="1" x14ac:dyDescent="0.2">
      <c r="A148" s="23" t="s">
        <v>24</v>
      </c>
      <c r="B148" s="18" t="s">
        <v>8</v>
      </c>
      <c r="C148" s="24">
        <v>465</v>
      </c>
      <c r="D148" s="24">
        <v>421</v>
      </c>
      <c r="E148" s="24">
        <v>303</v>
      </c>
      <c r="F148" s="56">
        <f t="shared" si="73"/>
        <v>396.33333333333331</v>
      </c>
      <c r="G148" s="44">
        <v>183849</v>
      </c>
      <c r="H148" s="59">
        <v>396.33333333333331</v>
      </c>
      <c r="I148" s="4">
        <f>(H148/G148)</f>
        <v>2.1557546319715274E-3</v>
      </c>
      <c r="J148" s="4">
        <v>0.5</v>
      </c>
      <c r="K148" s="4">
        <f t="shared" si="78"/>
        <v>2.1327660307233105E-2</v>
      </c>
      <c r="L148" s="4">
        <f t="shared" si="74"/>
        <v>0.9786723396927669</v>
      </c>
      <c r="M148" s="21">
        <f t="shared" si="77"/>
        <v>97471.267952247596</v>
      </c>
      <c r="N148" s="4">
        <f t="shared" si="75"/>
        <v>2078.8340926008386</v>
      </c>
      <c r="O148" s="4">
        <f t="shared" si="79"/>
        <v>964318.50905947178</v>
      </c>
      <c r="P148" s="4">
        <f>SUM(O148:O152)</f>
        <v>4480045.3873631023</v>
      </c>
      <c r="Q148" s="22">
        <f t="shared" si="76"/>
        <v>45.962728109353549</v>
      </c>
    </row>
    <row r="149" spans="1:17" s="5" customFormat="1" x14ac:dyDescent="0.2">
      <c r="A149" s="23" t="s">
        <v>24</v>
      </c>
      <c r="B149" s="18" t="s">
        <v>9</v>
      </c>
      <c r="C149" s="24">
        <v>623</v>
      </c>
      <c r="D149" s="24">
        <v>590</v>
      </c>
      <c r="E149" s="24">
        <v>402</v>
      </c>
      <c r="F149" s="56">
        <f t="shared" si="73"/>
        <v>538.33333333333337</v>
      </c>
      <c r="G149" s="44">
        <v>120409</v>
      </c>
      <c r="H149" s="59">
        <v>538.33333333333337</v>
      </c>
      <c r="I149" s="4">
        <f>(H149/G149)</f>
        <v>4.4708728860245774E-3</v>
      </c>
      <c r="J149" s="4">
        <v>0.5</v>
      </c>
      <c r="K149" s="4">
        <f t="shared" si="78"/>
        <v>4.3731146866250382E-2</v>
      </c>
      <c r="L149" s="4">
        <f t="shared" si="74"/>
        <v>0.95626885313374965</v>
      </c>
      <c r="M149" s="21">
        <f t="shared" si="77"/>
        <v>95392.433859646757</v>
      </c>
      <c r="N149" s="4">
        <f t="shared" si="75"/>
        <v>4171.6205350452801</v>
      </c>
      <c r="O149" s="4">
        <f t="shared" si="79"/>
        <v>933066.23592124111</v>
      </c>
      <c r="P149" s="4">
        <f>SUM(O149:O152)</f>
        <v>3515726.8783036312</v>
      </c>
      <c r="Q149" s="22">
        <f t="shared" si="76"/>
        <v>36.855405990336791</v>
      </c>
    </row>
    <row r="150" spans="1:17" s="5" customFormat="1" x14ac:dyDescent="0.2">
      <c r="A150" s="23" t="s">
        <v>24</v>
      </c>
      <c r="B150" s="18" t="s">
        <v>10</v>
      </c>
      <c r="C150" s="24">
        <v>956</v>
      </c>
      <c r="D150" s="24">
        <v>806</v>
      </c>
      <c r="E150" s="24">
        <v>871</v>
      </c>
      <c r="F150" s="56">
        <f t="shared" si="73"/>
        <v>877.66666666666663</v>
      </c>
      <c r="G150" s="44">
        <v>82494</v>
      </c>
      <c r="H150" s="59">
        <v>877.66666666666663</v>
      </c>
      <c r="I150" s="4">
        <f>(H150/G150)</f>
        <v>1.063915759529986E-2</v>
      </c>
      <c r="J150" s="4">
        <v>0.5</v>
      </c>
      <c r="K150" s="4">
        <f t="shared" si="78"/>
        <v>0.1010178517305014</v>
      </c>
      <c r="L150" s="4">
        <f t="shared" si="74"/>
        <v>0.89898214826949863</v>
      </c>
      <c r="M150" s="21">
        <f t="shared" si="77"/>
        <v>91220.813324601477</v>
      </c>
      <c r="N150" s="4">
        <f t="shared" si="75"/>
        <v>9214.930595160331</v>
      </c>
      <c r="O150" s="4">
        <f t="shared" si="79"/>
        <v>866133.48027021298</v>
      </c>
      <c r="P150" s="4">
        <f>SUM(O150:O152)</f>
        <v>2582660.6423823899</v>
      </c>
      <c r="Q150" s="22">
        <f t="shared" si="76"/>
        <v>28.312186092796743</v>
      </c>
    </row>
    <row r="151" spans="1:17" s="5" customFormat="1" x14ac:dyDescent="0.2">
      <c r="A151" s="23" t="s">
        <v>24</v>
      </c>
      <c r="B151" s="18" t="s">
        <v>11</v>
      </c>
      <c r="C151" s="24">
        <v>788</v>
      </c>
      <c r="D151" s="24">
        <v>707</v>
      </c>
      <c r="E151" s="24">
        <v>1483</v>
      </c>
      <c r="F151" s="56">
        <f t="shared" si="73"/>
        <v>992.66666666666663</v>
      </c>
      <c r="G151" s="44">
        <v>29043</v>
      </c>
      <c r="H151" s="59">
        <v>992.66666666666663</v>
      </c>
      <c r="I151" s="4">
        <f>(H151/G151)</f>
        <v>3.4179205545799902E-2</v>
      </c>
      <c r="J151" s="4">
        <v>0.5</v>
      </c>
      <c r="K151" s="4">
        <f>(5*I151)/(1+5*(1-0.5)*I151)</f>
        <v>0.15744284898597921</v>
      </c>
      <c r="L151" s="4">
        <f t="shared" si="74"/>
        <v>0.84255715101402084</v>
      </c>
      <c r="M151" s="21">
        <f t="shared" si="77"/>
        <v>82005.882729441146</v>
      </c>
      <c r="N151" s="4">
        <f t="shared" si="75"/>
        <v>12911.239810533312</v>
      </c>
      <c r="O151" s="4">
        <f>5 * (M152 + 0.5 * N151)</f>
        <v>377751.31412087241</v>
      </c>
      <c r="P151" s="4">
        <f>SUM(O151:O152)</f>
        <v>1716527.1621121769</v>
      </c>
      <c r="Q151" s="22">
        <f t="shared" si="76"/>
        <v>20.931756417712727</v>
      </c>
    </row>
    <row r="152" spans="1:17" s="5" customFormat="1" x14ac:dyDescent="0.2">
      <c r="A152" s="23" t="s">
        <v>24</v>
      </c>
      <c r="B152" s="18" t="s">
        <v>12</v>
      </c>
      <c r="C152" s="24">
        <v>2491</v>
      </c>
      <c r="D152" s="24">
        <v>2437</v>
      </c>
      <c r="E152" s="24">
        <v>2147</v>
      </c>
      <c r="F152" s="56">
        <f t="shared" si="73"/>
        <v>2358.3333333333335</v>
      </c>
      <c r="G152" s="44">
        <v>45695</v>
      </c>
      <c r="H152" s="59">
        <v>2358.3333333333335</v>
      </c>
      <c r="I152" s="4">
        <f>(H152/G152)</f>
        <v>5.1610314768209507E-2</v>
      </c>
      <c r="J152" s="4">
        <v>0.5</v>
      </c>
      <c r="K152" s="4">
        <f>(10*I152)/(1+10*(1-0.5)*I152)</f>
        <v>0.41024005566508176</v>
      </c>
      <c r="L152" s="4">
        <f t="shared" si="74"/>
        <v>0.58975994433491818</v>
      </c>
      <c r="M152" s="21">
        <f t="shared" si="77"/>
        <v>69094.642918907834</v>
      </c>
      <c r="N152" s="4">
        <f t="shared" si="75"/>
        <v>69094.642918907834</v>
      </c>
      <c r="O152" s="4">
        <f>M152/I152</f>
        <v>1338775.8479913045</v>
      </c>
      <c r="P152" s="4">
        <f>SUM(O152:O152)</f>
        <v>1338775.8479913045</v>
      </c>
      <c r="Q152" s="22">
        <f t="shared" si="76"/>
        <v>19.375971731448761</v>
      </c>
    </row>
    <row r="153" spans="1:17" s="5" customFormat="1" ht="12" thickBot="1" x14ac:dyDescent="0.25">
      <c r="A153" s="37" t="s">
        <v>24</v>
      </c>
      <c r="B153" s="38" t="s">
        <v>13</v>
      </c>
      <c r="C153" s="39"/>
      <c r="D153" s="39"/>
      <c r="E153" s="39"/>
      <c r="F153" s="61"/>
      <c r="G153" s="40">
        <v>18438</v>
      </c>
      <c r="H153" s="58"/>
      <c r="I153" s="41"/>
      <c r="J153" s="41"/>
      <c r="K153" s="41"/>
      <c r="L153" s="41"/>
      <c r="M153" s="42"/>
      <c r="N153" s="41"/>
      <c r="O153" s="41"/>
      <c r="P153" s="41"/>
      <c r="Q153" s="43"/>
    </row>
    <row r="154" spans="1:17" s="5" customFormat="1" x14ac:dyDescent="0.2">
      <c r="A154" s="23" t="s">
        <v>25</v>
      </c>
      <c r="B154" s="18" t="s">
        <v>2</v>
      </c>
      <c r="C154" s="24"/>
      <c r="D154" s="24"/>
      <c r="E154" s="24"/>
      <c r="F154" s="56"/>
      <c r="G154" s="44">
        <v>1206516</v>
      </c>
      <c r="H154" s="59"/>
      <c r="I154" s="4"/>
      <c r="J154" s="4"/>
      <c r="K154" s="4"/>
      <c r="L154" s="4"/>
      <c r="M154" s="21"/>
      <c r="N154" s="4"/>
      <c r="O154" s="4"/>
      <c r="P154" s="4"/>
      <c r="Q154" s="22"/>
    </row>
    <row r="155" spans="1:17" s="5" customFormat="1" x14ac:dyDescent="0.2">
      <c r="A155" s="23" t="s">
        <v>25</v>
      </c>
      <c r="B155" s="18" t="s">
        <v>3</v>
      </c>
      <c r="C155" s="24">
        <v>279</v>
      </c>
      <c r="D155" s="24">
        <v>281</v>
      </c>
      <c r="E155" s="24">
        <v>197</v>
      </c>
      <c r="F155" s="56">
        <f t="shared" si="73"/>
        <v>252.33333333333334</v>
      </c>
      <c r="G155" s="44">
        <v>28820</v>
      </c>
      <c r="H155" s="59">
        <v>252.33333333333334</v>
      </c>
      <c r="I155" s="4">
        <f>(H155/G155)</f>
        <v>8.7554938699976863E-3</v>
      </c>
      <c r="J155" s="4">
        <v>0.1</v>
      </c>
      <c r="K155" s="4">
        <f>(1*I155)/(1+1*(1-0.1)*I155)</f>
        <v>8.6870404733461627E-3</v>
      </c>
      <c r="L155" s="4">
        <f>(1-K155)</f>
        <v>0.99131295952665388</v>
      </c>
      <c r="M155" s="21">
        <v>100000</v>
      </c>
      <c r="N155" s="4">
        <f>(M155-M156)</f>
        <v>868.70404733461328</v>
      </c>
      <c r="O155" s="4">
        <f>(0.1*M155)+(1-0.1)*M156</f>
        <v>99218.166357398848</v>
      </c>
      <c r="P155" s="4">
        <f>SUM(O155:O164)</f>
        <v>7507162.9791893819</v>
      </c>
      <c r="Q155" s="22">
        <f>P155/M155</f>
        <v>75.071629791893812</v>
      </c>
    </row>
    <row r="156" spans="1:17" s="5" customFormat="1" x14ac:dyDescent="0.2">
      <c r="A156" s="23" t="s">
        <v>25</v>
      </c>
      <c r="B156" s="36" t="s">
        <v>4</v>
      </c>
      <c r="C156" s="24">
        <v>53</v>
      </c>
      <c r="D156" s="24">
        <v>44</v>
      </c>
      <c r="E156" s="24">
        <v>60</v>
      </c>
      <c r="F156" s="56">
        <f t="shared" si="73"/>
        <v>52.333333333333336</v>
      </c>
      <c r="G156" s="44">
        <v>119468</v>
      </c>
      <c r="H156" s="59">
        <v>52.333333333333336</v>
      </c>
      <c r="I156" s="4">
        <f>(H156/G156)</f>
        <v>4.3805314672827313E-4</v>
      </c>
      <c r="J156" s="4">
        <v>0.5</v>
      </c>
      <c r="K156" s="4">
        <f>(4*I156)/(1+4*(1-0.5)*I156)</f>
        <v>1.7506788061931657E-3</v>
      </c>
      <c r="L156" s="4">
        <f t="shared" ref="L156:L164" si="80">(1-K156)</f>
        <v>0.99824932119380683</v>
      </c>
      <c r="M156" s="21">
        <f>(M155*L155)</f>
        <v>99131.295952665387</v>
      </c>
      <c r="N156" s="4">
        <f t="shared" ref="N156:N164" si="81">(M156-M157)</f>
        <v>173.54705885479052</v>
      </c>
      <c r="O156" s="4">
        <f>4 * (M157 + 0.5 * N156)</f>
        <v>396178.08969295199</v>
      </c>
      <c r="P156" s="4">
        <f>SUM(O156:O164)</f>
        <v>7407944.8128319839</v>
      </c>
      <c r="Q156" s="22">
        <f t="shared" ref="Q156:Q164" si="82">P156/M156</f>
        <v>74.728618663163999</v>
      </c>
    </row>
    <row r="157" spans="1:17" s="5" customFormat="1" x14ac:dyDescent="0.2">
      <c r="A157" s="23" t="s">
        <v>25</v>
      </c>
      <c r="B157" s="36" t="s">
        <v>5</v>
      </c>
      <c r="C157" s="24">
        <v>61</v>
      </c>
      <c r="D157" s="24">
        <v>71</v>
      </c>
      <c r="E157" s="24">
        <v>78</v>
      </c>
      <c r="F157" s="56">
        <f t="shared" si="73"/>
        <v>70</v>
      </c>
      <c r="G157" s="44">
        <v>331790</v>
      </c>
      <c r="H157" s="59">
        <v>70</v>
      </c>
      <c r="I157" s="4">
        <f>(H157/G157)</f>
        <v>2.109768226890503E-4</v>
      </c>
      <c r="J157" s="4">
        <v>0.5</v>
      </c>
      <c r="K157" s="4">
        <f>(10*I157)/(1+10*(1-0.5)*I157)</f>
        <v>2.1075450111398808E-3</v>
      </c>
      <c r="L157" s="4">
        <f t="shared" si="80"/>
        <v>0.99789245498886014</v>
      </c>
      <c r="M157" s="21">
        <f t="shared" ref="M157:M164" si="83">(M156*L156)</f>
        <v>98957.748893810596</v>
      </c>
      <c r="N157" s="4">
        <f t="shared" si="81"/>
        <v>208.55790999477904</v>
      </c>
      <c r="O157" s="4">
        <f>10 * (M158 + 0.5 * N157)</f>
        <v>988534.6993881322</v>
      </c>
      <c r="P157" s="4">
        <f>SUM(O157:O164)</f>
        <v>7011766.7231390318</v>
      </c>
      <c r="Q157" s="22">
        <f t="shared" si="82"/>
        <v>70.856166409597762</v>
      </c>
    </row>
    <row r="158" spans="1:17" s="5" customFormat="1" x14ac:dyDescent="0.2">
      <c r="A158" s="23" t="s">
        <v>25</v>
      </c>
      <c r="B158" s="18" t="s">
        <v>6</v>
      </c>
      <c r="C158" s="24">
        <v>176</v>
      </c>
      <c r="D158" s="24">
        <v>87</v>
      </c>
      <c r="E158" s="24">
        <v>91</v>
      </c>
      <c r="F158" s="56">
        <f t="shared" si="73"/>
        <v>118</v>
      </c>
      <c r="G158" s="44">
        <v>248688</v>
      </c>
      <c r="H158" s="59">
        <v>118</v>
      </c>
      <c r="I158" s="4">
        <f>(H158/G158)</f>
        <v>4.7449012417165282E-4</v>
      </c>
      <c r="J158" s="4">
        <v>0.5</v>
      </c>
      <c r="K158" s="4">
        <f t="shared" ref="K158:K162" si="84">(10*I158)/(1+10*(1-0.5)*I158)</f>
        <v>4.733670841389934E-3</v>
      </c>
      <c r="L158" s="4">
        <f t="shared" si="80"/>
        <v>0.99526632915861002</v>
      </c>
      <c r="M158" s="21">
        <f t="shared" si="83"/>
        <v>98749.190983815817</v>
      </c>
      <c r="N158" s="4">
        <f t="shared" si="81"/>
        <v>467.44616597093409</v>
      </c>
      <c r="O158" s="4">
        <f t="shared" ref="O158:O162" si="85">10 * (M159 + 0.5 * N158)</f>
        <v>985154.67900830344</v>
      </c>
      <c r="P158" s="4">
        <f>SUM(O158:O164)</f>
        <v>6023232.0237509003</v>
      </c>
      <c r="Q158" s="22">
        <f t="shared" si="82"/>
        <v>60.995254378722542</v>
      </c>
    </row>
    <row r="159" spans="1:17" s="5" customFormat="1" x14ac:dyDescent="0.2">
      <c r="A159" s="23" t="s">
        <v>25</v>
      </c>
      <c r="B159" s="18" t="s">
        <v>7</v>
      </c>
      <c r="C159" s="24">
        <v>403</v>
      </c>
      <c r="D159" s="24">
        <v>216</v>
      </c>
      <c r="E159" s="24">
        <v>149</v>
      </c>
      <c r="F159" s="56">
        <f t="shared" si="73"/>
        <v>256</v>
      </c>
      <c r="G159" s="44">
        <v>163245</v>
      </c>
      <c r="H159" s="59">
        <v>256</v>
      </c>
      <c r="I159" s="4">
        <f>(H159/G159)</f>
        <v>1.5681950442586296E-3</v>
      </c>
      <c r="J159" s="4">
        <v>0.5</v>
      </c>
      <c r="K159" s="4">
        <f t="shared" si="84"/>
        <v>1.5559945297067316E-2</v>
      </c>
      <c r="L159" s="4">
        <f t="shared" si="80"/>
        <v>0.98444005470293272</v>
      </c>
      <c r="M159" s="21">
        <f t="shared" si="83"/>
        <v>98281.744817844883</v>
      </c>
      <c r="N159" s="4">
        <f t="shared" si="81"/>
        <v>1529.2585730659921</v>
      </c>
      <c r="O159" s="4">
        <f t="shared" si="85"/>
        <v>975171.15531311894</v>
      </c>
      <c r="P159" s="4">
        <f>SUM(O159:O164)</f>
        <v>5038077.3447425961</v>
      </c>
      <c r="Q159" s="22">
        <f t="shared" si="82"/>
        <v>51.261578170800234</v>
      </c>
    </row>
    <row r="160" spans="1:17" s="5" customFormat="1" x14ac:dyDescent="0.2">
      <c r="A160" s="23" t="s">
        <v>25</v>
      </c>
      <c r="B160" s="18" t="s">
        <v>8</v>
      </c>
      <c r="C160" s="24">
        <v>554</v>
      </c>
      <c r="D160" s="24">
        <v>347</v>
      </c>
      <c r="E160" s="24">
        <v>229</v>
      </c>
      <c r="F160" s="56">
        <f t="shared" si="73"/>
        <v>376.66666666666669</v>
      </c>
      <c r="G160" s="44">
        <v>126128</v>
      </c>
      <c r="H160" s="59">
        <v>376.66666666666669</v>
      </c>
      <c r="I160" s="4">
        <f>(H160/G160)</f>
        <v>2.986384202291852E-3</v>
      </c>
      <c r="J160" s="4">
        <v>0.5</v>
      </c>
      <c r="K160" s="4">
        <f t="shared" si="84"/>
        <v>2.9424478041006785E-2</v>
      </c>
      <c r="L160" s="4">
        <f t="shared" si="80"/>
        <v>0.97057552195899321</v>
      </c>
      <c r="M160" s="21">
        <f t="shared" si="83"/>
        <v>96752.486244778891</v>
      </c>
      <c r="N160" s="4">
        <f t="shared" si="81"/>
        <v>2846.8914069223101</v>
      </c>
      <c r="O160" s="4">
        <f t="shared" si="85"/>
        <v>953290.40541317733</v>
      </c>
      <c r="P160" s="4">
        <f>SUM(O160:O164)</f>
        <v>4062906.1894294769</v>
      </c>
      <c r="Q160" s="22">
        <f t="shared" si="82"/>
        <v>41.992783308436437</v>
      </c>
    </row>
    <row r="161" spans="1:17" s="5" customFormat="1" x14ac:dyDescent="0.2">
      <c r="A161" s="23" t="s">
        <v>25</v>
      </c>
      <c r="B161" s="18" t="s">
        <v>9</v>
      </c>
      <c r="C161" s="24">
        <v>855</v>
      </c>
      <c r="D161" s="24">
        <v>544</v>
      </c>
      <c r="E161" s="24">
        <v>355</v>
      </c>
      <c r="F161" s="56">
        <f t="shared" si="73"/>
        <v>584.66666666666663</v>
      </c>
      <c r="G161" s="44">
        <v>83084</v>
      </c>
      <c r="H161" s="59">
        <v>584.66666666666663</v>
      </c>
      <c r="I161" s="4">
        <f>(H161/G161)</f>
        <v>7.0370548681655508E-3</v>
      </c>
      <c r="J161" s="4">
        <v>0.5</v>
      </c>
      <c r="K161" s="4">
        <f t="shared" si="84"/>
        <v>6.797869949074109E-2</v>
      </c>
      <c r="L161" s="4">
        <f t="shared" si="80"/>
        <v>0.93202130050925891</v>
      </c>
      <c r="M161" s="21">
        <f t="shared" si="83"/>
        <v>93905.594837856581</v>
      </c>
      <c r="N161" s="4">
        <f t="shared" si="81"/>
        <v>6383.5802119819418</v>
      </c>
      <c r="O161" s="4">
        <f t="shared" si="85"/>
        <v>907138.04731865623</v>
      </c>
      <c r="P161" s="4">
        <f>SUM(O161:O164)</f>
        <v>3109615.7840163</v>
      </c>
      <c r="Q161" s="22">
        <f t="shared" si="82"/>
        <v>33.114275985212188</v>
      </c>
    </row>
    <row r="162" spans="1:17" s="5" customFormat="1" x14ac:dyDescent="0.2">
      <c r="A162" s="23" t="s">
        <v>25</v>
      </c>
      <c r="B162" s="18" t="s">
        <v>10</v>
      </c>
      <c r="C162" s="24">
        <v>1194</v>
      </c>
      <c r="D162" s="24">
        <v>776</v>
      </c>
      <c r="E162" s="24">
        <v>603</v>
      </c>
      <c r="F162" s="56">
        <f t="shared" si="73"/>
        <v>857.66666666666663</v>
      </c>
      <c r="G162" s="44">
        <v>54730</v>
      </c>
      <c r="H162" s="59">
        <v>857.66666666666663</v>
      </c>
      <c r="I162" s="4">
        <f>(H162/G162)</f>
        <v>1.5670869115049637E-2</v>
      </c>
      <c r="J162" s="4">
        <v>0.5</v>
      </c>
      <c r="K162" s="4">
        <f t="shared" si="84"/>
        <v>0.14532207506142159</v>
      </c>
      <c r="L162" s="4">
        <f t="shared" si="80"/>
        <v>0.85467792493857841</v>
      </c>
      <c r="M162" s="21">
        <f t="shared" si="83"/>
        <v>87522.014625874639</v>
      </c>
      <c r="N162" s="4">
        <f t="shared" si="81"/>
        <v>12718.880778988198</v>
      </c>
      <c r="O162" s="4">
        <f t="shared" si="85"/>
        <v>811625.74236380542</v>
      </c>
      <c r="P162" s="4">
        <f>SUM(O162:O164)</f>
        <v>2202477.736697644</v>
      </c>
      <c r="Q162" s="22">
        <f t="shared" si="82"/>
        <v>25.164842766845002</v>
      </c>
    </row>
    <row r="163" spans="1:17" s="5" customFormat="1" x14ac:dyDescent="0.2">
      <c r="A163" s="23" t="s">
        <v>25</v>
      </c>
      <c r="B163" s="18" t="s">
        <v>11</v>
      </c>
      <c r="C163" s="24">
        <v>1002</v>
      </c>
      <c r="D163" s="24">
        <v>1011</v>
      </c>
      <c r="E163" s="24">
        <v>756</v>
      </c>
      <c r="F163" s="56">
        <f t="shared" si="73"/>
        <v>923</v>
      </c>
      <c r="G163" s="44">
        <v>19041</v>
      </c>
      <c r="H163" s="59">
        <v>923</v>
      </c>
      <c r="I163" s="4">
        <f>(H163/G163)</f>
        <v>4.8474344834830103E-2</v>
      </c>
      <c r="J163" s="4">
        <v>0.5</v>
      </c>
      <c r="K163" s="4">
        <f>(5*I163)/(1+5*(1-0.5)*I163)</f>
        <v>0.21617443848513948</v>
      </c>
      <c r="L163" s="4">
        <f t="shared" si="80"/>
        <v>0.78382556151486049</v>
      </c>
      <c r="M163" s="21">
        <f t="shared" si="83"/>
        <v>74803.133846886441</v>
      </c>
      <c r="N163" s="4">
        <f t="shared" si="81"/>
        <v>16170.525456279407</v>
      </c>
      <c r="O163" s="4">
        <f>5 * (M164 + 0.5 * N163)</f>
        <v>333589.35559373372</v>
      </c>
      <c r="P163" s="4">
        <f>SUM(O163:O164)</f>
        <v>1390851.9943338386</v>
      </c>
      <c r="Q163" s="22">
        <f t="shared" si="82"/>
        <v>18.593498999396942</v>
      </c>
    </row>
    <row r="164" spans="1:17" s="5" customFormat="1" x14ac:dyDescent="0.2">
      <c r="A164" s="23" t="s">
        <v>25</v>
      </c>
      <c r="B164" s="18" t="s">
        <v>12</v>
      </c>
      <c r="C164" s="24">
        <v>1545</v>
      </c>
      <c r="D164" s="24">
        <v>1701</v>
      </c>
      <c r="E164" s="24">
        <v>1818</v>
      </c>
      <c r="F164" s="56">
        <f t="shared" si="73"/>
        <v>1688</v>
      </c>
      <c r="G164" s="44">
        <v>30438</v>
      </c>
      <c r="H164" s="59">
        <v>1688</v>
      </c>
      <c r="I164" s="4">
        <f>(H164/G164)</f>
        <v>5.5456994546290821E-2</v>
      </c>
      <c r="J164" s="4">
        <v>0.5</v>
      </c>
      <c r="K164" s="4">
        <f>(10*I164)/(1+10*(1-0.5)*I164)</f>
        <v>0.43417871289675392</v>
      </c>
      <c r="L164" s="4">
        <f t="shared" si="80"/>
        <v>0.56582128710324608</v>
      </c>
      <c r="M164" s="21">
        <f t="shared" si="83"/>
        <v>58632.608390607034</v>
      </c>
      <c r="N164" s="4">
        <f t="shared" si="81"/>
        <v>58632.608390607034</v>
      </c>
      <c r="O164" s="4">
        <f>M164/I164</f>
        <v>1057262.6387401049</v>
      </c>
      <c r="P164" s="4">
        <f>SUM(O164:O164)</f>
        <v>1057262.6387401049</v>
      </c>
      <c r="Q164" s="22">
        <f t="shared" si="82"/>
        <v>18.031990521327014</v>
      </c>
    </row>
    <row r="165" spans="1:17" s="5" customFormat="1" ht="12" thickBot="1" x14ac:dyDescent="0.25">
      <c r="A165" s="37" t="s">
        <v>25</v>
      </c>
      <c r="B165" s="38" t="s">
        <v>13</v>
      </c>
      <c r="C165" s="39"/>
      <c r="D165" s="39"/>
      <c r="E165" s="39"/>
      <c r="F165" s="61"/>
      <c r="G165" s="40">
        <v>1084</v>
      </c>
      <c r="H165" s="58"/>
      <c r="I165" s="41"/>
      <c r="J165" s="41"/>
      <c r="K165" s="41"/>
      <c r="L165" s="41"/>
      <c r="M165" s="42"/>
      <c r="N165" s="41"/>
      <c r="O165" s="41"/>
      <c r="P165" s="41"/>
      <c r="Q165" s="43"/>
    </row>
    <row r="166" spans="1:17" s="5" customFormat="1" x14ac:dyDescent="0.2">
      <c r="A166" s="23" t="s">
        <v>26</v>
      </c>
      <c r="B166" s="18" t="s">
        <v>2</v>
      </c>
      <c r="C166" s="24"/>
      <c r="D166" s="24"/>
      <c r="E166" s="24"/>
      <c r="F166" s="56"/>
      <c r="G166" s="44">
        <v>1388552</v>
      </c>
      <c r="H166" s="59"/>
      <c r="I166" s="4"/>
      <c r="J166" s="4"/>
      <c r="K166" s="4"/>
      <c r="L166" s="4"/>
      <c r="M166" s="21"/>
      <c r="N166" s="4"/>
      <c r="O166" s="4"/>
      <c r="P166" s="4"/>
      <c r="Q166" s="22"/>
    </row>
    <row r="167" spans="1:17" s="5" customFormat="1" x14ac:dyDescent="0.2">
      <c r="A167" s="23" t="s">
        <v>26</v>
      </c>
      <c r="B167" s="18" t="s">
        <v>3</v>
      </c>
      <c r="C167" s="24">
        <v>289</v>
      </c>
      <c r="D167" s="24">
        <v>280</v>
      </c>
      <c r="E167" s="24">
        <v>188</v>
      </c>
      <c r="F167" s="56">
        <f t="shared" si="73"/>
        <v>252.33333333333334</v>
      </c>
      <c r="G167" s="44">
        <v>29871</v>
      </c>
      <c r="H167" s="59">
        <v>252.33333333333334</v>
      </c>
      <c r="I167" s="4">
        <f>(H167/G167)</f>
        <v>8.4474350819635554E-3</v>
      </c>
      <c r="J167" s="4">
        <v>0.1</v>
      </c>
      <c r="K167" s="4">
        <f>(1*I167)/(1+1*(1-0.1)*I167)</f>
        <v>8.3836964238052682E-3</v>
      </c>
      <c r="L167" s="4">
        <f>(1-K167)</f>
        <v>0.99161630357619468</v>
      </c>
      <c r="M167" s="21">
        <v>100000</v>
      </c>
      <c r="N167" s="4">
        <f>(M167-M168)</f>
        <v>838.3696423805377</v>
      </c>
      <c r="O167" s="4">
        <f>(0.1*M167)+(1-0.1)*M168</f>
        <v>99245.467321857519</v>
      </c>
      <c r="P167" s="4">
        <f>SUM(O167:O176)</f>
        <v>8213509.5807361789</v>
      </c>
      <c r="Q167" s="22">
        <f>P167/M167</f>
        <v>82.135095807361793</v>
      </c>
    </row>
    <row r="168" spans="1:17" s="5" customFormat="1" x14ac:dyDescent="0.2">
      <c r="A168" s="23" t="s">
        <v>26</v>
      </c>
      <c r="B168" s="36" t="s">
        <v>4</v>
      </c>
      <c r="C168" s="24">
        <v>70</v>
      </c>
      <c r="D168" s="24">
        <v>64</v>
      </c>
      <c r="E168" s="24">
        <v>105</v>
      </c>
      <c r="F168" s="56">
        <f t="shared" si="73"/>
        <v>79.666666666666671</v>
      </c>
      <c r="G168" s="44">
        <v>136915</v>
      </c>
      <c r="H168" s="59">
        <v>79.666666666666671</v>
      </c>
      <c r="I168" s="4">
        <f>(H168/G168)</f>
        <v>5.8186952975690517E-4</v>
      </c>
      <c r="J168" s="4">
        <v>0.5</v>
      </c>
      <c r="K168" s="4">
        <f>(4*I168)/(1+4*(1-0.5)*I168)</f>
        <v>2.3247726902434931E-3</v>
      </c>
      <c r="L168" s="4">
        <f t="shared" ref="L168:L176" si="86">(1-K168)</f>
        <v>0.99767522730975655</v>
      </c>
      <c r="M168" s="21">
        <f>(M167*L167)</f>
        <v>99161.630357619462</v>
      </c>
      <c r="N168" s="4">
        <f t="shared" ref="N168:N176" si="87">(M168-M169)</f>
        <v>230.52825017541181</v>
      </c>
      <c r="O168" s="4">
        <f>4 * (M169 + 0.5 * N168)</f>
        <v>396185.46493012703</v>
      </c>
      <c r="P168" s="4">
        <f>SUM(O168:O176)</f>
        <v>8114264.113414322</v>
      </c>
      <c r="Q168" s="22">
        <f t="shared" ref="Q168:Q176" si="88">P168/M168</f>
        <v>81.828667844112672</v>
      </c>
    </row>
    <row r="169" spans="1:17" s="5" customFormat="1" x14ac:dyDescent="0.2">
      <c r="A169" s="23" t="s">
        <v>26</v>
      </c>
      <c r="B169" s="36" t="s">
        <v>5</v>
      </c>
      <c r="C169" s="24">
        <v>121</v>
      </c>
      <c r="D169" s="24">
        <v>91</v>
      </c>
      <c r="E169" s="24">
        <v>157</v>
      </c>
      <c r="F169" s="56">
        <f t="shared" si="73"/>
        <v>123</v>
      </c>
      <c r="G169" s="44">
        <v>352294</v>
      </c>
      <c r="H169" s="59">
        <v>123</v>
      </c>
      <c r="I169" s="4">
        <f>(H169/G169)</f>
        <v>3.491402067591273E-4</v>
      </c>
      <c r="J169" s="4">
        <v>0.5</v>
      </c>
      <c r="K169" s="4">
        <f>(10*I169)/(1+10*(1-0.5)*I169)</f>
        <v>3.485317744801068E-3</v>
      </c>
      <c r="L169" s="4">
        <f t="shared" si="86"/>
        <v>0.9965146822551989</v>
      </c>
      <c r="M169" s="21">
        <f t="shared" ref="M169:M176" si="89">(M168*L168)</f>
        <v>98931.10210744405</v>
      </c>
      <c r="N169" s="4">
        <f t="shared" si="87"/>
        <v>344.80632568780857</v>
      </c>
      <c r="O169" s="4">
        <f>10 * (M170 + 0.5 * N169)</f>
        <v>987586.98944600159</v>
      </c>
      <c r="P169" s="4">
        <f>SUM(O169:O176)</f>
        <v>7718078.6484841947</v>
      </c>
      <c r="Q169" s="22">
        <f t="shared" si="88"/>
        <v>78.01468379581965</v>
      </c>
    </row>
    <row r="170" spans="1:17" s="5" customFormat="1" x14ac:dyDescent="0.2">
      <c r="A170" s="23" t="s">
        <v>26</v>
      </c>
      <c r="B170" s="18" t="s">
        <v>6</v>
      </c>
      <c r="C170" s="24">
        <v>218</v>
      </c>
      <c r="D170" s="24">
        <v>109</v>
      </c>
      <c r="E170" s="24">
        <v>205</v>
      </c>
      <c r="F170" s="56">
        <f t="shared" si="73"/>
        <v>177.33333333333334</v>
      </c>
      <c r="G170" s="44">
        <v>254131</v>
      </c>
      <c r="H170" s="59">
        <v>177.33333333333334</v>
      </c>
      <c r="I170" s="4">
        <f>(H170/G170)</f>
        <v>6.9780283921809364E-4</v>
      </c>
      <c r="J170" s="4">
        <v>0.5</v>
      </c>
      <c r="K170" s="4">
        <f t="shared" ref="K170:K174" si="90">(10*I170)/(1+10*(1-0.5)*I170)</f>
        <v>6.9537666017909878E-3</v>
      </c>
      <c r="L170" s="4">
        <f t="shared" si="86"/>
        <v>0.99304623339820897</v>
      </c>
      <c r="M170" s="21">
        <f t="shared" si="89"/>
        <v>98586.295781756242</v>
      </c>
      <c r="N170" s="4">
        <f t="shared" si="87"/>
        <v>685.54609100146627</v>
      </c>
      <c r="O170" s="4">
        <f t="shared" ref="O170:O174" si="91">10 * (M171 + 0.5 * N170)</f>
        <v>982435.22736255522</v>
      </c>
      <c r="P170" s="4">
        <f>SUM(O170:O176)</f>
        <v>6730491.6590381935</v>
      </c>
      <c r="Q170" s="22">
        <f t="shared" si="88"/>
        <v>68.270053212443514</v>
      </c>
    </row>
    <row r="171" spans="1:17" s="5" customFormat="1" x14ac:dyDescent="0.2">
      <c r="A171" s="23" t="s">
        <v>26</v>
      </c>
      <c r="B171" s="18" t="s">
        <v>7</v>
      </c>
      <c r="C171" s="24">
        <v>260</v>
      </c>
      <c r="D171" s="24">
        <v>169</v>
      </c>
      <c r="E171" s="24">
        <v>281</v>
      </c>
      <c r="F171" s="56">
        <f t="shared" si="73"/>
        <v>236.66666666666666</v>
      </c>
      <c r="G171" s="44">
        <v>186416</v>
      </c>
      <c r="H171" s="59">
        <v>236.66666666666666</v>
      </c>
      <c r="I171" s="4">
        <f>(H171/G171)</f>
        <v>1.2695619832346293E-3</v>
      </c>
      <c r="J171" s="4">
        <v>0.5</v>
      </c>
      <c r="K171" s="4">
        <f t="shared" si="90"/>
        <v>1.2615538790116527E-2</v>
      </c>
      <c r="L171" s="4">
        <f t="shared" si="86"/>
        <v>0.98738446120988344</v>
      </c>
      <c r="M171" s="21">
        <f t="shared" si="89"/>
        <v>97900.749690754776</v>
      </c>
      <c r="N171" s="4">
        <f t="shared" si="87"/>
        <v>1235.0707053052029</v>
      </c>
      <c r="O171" s="4">
        <f t="shared" si="91"/>
        <v>972832.14338102168</v>
      </c>
      <c r="P171" s="4">
        <f>SUM(O171:O176)</f>
        <v>5748056.431675639</v>
      </c>
      <c r="Q171" s="22">
        <f t="shared" si="88"/>
        <v>58.713099233993454</v>
      </c>
    </row>
    <row r="172" spans="1:17" s="5" customFormat="1" x14ac:dyDescent="0.2">
      <c r="A172" s="23" t="s">
        <v>26</v>
      </c>
      <c r="B172" s="18" t="s">
        <v>8</v>
      </c>
      <c r="C172" s="24">
        <v>363</v>
      </c>
      <c r="D172" s="24">
        <v>208</v>
      </c>
      <c r="E172" s="24">
        <v>376</v>
      </c>
      <c r="F172" s="56">
        <f t="shared" si="73"/>
        <v>315.66666666666669</v>
      </c>
      <c r="G172" s="44">
        <v>161712</v>
      </c>
      <c r="H172" s="59">
        <v>315.66666666666669</v>
      </c>
      <c r="I172" s="4">
        <f>(H172/G172)</f>
        <v>1.9520299462418788E-3</v>
      </c>
      <c r="J172" s="4">
        <v>0.5</v>
      </c>
      <c r="K172" s="4">
        <f t="shared" si="90"/>
        <v>1.9331619957090748E-2</v>
      </c>
      <c r="L172" s="4">
        <f t="shared" si="86"/>
        <v>0.98066838004290924</v>
      </c>
      <c r="M172" s="21">
        <f t="shared" si="89"/>
        <v>96665.678985449573</v>
      </c>
      <c r="N172" s="4">
        <f t="shared" si="87"/>
        <v>1868.7041690408514</v>
      </c>
      <c r="O172" s="4">
        <f t="shared" si="91"/>
        <v>957313.26900929154</v>
      </c>
      <c r="P172" s="4">
        <f>SUM(O172:O176)</f>
        <v>4775224.2882946171</v>
      </c>
      <c r="Q172" s="22">
        <f t="shared" si="88"/>
        <v>49.399376680666556</v>
      </c>
    </row>
    <row r="173" spans="1:17" s="5" customFormat="1" x14ac:dyDescent="0.2">
      <c r="A173" s="23" t="s">
        <v>26</v>
      </c>
      <c r="B173" s="18" t="s">
        <v>9</v>
      </c>
      <c r="C173" s="24">
        <v>466</v>
      </c>
      <c r="D173" s="24">
        <v>280</v>
      </c>
      <c r="E173" s="24">
        <v>431</v>
      </c>
      <c r="F173" s="56">
        <f t="shared" si="73"/>
        <v>392.33333333333331</v>
      </c>
      <c r="G173" s="44">
        <v>113146</v>
      </c>
      <c r="H173" s="59">
        <v>392.33333333333331</v>
      </c>
      <c r="I173" s="4">
        <f>(H173/G173)</f>
        <v>3.4674962732516687E-3</v>
      </c>
      <c r="J173" s="4">
        <v>0.5</v>
      </c>
      <c r="K173" s="4">
        <f t="shared" si="90"/>
        <v>3.4084031471984202E-2</v>
      </c>
      <c r="L173" s="4">
        <f t="shared" si="86"/>
        <v>0.96591596852801576</v>
      </c>
      <c r="M173" s="21">
        <f t="shared" si="89"/>
        <v>94796.974816408721</v>
      </c>
      <c r="N173" s="4">
        <f t="shared" si="87"/>
        <v>3231.063073091369</v>
      </c>
      <c r="O173" s="4">
        <f t="shared" si="91"/>
        <v>931814.43279863044</v>
      </c>
      <c r="P173" s="4">
        <f>SUM(O173:O176)</f>
        <v>3817911.019285325</v>
      </c>
      <c r="Q173" s="22">
        <f t="shared" si="88"/>
        <v>40.274608200097013</v>
      </c>
    </row>
    <row r="174" spans="1:17" s="5" customFormat="1" x14ac:dyDescent="0.2">
      <c r="A174" s="23" t="s">
        <v>26</v>
      </c>
      <c r="B174" s="18" t="s">
        <v>10</v>
      </c>
      <c r="C174" s="24">
        <v>701</v>
      </c>
      <c r="D174" s="24">
        <v>567</v>
      </c>
      <c r="E174" s="24">
        <v>596</v>
      </c>
      <c r="F174" s="56">
        <f t="shared" si="73"/>
        <v>621.33333333333337</v>
      </c>
      <c r="G174" s="44">
        <v>70541</v>
      </c>
      <c r="H174" s="59">
        <v>621.33333333333337</v>
      </c>
      <c r="I174" s="4">
        <f>(H174/G174)</f>
        <v>8.80811632005973E-3</v>
      </c>
      <c r="J174" s="4">
        <v>0.5</v>
      </c>
      <c r="K174" s="4">
        <f t="shared" si="90"/>
        <v>8.4365650869228731E-2</v>
      </c>
      <c r="L174" s="4">
        <f t="shared" si="86"/>
        <v>0.91563434913077124</v>
      </c>
      <c r="M174" s="21">
        <f t="shared" si="89"/>
        <v>91565.911743317352</v>
      </c>
      <c r="N174" s="4">
        <f t="shared" si="87"/>
        <v>7725.0177416593215</v>
      </c>
      <c r="O174" s="4">
        <f t="shared" si="91"/>
        <v>877034.02872487693</v>
      </c>
      <c r="P174" s="4">
        <f>SUM(O174:O176)</f>
        <v>2886096.5864866944</v>
      </c>
      <c r="Q174" s="22">
        <f t="shared" si="88"/>
        <v>31.51933434111551</v>
      </c>
    </row>
    <row r="175" spans="1:17" s="5" customFormat="1" x14ac:dyDescent="0.2">
      <c r="A175" s="23" t="s">
        <v>26</v>
      </c>
      <c r="B175" s="18" t="s">
        <v>11</v>
      </c>
      <c r="C175" s="24">
        <v>878</v>
      </c>
      <c r="D175" s="24">
        <v>954</v>
      </c>
      <c r="E175" s="24">
        <v>744</v>
      </c>
      <c r="F175" s="56">
        <f t="shared" si="73"/>
        <v>858.66666666666663</v>
      </c>
      <c r="G175" s="44">
        <v>30296</v>
      </c>
      <c r="H175" s="59">
        <v>858.66666666666663</v>
      </c>
      <c r="I175" s="4">
        <f>(H175/G175)</f>
        <v>2.8342575477510783E-2</v>
      </c>
      <c r="J175" s="4">
        <v>0.5</v>
      </c>
      <c r="K175" s="4">
        <f>(5*I175)/(1+5*(1-0.5)*I175)</f>
        <v>0.13233601841196779</v>
      </c>
      <c r="L175" s="4">
        <f t="shared" si="86"/>
        <v>0.86766398158803226</v>
      </c>
      <c r="M175" s="21">
        <f t="shared" si="89"/>
        <v>83840.894001658031</v>
      </c>
      <c r="N175" s="4">
        <f t="shared" si="87"/>
        <v>11095.170092279252</v>
      </c>
      <c r="O175" s="4">
        <f>5 * (M176 + 0.5 * N175)</f>
        <v>391466.54477759206</v>
      </c>
      <c r="P175" s="4">
        <f>SUM(O175:O176)</f>
        <v>2009062.5577618177</v>
      </c>
      <c r="Q175" s="22">
        <f t="shared" si="88"/>
        <v>23.962799796983159</v>
      </c>
    </row>
    <row r="176" spans="1:17" s="5" customFormat="1" x14ac:dyDescent="0.2">
      <c r="A176" s="23" t="s">
        <v>26</v>
      </c>
      <c r="B176" s="18" t="s">
        <v>12</v>
      </c>
      <c r="C176" s="24">
        <v>1655</v>
      </c>
      <c r="D176" s="24">
        <v>1772</v>
      </c>
      <c r="E176" s="24">
        <v>2341</v>
      </c>
      <c r="F176" s="56">
        <f t="shared" si="73"/>
        <v>1922.6666666666667</v>
      </c>
      <c r="G176" s="44">
        <v>42753</v>
      </c>
      <c r="H176" s="59">
        <v>1922.6666666666667</v>
      </c>
      <c r="I176" s="4">
        <f>(H176/G176)</f>
        <v>4.4971502974450135E-2</v>
      </c>
      <c r="J176" s="4">
        <v>0.5</v>
      </c>
      <c r="K176" s="4">
        <f>(10*I176)/(1+10*(1-0.5)*I176)</f>
        <v>0.36715701563981945</v>
      </c>
      <c r="L176" s="4">
        <f t="shared" si="86"/>
        <v>0.6328429843601806</v>
      </c>
      <c r="M176" s="21">
        <f t="shared" si="89"/>
        <v>72745.723909378779</v>
      </c>
      <c r="N176" s="4">
        <f t="shared" si="87"/>
        <v>72745.723909378779</v>
      </c>
      <c r="O176" s="4">
        <f>M176/I176</f>
        <v>1617596.0129842255</v>
      </c>
      <c r="P176" s="4">
        <f>SUM(O176:O176)</f>
        <v>1617596.0129842255</v>
      </c>
      <c r="Q176" s="22">
        <f t="shared" si="88"/>
        <v>22.236303744798889</v>
      </c>
    </row>
    <row r="177" spans="1:17" s="5" customFormat="1" ht="12" thickBot="1" x14ac:dyDescent="0.25">
      <c r="A177" s="37" t="s">
        <v>26</v>
      </c>
      <c r="B177" s="38" t="s">
        <v>13</v>
      </c>
      <c r="C177" s="39"/>
      <c r="D177" s="39"/>
      <c r="E177" s="39"/>
      <c r="F177" s="61"/>
      <c r="G177" s="40">
        <v>10477</v>
      </c>
      <c r="H177" s="58"/>
      <c r="I177" s="41"/>
      <c r="J177" s="41"/>
      <c r="K177" s="41"/>
      <c r="L177" s="41"/>
      <c r="M177" s="42"/>
      <c r="N177" s="41"/>
      <c r="O177" s="41"/>
      <c r="P177" s="41"/>
      <c r="Q177" s="43"/>
    </row>
    <row r="178" spans="1:17" s="5" customFormat="1" x14ac:dyDescent="0.2">
      <c r="A178" s="23" t="s">
        <v>27</v>
      </c>
      <c r="B178" s="18" t="s">
        <v>2</v>
      </c>
      <c r="C178" s="24"/>
      <c r="D178" s="24"/>
      <c r="E178" s="24"/>
      <c r="F178" s="56"/>
      <c r="G178" s="44">
        <v>1969168</v>
      </c>
      <c r="H178" s="59"/>
      <c r="I178" s="4"/>
      <c r="J178" s="4"/>
      <c r="K178" s="4"/>
      <c r="L178" s="4"/>
      <c r="M178" s="21"/>
      <c r="N178" s="4"/>
      <c r="O178" s="4"/>
      <c r="P178" s="4"/>
      <c r="Q178" s="22"/>
    </row>
    <row r="179" spans="1:17" s="5" customFormat="1" x14ac:dyDescent="0.2">
      <c r="A179" s="23" t="s">
        <v>27</v>
      </c>
      <c r="B179" s="18" t="s">
        <v>3</v>
      </c>
      <c r="C179" s="24">
        <v>59</v>
      </c>
      <c r="D179" s="24">
        <v>361</v>
      </c>
      <c r="E179" s="24">
        <v>55</v>
      </c>
      <c r="F179" s="56">
        <f t="shared" si="73"/>
        <v>158.33333333333334</v>
      </c>
      <c r="G179" s="44">
        <v>33815</v>
      </c>
      <c r="H179" s="59">
        <v>158.33333333333334</v>
      </c>
      <c r="I179" s="4">
        <f>(H179/G179)</f>
        <v>4.6823401843363406E-3</v>
      </c>
      <c r="J179" s="4">
        <v>0.1</v>
      </c>
      <c r="K179" s="4">
        <f>(1*I179)/(1+1*(1-0.1)*I179)</f>
        <v>4.6626911089842705E-3</v>
      </c>
      <c r="L179" s="4">
        <f>(1-K179)</f>
        <v>0.99533730889101568</v>
      </c>
      <c r="M179" s="21">
        <v>100000</v>
      </c>
      <c r="N179" s="4">
        <f>(M179-M180)</f>
        <v>466.26911089842906</v>
      </c>
      <c r="O179" s="4">
        <f>(0.1*M179)+(1-0.1)*M180</f>
        <v>99580.357800191414</v>
      </c>
      <c r="P179" s="4">
        <f>SUM(O179:O188)</f>
        <v>7561789.1989255873</v>
      </c>
      <c r="Q179" s="22">
        <f>P179/M179</f>
        <v>75.617891989255867</v>
      </c>
    </row>
    <row r="180" spans="1:17" s="5" customFormat="1" x14ac:dyDescent="0.2">
      <c r="A180" s="23" t="s">
        <v>27</v>
      </c>
      <c r="B180" s="36" t="s">
        <v>4</v>
      </c>
      <c r="C180" s="24">
        <v>102</v>
      </c>
      <c r="D180" s="24">
        <v>100</v>
      </c>
      <c r="E180" s="24">
        <v>56</v>
      </c>
      <c r="F180" s="56">
        <f t="shared" si="73"/>
        <v>86</v>
      </c>
      <c r="G180" s="44">
        <v>142107</v>
      </c>
      <c r="H180" s="59">
        <v>86</v>
      </c>
      <c r="I180" s="4">
        <f>(H180/G180)</f>
        <v>6.0517778856776939E-4</v>
      </c>
      <c r="J180" s="4">
        <v>0.5</v>
      </c>
      <c r="K180" s="4">
        <f>(4*I180)/(1+4*(1-0.5)*I180)</f>
        <v>2.4177847749843619E-3</v>
      </c>
      <c r="L180" s="4">
        <f t="shared" ref="L180:L188" si="92">(1-K180)</f>
        <v>0.99758221522501567</v>
      </c>
      <c r="M180" s="21">
        <f>(M179*L179)</f>
        <v>99533.730889101571</v>
      </c>
      <c r="N180" s="4">
        <f t="shared" ref="N180:N188" si="93">(M180-M181)</f>
        <v>240.65113914106041</v>
      </c>
      <c r="O180" s="4">
        <f>4 * (M181 + 0.5 * N180)</f>
        <v>397653.62127812416</v>
      </c>
      <c r="P180" s="4">
        <f>SUM(O180:O188)</f>
        <v>7462208.8411253961</v>
      </c>
      <c r="Q180" s="22">
        <f t="shared" ref="Q180:Q188" si="94">P180/M180</f>
        <v>74.971658094878762</v>
      </c>
    </row>
    <row r="181" spans="1:17" s="5" customFormat="1" x14ac:dyDescent="0.2">
      <c r="A181" s="23" t="s">
        <v>27</v>
      </c>
      <c r="B181" s="36" t="s">
        <v>5</v>
      </c>
      <c r="C181" s="24">
        <v>186</v>
      </c>
      <c r="D181" s="24">
        <v>360</v>
      </c>
      <c r="E181" s="24">
        <v>56</v>
      </c>
      <c r="F181" s="56">
        <f t="shared" si="73"/>
        <v>200.66666666666666</v>
      </c>
      <c r="G181" s="44">
        <v>415354</v>
      </c>
      <c r="H181" s="59">
        <v>200.66666666666666</v>
      </c>
      <c r="I181" s="4">
        <f>(H181/G181)</f>
        <v>4.8312202763586403E-4</v>
      </c>
      <c r="J181" s="4">
        <v>0.5</v>
      </c>
      <c r="K181" s="4">
        <f>(10*I181)/(1+10*(1-0.5)*I181)</f>
        <v>4.8195780547478449E-3</v>
      </c>
      <c r="L181" s="4">
        <f t="shared" si="92"/>
        <v>0.99518042194525214</v>
      </c>
      <c r="M181" s="21">
        <f t="shared" ref="M181:M188" si="95">(M180*L180)</f>
        <v>99293.079749960511</v>
      </c>
      <c r="N181" s="4">
        <f t="shared" si="93"/>
        <v>478.55074815123226</v>
      </c>
      <c r="O181" s="4">
        <f>10 * (M182 + 0.5 * N181)</f>
        <v>990538.04375884891</v>
      </c>
      <c r="P181" s="4">
        <f>SUM(O181:O188)</f>
        <v>7064555.2198472722</v>
      </c>
      <c r="Q181" s="22">
        <f t="shared" si="94"/>
        <v>71.148515461875192</v>
      </c>
    </row>
    <row r="182" spans="1:17" s="5" customFormat="1" x14ac:dyDescent="0.2">
      <c r="A182" s="23" t="s">
        <v>27</v>
      </c>
      <c r="B182" s="18" t="s">
        <v>6</v>
      </c>
      <c r="C182" s="24">
        <v>913</v>
      </c>
      <c r="D182" s="24">
        <v>1176</v>
      </c>
      <c r="E182" s="24">
        <v>243</v>
      </c>
      <c r="F182" s="56">
        <f t="shared" si="73"/>
        <v>777.33333333333337</v>
      </c>
      <c r="G182" s="44">
        <v>405696</v>
      </c>
      <c r="H182" s="59">
        <v>777.33333333333337</v>
      </c>
      <c r="I182" s="4">
        <f>(H182/G182)</f>
        <v>1.916048798443498E-3</v>
      </c>
      <c r="J182" s="4">
        <v>0.5</v>
      </c>
      <c r="K182" s="4">
        <f t="shared" ref="K182:K186" si="96">(10*I182)/(1+10*(1-0.5)*I182)</f>
        <v>1.8978667717058341E-2</v>
      </c>
      <c r="L182" s="4">
        <f t="shared" si="92"/>
        <v>0.98102133228294164</v>
      </c>
      <c r="M182" s="21">
        <f t="shared" si="95"/>
        <v>98814.529001809278</v>
      </c>
      <c r="N182" s="4">
        <f t="shared" si="93"/>
        <v>1875.3681115429645</v>
      </c>
      <c r="O182" s="4">
        <f t="shared" ref="O182:O186" si="97">10 * (M183 + 0.5 * N182)</f>
        <v>978768.44946037803</v>
      </c>
      <c r="P182" s="4">
        <f>SUM(O182:O188)</f>
        <v>6074017.1760884225</v>
      </c>
      <c r="Q182" s="22">
        <f t="shared" si="94"/>
        <v>61.468867356309602</v>
      </c>
    </row>
    <row r="183" spans="1:17" s="5" customFormat="1" x14ac:dyDescent="0.2">
      <c r="A183" s="23" t="s">
        <v>27</v>
      </c>
      <c r="B183" s="18" t="s">
        <v>7</v>
      </c>
      <c r="C183" s="24">
        <v>1089</v>
      </c>
      <c r="D183" s="24">
        <v>1251</v>
      </c>
      <c r="E183" s="24">
        <v>426</v>
      </c>
      <c r="F183" s="56">
        <f t="shared" si="73"/>
        <v>922</v>
      </c>
      <c r="G183" s="44">
        <v>319872</v>
      </c>
      <c r="H183" s="59">
        <v>922</v>
      </c>
      <c r="I183" s="4">
        <f>(H183/G183)</f>
        <v>2.8824029611844736E-3</v>
      </c>
      <c r="J183" s="4">
        <v>0.5</v>
      </c>
      <c r="K183" s="4">
        <f t="shared" si="96"/>
        <v>2.8414519141277482E-2</v>
      </c>
      <c r="L183" s="4">
        <f t="shared" si="92"/>
        <v>0.97158548085872254</v>
      </c>
      <c r="M183" s="21">
        <f t="shared" si="95"/>
        <v>96939.160890266314</v>
      </c>
      <c r="N183" s="4">
        <f t="shared" si="93"/>
        <v>2754.479642655846</v>
      </c>
      <c r="O183" s="4">
        <f t="shared" si="97"/>
        <v>955619.21068938391</v>
      </c>
      <c r="P183" s="4">
        <f>SUM(O183:O188)</f>
        <v>5095248.7266280446</v>
      </c>
      <c r="Q183" s="22">
        <f t="shared" si="94"/>
        <v>52.561304222509108</v>
      </c>
    </row>
    <row r="184" spans="1:17" s="5" customFormat="1" x14ac:dyDescent="0.2">
      <c r="A184" s="23" t="s">
        <v>27</v>
      </c>
      <c r="B184" s="18" t="s">
        <v>8</v>
      </c>
      <c r="C184" s="24">
        <v>1334</v>
      </c>
      <c r="D184" s="24">
        <v>1335</v>
      </c>
      <c r="E184" s="24">
        <v>596</v>
      </c>
      <c r="F184" s="56">
        <f t="shared" si="73"/>
        <v>1088.3333333333333</v>
      </c>
      <c r="G184" s="44">
        <v>252769</v>
      </c>
      <c r="H184" s="59">
        <v>1088.3333333333333</v>
      </c>
      <c r="I184" s="4">
        <f>(H184/G184)</f>
        <v>4.3056440201659748E-3</v>
      </c>
      <c r="J184" s="4">
        <v>0.5</v>
      </c>
      <c r="K184" s="4">
        <f t="shared" si="96"/>
        <v>4.2149046256803234E-2</v>
      </c>
      <c r="L184" s="4">
        <f t="shared" si="92"/>
        <v>0.95785095374319673</v>
      </c>
      <c r="M184" s="21">
        <f t="shared" si="95"/>
        <v>94184.681247610468</v>
      </c>
      <c r="N184" s="4">
        <f t="shared" si="93"/>
        <v>3969.7944865878089</v>
      </c>
      <c r="O184" s="4">
        <f t="shared" si="97"/>
        <v>921997.8400431656</v>
      </c>
      <c r="P184" s="4">
        <f>SUM(O184:O188)</f>
        <v>4139629.5159386601</v>
      </c>
      <c r="Q184" s="22">
        <f t="shared" si="94"/>
        <v>43.95225912646687</v>
      </c>
    </row>
    <row r="185" spans="1:17" s="5" customFormat="1" x14ac:dyDescent="0.2">
      <c r="A185" s="23" t="s">
        <v>27</v>
      </c>
      <c r="B185" s="18" t="s">
        <v>9</v>
      </c>
      <c r="C185" s="24">
        <v>1907</v>
      </c>
      <c r="D185" s="24">
        <v>1483</v>
      </c>
      <c r="E185" s="24">
        <v>968</v>
      </c>
      <c r="F185" s="56">
        <f t="shared" si="73"/>
        <v>1452.6666666666667</v>
      </c>
      <c r="G185" s="44">
        <v>177374</v>
      </c>
      <c r="H185" s="59">
        <v>1452.6666666666667</v>
      </c>
      <c r="I185" s="4">
        <f>(H185/G185)</f>
        <v>8.1898511995369492E-3</v>
      </c>
      <c r="J185" s="4">
        <v>0.5</v>
      </c>
      <c r="K185" s="4">
        <f t="shared" si="96"/>
        <v>7.8676757318852097E-2</v>
      </c>
      <c r="L185" s="4">
        <f t="shared" si="92"/>
        <v>0.92132324268114796</v>
      </c>
      <c r="M185" s="21">
        <f t="shared" si="95"/>
        <v>90214.886761022659</v>
      </c>
      <c r="N185" s="4">
        <f t="shared" si="93"/>
        <v>7097.8147522446961</v>
      </c>
      <c r="O185" s="4">
        <f t="shared" si="97"/>
        <v>866659.79384900304</v>
      </c>
      <c r="P185" s="4">
        <f>SUM(O185:O188)</f>
        <v>3217631.6758954944</v>
      </c>
      <c r="Q185" s="22">
        <f t="shared" si="94"/>
        <v>35.666305101273728</v>
      </c>
    </row>
    <row r="186" spans="1:17" s="5" customFormat="1" x14ac:dyDescent="0.2">
      <c r="A186" s="23" t="s">
        <v>27</v>
      </c>
      <c r="B186" s="18" t="s">
        <v>10</v>
      </c>
      <c r="C186" s="24">
        <v>2459</v>
      </c>
      <c r="D186" s="24">
        <v>1733</v>
      </c>
      <c r="E186" s="24">
        <v>2109</v>
      </c>
      <c r="F186" s="56">
        <f t="shared" si="73"/>
        <v>2100.3333333333335</v>
      </c>
      <c r="G186" s="44">
        <v>106283</v>
      </c>
      <c r="H186" s="59">
        <v>2100.3333333333335</v>
      </c>
      <c r="I186" s="4">
        <f>(H186/G186)</f>
        <v>1.9761705384053269E-2</v>
      </c>
      <c r="J186" s="4">
        <v>0.5</v>
      </c>
      <c r="K186" s="4">
        <f t="shared" si="96"/>
        <v>0.17984666936869567</v>
      </c>
      <c r="L186" s="4">
        <f t="shared" si="92"/>
        <v>0.82015333063130436</v>
      </c>
      <c r="M186" s="21">
        <f t="shared" si="95"/>
        <v>83117.072008777963</v>
      </c>
      <c r="N186" s="4">
        <f t="shared" si="93"/>
        <v>14948.328568456753</v>
      </c>
      <c r="O186" s="4">
        <f t="shared" si="97"/>
        <v>756429.07724549586</v>
      </c>
      <c r="P186" s="4">
        <f>SUM(O186:O188)</f>
        <v>2350971.8820464918</v>
      </c>
      <c r="Q186" s="22">
        <f t="shared" si="94"/>
        <v>28.28506617507179</v>
      </c>
    </row>
    <row r="187" spans="1:17" s="5" customFormat="1" x14ac:dyDescent="0.2">
      <c r="A187" s="23" t="s">
        <v>27</v>
      </c>
      <c r="B187" s="18" t="s">
        <v>11</v>
      </c>
      <c r="C187" s="24">
        <v>1747</v>
      </c>
      <c r="D187" s="24">
        <v>770</v>
      </c>
      <c r="E187" s="24">
        <v>2883</v>
      </c>
      <c r="F187" s="56">
        <f t="shared" si="73"/>
        <v>1800</v>
      </c>
      <c r="G187" s="44">
        <v>37873</v>
      </c>
      <c r="H187" s="59">
        <v>1800</v>
      </c>
      <c r="I187" s="4">
        <f>(H187/G187)</f>
        <v>4.7527262165658911E-2</v>
      </c>
      <c r="J187" s="4">
        <v>0.5</v>
      </c>
      <c r="K187" s="4">
        <f>(5*I187)/(1+5*(1-0.5)*I187)</f>
        <v>0.21239940528166523</v>
      </c>
      <c r="L187" s="4">
        <f t="shared" si="92"/>
        <v>0.78760059471833477</v>
      </c>
      <c r="M187" s="21">
        <f t="shared" si="95"/>
        <v>68168.74344032121</v>
      </c>
      <c r="N187" s="4">
        <f t="shared" si="93"/>
        <v>14479.000565522641</v>
      </c>
      <c r="O187" s="4">
        <f>5 * (M188 + 0.5 * N187)</f>
        <v>304646.21578779945</v>
      </c>
      <c r="P187" s="4">
        <f>SUM(O187:O188)</f>
        <v>1594542.8048009956</v>
      </c>
      <c r="Q187" s="22">
        <f t="shared" si="94"/>
        <v>23.391113350900312</v>
      </c>
    </row>
    <row r="188" spans="1:17" s="5" customFormat="1" x14ac:dyDescent="0.2">
      <c r="A188" s="23" t="s">
        <v>27</v>
      </c>
      <c r="B188" s="18" t="s">
        <v>12</v>
      </c>
      <c r="C188" s="24">
        <v>2699</v>
      </c>
      <c r="D188" s="24">
        <v>1849</v>
      </c>
      <c r="E188" s="24">
        <v>3249</v>
      </c>
      <c r="F188" s="56">
        <f t="shared" si="73"/>
        <v>2599</v>
      </c>
      <c r="G188" s="44">
        <v>62441</v>
      </c>
      <c r="H188" s="59">
        <v>2599</v>
      </c>
      <c r="I188" s="4">
        <f>(H188/G188)</f>
        <v>4.1623292388014287E-2</v>
      </c>
      <c r="J188" s="4">
        <v>0.5</v>
      </c>
      <c r="K188" s="4">
        <f>(10*I188)/(1+10*(1-0.5)*I188)</f>
        <v>0.34453046290895595</v>
      </c>
      <c r="L188" s="4">
        <f t="shared" si="92"/>
        <v>0.65546953709104405</v>
      </c>
      <c r="M188" s="21">
        <f t="shared" si="95"/>
        <v>53689.742874798569</v>
      </c>
      <c r="N188" s="4">
        <f t="shared" si="93"/>
        <v>53689.742874798569</v>
      </c>
      <c r="O188" s="4">
        <f>M188/I188</f>
        <v>1289896.5890131963</v>
      </c>
      <c r="P188" s="4">
        <f>SUM(O188:O188)</f>
        <v>1289896.5890131963</v>
      </c>
      <c r="Q188" s="22">
        <f t="shared" si="94"/>
        <v>24.025009619084262</v>
      </c>
    </row>
    <row r="189" spans="1:17" s="5" customFormat="1" ht="12" thickBot="1" x14ac:dyDescent="0.25">
      <c r="A189" s="37" t="s">
        <v>27</v>
      </c>
      <c r="B189" s="38" t="s">
        <v>13</v>
      </c>
      <c r="C189" s="39"/>
      <c r="D189" s="39"/>
      <c r="E189" s="39"/>
      <c r="F189" s="61"/>
      <c r="G189" s="40">
        <v>15584</v>
      </c>
      <c r="H189" s="58"/>
      <c r="I189" s="41"/>
      <c r="J189" s="41"/>
      <c r="K189" s="41"/>
      <c r="L189" s="41"/>
      <c r="M189" s="42"/>
      <c r="N189" s="41"/>
      <c r="O189" s="41"/>
      <c r="P189" s="41"/>
      <c r="Q189" s="43"/>
    </row>
    <row r="190" spans="1:17" s="5" customFormat="1" x14ac:dyDescent="0.2">
      <c r="A190" s="23" t="s">
        <v>28</v>
      </c>
      <c r="B190" s="18" t="s">
        <v>2</v>
      </c>
      <c r="C190" s="24"/>
      <c r="D190" s="24"/>
      <c r="E190" s="24"/>
      <c r="F190" s="56"/>
      <c r="G190" s="44">
        <v>1774692</v>
      </c>
      <c r="H190" s="59"/>
      <c r="I190" s="4"/>
      <c r="J190" s="4"/>
      <c r="K190" s="4"/>
      <c r="L190" s="4"/>
      <c r="M190" s="21"/>
      <c r="N190" s="4"/>
      <c r="O190" s="4"/>
      <c r="P190" s="4"/>
      <c r="Q190" s="22"/>
    </row>
    <row r="191" spans="1:17" s="5" customFormat="1" x14ac:dyDescent="0.2">
      <c r="A191" s="23" t="s">
        <v>28</v>
      </c>
      <c r="B191" s="18" t="s">
        <v>3</v>
      </c>
      <c r="C191" s="24">
        <v>290</v>
      </c>
      <c r="D191" s="24">
        <v>537</v>
      </c>
      <c r="E191" s="24">
        <v>547</v>
      </c>
      <c r="F191" s="56">
        <f t="shared" si="73"/>
        <v>458</v>
      </c>
      <c r="G191" s="44">
        <v>30413</v>
      </c>
      <c r="H191" s="59">
        <v>458</v>
      </c>
      <c r="I191" s="4">
        <f>(H191/G191)</f>
        <v>1.5059349620228191E-2</v>
      </c>
      <c r="J191" s="4">
        <v>0.1</v>
      </c>
      <c r="K191" s="4">
        <f>(1*I191)/(1+1*(1-0.1)*I191)</f>
        <v>1.4857973346482745E-2</v>
      </c>
      <c r="L191" s="4">
        <f>(1-K191)</f>
        <v>0.98514202665351724</v>
      </c>
      <c r="M191" s="21">
        <v>100000</v>
      </c>
      <c r="N191" s="4">
        <f>(M191-M192)</f>
        <v>1485.7973346482759</v>
      </c>
      <c r="O191" s="4">
        <f>(0.1*M191)+(1-0.1)*M192</f>
        <v>98662.782398816547</v>
      </c>
      <c r="P191" s="4">
        <f>SUM(O191:O200)</f>
        <v>7094046.4822669821</v>
      </c>
      <c r="Q191" s="22">
        <f>P191/M191</f>
        <v>70.940464822669824</v>
      </c>
    </row>
    <row r="192" spans="1:17" s="5" customFormat="1" x14ac:dyDescent="0.2">
      <c r="A192" s="23" t="s">
        <v>28</v>
      </c>
      <c r="B192" s="36" t="s">
        <v>4</v>
      </c>
      <c r="C192" s="24">
        <v>118</v>
      </c>
      <c r="D192" s="24">
        <v>93</v>
      </c>
      <c r="E192" s="24">
        <v>75</v>
      </c>
      <c r="F192" s="56">
        <f t="shared" si="73"/>
        <v>95.333333333333329</v>
      </c>
      <c r="G192" s="44">
        <v>130876</v>
      </c>
      <c r="H192" s="59">
        <v>95.333333333333329</v>
      </c>
      <c r="I192" s="4">
        <f>(H192/G192)</f>
        <v>7.2842487036074851E-4</v>
      </c>
      <c r="J192" s="4">
        <v>0.5</v>
      </c>
      <c r="K192" s="4">
        <f>(4*I192)/(1+4*(1-0.5)*I192)</f>
        <v>2.9094608341810779E-3</v>
      </c>
      <c r="L192" s="4">
        <f t="shared" ref="L192:L200" si="98">(1-K192)</f>
        <v>0.99709053916581891</v>
      </c>
      <c r="M192" s="21">
        <f>(M191*L191)</f>
        <v>98514.202665351724</v>
      </c>
      <c r="N192" s="4">
        <f t="shared" ref="N192:N200" si="99">(M192-M193)</f>
        <v>286.62321426541894</v>
      </c>
      <c r="O192" s="4">
        <f>4 * (M193 + 0.5 * N192)</f>
        <v>393483.56423287606</v>
      </c>
      <c r="P192" s="4">
        <f>SUM(O192:O200)</f>
        <v>6995383.6998681659</v>
      </c>
      <c r="Q192" s="22">
        <f t="shared" ref="Q192:Q200" si="100">P192/M192</f>
        <v>71.008885121175538</v>
      </c>
    </row>
    <row r="193" spans="1:17" s="5" customFormat="1" x14ac:dyDescent="0.2">
      <c r="A193" s="23" t="s">
        <v>28</v>
      </c>
      <c r="B193" s="36" t="s">
        <v>5</v>
      </c>
      <c r="C193" s="24">
        <v>118</v>
      </c>
      <c r="D193" s="24">
        <v>153</v>
      </c>
      <c r="E193" s="24">
        <v>105</v>
      </c>
      <c r="F193" s="56">
        <f t="shared" si="73"/>
        <v>125.33333333333333</v>
      </c>
      <c r="G193" s="44">
        <v>386053</v>
      </c>
      <c r="H193" s="59">
        <v>125.33333333333333</v>
      </c>
      <c r="I193" s="4">
        <f>(H193/G193)</f>
        <v>3.2465317801787144E-4</v>
      </c>
      <c r="J193" s="4">
        <v>0.5</v>
      </c>
      <c r="K193" s="4">
        <f>(10*I193)/(1+10*(1-0.5)*I193)</f>
        <v>3.2412703366007517E-3</v>
      </c>
      <c r="L193" s="4">
        <f t="shared" si="98"/>
        <v>0.99675872966339929</v>
      </c>
      <c r="M193" s="21">
        <f t="shared" ref="M193:M200" si="101">(M192*L192)</f>
        <v>98227.579451086305</v>
      </c>
      <c r="N193" s="4">
        <f t="shared" si="99"/>
        <v>318.3821395108971</v>
      </c>
      <c r="O193" s="4">
        <f>10 * (M194 + 0.5 * N193)</f>
        <v>980683.88381330855</v>
      </c>
      <c r="P193" s="4">
        <f>SUM(O193:O200)</f>
        <v>6601900.1356352894</v>
      </c>
      <c r="Q193" s="22">
        <f t="shared" si="100"/>
        <v>67.210249631803165</v>
      </c>
    </row>
    <row r="194" spans="1:17" s="5" customFormat="1" x14ac:dyDescent="0.2">
      <c r="A194" s="23" t="s">
        <v>28</v>
      </c>
      <c r="B194" s="18" t="s">
        <v>6</v>
      </c>
      <c r="C194" s="24">
        <v>561</v>
      </c>
      <c r="D194" s="24">
        <v>261</v>
      </c>
      <c r="E194" s="24">
        <v>345</v>
      </c>
      <c r="F194" s="56">
        <f t="shared" si="73"/>
        <v>389</v>
      </c>
      <c r="G194" s="44">
        <v>363925</v>
      </c>
      <c r="H194" s="59">
        <v>389</v>
      </c>
      <c r="I194" s="4">
        <f>(H194/G194)</f>
        <v>1.0689015593872363E-3</v>
      </c>
      <c r="J194" s="4">
        <v>0.5</v>
      </c>
      <c r="K194" s="4">
        <f t="shared" ref="K194:K198" si="102">(10*I194)/(1+10*(1-0.5)*I194)</f>
        <v>1.0632191762101294E-2</v>
      </c>
      <c r="L194" s="4">
        <f t="shared" si="98"/>
        <v>0.98936780823789872</v>
      </c>
      <c r="M194" s="21">
        <f t="shared" si="101"/>
        <v>97909.197311575408</v>
      </c>
      <c r="N194" s="4">
        <f t="shared" si="99"/>
        <v>1040.9893610900763</v>
      </c>
      <c r="O194" s="4">
        <f t="shared" ref="O194:O198" si="103">10 * (M195 + 0.5 * N194)</f>
        <v>973887.02631030371</v>
      </c>
      <c r="P194" s="4">
        <f>SUM(O194:O200)</f>
        <v>5621216.2518219808</v>
      </c>
      <c r="Q194" s="22">
        <f t="shared" si="100"/>
        <v>57.412545564372707</v>
      </c>
    </row>
    <row r="195" spans="1:17" s="5" customFormat="1" x14ac:dyDescent="0.2">
      <c r="A195" s="23" t="s">
        <v>28</v>
      </c>
      <c r="B195" s="18" t="s">
        <v>7</v>
      </c>
      <c r="C195" s="24">
        <v>819</v>
      </c>
      <c r="D195" s="24">
        <v>532</v>
      </c>
      <c r="E195" s="24">
        <v>638</v>
      </c>
      <c r="F195" s="56">
        <f t="shared" si="73"/>
        <v>663</v>
      </c>
      <c r="G195" s="44">
        <v>278595</v>
      </c>
      <c r="H195" s="59">
        <v>663</v>
      </c>
      <c r="I195" s="4">
        <f>(H195/G195)</f>
        <v>2.3797986324234103E-3</v>
      </c>
      <c r="J195" s="4">
        <v>0.5</v>
      </c>
      <c r="K195" s="4">
        <f t="shared" si="102"/>
        <v>2.35181440885389E-2</v>
      </c>
      <c r="L195" s="4">
        <f t="shared" si="98"/>
        <v>0.97648185591146108</v>
      </c>
      <c r="M195" s="21">
        <f t="shared" si="101"/>
        <v>96868.207950485332</v>
      </c>
      <c r="N195" s="4">
        <f t="shared" si="99"/>
        <v>2278.1604721780604</v>
      </c>
      <c r="O195" s="4">
        <f t="shared" si="103"/>
        <v>957291.27714396315</v>
      </c>
      <c r="P195" s="4">
        <f>SUM(O195:O200)</f>
        <v>4647329.2255116766</v>
      </c>
      <c r="Q195" s="22">
        <f t="shared" si="100"/>
        <v>47.975794368851979</v>
      </c>
    </row>
    <row r="196" spans="1:17" s="5" customFormat="1" x14ac:dyDescent="0.2">
      <c r="A196" s="23" t="s">
        <v>28</v>
      </c>
      <c r="B196" s="18" t="s">
        <v>8</v>
      </c>
      <c r="C196" s="24">
        <v>1291</v>
      </c>
      <c r="D196" s="24">
        <v>660</v>
      </c>
      <c r="E196" s="24">
        <v>952</v>
      </c>
      <c r="F196" s="56">
        <f t="shared" si="73"/>
        <v>967.66666666666663</v>
      </c>
      <c r="G196" s="44">
        <v>231440</v>
      </c>
      <c r="H196" s="59">
        <v>967.66666666666663</v>
      </c>
      <c r="I196" s="4">
        <f>(H196/G196)</f>
        <v>4.1810692476091718E-3</v>
      </c>
      <c r="J196" s="4">
        <v>0.5</v>
      </c>
      <c r="K196" s="4">
        <f t="shared" si="102"/>
        <v>4.095452397243364E-2</v>
      </c>
      <c r="L196" s="4">
        <f t="shared" si="98"/>
        <v>0.9590454760275664</v>
      </c>
      <c r="M196" s="21">
        <f t="shared" si="101"/>
        <v>94590.047478307271</v>
      </c>
      <c r="N196" s="4">
        <f t="shared" si="99"/>
        <v>3873.8903670039726</v>
      </c>
      <c r="O196" s="4">
        <f t="shared" si="103"/>
        <v>926531.02294805285</v>
      </c>
      <c r="P196" s="4">
        <f>SUM(O196:O200)</f>
        <v>3690037.9483677135</v>
      </c>
      <c r="Q196" s="22">
        <f t="shared" si="100"/>
        <v>39.01084782956648</v>
      </c>
    </row>
    <row r="197" spans="1:17" s="5" customFormat="1" x14ac:dyDescent="0.2">
      <c r="A197" s="23" t="s">
        <v>28</v>
      </c>
      <c r="B197" s="18" t="s">
        <v>9</v>
      </c>
      <c r="C197" s="24">
        <v>1716</v>
      </c>
      <c r="D197" s="24">
        <v>890</v>
      </c>
      <c r="E197" s="24">
        <v>1350</v>
      </c>
      <c r="F197" s="56">
        <f t="shared" si="73"/>
        <v>1318.6666666666667</v>
      </c>
      <c r="G197" s="44">
        <v>156929</v>
      </c>
      <c r="H197" s="59">
        <v>1318.6666666666667</v>
      </c>
      <c r="I197" s="4">
        <f>(H197/G197)</f>
        <v>8.4029508036543073E-3</v>
      </c>
      <c r="J197" s="4">
        <v>0.5</v>
      </c>
      <c r="K197" s="4">
        <f t="shared" si="102"/>
        <v>8.0641380280369462E-2</v>
      </c>
      <c r="L197" s="4">
        <f t="shared" si="98"/>
        <v>0.91935861971963051</v>
      </c>
      <c r="M197" s="21">
        <f t="shared" si="101"/>
        <v>90716.157111303299</v>
      </c>
      <c r="N197" s="4">
        <f t="shared" si="99"/>
        <v>7315.4761231863522</v>
      </c>
      <c r="O197" s="4">
        <f t="shared" si="103"/>
        <v>870584.19049710128</v>
      </c>
      <c r="P197" s="4">
        <f>SUM(O197:O200)</f>
        <v>2763506.9254196608</v>
      </c>
      <c r="Q197" s="22">
        <f t="shared" si="100"/>
        <v>30.463227427381025</v>
      </c>
    </row>
    <row r="198" spans="1:17" s="5" customFormat="1" x14ac:dyDescent="0.2">
      <c r="A198" s="23" t="s">
        <v>28</v>
      </c>
      <c r="B198" s="18" t="s">
        <v>10</v>
      </c>
      <c r="C198" s="24">
        <v>1542</v>
      </c>
      <c r="D198" s="24">
        <v>1182</v>
      </c>
      <c r="E198" s="24">
        <v>1465</v>
      </c>
      <c r="F198" s="56">
        <f t="shared" si="73"/>
        <v>1396.3333333333333</v>
      </c>
      <c r="G198" s="44">
        <v>91424</v>
      </c>
      <c r="H198" s="59">
        <v>1396.3333333333333</v>
      </c>
      <c r="I198" s="4">
        <f>(H198/G198)</f>
        <v>1.5273159491307899E-2</v>
      </c>
      <c r="J198" s="4">
        <v>0.5</v>
      </c>
      <c r="K198" s="4">
        <f t="shared" si="102"/>
        <v>0.14189562254206226</v>
      </c>
      <c r="L198" s="4">
        <f t="shared" si="98"/>
        <v>0.85810437745793777</v>
      </c>
      <c r="M198" s="21">
        <f t="shared" si="101"/>
        <v>83400.680988116947</v>
      </c>
      <c r="N198" s="4">
        <f t="shared" si="99"/>
        <v>11834.191549240786</v>
      </c>
      <c r="O198" s="4">
        <f t="shared" si="103"/>
        <v>774835.85213496559</v>
      </c>
      <c r="P198" s="4">
        <f>SUM(O198:O200)</f>
        <v>1892922.7349225595</v>
      </c>
      <c r="Q198" s="22">
        <f t="shared" si="100"/>
        <v>22.696729960661422</v>
      </c>
    </row>
    <row r="199" spans="1:17" s="5" customFormat="1" x14ac:dyDescent="0.2">
      <c r="A199" s="23" t="s">
        <v>28</v>
      </c>
      <c r="B199" s="18" t="s">
        <v>11</v>
      </c>
      <c r="C199" s="24">
        <v>2120</v>
      </c>
      <c r="D199" s="24">
        <v>2278</v>
      </c>
      <c r="E199" s="24">
        <v>1629</v>
      </c>
      <c r="F199" s="56">
        <f t="shared" si="73"/>
        <v>2009</v>
      </c>
      <c r="G199" s="44">
        <v>30488</v>
      </c>
      <c r="H199" s="59">
        <v>2009</v>
      </c>
      <c r="I199" s="4">
        <f>(H199/G199)</f>
        <v>6.5894778273419052E-2</v>
      </c>
      <c r="J199" s="4">
        <v>0.5</v>
      </c>
      <c r="K199" s="4">
        <f>(5*I199)/(1+5*(1-0.5)*I199)</f>
        <v>0.2828740794976134</v>
      </c>
      <c r="L199" s="4">
        <f t="shared" si="98"/>
        <v>0.71712592050238655</v>
      </c>
      <c r="M199" s="21">
        <f t="shared" si="101"/>
        <v>71566.48943887616</v>
      </c>
      <c r="N199" s="4">
        <f t="shared" si="99"/>
        <v>20244.304822897771</v>
      </c>
      <c r="O199" s="4">
        <f>5 * (M200 + 0.5 * N199)</f>
        <v>307221.68513713637</v>
      </c>
      <c r="P199" s="4">
        <f>SUM(O199:O200)</f>
        <v>1118086.8827875941</v>
      </c>
      <c r="Q199" s="22">
        <f t="shared" si="100"/>
        <v>15.623050558355736</v>
      </c>
    </row>
    <row r="200" spans="1:17" s="5" customFormat="1" x14ac:dyDescent="0.2">
      <c r="A200" s="23" t="s">
        <v>28</v>
      </c>
      <c r="B200" s="18" t="s">
        <v>12</v>
      </c>
      <c r="C200" s="24">
        <v>2646</v>
      </c>
      <c r="D200" s="24">
        <v>3826</v>
      </c>
      <c r="E200" s="24">
        <v>3663</v>
      </c>
      <c r="F200" s="56">
        <f t="shared" si="73"/>
        <v>3378.3333333333335</v>
      </c>
      <c r="G200" s="44">
        <v>53376</v>
      </c>
      <c r="H200" s="59">
        <v>3378.3333333333335</v>
      </c>
      <c r="I200" s="4">
        <f>(H200/G200)</f>
        <v>6.3293115507593922E-2</v>
      </c>
      <c r="J200" s="4">
        <v>0.5</v>
      </c>
      <c r="K200" s="4">
        <f>(10*I200)/(1+10*(1-0.5)*I200)</f>
        <v>0.48078063405169752</v>
      </c>
      <c r="L200" s="4">
        <f t="shared" si="98"/>
        <v>0.51921936594830242</v>
      </c>
      <c r="M200" s="21">
        <f t="shared" si="101"/>
        <v>51322.184615978389</v>
      </c>
      <c r="N200" s="4">
        <f t="shared" si="99"/>
        <v>51322.184615978389</v>
      </c>
      <c r="O200" s="4">
        <f>M200/I200</f>
        <v>810865.19765045762</v>
      </c>
      <c r="P200" s="4">
        <f>SUM(O200:O200)</f>
        <v>810865.19765045762</v>
      </c>
      <c r="Q200" s="22">
        <f t="shared" si="100"/>
        <v>15.799506660088802</v>
      </c>
    </row>
    <row r="201" spans="1:17" s="5" customFormat="1" ht="12" thickBot="1" x14ac:dyDescent="0.25">
      <c r="A201" s="37" t="s">
        <v>28</v>
      </c>
      <c r="B201" s="38" t="s">
        <v>13</v>
      </c>
      <c r="C201" s="39"/>
      <c r="D201" s="39"/>
      <c r="E201" s="39"/>
      <c r="F201" s="61"/>
      <c r="G201" s="40">
        <v>21173</v>
      </c>
      <c r="H201" s="58"/>
      <c r="I201" s="41"/>
      <c r="J201" s="41"/>
      <c r="K201" s="41"/>
      <c r="L201" s="41"/>
      <c r="M201" s="42"/>
      <c r="N201" s="41"/>
      <c r="O201" s="41"/>
      <c r="P201" s="41"/>
      <c r="Q201" s="43"/>
    </row>
    <row r="202" spans="1:17" s="5" customFormat="1" x14ac:dyDescent="0.2">
      <c r="A202" s="23" t="s">
        <v>29</v>
      </c>
      <c r="B202" s="18" t="s">
        <v>2</v>
      </c>
      <c r="C202" s="24"/>
      <c r="D202" s="24"/>
      <c r="E202" s="24"/>
      <c r="F202" s="56"/>
      <c r="G202" s="44">
        <v>6626178</v>
      </c>
      <c r="H202" s="59"/>
      <c r="I202" s="4"/>
      <c r="J202" s="4"/>
      <c r="K202" s="4"/>
      <c r="L202" s="4"/>
      <c r="M202" s="21"/>
      <c r="N202" s="4"/>
      <c r="O202" s="4"/>
      <c r="P202" s="4"/>
      <c r="Q202" s="22"/>
    </row>
    <row r="203" spans="1:17" s="5" customFormat="1" x14ac:dyDescent="0.2">
      <c r="A203" s="23" t="s">
        <v>29</v>
      </c>
      <c r="B203" s="18" t="s">
        <v>3</v>
      </c>
      <c r="C203" s="24">
        <v>2321</v>
      </c>
      <c r="D203" s="24">
        <v>2791</v>
      </c>
      <c r="E203" s="24">
        <v>832</v>
      </c>
      <c r="F203" s="56">
        <f t="shared" si="73"/>
        <v>1981.3333333333333</v>
      </c>
      <c r="G203" s="44">
        <v>113275</v>
      </c>
      <c r="H203" s="59">
        <v>1981.3333333333333</v>
      </c>
      <c r="I203" s="4">
        <f>(H203/G203)</f>
        <v>1.7491355844920179E-2</v>
      </c>
      <c r="J203" s="4">
        <v>0.1</v>
      </c>
      <c r="K203" s="4">
        <f>(1*I203)/(1+1*(1-0.1)*I203)</f>
        <v>1.7220270552931762E-2</v>
      </c>
      <c r="L203" s="4">
        <f>(1-K203)</f>
        <v>0.98277972944706826</v>
      </c>
      <c r="M203" s="21">
        <v>100000</v>
      </c>
      <c r="N203" s="4">
        <f>(M203-M204)</f>
        <v>1722.0270552931761</v>
      </c>
      <c r="O203" s="4">
        <f>(0.1*M203)+(1-0.1)*M204</f>
        <v>98450.175650236139</v>
      </c>
      <c r="P203" s="4">
        <f>SUM(O203:O212)</f>
        <v>6992957.371937586</v>
      </c>
      <c r="Q203" s="22">
        <f>P203/M203</f>
        <v>69.929573719375867</v>
      </c>
    </row>
    <row r="204" spans="1:17" s="5" customFormat="1" x14ac:dyDescent="0.2">
      <c r="A204" s="23" t="s">
        <v>29</v>
      </c>
      <c r="B204" s="36" t="s">
        <v>4</v>
      </c>
      <c r="C204" s="24">
        <v>661</v>
      </c>
      <c r="D204" s="24">
        <v>207</v>
      </c>
      <c r="E204" s="24">
        <v>158</v>
      </c>
      <c r="F204" s="56">
        <f t="shared" ref="F204:F267" si="104">AVERAGE(C204,D204,E204)</f>
        <v>342</v>
      </c>
      <c r="G204" s="44">
        <v>523896</v>
      </c>
      <c r="H204" s="59">
        <v>342</v>
      </c>
      <c r="I204" s="4">
        <f>(H204/G204)</f>
        <v>6.5280131934582436E-4</v>
      </c>
      <c r="J204" s="4">
        <v>0.5</v>
      </c>
      <c r="K204" s="4">
        <f>(4*I204)/(1+4*(1-0.5)*I204)</f>
        <v>2.6078005261351935E-3</v>
      </c>
      <c r="L204" s="4">
        <f t="shared" ref="L204:L212" si="105">(1-K204)</f>
        <v>0.99739219947386482</v>
      </c>
      <c r="M204" s="21">
        <f>(M203*L203)</f>
        <v>98277.972944706824</v>
      </c>
      <c r="N204" s="4">
        <f t="shared" ref="N204:N212" si="106">(M204-M205)</f>
        <v>256.28934955270961</v>
      </c>
      <c r="O204" s="4">
        <f>4 * (M205 + 0.5 * N204)</f>
        <v>392599.31307972188</v>
      </c>
      <c r="P204" s="4">
        <f>SUM(O204:O212)</f>
        <v>6894507.1962873507</v>
      </c>
      <c r="Q204" s="22">
        <f t="shared" ref="Q204:Q212" si="107">P204/M204</f>
        <v>70.153127803789161</v>
      </c>
    </row>
    <row r="205" spans="1:17" s="5" customFormat="1" x14ac:dyDescent="0.2">
      <c r="A205" s="23" t="s">
        <v>29</v>
      </c>
      <c r="B205" s="36" t="s">
        <v>5</v>
      </c>
      <c r="C205" s="24">
        <v>800</v>
      </c>
      <c r="D205" s="24">
        <v>329</v>
      </c>
      <c r="E205" s="24">
        <v>260</v>
      </c>
      <c r="F205" s="56">
        <f t="shared" si="104"/>
        <v>463</v>
      </c>
      <c r="G205" s="44">
        <v>1486338</v>
      </c>
      <c r="H205" s="59">
        <v>463</v>
      </c>
      <c r="I205" s="4">
        <f>(H205/G205)</f>
        <v>3.1150384367485727E-4</v>
      </c>
      <c r="J205" s="4">
        <v>0.5</v>
      </c>
      <c r="K205" s="4">
        <f>(10*I205)/(1+10*(1-0.5)*I205)</f>
        <v>3.1101942494322046E-3</v>
      </c>
      <c r="L205" s="4">
        <f t="shared" si="105"/>
        <v>0.99688980575056785</v>
      </c>
      <c r="M205" s="21">
        <f t="shared" ref="M205:M212" si="108">(M204*L204)</f>
        <v>98021.683595154114</v>
      </c>
      <c r="N205" s="4">
        <f t="shared" si="106"/>
        <v>304.86647663731128</v>
      </c>
      <c r="O205" s="4">
        <f>10 * (M206 + 0.5 * N205)</f>
        <v>978692.50356835453</v>
      </c>
      <c r="P205" s="4">
        <f>SUM(O205:O212)</f>
        <v>6501907.8832076285</v>
      </c>
      <c r="Q205" s="22">
        <f t="shared" si="107"/>
        <v>66.331322261935341</v>
      </c>
    </row>
    <row r="206" spans="1:17" s="5" customFormat="1" x14ac:dyDescent="0.2">
      <c r="A206" s="23" t="s">
        <v>29</v>
      </c>
      <c r="B206" s="18" t="s">
        <v>6</v>
      </c>
      <c r="C206" s="24">
        <v>2186</v>
      </c>
      <c r="D206" s="24">
        <v>853</v>
      </c>
      <c r="E206" s="24">
        <v>894</v>
      </c>
      <c r="F206" s="56">
        <f t="shared" si="104"/>
        <v>1311</v>
      </c>
      <c r="G206" s="44">
        <v>1395290</v>
      </c>
      <c r="H206" s="59">
        <v>1311</v>
      </c>
      <c r="I206" s="4">
        <f>(H206/G206)</f>
        <v>9.3958961936228315E-4</v>
      </c>
      <c r="J206" s="4">
        <v>0.5</v>
      </c>
      <c r="K206" s="4">
        <f t="shared" ref="K206:K210" si="109">(10*I206)/(1+10*(1-0.5)*I206)</f>
        <v>9.3519611654640858E-3</v>
      </c>
      <c r="L206" s="4">
        <f t="shared" si="105"/>
        <v>0.99064803883453589</v>
      </c>
      <c r="M206" s="21">
        <f t="shared" si="108"/>
        <v>97716.817118516803</v>
      </c>
      <c r="N206" s="4">
        <f t="shared" si="106"/>
        <v>913.8438789051288</v>
      </c>
      <c r="O206" s="4">
        <f t="shared" ref="O206:O210" si="110">10 * (M207 + 0.5 * N206)</f>
        <v>972598.95179064246</v>
      </c>
      <c r="P206" s="4">
        <f>SUM(O206:O212)</f>
        <v>5523215.3796392754</v>
      </c>
      <c r="Q206" s="22">
        <f t="shared" si="107"/>
        <v>56.522669715494203</v>
      </c>
    </row>
    <row r="207" spans="1:17" s="5" customFormat="1" x14ac:dyDescent="0.2">
      <c r="A207" s="23" t="s">
        <v>29</v>
      </c>
      <c r="B207" s="18" t="s">
        <v>7</v>
      </c>
      <c r="C207" s="24">
        <v>2847</v>
      </c>
      <c r="D207" s="24">
        <v>962</v>
      </c>
      <c r="E207" s="24">
        <v>1165</v>
      </c>
      <c r="F207" s="56">
        <f t="shared" si="104"/>
        <v>1658</v>
      </c>
      <c r="G207" s="44">
        <v>1071631</v>
      </c>
      <c r="H207" s="59">
        <v>1658</v>
      </c>
      <c r="I207" s="4">
        <f>(H207/G207)</f>
        <v>1.5471743538587443E-3</v>
      </c>
      <c r="J207" s="4">
        <v>0.5</v>
      </c>
      <c r="K207" s="4">
        <f t="shared" si="109"/>
        <v>1.5352974893533879E-2</v>
      </c>
      <c r="L207" s="4">
        <f t="shared" si="105"/>
        <v>0.98464702510646607</v>
      </c>
      <c r="M207" s="21">
        <f t="shared" si="108"/>
        <v>96802.973239611674</v>
      </c>
      <c r="N207" s="4">
        <f t="shared" si="106"/>
        <v>1486.2136177671928</v>
      </c>
      <c r="O207" s="4">
        <f t="shared" si="110"/>
        <v>960598.66430728091</v>
      </c>
      <c r="P207" s="4">
        <f>SUM(O207:O212)</f>
        <v>4550616.4278486324</v>
      </c>
      <c r="Q207" s="22">
        <f t="shared" si="107"/>
        <v>47.009056391116353</v>
      </c>
    </row>
    <row r="208" spans="1:17" s="5" customFormat="1" x14ac:dyDescent="0.2">
      <c r="A208" s="23" t="s">
        <v>29</v>
      </c>
      <c r="B208" s="18" t="s">
        <v>8</v>
      </c>
      <c r="C208" s="24">
        <v>3525</v>
      </c>
      <c r="D208" s="24">
        <v>1394</v>
      </c>
      <c r="E208" s="24">
        <v>1881</v>
      </c>
      <c r="F208" s="56">
        <f t="shared" si="104"/>
        <v>2266.6666666666665</v>
      </c>
      <c r="G208" s="44">
        <v>835711</v>
      </c>
      <c r="H208" s="59">
        <v>2266.6666666666665</v>
      </c>
      <c r="I208" s="4">
        <f>(H208/G208)</f>
        <v>2.7122613758424462E-3</v>
      </c>
      <c r="J208" s="4">
        <v>0.5</v>
      </c>
      <c r="K208" s="4">
        <f t="shared" si="109"/>
        <v>2.6759717023862976E-2</v>
      </c>
      <c r="L208" s="4">
        <f t="shared" si="105"/>
        <v>0.97324028297613707</v>
      </c>
      <c r="M208" s="21">
        <f t="shared" si="108"/>
        <v>95316.759621844481</v>
      </c>
      <c r="N208" s="4">
        <f t="shared" si="106"/>
        <v>2550.6495151121198</v>
      </c>
      <c r="O208" s="4">
        <f t="shared" si="110"/>
        <v>940414.34864288429</v>
      </c>
      <c r="P208" s="4">
        <f>SUM(O208:O212)</f>
        <v>3590017.7635413511</v>
      </c>
      <c r="Q208" s="22">
        <f t="shared" si="107"/>
        <v>37.664076892502742</v>
      </c>
    </row>
    <row r="209" spans="1:17" s="5" customFormat="1" x14ac:dyDescent="0.2">
      <c r="A209" s="23" t="s">
        <v>29</v>
      </c>
      <c r="B209" s="18" t="s">
        <v>9</v>
      </c>
      <c r="C209" s="24">
        <v>5930</v>
      </c>
      <c r="D209" s="24">
        <v>2797</v>
      </c>
      <c r="E209" s="24">
        <v>1888</v>
      </c>
      <c r="F209" s="56">
        <f t="shared" si="104"/>
        <v>3538.3333333333335</v>
      </c>
      <c r="G209" s="44">
        <v>556283</v>
      </c>
      <c r="H209" s="59">
        <v>3538.3333333333335</v>
      </c>
      <c r="I209" s="4">
        <f>(H209/G209)</f>
        <v>6.3606713369513965E-3</v>
      </c>
      <c r="J209" s="4">
        <v>0.5</v>
      </c>
      <c r="K209" s="4">
        <f t="shared" si="109"/>
        <v>6.1646158599334241E-2</v>
      </c>
      <c r="L209" s="4">
        <f t="shared" si="105"/>
        <v>0.9383538414006658</v>
      </c>
      <c r="M209" s="21">
        <f t="shared" si="108"/>
        <v>92766.110106732362</v>
      </c>
      <c r="N209" s="4">
        <f t="shared" si="106"/>
        <v>5718.6743362829293</v>
      </c>
      <c r="O209" s="4">
        <f t="shared" si="110"/>
        <v>899067.72938590904</v>
      </c>
      <c r="P209" s="4">
        <f>SUM(O209:O212)</f>
        <v>2649603.4148984668</v>
      </c>
      <c r="Q209" s="22">
        <f t="shared" si="107"/>
        <v>28.562191643585752</v>
      </c>
    </row>
    <row r="210" spans="1:17" s="5" customFormat="1" x14ac:dyDescent="0.2">
      <c r="A210" s="23" t="s">
        <v>29</v>
      </c>
      <c r="B210" s="18" t="s">
        <v>10</v>
      </c>
      <c r="C210" s="24">
        <v>6937</v>
      </c>
      <c r="D210" s="24">
        <v>3295</v>
      </c>
      <c r="E210" s="24">
        <v>3348</v>
      </c>
      <c r="F210" s="56">
        <f t="shared" si="104"/>
        <v>4526.666666666667</v>
      </c>
      <c r="G210" s="44">
        <v>345219</v>
      </c>
      <c r="H210" s="59">
        <v>4526.666666666667</v>
      </c>
      <c r="I210" s="4">
        <f>(H210/G210)</f>
        <v>1.3112449392028443E-2</v>
      </c>
      <c r="J210" s="4">
        <v>0.5</v>
      </c>
      <c r="K210" s="4">
        <f t="shared" si="109"/>
        <v>0.12305662507691038</v>
      </c>
      <c r="L210" s="4">
        <f t="shared" si="105"/>
        <v>0.8769433749230896</v>
      </c>
      <c r="M210" s="21">
        <f t="shared" si="108"/>
        <v>87047.435770449432</v>
      </c>
      <c r="N210" s="4">
        <f t="shared" si="106"/>
        <v>10711.763667510633</v>
      </c>
      <c r="O210" s="4">
        <f t="shared" si="110"/>
        <v>816915.53936694108</v>
      </c>
      <c r="P210" s="4">
        <f>SUM(O210:O212)</f>
        <v>1750535.6855125576</v>
      </c>
      <c r="Q210" s="22">
        <f t="shared" si="107"/>
        <v>20.110135008788202</v>
      </c>
    </row>
    <row r="211" spans="1:17" s="5" customFormat="1" x14ac:dyDescent="0.2">
      <c r="A211" s="23" t="s">
        <v>29</v>
      </c>
      <c r="B211" s="18" t="s">
        <v>11</v>
      </c>
      <c r="C211" s="24">
        <v>6046</v>
      </c>
      <c r="D211" s="24">
        <v>6440</v>
      </c>
      <c r="E211" s="24">
        <v>9920</v>
      </c>
      <c r="F211" s="56">
        <f t="shared" si="104"/>
        <v>7468.666666666667</v>
      </c>
      <c r="G211" s="44">
        <v>111247</v>
      </c>
      <c r="H211" s="59">
        <v>7468.666666666667</v>
      </c>
      <c r="I211" s="4">
        <f>(H211/G211)</f>
        <v>6.713589280310181E-2</v>
      </c>
      <c r="J211" s="4">
        <v>0.5</v>
      </c>
      <c r="K211" s="4">
        <f>(5*I211)/(1+5*(1-0.5)*I211)</f>
        <v>0.28743624216176278</v>
      </c>
      <c r="L211" s="4">
        <f t="shared" si="105"/>
        <v>0.71256375783823722</v>
      </c>
      <c r="M211" s="21">
        <f t="shared" si="108"/>
        <v>76335.672102938799</v>
      </c>
      <c r="N211" s="4">
        <f t="shared" si="106"/>
        <v>21941.638732161235</v>
      </c>
      <c r="O211" s="4">
        <f>5 * (M212 + 0.5 * N211)</f>
        <v>326824.26368429093</v>
      </c>
      <c r="P211" s="4">
        <f>SUM(O211:O212)</f>
        <v>933620.14614561677</v>
      </c>
      <c r="Q211" s="22">
        <f t="shared" si="107"/>
        <v>12.230456881110946</v>
      </c>
    </row>
    <row r="212" spans="1:17" s="5" customFormat="1" x14ac:dyDescent="0.2">
      <c r="A212" s="23" t="s">
        <v>29</v>
      </c>
      <c r="B212" s="18" t="s">
        <v>12</v>
      </c>
      <c r="C212" s="24">
        <v>13551</v>
      </c>
      <c r="D212" s="24">
        <v>19173</v>
      </c>
      <c r="E212" s="24">
        <v>16434</v>
      </c>
      <c r="F212" s="56">
        <f t="shared" si="104"/>
        <v>16386</v>
      </c>
      <c r="G212" s="44">
        <v>182795</v>
      </c>
      <c r="H212" s="59">
        <v>16386</v>
      </c>
      <c r="I212" s="4">
        <f>(H212/G212)</f>
        <v>8.9641401570064824E-2</v>
      </c>
      <c r="J212" s="4">
        <v>0.5</v>
      </c>
      <c r="K212" s="4">
        <f>(10*I212)/(1+10*(1-0.5)*I212)</f>
        <v>0.61898196241382564</v>
      </c>
      <c r="L212" s="4">
        <f t="shared" si="105"/>
        <v>0.38101803758617436</v>
      </c>
      <c r="M212" s="21">
        <f t="shared" si="108"/>
        <v>54394.033370777564</v>
      </c>
      <c r="N212" s="4">
        <f t="shared" si="106"/>
        <v>54394.033370777564</v>
      </c>
      <c r="O212" s="4">
        <f>M212/I212</f>
        <v>606795.88246132585</v>
      </c>
      <c r="P212" s="4">
        <f>SUM(O212:O212)</f>
        <v>606795.88246132585</v>
      </c>
      <c r="Q212" s="22">
        <f t="shared" si="107"/>
        <v>11.155559624069328</v>
      </c>
    </row>
    <row r="213" spans="1:17" s="5" customFormat="1" ht="12" thickBot="1" x14ac:dyDescent="0.25">
      <c r="A213" s="37" t="s">
        <v>29</v>
      </c>
      <c r="B213" s="38" t="s">
        <v>13</v>
      </c>
      <c r="C213" s="39"/>
      <c r="D213" s="39"/>
      <c r="E213" s="39"/>
      <c r="F213" s="61"/>
      <c r="G213" s="40">
        <v>4493</v>
      </c>
      <c r="H213" s="58"/>
      <c r="I213" s="41"/>
      <c r="J213" s="41"/>
      <c r="K213" s="41"/>
      <c r="L213" s="41"/>
      <c r="M213" s="42"/>
      <c r="N213" s="41"/>
      <c r="O213" s="41"/>
      <c r="P213" s="41"/>
      <c r="Q213" s="43"/>
    </row>
    <row r="214" spans="1:17" s="5" customFormat="1" x14ac:dyDescent="0.2">
      <c r="A214" s="23" t="s">
        <v>30</v>
      </c>
      <c r="B214" s="18" t="s">
        <v>2</v>
      </c>
      <c r="C214" s="24"/>
      <c r="D214" s="24"/>
      <c r="E214" s="24"/>
      <c r="F214" s="56"/>
      <c r="G214" s="44">
        <v>669919</v>
      </c>
      <c r="H214" s="59"/>
      <c r="I214" s="4"/>
      <c r="J214" s="4"/>
      <c r="K214" s="4"/>
      <c r="L214" s="4"/>
      <c r="M214" s="21"/>
      <c r="N214" s="4"/>
      <c r="O214" s="4"/>
      <c r="P214" s="4"/>
      <c r="Q214" s="22"/>
    </row>
    <row r="215" spans="1:17" s="5" customFormat="1" x14ac:dyDescent="0.2">
      <c r="A215" s="23" t="s">
        <v>30</v>
      </c>
      <c r="B215" s="18" t="s">
        <v>3</v>
      </c>
      <c r="C215" s="24">
        <v>1</v>
      </c>
      <c r="D215" s="24">
        <v>221</v>
      </c>
      <c r="E215" s="24">
        <v>83</v>
      </c>
      <c r="F215" s="56">
        <f t="shared" si="104"/>
        <v>101.66666666666667</v>
      </c>
      <c r="G215" s="44">
        <v>16527</v>
      </c>
      <c r="H215" s="59">
        <v>101.66666666666667</v>
      </c>
      <c r="I215" s="4">
        <f>(H215/G215)</f>
        <v>6.1515499889070414E-3</v>
      </c>
      <c r="J215" s="4">
        <v>0.1</v>
      </c>
      <c r="K215" s="4">
        <f>(1*I215)/(1+1*(1-0.1)*I215)</f>
        <v>6.1176800954759261E-3</v>
      </c>
      <c r="L215" s="4">
        <f>(1-K215)</f>
        <v>0.99388231990452403</v>
      </c>
      <c r="M215" s="21">
        <v>100000</v>
      </c>
      <c r="N215" s="4">
        <f>(M215-M216)</f>
        <v>611.76800954759528</v>
      </c>
      <c r="O215" s="4">
        <f>(0.1*M215)+(1-0.1)*M216</f>
        <v>99449.408791407172</v>
      </c>
      <c r="P215" s="4">
        <f>SUM(O215:O224)</f>
        <v>7556784.2723446544</v>
      </c>
      <c r="Q215" s="22">
        <f>P215/M215</f>
        <v>75.567842723446546</v>
      </c>
    </row>
    <row r="216" spans="1:17" s="5" customFormat="1" x14ac:dyDescent="0.2">
      <c r="A216" s="23" t="s">
        <v>30</v>
      </c>
      <c r="B216" s="36" t="s">
        <v>4</v>
      </c>
      <c r="C216" s="24">
        <v>66</v>
      </c>
      <c r="D216" s="24">
        <v>23</v>
      </c>
      <c r="E216" s="24">
        <v>48</v>
      </c>
      <c r="F216" s="56">
        <f t="shared" si="104"/>
        <v>45.666666666666664</v>
      </c>
      <c r="G216" s="44">
        <v>72599</v>
      </c>
      <c r="H216" s="59">
        <v>45.666666666666664</v>
      </c>
      <c r="I216" s="4">
        <f>(H216/G216)</f>
        <v>6.2902611147077324E-4</v>
      </c>
      <c r="J216" s="4">
        <v>0.5</v>
      </c>
      <c r="K216" s="4">
        <f>(4*I216)/(1+4*(1-0.5)*I216)</f>
        <v>2.5129430323151637E-3</v>
      </c>
      <c r="L216" s="4">
        <f t="shared" ref="L216:L224" si="111">(1-K216)</f>
        <v>0.9974870569676848</v>
      </c>
      <c r="M216" s="21">
        <f>(M215*L215)</f>
        <v>99388.231990452405</v>
      </c>
      <c r="N216" s="4">
        <f t="shared" ref="N216:N224" si="112">(M216-M217)</f>
        <v>249.75696507452813</v>
      </c>
      <c r="O216" s="4">
        <f>4 * (M217 + 0.5 * N216)</f>
        <v>397053.41403166053</v>
      </c>
      <c r="P216" s="4">
        <f>SUM(O216:O224)</f>
        <v>7457334.8635532465</v>
      </c>
      <c r="Q216" s="22">
        <f t="shared" ref="Q216:Q224" si="113">P216/M216</f>
        <v>75.032372688444894</v>
      </c>
    </row>
    <row r="217" spans="1:17" s="5" customFormat="1" x14ac:dyDescent="0.2">
      <c r="A217" s="23" t="s">
        <v>30</v>
      </c>
      <c r="B217" s="36" t="s">
        <v>5</v>
      </c>
      <c r="C217" s="24">
        <v>10</v>
      </c>
      <c r="D217" s="24">
        <v>30</v>
      </c>
      <c r="E217" s="24">
        <v>22</v>
      </c>
      <c r="F217" s="56">
        <f t="shared" si="104"/>
        <v>20.666666666666668</v>
      </c>
      <c r="G217" s="44">
        <v>185179</v>
      </c>
      <c r="H217" s="59">
        <v>20.666666666666668</v>
      </c>
      <c r="I217" s="4">
        <f>(H217/G217)</f>
        <v>1.1160372756450067E-4</v>
      </c>
      <c r="J217" s="4">
        <v>0.5</v>
      </c>
      <c r="K217" s="4">
        <f>(10*I217)/(1+10*(1-0.5)*I217)</f>
        <v>1.1154148533679233E-3</v>
      </c>
      <c r="L217" s="4">
        <f t="shared" si="111"/>
        <v>0.99888458514663203</v>
      </c>
      <c r="M217" s="21">
        <f t="shared" ref="M217:M224" si="114">(M216*L216)</f>
        <v>99138.475025377877</v>
      </c>
      <c r="N217" s="4">
        <f t="shared" si="112"/>
        <v>110.58052758355916</v>
      </c>
      <c r="O217" s="4">
        <f>10 * (M218 + 0.5 * N217)</f>
        <v>990831.8476158611</v>
      </c>
      <c r="P217" s="4">
        <f>SUM(O217:O224)</f>
        <v>7060281.4495215863</v>
      </c>
      <c r="Q217" s="22">
        <f t="shared" si="113"/>
        <v>71.216361233257487</v>
      </c>
    </row>
    <row r="218" spans="1:17" s="5" customFormat="1" x14ac:dyDescent="0.2">
      <c r="A218" s="23" t="s">
        <v>30</v>
      </c>
      <c r="B218" s="18" t="s">
        <v>6</v>
      </c>
      <c r="C218" s="24">
        <v>7</v>
      </c>
      <c r="D218" s="24">
        <v>51</v>
      </c>
      <c r="E218" s="24">
        <v>47</v>
      </c>
      <c r="F218" s="56">
        <f t="shared" si="104"/>
        <v>35</v>
      </c>
      <c r="G218" s="44">
        <v>121561</v>
      </c>
      <c r="H218" s="59">
        <v>35</v>
      </c>
      <c r="I218" s="4">
        <f>(H218/G218)</f>
        <v>2.8792129054548747E-4</v>
      </c>
      <c r="J218" s="4">
        <v>0.5</v>
      </c>
      <c r="K218" s="4">
        <f t="shared" ref="K218:K222" si="115">(10*I218)/(1+10*(1-0.5)*I218)</f>
        <v>2.8750739304724982E-3</v>
      </c>
      <c r="L218" s="4">
        <f t="shared" si="111"/>
        <v>0.99712492606952752</v>
      </c>
      <c r="M218" s="21">
        <f t="shared" si="114"/>
        <v>99027.894497794317</v>
      </c>
      <c r="N218" s="4">
        <f t="shared" si="112"/>
        <v>284.71251786018547</v>
      </c>
      <c r="O218" s="4">
        <f t="shared" ref="O218:O222" si="116">10 * (M219 + 0.5 * N218)</f>
        <v>988855.38238864217</v>
      </c>
      <c r="P218" s="4">
        <f>SUM(O218:O224)</f>
        <v>6069449.601905725</v>
      </c>
      <c r="Q218" s="22">
        <f t="shared" si="113"/>
        <v>61.29030242121236</v>
      </c>
    </row>
    <row r="219" spans="1:17" s="5" customFormat="1" x14ac:dyDescent="0.2">
      <c r="A219" s="23" t="s">
        <v>30</v>
      </c>
      <c r="B219" s="18" t="s">
        <v>7</v>
      </c>
      <c r="C219" s="24">
        <v>28</v>
      </c>
      <c r="D219" s="24">
        <v>106</v>
      </c>
      <c r="E219" s="24">
        <v>77</v>
      </c>
      <c r="F219" s="56">
        <f t="shared" si="104"/>
        <v>70.333333333333329</v>
      </c>
      <c r="G219" s="44">
        <v>98197</v>
      </c>
      <c r="H219" s="59">
        <v>70.333333333333329</v>
      </c>
      <c r="I219" s="4">
        <f>(H219/G219)</f>
        <v>7.1624727164102092E-4</v>
      </c>
      <c r="J219" s="4">
        <v>0.5</v>
      </c>
      <c r="K219" s="4">
        <f t="shared" si="115"/>
        <v>7.1369137414340122E-3</v>
      </c>
      <c r="L219" s="4">
        <f t="shared" si="111"/>
        <v>0.99286308625856601</v>
      </c>
      <c r="M219" s="21">
        <f t="shared" si="114"/>
        <v>98743.181979934132</v>
      </c>
      <c r="N219" s="4">
        <f t="shared" si="112"/>
        <v>704.7215723455156</v>
      </c>
      <c r="O219" s="4">
        <f t="shared" si="116"/>
        <v>983908.21193761367</v>
      </c>
      <c r="P219" s="4">
        <f>SUM(O219:O224)</f>
        <v>5080594.2195170829</v>
      </c>
      <c r="Q219" s="22">
        <f t="shared" si="113"/>
        <v>51.452607842327019</v>
      </c>
    </row>
    <row r="220" spans="1:17" s="5" customFormat="1" x14ac:dyDescent="0.2">
      <c r="A220" s="23" t="s">
        <v>30</v>
      </c>
      <c r="B220" s="18" t="s">
        <v>8</v>
      </c>
      <c r="C220" s="24">
        <v>62</v>
      </c>
      <c r="D220" s="24">
        <v>120</v>
      </c>
      <c r="E220" s="24">
        <v>108</v>
      </c>
      <c r="F220" s="56">
        <f t="shared" si="104"/>
        <v>96.666666666666671</v>
      </c>
      <c r="G220" s="44">
        <v>67997</v>
      </c>
      <c r="H220" s="59">
        <v>96.666666666666671</v>
      </c>
      <c r="I220" s="4">
        <f>(H220/G220)</f>
        <v>1.4216313464809722E-3</v>
      </c>
      <c r="J220" s="4">
        <v>0.5</v>
      </c>
      <c r="K220" s="4">
        <f t="shared" si="115"/>
        <v>1.4115974902770136E-2</v>
      </c>
      <c r="L220" s="4">
        <f t="shared" si="111"/>
        <v>0.98588402509722983</v>
      </c>
      <c r="M220" s="21">
        <f t="shared" si="114"/>
        <v>98038.460407588616</v>
      </c>
      <c r="N220" s="4">
        <f t="shared" si="112"/>
        <v>1383.9084466197528</v>
      </c>
      <c r="O220" s="4">
        <f t="shared" si="116"/>
        <v>973465.06184278743</v>
      </c>
      <c r="P220" s="4">
        <f>SUM(O220:O224)</f>
        <v>4096686.0075794691</v>
      </c>
      <c r="Q220" s="22">
        <f t="shared" si="113"/>
        <v>41.786519194077094</v>
      </c>
    </row>
    <row r="221" spans="1:17" s="5" customFormat="1" x14ac:dyDescent="0.2">
      <c r="A221" s="23" t="s">
        <v>30</v>
      </c>
      <c r="B221" s="18" t="s">
        <v>9</v>
      </c>
      <c r="C221" s="24">
        <v>74</v>
      </c>
      <c r="D221" s="24">
        <v>174</v>
      </c>
      <c r="E221" s="24">
        <v>141</v>
      </c>
      <c r="F221" s="56">
        <f t="shared" si="104"/>
        <v>129.66666666666666</v>
      </c>
      <c r="G221" s="44">
        <v>49521</v>
      </c>
      <c r="H221" s="59">
        <v>129.66666666666666</v>
      </c>
      <c r="I221" s="4">
        <f>(H221/G221)</f>
        <v>2.6184177756238092E-3</v>
      </c>
      <c r="J221" s="4">
        <v>0.5</v>
      </c>
      <c r="K221" s="4">
        <f t="shared" si="115"/>
        <v>2.5845802216493477E-2</v>
      </c>
      <c r="L221" s="4">
        <f t="shared" si="111"/>
        <v>0.97415419778350654</v>
      </c>
      <c r="M221" s="21">
        <f t="shared" si="114"/>
        <v>96654.551960968864</v>
      </c>
      <c r="N221" s="4">
        <f t="shared" si="112"/>
        <v>2498.1144333069969</v>
      </c>
      <c r="O221" s="4">
        <f t="shared" si="116"/>
        <v>954054.94744315371</v>
      </c>
      <c r="P221" s="4">
        <f>SUM(O221:O224)</f>
        <v>3123220.945736682</v>
      </c>
      <c r="Q221" s="22">
        <f t="shared" si="113"/>
        <v>32.313231838247042</v>
      </c>
    </row>
    <row r="222" spans="1:17" s="5" customFormat="1" x14ac:dyDescent="0.2">
      <c r="A222" s="23" t="s">
        <v>30</v>
      </c>
      <c r="B222" s="18" t="s">
        <v>10</v>
      </c>
      <c r="C222" s="24">
        <v>183</v>
      </c>
      <c r="D222" s="24">
        <v>243</v>
      </c>
      <c r="E222" s="24">
        <v>494</v>
      </c>
      <c r="F222" s="56">
        <f t="shared" si="104"/>
        <v>306.66666666666669</v>
      </c>
      <c r="G222" s="44">
        <v>30398</v>
      </c>
      <c r="H222" s="59">
        <v>306.66666666666669</v>
      </c>
      <c r="I222" s="4">
        <f>(H222/G222)</f>
        <v>1.0088383007654012E-2</v>
      </c>
      <c r="J222" s="4">
        <v>0.5</v>
      </c>
      <c r="K222" s="4">
        <f t="shared" si="115"/>
        <v>9.6039417917614875E-2</v>
      </c>
      <c r="L222" s="4">
        <f t="shared" si="111"/>
        <v>0.90396058208238517</v>
      </c>
      <c r="M222" s="21">
        <f t="shared" si="114"/>
        <v>94156.437527661867</v>
      </c>
      <c r="N222" s="4">
        <f t="shared" si="112"/>
        <v>9042.7294533529057</v>
      </c>
      <c r="O222" s="4">
        <f t="shared" si="116"/>
        <v>896350.72800985421</v>
      </c>
      <c r="P222" s="4">
        <f>SUM(O222:O224)</f>
        <v>2169165.9982935283</v>
      </c>
      <c r="Q222" s="22">
        <f t="shared" si="113"/>
        <v>23.037893693208787</v>
      </c>
    </row>
    <row r="223" spans="1:17" s="5" customFormat="1" x14ac:dyDescent="0.2">
      <c r="A223" s="23" t="s">
        <v>30</v>
      </c>
      <c r="B223" s="18" t="s">
        <v>11</v>
      </c>
      <c r="C223" s="24">
        <v>476</v>
      </c>
      <c r="D223" s="24">
        <v>360</v>
      </c>
      <c r="E223" s="24">
        <v>743</v>
      </c>
      <c r="F223" s="56">
        <f t="shared" si="104"/>
        <v>526.33333333333337</v>
      </c>
      <c r="G223" s="44">
        <v>9790</v>
      </c>
      <c r="H223" s="59">
        <v>526.33333333333337</v>
      </c>
      <c r="I223" s="4">
        <f>(H223/G223)</f>
        <v>5.3762342526387473E-2</v>
      </c>
      <c r="J223" s="4">
        <v>0.5</v>
      </c>
      <c r="K223" s="4">
        <f>(5*I223)/(1+5*(1-0.5)*I223)</f>
        <v>0.23696255721467699</v>
      </c>
      <c r="L223" s="4">
        <f t="shared" si="111"/>
        <v>0.76303744278532304</v>
      </c>
      <c r="M223" s="21">
        <f t="shared" si="114"/>
        <v>85113.708074308961</v>
      </c>
      <c r="N223" s="4">
        <f t="shared" si="112"/>
        <v>20168.76191931175</v>
      </c>
      <c r="O223" s="4">
        <f>5 * (M224 + 0.5 * N223)</f>
        <v>375146.63557326543</v>
      </c>
      <c r="P223" s="4">
        <f>SUM(O223:O224)</f>
        <v>1272815.2702836739</v>
      </c>
      <c r="Q223" s="22">
        <f t="shared" si="113"/>
        <v>14.954292311791139</v>
      </c>
    </row>
    <row r="224" spans="1:17" s="5" customFormat="1" x14ac:dyDescent="0.2">
      <c r="A224" s="23" t="s">
        <v>30</v>
      </c>
      <c r="B224" s="18" t="s">
        <v>12</v>
      </c>
      <c r="C224" s="24">
        <v>1844</v>
      </c>
      <c r="D224" s="24">
        <v>925</v>
      </c>
      <c r="E224" s="24">
        <v>1023</v>
      </c>
      <c r="F224" s="56">
        <f t="shared" si="104"/>
        <v>1264</v>
      </c>
      <c r="G224" s="44">
        <v>17471</v>
      </c>
      <c r="H224" s="59">
        <v>1264</v>
      </c>
      <c r="I224" s="4">
        <f>(H224/G224)</f>
        <v>7.2348463167534766E-2</v>
      </c>
      <c r="J224" s="4">
        <v>0.5</v>
      </c>
      <c r="K224" s="4">
        <f>(10*I224)/(1+10*(1-0.5)*I224)</f>
        <v>0.53129334622336166</v>
      </c>
      <c r="L224" s="4">
        <f t="shared" si="111"/>
        <v>0.46870665377663834</v>
      </c>
      <c r="M224" s="21">
        <f t="shared" si="114"/>
        <v>64944.946154997211</v>
      </c>
      <c r="N224" s="4">
        <f t="shared" si="112"/>
        <v>64944.946154997211</v>
      </c>
      <c r="O224" s="4">
        <f>M224/I224</f>
        <v>897668.63471040851</v>
      </c>
      <c r="P224" s="4">
        <f>SUM(O224:O224)</f>
        <v>897668.63471040851</v>
      </c>
      <c r="Q224" s="22">
        <f t="shared" si="113"/>
        <v>13.821993670886076</v>
      </c>
    </row>
    <row r="225" spans="1:17" s="5" customFormat="1" ht="12" thickBot="1" x14ac:dyDescent="0.25">
      <c r="A225" s="37" t="s">
        <v>30</v>
      </c>
      <c r="B225" s="38" t="s">
        <v>13</v>
      </c>
      <c r="C225" s="39"/>
      <c r="D225" s="39"/>
      <c r="E225" s="39"/>
      <c r="F225" s="61"/>
      <c r="G225" s="40">
        <v>679</v>
      </c>
      <c r="H225" s="58"/>
      <c r="I225" s="41"/>
      <c r="J225" s="41"/>
      <c r="K225" s="41"/>
      <c r="L225" s="41"/>
      <c r="M225" s="42"/>
      <c r="N225" s="41"/>
      <c r="O225" s="41"/>
      <c r="P225" s="41"/>
      <c r="Q225" s="43"/>
    </row>
    <row r="226" spans="1:17" s="5" customFormat="1" x14ac:dyDescent="0.2">
      <c r="A226" s="23" t="s">
        <v>31</v>
      </c>
      <c r="B226" s="18" t="s">
        <v>2</v>
      </c>
      <c r="C226" s="24"/>
      <c r="D226" s="24"/>
      <c r="E226" s="24"/>
      <c r="F226" s="56"/>
      <c r="G226" s="44">
        <v>1828730</v>
      </c>
      <c r="H226" s="59"/>
      <c r="I226" s="4"/>
      <c r="J226" s="4"/>
      <c r="K226" s="4"/>
      <c r="L226" s="4"/>
      <c r="M226" s="21"/>
      <c r="N226" s="4"/>
      <c r="O226" s="4"/>
      <c r="P226" s="4"/>
      <c r="Q226" s="22"/>
    </row>
    <row r="227" spans="1:17" s="5" customFormat="1" x14ac:dyDescent="0.2">
      <c r="A227" s="23" t="s">
        <v>31</v>
      </c>
      <c r="B227" s="18" t="s">
        <v>3</v>
      </c>
      <c r="C227" s="24">
        <v>128</v>
      </c>
      <c r="D227" s="24">
        <v>202</v>
      </c>
      <c r="E227" s="24">
        <v>78</v>
      </c>
      <c r="F227" s="56">
        <f t="shared" si="104"/>
        <v>136</v>
      </c>
      <c r="G227" s="44">
        <v>41578</v>
      </c>
      <c r="H227" s="59">
        <v>136</v>
      </c>
      <c r="I227" s="4">
        <f>(H227/G227)</f>
        <v>3.2709606041656644E-3</v>
      </c>
      <c r="J227" s="4">
        <v>0.1</v>
      </c>
      <c r="K227" s="4">
        <f>(1*I227)/(1+1*(1-0.1)*I227)</f>
        <v>3.2613596032651962E-3</v>
      </c>
      <c r="L227" s="4">
        <f>(1-K227)</f>
        <v>0.99673864039673477</v>
      </c>
      <c r="M227" s="21">
        <v>100000</v>
      </c>
      <c r="N227" s="4">
        <f>(M227-M228)</f>
        <v>326.13596032653004</v>
      </c>
      <c r="O227" s="4">
        <f>(0.1*M227)+(1-0.1)*M228</f>
        <v>99706.47763570612</v>
      </c>
      <c r="P227" s="4">
        <f>SUM(O227:O236)</f>
        <v>7875287.9277591165</v>
      </c>
      <c r="Q227" s="22">
        <f>P227/M227</f>
        <v>78.752879277591163</v>
      </c>
    </row>
    <row r="228" spans="1:17" s="5" customFormat="1" x14ac:dyDescent="0.2">
      <c r="A228" s="23" t="s">
        <v>31</v>
      </c>
      <c r="B228" s="36" t="s">
        <v>4</v>
      </c>
      <c r="C228" s="24">
        <v>27</v>
      </c>
      <c r="D228" s="24">
        <v>38</v>
      </c>
      <c r="E228" s="24">
        <v>133</v>
      </c>
      <c r="F228" s="56">
        <f t="shared" si="104"/>
        <v>66</v>
      </c>
      <c r="G228" s="44">
        <v>174755</v>
      </c>
      <c r="H228" s="59">
        <v>66</v>
      </c>
      <c r="I228" s="4">
        <f>(H228/G228)</f>
        <v>3.77671597379188E-4</v>
      </c>
      <c r="J228" s="4">
        <v>0.5</v>
      </c>
      <c r="K228" s="4">
        <f>(4*I228)/(1+4*(1-0.5)*I228)</f>
        <v>1.5095461640945295E-3</v>
      </c>
      <c r="L228" s="4">
        <f t="shared" ref="L228:L236" si="117">(1-K228)</f>
        <v>0.99849045383590551</v>
      </c>
      <c r="M228" s="21">
        <f>(M227*L227)</f>
        <v>99673.86403967347</v>
      </c>
      <c r="N228" s="4">
        <f t="shared" ref="N228:N236" si="118">(M228-M229)</f>
        <v>150.46229912155832</v>
      </c>
      <c r="O228" s="4">
        <f>4 * (M229 + 0.5 * N228)</f>
        <v>398394.53156045079</v>
      </c>
      <c r="P228" s="4">
        <f>SUM(O228:O236)</f>
        <v>7775581.4501234097</v>
      </c>
      <c r="Q228" s="22">
        <f t="shared" ref="Q228:Q236" si="119">P228/M228</f>
        <v>78.010233926804247</v>
      </c>
    </row>
    <row r="229" spans="1:17" s="5" customFormat="1" x14ac:dyDescent="0.2">
      <c r="A229" s="23" t="s">
        <v>31</v>
      </c>
      <c r="B229" s="36" t="s">
        <v>5</v>
      </c>
      <c r="C229" s="24">
        <v>38</v>
      </c>
      <c r="D229" s="24">
        <v>48</v>
      </c>
      <c r="E229" s="24">
        <v>158</v>
      </c>
      <c r="F229" s="56">
        <f t="shared" si="104"/>
        <v>81.333333333333329</v>
      </c>
      <c r="G229" s="44">
        <v>490153</v>
      </c>
      <c r="H229" s="59">
        <v>81.333333333333329</v>
      </c>
      <c r="I229" s="4">
        <f>(H229/G229)</f>
        <v>1.6593458233109525E-4</v>
      </c>
      <c r="J229" s="4">
        <v>0.5</v>
      </c>
      <c r="K229" s="4">
        <f>(10*I229)/(1+10*(1-0.5)*I229)</f>
        <v>1.657970250305943E-3</v>
      </c>
      <c r="L229" s="4">
        <f t="shared" si="117"/>
        <v>0.9983420297496941</v>
      </c>
      <c r="M229" s="21">
        <f t="shared" ref="M229:M236" si="120">(M228*L228)</f>
        <v>99523.401740551912</v>
      </c>
      <c r="N229" s="4">
        <f t="shared" si="118"/>
        <v>165.00683929507795</v>
      </c>
      <c r="O229" s="4">
        <f>10 * (M230 + 0.5 * N229)</f>
        <v>994408.98320904374</v>
      </c>
      <c r="P229" s="4">
        <f>SUM(O229:O236)</f>
        <v>7377186.9185629589</v>
      </c>
      <c r="Q229" s="22">
        <f t="shared" si="119"/>
        <v>74.125148352490868</v>
      </c>
    </row>
    <row r="230" spans="1:17" s="5" customFormat="1" x14ac:dyDescent="0.2">
      <c r="A230" s="23" t="s">
        <v>31</v>
      </c>
      <c r="B230" s="18" t="s">
        <v>6</v>
      </c>
      <c r="C230" s="24">
        <v>220</v>
      </c>
      <c r="D230" s="24">
        <v>122</v>
      </c>
      <c r="E230" s="24">
        <v>195</v>
      </c>
      <c r="F230" s="56">
        <f t="shared" si="104"/>
        <v>179</v>
      </c>
      <c r="G230" s="44">
        <v>342344</v>
      </c>
      <c r="H230" s="59">
        <v>179</v>
      </c>
      <c r="I230" s="4">
        <f>(H230/G230)</f>
        <v>5.2286588928095721E-4</v>
      </c>
      <c r="J230" s="4">
        <v>0.5</v>
      </c>
      <c r="K230" s="4">
        <f t="shared" ref="K230:K234" si="121">(10*I230)/(1+10*(1-0.5)*I230)</f>
        <v>5.2150250991291787E-3</v>
      </c>
      <c r="L230" s="4">
        <f t="shared" si="117"/>
        <v>0.99478497490087081</v>
      </c>
      <c r="M230" s="21">
        <f t="shared" si="120"/>
        <v>99358.394901256834</v>
      </c>
      <c r="N230" s="4">
        <f t="shared" si="118"/>
        <v>518.15652321923699</v>
      </c>
      <c r="O230" s="4">
        <f t="shared" ref="O230:O234" si="122">10 * (M231 + 0.5 * N230)</f>
        <v>990993.16639647214</v>
      </c>
      <c r="P230" s="4">
        <f>SUM(O230:O236)</f>
        <v>6382777.9353539152</v>
      </c>
      <c r="Q230" s="22">
        <f t="shared" si="119"/>
        <v>64.239946123296079</v>
      </c>
    </row>
    <row r="231" spans="1:17" s="5" customFormat="1" x14ac:dyDescent="0.2">
      <c r="A231" s="23" t="s">
        <v>31</v>
      </c>
      <c r="B231" s="18" t="s">
        <v>7</v>
      </c>
      <c r="C231" s="24">
        <v>317</v>
      </c>
      <c r="D231" s="24">
        <v>163</v>
      </c>
      <c r="E231" s="24">
        <v>249</v>
      </c>
      <c r="F231" s="56">
        <f t="shared" si="104"/>
        <v>243</v>
      </c>
      <c r="G231" s="44">
        <v>243198</v>
      </c>
      <c r="H231" s="59">
        <v>243</v>
      </c>
      <c r="I231" s="4">
        <f>(H231/G231)</f>
        <v>9.9918584856783371E-4</v>
      </c>
      <c r="J231" s="4">
        <v>0.5</v>
      </c>
      <c r="K231" s="4">
        <f t="shared" si="121"/>
        <v>9.9421880178222934E-3</v>
      </c>
      <c r="L231" s="4">
        <f t="shared" si="117"/>
        <v>0.99005781198217768</v>
      </c>
      <c r="M231" s="21">
        <f t="shared" si="120"/>
        <v>98840.238378037597</v>
      </c>
      <c r="N231" s="4">
        <f t="shared" si="118"/>
        <v>982.68823368083395</v>
      </c>
      <c r="O231" s="4">
        <f t="shared" si="122"/>
        <v>983488.94261197187</v>
      </c>
      <c r="P231" s="4">
        <f>SUM(O231:O236)</f>
        <v>5391784.7689574426</v>
      </c>
      <c r="Q231" s="22">
        <f t="shared" si="119"/>
        <v>54.550503493681404</v>
      </c>
    </row>
    <row r="232" spans="1:17" s="5" customFormat="1" x14ac:dyDescent="0.2">
      <c r="A232" s="23" t="s">
        <v>31</v>
      </c>
      <c r="B232" s="18" t="s">
        <v>8</v>
      </c>
      <c r="C232" s="24">
        <v>659</v>
      </c>
      <c r="D232" s="24">
        <v>513</v>
      </c>
      <c r="E232" s="24">
        <v>350</v>
      </c>
      <c r="F232" s="56">
        <f t="shared" si="104"/>
        <v>507.33333333333331</v>
      </c>
      <c r="G232" s="44">
        <v>195694</v>
      </c>
      <c r="H232" s="59">
        <v>507.33333333333331</v>
      </c>
      <c r="I232" s="4">
        <f>(H232/G232)</f>
        <v>2.5924828218204612E-3</v>
      </c>
      <c r="J232" s="4">
        <v>0.5</v>
      </c>
      <c r="K232" s="4">
        <f t="shared" si="121"/>
        <v>2.5593080115421094E-2</v>
      </c>
      <c r="L232" s="4">
        <f t="shared" si="117"/>
        <v>0.97440691988457895</v>
      </c>
      <c r="M232" s="21">
        <f t="shared" si="120"/>
        <v>97857.550144356763</v>
      </c>
      <c r="N232" s="4">
        <f t="shared" si="118"/>
        <v>2504.4761207433621</v>
      </c>
      <c r="O232" s="4">
        <f t="shared" si="122"/>
        <v>966053.12083985074</v>
      </c>
      <c r="P232" s="4">
        <f>SUM(O232:O236)</f>
        <v>4408295.8263454707</v>
      </c>
      <c r="Q232" s="22">
        <f t="shared" si="119"/>
        <v>45.048091024580877</v>
      </c>
    </row>
    <row r="233" spans="1:17" s="5" customFormat="1" x14ac:dyDescent="0.2">
      <c r="A233" s="23" t="s">
        <v>31</v>
      </c>
      <c r="B233" s="18" t="s">
        <v>9</v>
      </c>
      <c r="C233" s="24">
        <v>952</v>
      </c>
      <c r="D233" s="24">
        <v>744</v>
      </c>
      <c r="E233" s="24">
        <v>501</v>
      </c>
      <c r="F233" s="56">
        <f t="shared" si="104"/>
        <v>732.33333333333337</v>
      </c>
      <c r="G233" s="44">
        <v>144119</v>
      </c>
      <c r="H233" s="59">
        <v>732.33333333333337</v>
      </c>
      <c r="I233" s="4">
        <f>(H233/G233)</f>
        <v>5.0814488952416643E-3</v>
      </c>
      <c r="J233" s="4">
        <v>0.5</v>
      </c>
      <c r="K233" s="4">
        <f t="shared" si="121"/>
        <v>4.9555422224828692E-2</v>
      </c>
      <c r="L233" s="4">
        <f t="shared" si="117"/>
        <v>0.95044457777517133</v>
      </c>
      <c r="M233" s="21">
        <f t="shared" si="120"/>
        <v>95353.074023613401</v>
      </c>
      <c r="N233" s="4">
        <f t="shared" si="118"/>
        <v>4725.2618436755001</v>
      </c>
      <c r="O233" s="4">
        <f t="shared" si="122"/>
        <v>929904.43101775658</v>
      </c>
      <c r="P233" s="4">
        <f>SUM(O233:O236)</f>
        <v>3442242.7055056198</v>
      </c>
      <c r="Q233" s="22">
        <f t="shared" si="119"/>
        <v>36.099965740519039</v>
      </c>
    </row>
    <row r="234" spans="1:17" s="5" customFormat="1" x14ac:dyDescent="0.2">
      <c r="A234" s="23" t="s">
        <v>31</v>
      </c>
      <c r="B234" s="18" t="s">
        <v>10</v>
      </c>
      <c r="C234" s="24">
        <v>1199</v>
      </c>
      <c r="D234" s="24">
        <v>983</v>
      </c>
      <c r="E234" s="24">
        <v>1444</v>
      </c>
      <c r="F234" s="56">
        <f t="shared" si="104"/>
        <v>1208.6666666666667</v>
      </c>
      <c r="G234" s="44">
        <v>97120</v>
      </c>
      <c r="H234" s="59">
        <v>1208.6666666666667</v>
      </c>
      <c r="I234" s="4">
        <f>(H234/G234)</f>
        <v>1.2445085118066997E-2</v>
      </c>
      <c r="J234" s="4">
        <v>0.5</v>
      </c>
      <c r="K234" s="4">
        <f t="shared" si="121"/>
        <v>0.11716048983812079</v>
      </c>
      <c r="L234" s="4">
        <f t="shared" si="117"/>
        <v>0.88283951016187923</v>
      </c>
      <c r="M234" s="21">
        <f t="shared" si="120"/>
        <v>90627.812179937901</v>
      </c>
      <c r="N234" s="4">
        <f t="shared" si="118"/>
        <v>10617.998867958726</v>
      </c>
      <c r="O234" s="4">
        <f t="shared" si="122"/>
        <v>853188.12745958543</v>
      </c>
      <c r="P234" s="4">
        <f>SUM(O234:O236)</f>
        <v>2512338.2744878633</v>
      </c>
      <c r="Q234" s="22">
        <f t="shared" si="119"/>
        <v>27.721493149362537</v>
      </c>
    </row>
    <row r="235" spans="1:17" s="5" customFormat="1" x14ac:dyDescent="0.2">
      <c r="A235" s="23" t="s">
        <v>31</v>
      </c>
      <c r="B235" s="18" t="s">
        <v>11</v>
      </c>
      <c r="C235" s="24">
        <v>1828</v>
      </c>
      <c r="D235" s="24">
        <v>1641</v>
      </c>
      <c r="E235" s="24">
        <v>2161</v>
      </c>
      <c r="F235" s="56">
        <f t="shared" si="104"/>
        <v>1876.6666666666667</v>
      </c>
      <c r="G235" s="44">
        <v>32552</v>
      </c>
      <c r="H235" s="59">
        <v>1876.6666666666667</v>
      </c>
      <c r="I235" s="4">
        <f>(H235/G235)</f>
        <v>5.7651347587449824E-2</v>
      </c>
      <c r="J235" s="4">
        <v>0.5</v>
      </c>
      <c r="K235" s="4">
        <f>(5*I235)/(1+5*(1-0.5)*I235)</f>
        <v>0.25194440218023645</v>
      </c>
      <c r="L235" s="4">
        <f t="shared" si="117"/>
        <v>0.74805559781976361</v>
      </c>
      <c r="M235" s="21">
        <f t="shared" si="120"/>
        <v>80009.813311979175</v>
      </c>
      <c r="N235" s="4">
        <f t="shared" si="118"/>
        <v>20158.024583438913</v>
      </c>
      <c r="O235" s="4">
        <f>5 * (M236 + 0.5 * N235)</f>
        <v>349654.00510129862</v>
      </c>
      <c r="P235" s="4">
        <f>SUM(O235:O236)</f>
        <v>1659150.1470282781</v>
      </c>
      <c r="Q235" s="22">
        <f t="shared" si="119"/>
        <v>20.736833125192007</v>
      </c>
    </row>
    <row r="236" spans="1:17" s="5" customFormat="1" x14ac:dyDescent="0.2">
      <c r="A236" s="23" t="s">
        <v>31</v>
      </c>
      <c r="B236" s="18" t="s">
        <v>12</v>
      </c>
      <c r="C236" s="24">
        <v>2624</v>
      </c>
      <c r="D236" s="24">
        <v>2380</v>
      </c>
      <c r="E236" s="24">
        <v>2532</v>
      </c>
      <c r="F236" s="56">
        <f t="shared" si="104"/>
        <v>2512</v>
      </c>
      <c r="G236" s="44">
        <v>54960</v>
      </c>
      <c r="H236" s="59">
        <v>2512</v>
      </c>
      <c r="I236" s="4">
        <f>(H236/G236)</f>
        <v>4.5705967976710338E-2</v>
      </c>
      <c r="J236" s="4">
        <v>0.5</v>
      </c>
      <c r="K236" s="4">
        <f>(10*I236)/(1+10*(1-0.5)*I236)</f>
        <v>0.37203791469194319</v>
      </c>
      <c r="L236" s="4">
        <f t="shared" si="117"/>
        <v>0.62796208530805675</v>
      </c>
      <c r="M236" s="21">
        <f t="shared" si="120"/>
        <v>59851.788728540261</v>
      </c>
      <c r="N236" s="4">
        <f t="shared" si="118"/>
        <v>59851.788728540261</v>
      </c>
      <c r="O236" s="4">
        <f>M236/I236</f>
        <v>1309496.1419269794</v>
      </c>
      <c r="P236" s="4">
        <f>SUM(O236:O236)</f>
        <v>1309496.1419269794</v>
      </c>
      <c r="Q236" s="22">
        <f t="shared" si="119"/>
        <v>21.878980891719742</v>
      </c>
    </row>
    <row r="237" spans="1:17" s="5" customFormat="1" ht="12" thickBot="1" x14ac:dyDescent="0.25">
      <c r="A237" s="37" t="s">
        <v>31</v>
      </c>
      <c r="B237" s="38" t="s">
        <v>13</v>
      </c>
      <c r="C237" s="39"/>
      <c r="D237" s="39"/>
      <c r="E237" s="39"/>
      <c r="F237" s="61"/>
      <c r="G237" s="40">
        <v>12257</v>
      </c>
      <c r="H237" s="58"/>
      <c r="I237" s="41"/>
      <c r="J237" s="41"/>
      <c r="K237" s="41"/>
      <c r="L237" s="41"/>
      <c r="M237" s="42"/>
      <c r="N237" s="41"/>
      <c r="O237" s="41"/>
      <c r="P237" s="41"/>
      <c r="Q237" s="43"/>
    </row>
    <row r="238" spans="1:17" s="5" customFormat="1" x14ac:dyDescent="0.2">
      <c r="A238" s="23" t="s">
        <v>32</v>
      </c>
      <c r="B238" s="18" t="s">
        <v>2</v>
      </c>
      <c r="C238" s="24"/>
      <c r="D238" s="24"/>
      <c r="E238" s="24"/>
      <c r="F238" s="56"/>
      <c r="G238" s="44">
        <v>1411129</v>
      </c>
      <c r="H238" s="59"/>
      <c r="I238" s="4"/>
      <c r="J238" s="4"/>
      <c r="K238" s="4"/>
      <c r="L238" s="4"/>
      <c r="M238" s="21"/>
      <c r="N238" s="4"/>
      <c r="O238" s="4"/>
      <c r="P238" s="4"/>
      <c r="Q238" s="22"/>
    </row>
    <row r="239" spans="1:17" s="5" customFormat="1" x14ac:dyDescent="0.2">
      <c r="A239" s="23" t="s">
        <v>32</v>
      </c>
      <c r="B239" s="18" t="s">
        <v>3</v>
      </c>
      <c r="C239" s="24">
        <v>618</v>
      </c>
      <c r="D239" s="24">
        <v>436</v>
      </c>
      <c r="E239" s="24">
        <v>370</v>
      </c>
      <c r="F239" s="56">
        <f t="shared" si="104"/>
        <v>474.66666666666669</v>
      </c>
      <c r="G239" s="44">
        <v>27548</v>
      </c>
      <c r="H239" s="59">
        <v>474.66666666666669</v>
      </c>
      <c r="I239" s="4">
        <f>(H239/G239)</f>
        <v>1.7230530952035236E-2</v>
      </c>
      <c r="J239" s="4">
        <v>0.1</v>
      </c>
      <c r="K239" s="4">
        <f>(1*I239)/(1+1*(1-0.1)*I239)</f>
        <v>1.6967409229126748E-2</v>
      </c>
      <c r="L239" s="4">
        <f>(1-K239)</f>
        <v>0.98303259077087324</v>
      </c>
      <c r="M239" s="21">
        <v>100000</v>
      </c>
      <c r="N239" s="4">
        <f>(M239-M240)</f>
        <v>1696.7409229126788</v>
      </c>
      <c r="O239" s="4">
        <f>(0.1*M239)+(1-0.1)*M240</f>
        <v>98472.933169378593</v>
      </c>
      <c r="P239" s="4">
        <f>SUM(O239:O248)</f>
        <v>7390845.0379455462</v>
      </c>
      <c r="Q239" s="22">
        <f>P239/M239</f>
        <v>73.908450379455459</v>
      </c>
    </row>
    <row r="240" spans="1:17" s="5" customFormat="1" x14ac:dyDescent="0.2">
      <c r="A240" s="23" t="s">
        <v>32</v>
      </c>
      <c r="B240" s="36" t="s">
        <v>4</v>
      </c>
      <c r="C240" s="24">
        <v>74</v>
      </c>
      <c r="D240" s="24">
        <v>129</v>
      </c>
      <c r="E240" s="24">
        <v>111</v>
      </c>
      <c r="F240" s="56">
        <f t="shared" si="104"/>
        <v>104.66666666666667</v>
      </c>
      <c r="G240" s="44">
        <v>114148</v>
      </c>
      <c r="H240" s="59">
        <v>104.66666666666667</v>
      </c>
      <c r="I240" s="4">
        <f>(H240/G240)</f>
        <v>9.1693824391725365E-4</v>
      </c>
      <c r="J240" s="4">
        <v>0.5</v>
      </c>
      <c r="K240" s="4">
        <f>(4*I240)/(1+4*(1-0.5)*I240)</f>
        <v>3.6610390821751704E-3</v>
      </c>
      <c r="L240" s="4">
        <f t="shared" ref="L240:L248" si="123">(1-K240)</f>
        <v>0.99633896091782481</v>
      </c>
      <c r="M240" s="21">
        <f>(M239*L239)</f>
        <v>98303.259077087321</v>
      </c>
      <c r="N240" s="4">
        <f t="shared" ref="N240:N248" si="124">(M240-M241)</f>
        <v>359.89207338640699</v>
      </c>
      <c r="O240" s="4">
        <f>4 * (M241 + 0.5 * N240)</f>
        <v>392493.25216157647</v>
      </c>
      <c r="P240" s="4">
        <f>SUM(O240:O248)</f>
        <v>7292372.1047761682</v>
      </c>
      <c r="Q240" s="22">
        <f t="shared" ref="Q240:Q248" si="125">P240/M240</f>
        <v>74.182404258414721</v>
      </c>
    </row>
    <row r="241" spans="1:17" s="5" customFormat="1" x14ac:dyDescent="0.2">
      <c r="A241" s="23" t="s">
        <v>32</v>
      </c>
      <c r="B241" s="36" t="s">
        <v>5</v>
      </c>
      <c r="C241" s="24">
        <v>86</v>
      </c>
      <c r="D241" s="24">
        <v>149</v>
      </c>
      <c r="E241" s="24">
        <v>129</v>
      </c>
      <c r="F241" s="56">
        <f t="shared" si="104"/>
        <v>121.33333333333333</v>
      </c>
      <c r="G241" s="44">
        <v>323652</v>
      </c>
      <c r="H241" s="59">
        <v>121.33333333333333</v>
      </c>
      <c r="I241" s="4">
        <f>(H241/G241)</f>
        <v>3.7488825446261209E-4</v>
      </c>
      <c r="J241" s="4">
        <v>0.5</v>
      </c>
      <c r="K241" s="4">
        <f>(10*I241)/(1+10*(1-0.5)*I241)</f>
        <v>3.741868631627425E-3</v>
      </c>
      <c r="L241" s="4">
        <f t="shared" si="123"/>
        <v>0.9962581313683726</v>
      </c>
      <c r="M241" s="21">
        <f t="shared" ref="M241:M248" si="126">(M240*L240)</f>
        <v>97943.367003700914</v>
      </c>
      <c r="N241" s="4">
        <f t="shared" si="124"/>
        <v>366.49121266711154</v>
      </c>
      <c r="O241" s="4">
        <f>10 * (M242 + 0.5 * N241)</f>
        <v>977601.21397367353</v>
      </c>
      <c r="P241" s="4">
        <f>SUM(O241:O248)</f>
        <v>6899878.8526145909</v>
      </c>
      <c r="Q241" s="22">
        <f t="shared" si="125"/>
        <v>70.447637892149146</v>
      </c>
    </row>
    <row r="242" spans="1:17" s="5" customFormat="1" x14ac:dyDescent="0.2">
      <c r="A242" s="23" t="s">
        <v>32</v>
      </c>
      <c r="B242" s="18" t="s">
        <v>6</v>
      </c>
      <c r="C242" s="24">
        <v>241</v>
      </c>
      <c r="D242" s="24">
        <v>225</v>
      </c>
      <c r="E242" s="24">
        <v>183</v>
      </c>
      <c r="F242" s="56">
        <f t="shared" si="104"/>
        <v>216.33333333333334</v>
      </c>
      <c r="G242" s="44">
        <v>275039</v>
      </c>
      <c r="H242" s="59">
        <v>216.33333333333334</v>
      </c>
      <c r="I242" s="4">
        <f>(H242/G242)</f>
        <v>7.8655511884981159E-4</v>
      </c>
      <c r="J242" s="4">
        <v>0.5</v>
      </c>
      <c r="K242" s="4">
        <f t="shared" ref="K242:K246" si="127">(10*I242)/(1+10*(1-0.5)*I242)</f>
        <v>7.8347389184921564E-3</v>
      </c>
      <c r="L242" s="4">
        <f t="shared" si="123"/>
        <v>0.99216526108150782</v>
      </c>
      <c r="M242" s="21">
        <f t="shared" si="126"/>
        <v>97576.875791033803</v>
      </c>
      <c r="N242" s="4">
        <f t="shared" si="124"/>
        <v>764.48934630489384</v>
      </c>
      <c r="O242" s="4">
        <f t="shared" ref="O242:O246" si="128">10 * (M243 + 0.5 * N242)</f>
        <v>971946.31117881369</v>
      </c>
      <c r="P242" s="4">
        <f>SUM(O242:O248)</f>
        <v>5922277.6386409178</v>
      </c>
      <c r="Q242" s="22">
        <f t="shared" si="125"/>
        <v>60.693454167602148</v>
      </c>
    </row>
    <row r="243" spans="1:17" s="5" customFormat="1" x14ac:dyDescent="0.2">
      <c r="A243" s="23" t="s">
        <v>32</v>
      </c>
      <c r="B243" s="18" t="s">
        <v>7</v>
      </c>
      <c r="C243" s="24">
        <v>377</v>
      </c>
      <c r="D243" s="24">
        <v>335</v>
      </c>
      <c r="E243" s="24">
        <v>258</v>
      </c>
      <c r="F243" s="56">
        <f t="shared" si="104"/>
        <v>323.33333333333331</v>
      </c>
      <c r="G243" s="44">
        <v>211917</v>
      </c>
      <c r="H243" s="59">
        <v>323.33333333333331</v>
      </c>
      <c r="I243" s="4">
        <f>(H243/G243)</f>
        <v>1.52575458001639E-3</v>
      </c>
      <c r="J243" s="4">
        <v>0.5</v>
      </c>
      <c r="K243" s="4">
        <f t="shared" si="127"/>
        <v>1.5142030686808168E-2</v>
      </c>
      <c r="L243" s="4">
        <f t="shared" si="123"/>
        <v>0.98485796931319181</v>
      </c>
      <c r="M243" s="21">
        <f t="shared" si="126"/>
        <v>96812.386444728909</v>
      </c>
      <c r="N243" s="4">
        <f t="shared" si="124"/>
        <v>1465.9361264092149</v>
      </c>
      <c r="O243" s="4">
        <f t="shared" si="128"/>
        <v>960794.18381524296</v>
      </c>
      <c r="P243" s="4">
        <f>SUM(O243:O248)</f>
        <v>4950331.3274621041</v>
      </c>
      <c r="Q243" s="22">
        <f t="shared" si="125"/>
        <v>51.133243474875961</v>
      </c>
    </row>
    <row r="244" spans="1:17" s="5" customFormat="1" x14ac:dyDescent="0.2">
      <c r="A244" s="23" t="s">
        <v>32</v>
      </c>
      <c r="B244" s="18" t="s">
        <v>8</v>
      </c>
      <c r="C244" s="24">
        <v>561</v>
      </c>
      <c r="D244" s="24">
        <v>388</v>
      </c>
      <c r="E244" s="24">
        <v>349</v>
      </c>
      <c r="F244" s="56">
        <f t="shared" si="104"/>
        <v>432.66666666666669</v>
      </c>
      <c r="G244" s="44">
        <v>177259</v>
      </c>
      <c r="H244" s="59">
        <v>432.66666666666669</v>
      </c>
      <c r="I244" s="4">
        <f>(H244/G244)</f>
        <v>2.4408727718573764E-3</v>
      </c>
      <c r="J244" s="4">
        <v>0.5</v>
      </c>
      <c r="K244" s="4">
        <f t="shared" si="127"/>
        <v>2.4114426483510976E-2</v>
      </c>
      <c r="L244" s="4">
        <f t="shared" si="123"/>
        <v>0.97588557351648908</v>
      </c>
      <c r="M244" s="21">
        <f t="shared" si="126"/>
        <v>95346.450318319694</v>
      </c>
      <c r="N244" s="4">
        <f t="shared" si="124"/>
        <v>2299.2249666648422</v>
      </c>
      <c r="O244" s="4">
        <f t="shared" si="128"/>
        <v>941968.37834987266</v>
      </c>
      <c r="P244" s="4">
        <f>SUM(O244:O248)</f>
        <v>3989537.1436468614</v>
      </c>
      <c r="Q244" s="22">
        <f t="shared" si="125"/>
        <v>41.842534570794811</v>
      </c>
    </row>
    <row r="245" spans="1:17" s="5" customFormat="1" x14ac:dyDescent="0.2">
      <c r="A245" s="23" t="s">
        <v>32</v>
      </c>
      <c r="B245" s="18" t="s">
        <v>9</v>
      </c>
      <c r="C245" s="24">
        <v>762</v>
      </c>
      <c r="D245" s="24">
        <v>559</v>
      </c>
      <c r="E245" s="24">
        <v>590</v>
      </c>
      <c r="F245" s="56">
        <f t="shared" si="104"/>
        <v>637</v>
      </c>
      <c r="G245" s="44">
        <v>118877</v>
      </c>
      <c r="H245" s="59">
        <v>637</v>
      </c>
      <c r="I245" s="4">
        <f>(H245/G245)</f>
        <v>5.3584797732109659E-3</v>
      </c>
      <c r="J245" s="4">
        <v>0.5</v>
      </c>
      <c r="K245" s="4">
        <f t="shared" si="127"/>
        <v>5.2186593698284482E-2</v>
      </c>
      <c r="L245" s="4">
        <f t="shared" si="123"/>
        <v>0.94781340630171551</v>
      </c>
      <c r="M245" s="21">
        <f t="shared" si="126"/>
        <v>93047.225351654852</v>
      </c>
      <c r="N245" s="4">
        <f t="shared" si="124"/>
        <v>4855.8177441795269</v>
      </c>
      <c r="O245" s="4">
        <f t="shared" si="128"/>
        <v>906193.16479565087</v>
      </c>
      <c r="P245" s="4">
        <f>SUM(O245:O248)</f>
        <v>3047568.7652969887</v>
      </c>
      <c r="Q245" s="22">
        <f t="shared" si="125"/>
        <v>32.752924697961319</v>
      </c>
    </row>
    <row r="246" spans="1:17" s="5" customFormat="1" x14ac:dyDescent="0.2">
      <c r="A246" s="23" t="s">
        <v>32</v>
      </c>
      <c r="B246" s="18" t="s">
        <v>10</v>
      </c>
      <c r="C246" s="24">
        <v>1018</v>
      </c>
      <c r="D246" s="24">
        <v>809</v>
      </c>
      <c r="E246" s="24">
        <v>1172</v>
      </c>
      <c r="F246" s="56">
        <f t="shared" si="104"/>
        <v>999.66666666666663</v>
      </c>
      <c r="G246" s="44">
        <v>79809</v>
      </c>
      <c r="H246" s="59">
        <v>999.66666666666663</v>
      </c>
      <c r="I246" s="4">
        <f>(H246/G246)</f>
        <v>1.2525738534083458E-2</v>
      </c>
      <c r="J246" s="4">
        <v>0.5</v>
      </c>
      <c r="K246" s="4">
        <f t="shared" si="127"/>
        <v>0.11787502653072454</v>
      </c>
      <c r="L246" s="4">
        <f t="shared" si="123"/>
        <v>0.88212497346927543</v>
      </c>
      <c r="M246" s="21">
        <f t="shared" si="126"/>
        <v>88191.407607475325</v>
      </c>
      <c r="N246" s="4">
        <f t="shared" si="124"/>
        <v>10395.564511513105</v>
      </c>
      <c r="O246" s="4">
        <f t="shared" si="128"/>
        <v>829936.25351718767</v>
      </c>
      <c r="P246" s="4">
        <f>SUM(O246:O248)</f>
        <v>2141375.600501338</v>
      </c>
      <c r="Q246" s="22">
        <f t="shared" si="125"/>
        <v>24.281000367203909</v>
      </c>
    </row>
    <row r="247" spans="1:17" s="5" customFormat="1" x14ac:dyDescent="0.2">
      <c r="A247" s="23" t="s">
        <v>32</v>
      </c>
      <c r="B247" s="18" t="s">
        <v>11</v>
      </c>
      <c r="C247" s="24">
        <v>1920</v>
      </c>
      <c r="D247" s="24">
        <v>1617</v>
      </c>
      <c r="E247" s="24">
        <v>1863</v>
      </c>
      <c r="F247" s="56">
        <f t="shared" si="104"/>
        <v>1800</v>
      </c>
      <c r="G247" s="44">
        <v>32008</v>
      </c>
      <c r="H247" s="59">
        <v>1800</v>
      </c>
      <c r="I247" s="4">
        <f>(H247/G247)</f>
        <v>5.6235941014746313E-2</v>
      </c>
      <c r="J247" s="4">
        <v>0.5</v>
      </c>
      <c r="K247" s="4">
        <f>(5*I247)/(1+5*(1-0.5)*I247)</f>
        <v>0.24652131039772104</v>
      </c>
      <c r="L247" s="4">
        <f t="shared" si="123"/>
        <v>0.75347868960227893</v>
      </c>
      <c r="M247" s="21">
        <f t="shared" si="126"/>
        <v>77795.84309596222</v>
      </c>
      <c r="N247" s="4">
        <f t="shared" si="124"/>
        <v>19178.333183512106</v>
      </c>
      <c r="O247" s="4">
        <f>5 * (M248 + 0.5 * N247)</f>
        <v>341033.38252103084</v>
      </c>
      <c r="P247" s="4">
        <f>SUM(O247:O248)</f>
        <v>1311439.3469841501</v>
      </c>
      <c r="Q247" s="22">
        <f t="shared" si="125"/>
        <v>16.857447580669213</v>
      </c>
    </row>
    <row r="248" spans="1:17" s="5" customFormat="1" x14ac:dyDescent="0.2">
      <c r="A248" s="23" t="s">
        <v>32</v>
      </c>
      <c r="B248" s="18" t="s">
        <v>12</v>
      </c>
      <c r="C248" s="24">
        <v>3847</v>
      </c>
      <c r="D248" s="24">
        <v>2728</v>
      </c>
      <c r="E248" s="24">
        <v>2499</v>
      </c>
      <c r="F248" s="56">
        <f t="shared" si="104"/>
        <v>3024.6666666666665</v>
      </c>
      <c r="G248" s="44">
        <v>50073</v>
      </c>
      <c r="H248" s="59">
        <v>3024.6666666666665</v>
      </c>
      <c r="I248" s="4">
        <f>(H248/G248)</f>
        <v>6.0405141826266981E-2</v>
      </c>
      <c r="J248" s="4">
        <v>0.5</v>
      </c>
      <c r="K248" s="4">
        <f>(10*I248)/(1+10*(1-0.5)*I248)</f>
        <v>0.46393202071691148</v>
      </c>
      <c r="L248" s="4">
        <f t="shared" si="123"/>
        <v>0.53606797928308847</v>
      </c>
      <c r="M248" s="21">
        <f t="shared" si="126"/>
        <v>58617.509912450114</v>
      </c>
      <c r="N248" s="4">
        <f t="shared" si="124"/>
        <v>58617.509912450114</v>
      </c>
      <c r="O248" s="4">
        <f>M248/I248</f>
        <v>970405.96446311928</v>
      </c>
      <c r="P248" s="4">
        <f>SUM(O248:O248)</f>
        <v>970405.96446311928</v>
      </c>
      <c r="Q248" s="22">
        <f t="shared" si="125"/>
        <v>16.554882080670048</v>
      </c>
    </row>
    <row r="249" spans="1:17" s="5" customFormat="1" ht="12" thickBot="1" x14ac:dyDescent="0.25">
      <c r="A249" s="37" t="s">
        <v>32</v>
      </c>
      <c r="B249" s="38" t="s">
        <v>13</v>
      </c>
      <c r="C249" s="39"/>
      <c r="D249" s="39"/>
      <c r="E249" s="39"/>
      <c r="F249" s="61"/>
      <c r="G249" s="40">
        <v>799</v>
      </c>
      <c r="H249" s="58"/>
      <c r="I249" s="41"/>
      <c r="J249" s="41"/>
      <c r="K249" s="41"/>
      <c r="L249" s="41"/>
      <c r="M249" s="42"/>
      <c r="N249" s="41"/>
      <c r="O249" s="41"/>
      <c r="P249" s="41"/>
      <c r="Q249" s="43"/>
    </row>
    <row r="250" spans="1:17" s="5" customFormat="1" x14ac:dyDescent="0.2">
      <c r="A250" s="23" t="s">
        <v>33</v>
      </c>
      <c r="B250" s="18" t="s">
        <v>2</v>
      </c>
      <c r="C250" s="24"/>
      <c r="D250" s="24"/>
      <c r="E250" s="24"/>
      <c r="F250" s="56"/>
      <c r="G250" s="44">
        <v>2137045</v>
      </c>
      <c r="H250" s="59"/>
      <c r="I250" s="4"/>
      <c r="J250" s="4"/>
      <c r="K250" s="4"/>
      <c r="L250" s="4"/>
      <c r="M250" s="21"/>
      <c r="N250" s="4"/>
      <c r="O250" s="4"/>
      <c r="P250" s="4"/>
      <c r="Q250" s="22"/>
    </row>
    <row r="251" spans="1:17" s="5" customFormat="1" x14ac:dyDescent="0.2">
      <c r="A251" s="23" t="s">
        <v>33</v>
      </c>
      <c r="B251" s="18" t="s">
        <v>3</v>
      </c>
      <c r="C251" s="24">
        <v>275</v>
      </c>
      <c r="D251" s="24">
        <v>133</v>
      </c>
      <c r="E251" s="24">
        <v>160</v>
      </c>
      <c r="F251" s="56">
        <f t="shared" si="104"/>
        <v>189.33333333333334</v>
      </c>
      <c r="G251" s="44">
        <v>36343</v>
      </c>
      <c r="H251" s="59">
        <v>189.33333333333334</v>
      </c>
      <c r="I251" s="4">
        <f>(H251/G251)</f>
        <v>5.2096231277916887E-3</v>
      </c>
      <c r="J251" s="4">
        <v>0.1</v>
      </c>
      <c r="K251" s="4">
        <f>(1*I251)/(1+1*(1-0.1)*I251)</f>
        <v>5.1853109634636416E-3</v>
      </c>
      <c r="L251" s="4">
        <f>(1-K251)</f>
        <v>0.99481468903653636</v>
      </c>
      <c r="M251" s="21">
        <v>100000</v>
      </c>
      <c r="N251" s="45">
        <f>(M251-M252)</f>
        <v>518.53109634637076</v>
      </c>
      <c r="O251" s="4">
        <f>(0.1*M251)+(1-0.1)*M252</f>
        <v>99533.322013288271</v>
      </c>
      <c r="P251" s="4">
        <f>SUM(O251:O260)</f>
        <v>7609415.8976064315</v>
      </c>
      <c r="Q251" s="22">
        <f>P251/M251</f>
        <v>76.094158976064321</v>
      </c>
    </row>
    <row r="252" spans="1:17" s="5" customFormat="1" x14ac:dyDescent="0.2">
      <c r="A252" s="23" t="s">
        <v>33</v>
      </c>
      <c r="B252" s="36" t="s">
        <v>4</v>
      </c>
      <c r="C252" s="24">
        <v>25</v>
      </c>
      <c r="D252" s="24">
        <v>47</v>
      </c>
      <c r="E252" s="24">
        <v>303</v>
      </c>
      <c r="F252" s="56">
        <f t="shared" si="104"/>
        <v>125</v>
      </c>
      <c r="G252" s="44">
        <v>160033</v>
      </c>
      <c r="H252" s="59">
        <v>125</v>
      </c>
      <c r="I252" s="4">
        <f>(H252/G252)</f>
        <v>7.8108890041428956E-4</v>
      </c>
      <c r="J252" s="4">
        <v>0.5</v>
      </c>
      <c r="K252" s="4">
        <f>(4*I252)/(1+4*(1-0.5)*I252)</f>
        <v>3.1194824154776239E-3</v>
      </c>
      <c r="L252" s="4">
        <f t="shared" ref="L252:L260" si="129">(1-K252)</f>
        <v>0.99688051758452234</v>
      </c>
      <c r="M252" s="21">
        <f>(M251*L251)</f>
        <v>99481.468903653629</v>
      </c>
      <c r="N252" s="45">
        <f t="shared" ref="N252:N260" si="130">(M252-M253)</f>
        <v>310.33069291083666</v>
      </c>
      <c r="O252" s="4">
        <f>4 * (M253 + 0.5 * N252)</f>
        <v>397305.21422879281</v>
      </c>
      <c r="P252" s="4">
        <f>SUM(O252:O260)</f>
        <v>7509882.5755931428</v>
      </c>
      <c r="Q252" s="22">
        <f t="shared" ref="Q252:Q260" si="131">P252/M252</f>
        <v>75.490266261210479</v>
      </c>
    </row>
    <row r="253" spans="1:17" s="5" customFormat="1" x14ac:dyDescent="0.2">
      <c r="A253" s="23" t="s">
        <v>33</v>
      </c>
      <c r="B253" s="36" t="s">
        <v>5</v>
      </c>
      <c r="C253" s="24">
        <v>67</v>
      </c>
      <c r="D253" s="24">
        <v>139</v>
      </c>
      <c r="E253" s="24">
        <v>348</v>
      </c>
      <c r="F253" s="56">
        <f t="shared" si="104"/>
        <v>184.66666666666666</v>
      </c>
      <c r="G253" s="44">
        <v>478786</v>
      </c>
      <c r="H253" s="59">
        <v>184.66666666666666</v>
      </c>
      <c r="I253" s="4">
        <f>(H253/G253)</f>
        <v>3.8569771602901224E-4</v>
      </c>
      <c r="J253" s="4">
        <v>0.5</v>
      </c>
      <c r="K253" s="4">
        <f>(10*I253)/(1+10*(1-0.5)*I253)</f>
        <v>3.84955334063405E-3</v>
      </c>
      <c r="L253" s="4">
        <f t="shared" si="129"/>
        <v>0.99615044665936592</v>
      </c>
      <c r="M253" s="21">
        <f t="shared" ref="M253:M260" si="132">(M252*L252)</f>
        <v>99171.138210742793</v>
      </c>
      <c r="N253" s="45">
        <f t="shared" si="130"/>
        <v>381.76458639364864</v>
      </c>
      <c r="O253" s="4">
        <f>10 * (M254 + 0.5 * N253)</f>
        <v>989802.55917545967</v>
      </c>
      <c r="P253" s="4">
        <f>SUM(O253:O260)</f>
        <v>7112577.3613643497</v>
      </c>
      <c r="Q253" s="22">
        <f t="shared" si="131"/>
        <v>71.720235238702486</v>
      </c>
    </row>
    <row r="254" spans="1:17" s="5" customFormat="1" x14ac:dyDescent="0.2">
      <c r="A254" s="23" t="s">
        <v>33</v>
      </c>
      <c r="B254" s="18" t="s">
        <v>6</v>
      </c>
      <c r="C254" s="24">
        <v>317</v>
      </c>
      <c r="D254" s="24">
        <v>318</v>
      </c>
      <c r="E254" s="24">
        <v>1093</v>
      </c>
      <c r="F254" s="56">
        <f t="shared" si="104"/>
        <v>576</v>
      </c>
      <c r="G254" s="44">
        <v>459571</v>
      </c>
      <c r="H254" s="59">
        <v>576</v>
      </c>
      <c r="I254" s="4">
        <f>(H254/G254)</f>
        <v>1.2533427914293983E-3</v>
      </c>
      <c r="J254" s="4">
        <v>0.5</v>
      </c>
      <c r="K254" s="4">
        <f t="shared" ref="K254:K258" si="133">(10*I254)/(1+10*(1-0.5)*I254)</f>
        <v>1.2455373650397556E-2</v>
      </c>
      <c r="L254" s="4">
        <f t="shared" si="129"/>
        <v>0.98754462634960249</v>
      </c>
      <c r="M254" s="21">
        <f t="shared" si="132"/>
        <v>98789.373624349144</v>
      </c>
      <c r="N254" s="45">
        <f t="shared" si="130"/>
        <v>1230.4585611799994</v>
      </c>
      <c r="O254" s="4">
        <f t="shared" ref="O254:O258" si="134">10 * (M255 + 0.5 * N254)</f>
        <v>981741.44343759143</v>
      </c>
      <c r="P254" s="4">
        <f>SUM(O254:O260)</f>
        <v>6122774.8021888901</v>
      </c>
      <c r="Q254" s="22">
        <f t="shared" si="131"/>
        <v>61.978070895266583</v>
      </c>
    </row>
    <row r="255" spans="1:17" s="5" customFormat="1" x14ac:dyDescent="0.2">
      <c r="A255" s="23" t="s">
        <v>33</v>
      </c>
      <c r="B255" s="18" t="s">
        <v>7</v>
      </c>
      <c r="C255" s="24">
        <v>578</v>
      </c>
      <c r="D255" s="24">
        <v>546</v>
      </c>
      <c r="E255" s="24">
        <v>1068</v>
      </c>
      <c r="F255" s="56">
        <f t="shared" si="104"/>
        <v>730.66666666666663</v>
      </c>
      <c r="G255" s="44">
        <v>306539</v>
      </c>
      <c r="H255" s="59">
        <v>730.66666666666663</v>
      </c>
      <c r="I255" s="4">
        <f>(H255/G255)</f>
        <v>2.3836009991115865E-3</v>
      </c>
      <c r="J255" s="4">
        <v>0.5</v>
      </c>
      <c r="K255" s="4">
        <f t="shared" si="133"/>
        <v>2.3555278069412849E-2</v>
      </c>
      <c r="L255" s="4">
        <f t="shared" si="129"/>
        <v>0.97644472193058718</v>
      </c>
      <c r="M255" s="21">
        <f t="shared" si="132"/>
        <v>97558.915063169145</v>
      </c>
      <c r="N255" s="45">
        <f t="shared" si="130"/>
        <v>2298.0273724631697</v>
      </c>
      <c r="O255" s="4">
        <f t="shared" si="134"/>
        <v>964099.01376937563</v>
      </c>
      <c r="P255" s="4">
        <f>SUM(O255:O260)</f>
        <v>5141033.3587512989</v>
      </c>
      <c r="Q255" s="22">
        <f t="shared" si="131"/>
        <v>52.696704913359206</v>
      </c>
    </row>
    <row r="256" spans="1:17" s="5" customFormat="1" x14ac:dyDescent="0.2">
      <c r="A256" s="23" t="s">
        <v>33</v>
      </c>
      <c r="B256" s="18" t="s">
        <v>8</v>
      </c>
      <c r="C256" s="24">
        <v>920</v>
      </c>
      <c r="D256" s="24">
        <v>738</v>
      </c>
      <c r="E256" s="24">
        <v>1036</v>
      </c>
      <c r="F256" s="56">
        <f t="shared" si="104"/>
        <v>898</v>
      </c>
      <c r="G256" s="44">
        <v>250563</v>
      </c>
      <c r="H256" s="59">
        <v>898</v>
      </c>
      <c r="I256" s="4">
        <f>(H256/G256)</f>
        <v>3.5839289919102181E-3</v>
      </c>
      <c r="J256" s="4">
        <v>0.5</v>
      </c>
      <c r="K256" s="4">
        <f t="shared" si="133"/>
        <v>3.5208368456752126E-2</v>
      </c>
      <c r="L256" s="4">
        <f t="shared" si="129"/>
        <v>0.96479163154324787</v>
      </c>
      <c r="M256" s="21">
        <f t="shared" si="132"/>
        <v>95260.887690705975</v>
      </c>
      <c r="N256" s="45">
        <f t="shared" si="130"/>
        <v>3353.980433331657</v>
      </c>
      <c r="O256" s="4">
        <f t="shared" si="134"/>
        <v>935838.97474040149</v>
      </c>
      <c r="P256" s="4">
        <f>SUM(O256:O260)</f>
        <v>4176934.3449819228</v>
      </c>
      <c r="Q256" s="22">
        <f t="shared" si="131"/>
        <v>43.847317049402648</v>
      </c>
    </row>
    <row r="257" spans="1:17" s="5" customFormat="1" x14ac:dyDescent="0.2">
      <c r="A257" s="23" t="s">
        <v>33</v>
      </c>
      <c r="B257" s="18" t="s">
        <v>9</v>
      </c>
      <c r="C257" s="24">
        <v>1420</v>
      </c>
      <c r="D257" s="24">
        <v>945</v>
      </c>
      <c r="E257" s="24">
        <v>1396</v>
      </c>
      <c r="F257" s="56">
        <f t="shared" si="104"/>
        <v>1253.6666666666667</v>
      </c>
      <c r="G257" s="44">
        <v>187337</v>
      </c>
      <c r="H257" s="59">
        <v>1253.6666666666667</v>
      </c>
      <c r="I257" s="4">
        <f>(H257/G257)</f>
        <v>6.692039835519234E-3</v>
      </c>
      <c r="J257" s="4">
        <v>0.5</v>
      </c>
      <c r="K257" s="4">
        <f t="shared" si="133"/>
        <v>6.4753725792677894E-2</v>
      </c>
      <c r="L257" s="4">
        <f t="shared" si="129"/>
        <v>0.93524627420732209</v>
      </c>
      <c r="M257" s="21">
        <f t="shared" si="132"/>
        <v>91906.907257374318</v>
      </c>
      <c r="N257" s="45">
        <f t="shared" si="130"/>
        <v>5951.3146709970897</v>
      </c>
      <c r="O257" s="4">
        <f t="shared" si="134"/>
        <v>889312.49921875773</v>
      </c>
      <c r="P257" s="4">
        <f>SUM(O257:O260)</f>
        <v>3241095.3702415214</v>
      </c>
      <c r="Q257" s="22">
        <f t="shared" si="131"/>
        <v>35.264981348629441</v>
      </c>
    </row>
    <row r="258" spans="1:17" s="5" customFormat="1" x14ac:dyDescent="0.2">
      <c r="A258" s="23" t="s">
        <v>33</v>
      </c>
      <c r="B258" s="18" t="s">
        <v>10</v>
      </c>
      <c r="C258" s="24">
        <v>2206</v>
      </c>
      <c r="D258" s="24">
        <v>1740</v>
      </c>
      <c r="E258" s="24">
        <v>2165</v>
      </c>
      <c r="F258" s="56">
        <f t="shared" si="104"/>
        <v>2037</v>
      </c>
      <c r="G258" s="44">
        <v>125373</v>
      </c>
      <c r="H258" s="59">
        <v>2037</v>
      </c>
      <c r="I258" s="4">
        <f>(H258/G258)</f>
        <v>1.6247517408054364E-2</v>
      </c>
      <c r="J258" s="4">
        <v>0.5</v>
      </c>
      <c r="K258" s="4">
        <f t="shared" si="133"/>
        <v>0.15026778205638913</v>
      </c>
      <c r="L258" s="4">
        <f t="shared" si="129"/>
        <v>0.84973221794361087</v>
      </c>
      <c r="M258" s="21">
        <f t="shared" si="132"/>
        <v>85955.592586377228</v>
      </c>
      <c r="N258" s="45">
        <f t="shared" si="130"/>
        <v>12916.356253297505</v>
      </c>
      <c r="O258" s="4">
        <f t="shared" si="134"/>
        <v>794974.14459728473</v>
      </c>
      <c r="P258" s="4">
        <f>SUM(O258:O260)</f>
        <v>2351782.8710227637</v>
      </c>
      <c r="Q258" s="22">
        <f t="shared" si="131"/>
        <v>27.360440435093793</v>
      </c>
    </row>
    <row r="259" spans="1:17" s="5" customFormat="1" x14ac:dyDescent="0.2">
      <c r="A259" s="23" t="s">
        <v>33</v>
      </c>
      <c r="B259" s="18" t="s">
        <v>11</v>
      </c>
      <c r="C259" s="24">
        <v>2794</v>
      </c>
      <c r="D259" s="24">
        <v>2682</v>
      </c>
      <c r="E259" s="24">
        <v>1361</v>
      </c>
      <c r="F259" s="56">
        <f t="shared" si="104"/>
        <v>2279</v>
      </c>
      <c r="G259" s="44">
        <v>42548</v>
      </c>
      <c r="H259" s="59">
        <v>2279</v>
      </c>
      <c r="I259" s="4">
        <f>(H259/G259)</f>
        <v>5.3563034690232207E-2</v>
      </c>
      <c r="J259" s="4">
        <v>0.5</v>
      </c>
      <c r="K259" s="4">
        <f>(5*I259)/(1+5*(1-0.5)*I259)</f>
        <v>0.23618783098941867</v>
      </c>
      <c r="L259" s="4">
        <f t="shared" si="129"/>
        <v>0.76381216901058135</v>
      </c>
      <c r="M259" s="21">
        <f t="shared" si="132"/>
        <v>73039.236333079723</v>
      </c>
      <c r="N259" s="45">
        <f t="shared" si="130"/>
        <v>17250.97880663364</v>
      </c>
      <c r="O259" s="4">
        <f>5 * (M260 + 0.5 * N259)</f>
        <v>322068.73464881448</v>
      </c>
      <c r="P259" s="4">
        <f>SUM(O259:O260)</f>
        <v>1556808.7264254789</v>
      </c>
      <c r="Q259" s="22">
        <f t="shared" si="131"/>
        <v>21.314690631840502</v>
      </c>
    </row>
    <row r="260" spans="1:17" s="5" customFormat="1" x14ac:dyDescent="0.2">
      <c r="A260" s="23" t="s">
        <v>33</v>
      </c>
      <c r="B260" s="18" t="s">
        <v>12</v>
      </c>
      <c r="C260" s="24">
        <v>4298</v>
      </c>
      <c r="D260" s="24">
        <v>3770</v>
      </c>
      <c r="E260" s="24">
        <v>2225</v>
      </c>
      <c r="F260" s="56">
        <f t="shared" si="104"/>
        <v>3431</v>
      </c>
      <c r="G260" s="44">
        <v>75937</v>
      </c>
      <c r="H260" s="59">
        <v>3431</v>
      </c>
      <c r="I260" s="4">
        <f>(H260/G260)</f>
        <v>4.5182190500019752E-2</v>
      </c>
      <c r="J260" s="4">
        <v>0.5</v>
      </c>
      <c r="K260" s="4">
        <f>(10*I260)/(1+10*(1-0.5)*I260)</f>
        <v>0.36856013406092897</v>
      </c>
      <c r="L260" s="4">
        <f t="shared" si="129"/>
        <v>0.63143986593907098</v>
      </c>
      <c r="M260" s="21">
        <f t="shared" si="132"/>
        <v>55788.257526446083</v>
      </c>
      <c r="N260" s="45">
        <f t="shared" si="130"/>
        <v>55788.257526446083</v>
      </c>
      <c r="O260" s="4">
        <f>M260/I260</f>
        <v>1234739.9917766645</v>
      </c>
      <c r="P260" s="4">
        <f>SUM(O260:O260)</f>
        <v>1234739.9917766645</v>
      </c>
      <c r="Q260" s="22">
        <f t="shared" si="131"/>
        <v>22.132614398134653</v>
      </c>
    </row>
    <row r="261" spans="1:17" s="5" customFormat="1" ht="12" thickBot="1" x14ac:dyDescent="0.25">
      <c r="A261" s="37" t="s">
        <v>33</v>
      </c>
      <c r="B261" s="38" t="s">
        <v>13</v>
      </c>
      <c r="C261" s="39"/>
      <c r="D261" s="39"/>
      <c r="E261" s="39"/>
      <c r="F261" s="61"/>
      <c r="G261" s="40">
        <v>14015</v>
      </c>
      <c r="H261" s="58"/>
      <c r="I261" s="41"/>
      <c r="J261" s="41"/>
      <c r="K261" s="41"/>
      <c r="L261" s="41"/>
      <c r="M261" s="42"/>
      <c r="N261" s="41"/>
      <c r="O261" s="41"/>
      <c r="P261" s="41"/>
      <c r="Q261" s="43"/>
    </row>
    <row r="262" spans="1:17" s="5" customFormat="1" x14ac:dyDescent="0.2">
      <c r="A262" s="23" t="s">
        <v>34</v>
      </c>
      <c r="B262" s="18" t="s">
        <v>2</v>
      </c>
      <c r="C262" s="24"/>
      <c r="D262" s="24"/>
      <c r="E262" s="24"/>
      <c r="F262" s="56"/>
      <c r="G262" s="44">
        <v>3687165</v>
      </c>
      <c r="H262" s="59"/>
      <c r="I262" s="4"/>
      <c r="J262" s="4"/>
      <c r="K262" s="4"/>
      <c r="L262" s="4"/>
      <c r="M262" s="21"/>
      <c r="N262" s="4"/>
      <c r="O262" s="4"/>
      <c r="P262" s="4"/>
      <c r="Q262" s="22"/>
    </row>
    <row r="263" spans="1:17" s="5" customFormat="1" x14ac:dyDescent="0.2">
      <c r="A263" s="23" t="s">
        <v>34</v>
      </c>
      <c r="B263" s="18" t="s">
        <v>3</v>
      </c>
      <c r="C263" s="24">
        <v>2022</v>
      </c>
      <c r="D263" s="24">
        <v>984</v>
      </c>
      <c r="E263" s="24">
        <v>1116</v>
      </c>
      <c r="F263" s="56">
        <f t="shared" si="104"/>
        <v>1374</v>
      </c>
      <c r="G263" s="44">
        <v>74326</v>
      </c>
      <c r="H263" s="59">
        <v>1374</v>
      </c>
      <c r="I263" s="4">
        <f>(H263/G263)</f>
        <v>1.8486128676371661E-2</v>
      </c>
      <c r="J263" s="4">
        <v>0.1</v>
      </c>
      <c r="K263" s="4">
        <f>(1*I263)/(1+1*(1-0.1)*I263)</f>
        <v>1.818359876446814E-2</v>
      </c>
      <c r="L263" s="4">
        <f>(1-K263)</f>
        <v>0.98181640123553182</v>
      </c>
      <c r="M263" s="21">
        <v>100000</v>
      </c>
      <c r="N263" s="4">
        <f>(M263-M264)</f>
        <v>1818.3598764468188</v>
      </c>
      <c r="O263" s="4">
        <f>(0.1*M263)+(1-0.1)*M264</f>
        <v>98363.476111197859</v>
      </c>
      <c r="P263" s="4">
        <f>SUM(O263:O272)</f>
        <v>7196796.6410407517</v>
      </c>
      <c r="Q263" s="22">
        <f>P263/M263</f>
        <v>71.967966410407513</v>
      </c>
    </row>
    <row r="264" spans="1:17" s="5" customFormat="1" x14ac:dyDescent="0.2">
      <c r="A264" s="23" t="s">
        <v>34</v>
      </c>
      <c r="B264" s="36" t="s">
        <v>4</v>
      </c>
      <c r="C264" s="24">
        <v>297</v>
      </c>
      <c r="D264" s="24">
        <v>196</v>
      </c>
      <c r="E264" s="24">
        <v>169</v>
      </c>
      <c r="F264" s="56">
        <f t="shared" si="104"/>
        <v>220.66666666666666</v>
      </c>
      <c r="G264" s="44">
        <v>341089</v>
      </c>
      <c r="H264" s="59">
        <v>220.66666666666666</v>
      </c>
      <c r="I264" s="4">
        <f>(H264/G264)</f>
        <v>6.4694747314239585E-4</v>
      </c>
      <c r="J264" s="4">
        <v>0.5</v>
      </c>
      <c r="K264" s="4">
        <f>(4*I264)/(1+4*(1-0.5)*I264)</f>
        <v>2.5844458910921526E-3</v>
      </c>
      <c r="L264" s="4">
        <f t="shared" ref="L264:L272" si="135">(1-K264)</f>
        <v>0.99741555410890781</v>
      </c>
      <c r="M264" s="21">
        <f>(M263*L263)</f>
        <v>98181.640123553181</v>
      </c>
      <c r="N264" s="4">
        <f t="shared" ref="N264:N272" si="136">(M264-M265)</f>
        <v>253.74513639800716</v>
      </c>
      <c r="O264" s="4">
        <f>4 * (M265 + 0.5 * N264)</f>
        <v>392219.07022141671</v>
      </c>
      <c r="P264" s="4">
        <f>SUM(O264:O272)</f>
        <v>7098433.1649295539</v>
      </c>
      <c r="Q264" s="22">
        <f t="shared" ref="Q264:Q272" si="137">P264/M264</f>
        <v>72.298987427759243</v>
      </c>
    </row>
    <row r="265" spans="1:17" s="5" customFormat="1" x14ac:dyDescent="0.2">
      <c r="A265" s="23" t="s">
        <v>34</v>
      </c>
      <c r="B265" s="36" t="s">
        <v>5</v>
      </c>
      <c r="C265" s="24">
        <v>429</v>
      </c>
      <c r="D265" s="24">
        <v>289</v>
      </c>
      <c r="E265" s="24">
        <v>272</v>
      </c>
      <c r="F265" s="56">
        <f t="shared" si="104"/>
        <v>330</v>
      </c>
      <c r="G265" s="44">
        <v>926750</v>
      </c>
      <c r="H265" s="59">
        <v>330</v>
      </c>
      <c r="I265" s="4">
        <f>(H265/G265)</f>
        <v>3.5608308605341248E-4</v>
      </c>
      <c r="J265" s="4">
        <v>0.5</v>
      </c>
      <c r="K265" s="4">
        <f>(10*I265)/(1+10*(1-0.5)*I265)</f>
        <v>3.5545023696682472E-3</v>
      </c>
      <c r="L265" s="4">
        <f t="shared" si="135"/>
        <v>0.99644549763033174</v>
      </c>
      <c r="M265" s="21">
        <f t="shared" ref="M265:M272" si="138">(M264*L264)</f>
        <v>97927.894987155174</v>
      </c>
      <c r="N265" s="4">
        <f t="shared" si="136"/>
        <v>348.08493478846503</v>
      </c>
      <c r="O265" s="4">
        <f>10 * (M266 + 0.5 * N265)</f>
        <v>977538.52519760944</v>
      </c>
      <c r="P265" s="4">
        <f>SUM(O265:O272)</f>
        <v>6706214.0947081372</v>
      </c>
      <c r="Q265" s="22">
        <f t="shared" si="137"/>
        <v>68.48114212592607</v>
      </c>
    </row>
    <row r="266" spans="1:17" s="5" customFormat="1" x14ac:dyDescent="0.2">
      <c r="A266" s="23" t="s">
        <v>34</v>
      </c>
      <c r="B266" s="18" t="s">
        <v>6</v>
      </c>
      <c r="C266" s="24">
        <v>921</v>
      </c>
      <c r="D266" s="24">
        <v>368</v>
      </c>
      <c r="E266" s="24">
        <v>673</v>
      </c>
      <c r="F266" s="56">
        <f t="shared" si="104"/>
        <v>654</v>
      </c>
      <c r="G266" s="44">
        <v>718787</v>
      </c>
      <c r="H266" s="59">
        <v>654</v>
      </c>
      <c r="I266" s="4">
        <f>(H266/G266)</f>
        <v>9.0986620514839584E-4</v>
      </c>
      <c r="J266" s="4">
        <v>0.5</v>
      </c>
      <c r="K266" s="4">
        <f t="shared" ref="K266:K270" si="139">(10*I266)/(1+10*(1-0.5)*I266)</f>
        <v>9.0574566827826605E-3</v>
      </c>
      <c r="L266" s="4">
        <f t="shared" si="135"/>
        <v>0.99094254331721732</v>
      </c>
      <c r="M266" s="21">
        <f t="shared" si="138"/>
        <v>97579.810052366709</v>
      </c>
      <c r="N266" s="4">
        <f t="shared" si="136"/>
        <v>883.82490266347304</v>
      </c>
      <c r="O266" s="4">
        <f t="shared" ref="O266:O270" si="140">10 * (M267 + 0.5 * N266)</f>
        <v>971378.9760103497</v>
      </c>
      <c r="P266" s="4">
        <f>SUM(O266:O272)</f>
        <v>5728675.5695105288</v>
      </c>
      <c r="Q266" s="22">
        <f t="shared" si="137"/>
        <v>58.707590908777192</v>
      </c>
    </row>
    <row r="267" spans="1:17" s="5" customFormat="1" x14ac:dyDescent="0.2">
      <c r="A267" s="23" t="s">
        <v>34</v>
      </c>
      <c r="B267" s="18" t="s">
        <v>7</v>
      </c>
      <c r="C267" s="24">
        <v>1298</v>
      </c>
      <c r="D267" s="24">
        <v>578</v>
      </c>
      <c r="E267" s="24">
        <v>974</v>
      </c>
      <c r="F267" s="56">
        <f t="shared" si="104"/>
        <v>950</v>
      </c>
      <c r="G267" s="44">
        <v>557953</v>
      </c>
      <c r="H267" s="59">
        <v>950</v>
      </c>
      <c r="I267" s="4">
        <f>(H267/G267)</f>
        <v>1.7026523739454757E-3</v>
      </c>
      <c r="J267" s="4">
        <v>0.5</v>
      </c>
      <c r="K267" s="4">
        <f t="shared" si="139"/>
        <v>1.6882796075371909E-2</v>
      </c>
      <c r="L267" s="4">
        <f t="shared" si="135"/>
        <v>0.98311720392462809</v>
      </c>
      <c r="M267" s="21">
        <f t="shared" si="138"/>
        <v>96695.985149703236</v>
      </c>
      <c r="N267" s="4">
        <f t="shared" si="136"/>
        <v>1632.4985985896346</v>
      </c>
      <c r="O267" s="4">
        <f t="shared" si="140"/>
        <v>958797.35850408417</v>
      </c>
      <c r="P267" s="4">
        <f>SUM(O267:O272)</f>
        <v>4757296.5935001774</v>
      </c>
      <c r="Q267" s="22">
        <f t="shared" si="137"/>
        <v>49.198491396876548</v>
      </c>
    </row>
    <row r="268" spans="1:17" s="5" customFormat="1" x14ac:dyDescent="0.2">
      <c r="A268" s="23" t="s">
        <v>34</v>
      </c>
      <c r="B268" s="18" t="s">
        <v>8</v>
      </c>
      <c r="C268" s="24">
        <v>1816</v>
      </c>
      <c r="D268" s="24">
        <v>1406</v>
      </c>
      <c r="E268" s="24">
        <v>1594</v>
      </c>
      <c r="F268" s="56">
        <f t="shared" ref="F268:F331" si="141">AVERAGE(C268,D268,E268)</f>
        <v>1605.3333333333333</v>
      </c>
      <c r="G268" s="44">
        <v>414652</v>
      </c>
      <c r="H268" s="59">
        <v>1605.3333333333333</v>
      </c>
      <c r="I268" s="4">
        <f>(H268/G268)</f>
        <v>3.8715195714317868E-3</v>
      </c>
      <c r="J268" s="4">
        <v>0.5</v>
      </c>
      <c r="K268" s="4">
        <f t="shared" si="139"/>
        <v>3.7979994258838079E-2</v>
      </c>
      <c r="L268" s="4">
        <f t="shared" si="135"/>
        <v>0.96202000574116187</v>
      </c>
      <c r="M268" s="21">
        <f t="shared" si="138"/>
        <v>95063.486551113601</v>
      </c>
      <c r="N268" s="4">
        <f t="shared" si="136"/>
        <v>3610.5106734364235</v>
      </c>
      <c r="O268" s="4">
        <f t="shared" si="140"/>
        <v>932582.31214395387</v>
      </c>
      <c r="P268" s="4">
        <f>SUM(O268:O272)</f>
        <v>3798499.2349960939</v>
      </c>
      <c r="Q268" s="22">
        <f t="shared" si="137"/>
        <v>39.95749969630792</v>
      </c>
    </row>
    <row r="269" spans="1:17" s="5" customFormat="1" x14ac:dyDescent="0.2">
      <c r="A269" s="23" t="s">
        <v>34</v>
      </c>
      <c r="B269" s="18" t="s">
        <v>9</v>
      </c>
      <c r="C269" s="24">
        <v>2306</v>
      </c>
      <c r="D269" s="24">
        <v>2722</v>
      </c>
      <c r="E269" s="24">
        <v>2398</v>
      </c>
      <c r="F269" s="56">
        <f t="shared" si="141"/>
        <v>2475.3333333333335</v>
      </c>
      <c r="G269" s="44">
        <v>294893</v>
      </c>
      <c r="H269" s="59">
        <v>2475.3333333333335</v>
      </c>
      <c r="I269" s="4">
        <f>(H269/G269)</f>
        <v>8.3940050572015399E-3</v>
      </c>
      <c r="J269" s="4">
        <v>0.5</v>
      </c>
      <c r="K269" s="4">
        <f t="shared" si="139"/>
        <v>8.0558987816348071E-2</v>
      </c>
      <c r="L269" s="4">
        <f t="shared" si="135"/>
        <v>0.91944101218365193</v>
      </c>
      <c r="M269" s="21">
        <f t="shared" si="138"/>
        <v>91452.975877677178</v>
      </c>
      <c r="N269" s="4">
        <f t="shared" si="136"/>
        <v>7367.3591694985662</v>
      </c>
      <c r="O269" s="4">
        <f t="shared" si="140"/>
        <v>877692.96292927908</v>
      </c>
      <c r="P269" s="4">
        <f>SUM(O269:O272)</f>
        <v>2865916.9228521399</v>
      </c>
      <c r="Q269" s="22">
        <f t="shared" si="137"/>
        <v>31.337601596315945</v>
      </c>
    </row>
    <row r="270" spans="1:17" s="5" customFormat="1" x14ac:dyDescent="0.2">
      <c r="A270" s="23" t="s">
        <v>34</v>
      </c>
      <c r="B270" s="18" t="s">
        <v>10</v>
      </c>
      <c r="C270" s="24">
        <v>3572</v>
      </c>
      <c r="D270" s="24">
        <v>3322</v>
      </c>
      <c r="E270" s="24">
        <v>3888</v>
      </c>
      <c r="F270" s="56">
        <f t="shared" si="141"/>
        <v>3594</v>
      </c>
      <c r="G270" s="44">
        <v>188505</v>
      </c>
      <c r="H270" s="59">
        <v>3594</v>
      </c>
      <c r="I270" s="4">
        <f>(H270/G270)</f>
        <v>1.9065807273016631E-2</v>
      </c>
      <c r="J270" s="4">
        <v>0.5</v>
      </c>
      <c r="K270" s="4">
        <f t="shared" si="139"/>
        <v>0.17406465673810387</v>
      </c>
      <c r="L270" s="4">
        <f t="shared" si="135"/>
        <v>0.8259353432618961</v>
      </c>
      <c r="M270" s="21">
        <f t="shared" si="138"/>
        <v>84085.616708178612</v>
      </c>
      <c r="N270" s="4">
        <f t="shared" si="136"/>
        <v>14636.33400892088</v>
      </c>
      <c r="O270" s="4">
        <f t="shared" si="140"/>
        <v>767674.49703718175</v>
      </c>
      <c r="P270" s="4">
        <f>SUM(O270:O272)</f>
        <v>1988223.9599228608</v>
      </c>
      <c r="Q270" s="22">
        <f t="shared" si="137"/>
        <v>23.645232535108178</v>
      </c>
    </row>
    <row r="271" spans="1:17" s="5" customFormat="1" x14ac:dyDescent="0.2">
      <c r="A271" s="23" t="s">
        <v>34</v>
      </c>
      <c r="B271" s="18" t="s">
        <v>11</v>
      </c>
      <c r="C271" s="24">
        <v>3427</v>
      </c>
      <c r="D271" s="24">
        <v>4137</v>
      </c>
      <c r="E271" s="24">
        <v>4185</v>
      </c>
      <c r="F271" s="56">
        <f t="shared" si="141"/>
        <v>3916.3333333333335</v>
      </c>
      <c r="G271" s="44">
        <v>59653</v>
      </c>
      <c r="H271" s="59">
        <v>3916.3333333333335</v>
      </c>
      <c r="I271" s="4">
        <f>(H271/G271)</f>
        <v>6.5651909096496971E-2</v>
      </c>
      <c r="J271" s="4">
        <v>0.5</v>
      </c>
      <c r="K271" s="4">
        <f>(5*I271)/(1+5*(1-0.5)*I271)</f>
        <v>0.28197848141063642</v>
      </c>
      <c r="L271" s="4">
        <f t="shared" si="135"/>
        <v>0.71802151858936358</v>
      </c>
      <c r="M271" s="21">
        <f t="shared" si="138"/>
        <v>69449.282699257732</v>
      </c>
      <c r="N271" s="4">
        <f t="shared" si="136"/>
        <v>19583.203270594677</v>
      </c>
      <c r="O271" s="4">
        <f>5 * (M272 + 0.5 * N271)</f>
        <v>298288.405319802</v>
      </c>
      <c r="P271" s="4">
        <f>SUM(O271:O272)</f>
        <v>1220549.4628856792</v>
      </c>
      <c r="Q271" s="22">
        <f t="shared" si="137"/>
        <v>17.574687821775363</v>
      </c>
    </row>
    <row r="272" spans="1:17" s="5" customFormat="1" x14ac:dyDescent="0.2">
      <c r="A272" s="23" t="s">
        <v>34</v>
      </c>
      <c r="B272" s="18" t="s">
        <v>12</v>
      </c>
      <c r="C272" s="24">
        <v>5476</v>
      </c>
      <c r="D272" s="24">
        <v>6143</v>
      </c>
      <c r="E272" s="24">
        <v>6026</v>
      </c>
      <c r="F272" s="56">
        <f t="shared" si="141"/>
        <v>5881.666666666667</v>
      </c>
      <c r="G272" s="44">
        <v>108780</v>
      </c>
      <c r="H272" s="59">
        <v>5881.666666666667</v>
      </c>
      <c r="I272" s="4">
        <f>(H272/G272)</f>
        <v>5.406937549794693E-2</v>
      </c>
      <c r="J272" s="4">
        <v>0.5</v>
      </c>
      <c r="K272" s="4">
        <f>(10*I272)/(1+10*(1-0.5)*I272)</f>
        <v>0.4256268618913801</v>
      </c>
      <c r="L272" s="4">
        <f t="shared" si="135"/>
        <v>0.5743731381086199</v>
      </c>
      <c r="M272" s="21">
        <f t="shared" si="138"/>
        <v>49866.079428663055</v>
      </c>
      <c r="N272" s="4">
        <f t="shared" si="136"/>
        <v>49866.079428663055</v>
      </c>
      <c r="O272" s="4">
        <f>M272/I272</f>
        <v>922261.0575658771</v>
      </c>
      <c r="P272" s="4">
        <f>SUM(O272:O272)</f>
        <v>922261.0575658771</v>
      </c>
      <c r="Q272" s="22">
        <f t="shared" si="137"/>
        <v>18.494757721734203</v>
      </c>
    </row>
    <row r="273" spans="1:17" s="5" customFormat="1" ht="12" thickBot="1" x14ac:dyDescent="0.25">
      <c r="A273" s="37" t="s">
        <v>34</v>
      </c>
      <c r="B273" s="38" t="s">
        <v>13</v>
      </c>
      <c r="C273" s="39"/>
      <c r="D273" s="39"/>
      <c r="E273" s="39"/>
      <c r="F273" s="61"/>
      <c r="G273" s="40">
        <v>1777</v>
      </c>
      <c r="H273" s="58"/>
      <c r="I273" s="41"/>
      <c r="J273" s="41"/>
      <c r="K273" s="41"/>
      <c r="L273" s="41"/>
      <c r="M273" s="42"/>
      <c r="N273" s="41"/>
      <c r="O273" s="41"/>
      <c r="P273" s="41"/>
      <c r="Q273" s="43"/>
    </row>
    <row r="274" spans="1:17" s="5" customFormat="1" x14ac:dyDescent="0.2">
      <c r="A274" s="23" t="s">
        <v>35</v>
      </c>
      <c r="B274" s="18" t="s">
        <v>2</v>
      </c>
      <c r="C274" s="24"/>
      <c r="D274" s="24"/>
      <c r="E274" s="24"/>
      <c r="F274" s="56"/>
      <c r="G274" s="44">
        <v>1458248</v>
      </c>
      <c r="H274" s="59"/>
      <c r="I274" s="4"/>
      <c r="J274" s="4"/>
      <c r="K274" s="4"/>
      <c r="L274" s="4"/>
      <c r="M274" s="21"/>
      <c r="N274" s="4"/>
      <c r="O274" s="4"/>
      <c r="P274" s="4"/>
      <c r="Q274" s="22"/>
    </row>
    <row r="275" spans="1:17" s="5" customFormat="1" x14ac:dyDescent="0.2">
      <c r="A275" s="23" t="s">
        <v>35</v>
      </c>
      <c r="B275" s="18" t="s">
        <v>3</v>
      </c>
      <c r="C275" s="24">
        <v>0</v>
      </c>
      <c r="D275" s="24">
        <v>202</v>
      </c>
      <c r="E275" s="24">
        <v>50</v>
      </c>
      <c r="F275" s="56">
        <f t="shared" si="141"/>
        <v>84</v>
      </c>
      <c r="G275" s="44">
        <v>31971</v>
      </c>
      <c r="H275" s="59">
        <v>84</v>
      </c>
      <c r="I275" s="4">
        <f>(H275/G275)</f>
        <v>2.6273810640893309E-3</v>
      </c>
      <c r="J275" s="4">
        <v>0.1</v>
      </c>
      <c r="K275" s="4">
        <f>(1*I275)/(1+1*(1-0.1)*I275)</f>
        <v>2.6211829023983823E-3</v>
      </c>
      <c r="L275" s="4">
        <f>(1-K275)</f>
        <v>0.99737881709760157</v>
      </c>
      <c r="M275" s="21">
        <v>100000</v>
      </c>
      <c r="N275" s="4">
        <f>(M275-M276)</f>
        <v>262.11829023984319</v>
      </c>
      <c r="O275" s="4">
        <f>(0.1*M275)+(1-0.1)*M276</f>
        <v>99764.093538784145</v>
      </c>
      <c r="P275" s="4">
        <f>SUM(O275:O284)</f>
        <v>7749400.1343775056</v>
      </c>
      <c r="Q275" s="22">
        <f>P275/M275</f>
        <v>77.494001343775054</v>
      </c>
    </row>
    <row r="276" spans="1:17" s="5" customFormat="1" x14ac:dyDescent="0.2">
      <c r="A276" s="23" t="s">
        <v>35</v>
      </c>
      <c r="B276" s="36" t="s">
        <v>4</v>
      </c>
      <c r="C276" s="24">
        <v>8</v>
      </c>
      <c r="D276" s="24">
        <v>70</v>
      </c>
      <c r="E276" s="24">
        <v>62</v>
      </c>
      <c r="F276" s="56">
        <f t="shared" si="141"/>
        <v>46.666666666666664</v>
      </c>
      <c r="G276" s="44">
        <v>133060</v>
      </c>
      <c r="H276" s="59">
        <v>46.666666666666664</v>
      </c>
      <c r="I276" s="4">
        <f>(H276/G276)</f>
        <v>3.5071897389648779E-4</v>
      </c>
      <c r="J276" s="4">
        <v>0.5</v>
      </c>
      <c r="K276" s="4">
        <f>(4*I276)/(1+4*(1-0.5)*I276)</f>
        <v>1.4018925549491813E-3</v>
      </c>
      <c r="L276" s="4">
        <f t="shared" ref="L276:L284" si="142">(1-K276)</f>
        <v>0.99859810744505084</v>
      </c>
      <c r="M276" s="21">
        <f>(M275*L275)</f>
        <v>99737.881709760157</v>
      </c>
      <c r="N276" s="4">
        <f t="shared" ref="N276:N284" si="143">(M276-M277)</f>
        <v>139.82179381531023</v>
      </c>
      <c r="O276" s="4">
        <f>4 * (M277 + 0.5 * N276)</f>
        <v>398671.88325140998</v>
      </c>
      <c r="P276" s="4">
        <f>SUM(O276:O284)</f>
        <v>7649636.0408387221</v>
      </c>
      <c r="Q276" s="22">
        <f t="shared" ref="Q276:Q284" si="144">P276/M276</f>
        <v>76.697398317515535</v>
      </c>
    </row>
    <row r="277" spans="1:17" s="5" customFormat="1" x14ac:dyDescent="0.2">
      <c r="A277" s="23" t="s">
        <v>35</v>
      </c>
      <c r="B277" s="36" t="s">
        <v>5</v>
      </c>
      <c r="C277" s="24">
        <v>12</v>
      </c>
      <c r="D277" s="24">
        <v>79</v>
      </c>
      <c r="E277" s="24">
        <v>94</v>
      </c>
      <c r="F277" s="56">
        <f t="shared" si="141"/>
        <v>61.666666666666664</v>
      </c>
      <c r="G277" s="44">
        <v>374304</v>
      </c>
      <c r="H277" s="59">
        <v>61.666666666666664</v>
      </c>
      <c r="I277" s="4">
        <f>(H277/G277)</f>
        <v>1.647502208543501E-4</v>
      </c>
      <c r="J277" s="4">
        <v>0.5</v>
      </c>
      <c r="K277" s="4">
        <f>(10*I277)/(1+10*(1-0.5)*I277)</f>
        <v>1.6461461937985668E-3</v>
      </c>
      <c r="L277" s="4">
        <f t="shared" si="142"/>
        <v>0.99835385380620145</v>
      </c>
      <c r="M277" s="21">
        <f t="shared" ref="M277:M284" si="145">(M276*L276)</f>
        <v>99598.059915944847</v>
      </c>
      <c r="N277" s="4">
        <f t="shared" si="143"/>
        <v>163.9529672403587</v>
      </c>
      <c r="O277" s="4">
        <f>10 * (M278 + 0.5 * N277)</f>
        <v>995160.83432324673</v>
      </c>
      <c r="P277" s="4">
        <f>SUM(O277:O284)</f>
        <v>7250964.1575873122</v>
      </c>
      <c r="Q277" s="22">
        <f t="shared" si="144"/>
        <v>72.80226305318314</v>
      </c>
    </row>
    <row r="278" spans="1:17" s="5" customFormat="1" x14ac:dyDescent="0.2">
      <c r="A278" s="23" t="s">
        <v>35</v>
      </c>
      <c r="B278" s="18" t="s">
        <v>6</v>
      </c>
      <c r="C278" s="24">
        <v>29</v>
      </c>
      <c r="D278" s="24">
        <v>106</v>
      </c>
      <c r="E278" s="24">
        <v>116</v>
      </c>
      <c r="F278" s="56">
        <f t="shared" si="141"/>
        <v>83.666666666666671</v>
      </c>
      <c r="G278" s="44">
        <v>299234</v>
      </c>
      <c r="H278" s="59">
        <v>83.666666666666671</v>
      </c>
      <c r="I278" s="4">
        <f>(H278/G278)</f>
        <v>2.7960280805879902E-4</v>
      </c>
      <c r="J278" s="4">
        <v>0.5</v>
      </c>
      <c r="K278" s="4">
        <f t="shared" ref="K278:K282" si="146">(10*I278)/(1+10*(1-0.5)*I278)</f>
        <v>2.7921246511234685E-3</v>
      </c>
      <c r="L278" s="4">
        <f t="shared" si="142"/>
        <v>0.99720787534887656</v>
      </c>
      <c r="M278" s="21">
        <f t="shared" si="145"/>
        <v>99434.106948704488</v>
      </c>
      <c r="N278" s="4">
        <f t="shared" si="143"/>
        <v>277.63242117392656</v>
      </c>
      <c r="O278" s="4">
        <f t="shared" ref="O278:O282" si="147">10 * (M279 + 0.5 * N278)</f>
        <v>992952.90738117532</v>
      </c>
      <c r="P278" s="4">
        <f>SUM(O278:O284)</f>
        <v>6255803.3232640643</v>
      </c>
      <c r="Q278" s="22">
        <f t="shared" si="144"/>
        <v>62.914059523773602</v>
      </c>
    </row>
    <row r="279" spans="1:17" s="5" customFormat="1" x14ac:dyDescent="0.2">
      <c r="A279" s="23" t="s">
        <v>35</v>
      </c>
      <c r="B279" s="18" t="s">
        <v>7</v>
      </c>
      <c r="C279" s="24">
        <v>51</v>
      </c>
      <c r="D279" s="24">
        <v>125</v>
      </c>
      <c r="E279" s="24">
        <v>155</v>
      </c>
      <c r="F279" s="56">
        <f t="shared" si="141"/>
        <v>110.33333333333333</v>
      </c>
      <c r="G279" s="44">
        <v>201568</v>
      </c>
      <c r="H279" s="59">
        <v>110.33333333333333</v>
      </c>
      <c r="I279" s="4">
        <f>(H279/G279)</f>
        <v>5.4737524474784353E-4</v>
      </c>
      <c r="J279" s="4">
        <v>0.5</v>
      </c>
      <c r="K279" s="4">
        <f t="shared" si="146"/>
        <v>5.4588123537376368E-3</v>
      </c>
      <c r="L279" s="4">
        <f t="shared" si="142"/>
        <v>0.99454118764626231</v>
      </c>
      <c r="M279" s="21">
        <f t="shared" si="145"/>
        <v>99156.474527530561</v>
      </c>
      <c r="N279" s="4">
        <f t="shared" si="143"/>
        <v>541.27658810396679</v>
      </c>
      <c r="O279" s="4">
        <f t="shared" si="147"/>
        <v>988858.36233478575</v>
      </c>
      <c r="P279" s="4">
        <f>SUM(O279:O284)</f>
        <v>5262850.4158828892</v>
      </c>
      <c r="Q279" s="22">
        <f t="shared" si="144"/>
        <v>53.076215556873912</v>
      </c>
    </row>
    <row r="280" spans="1:17" s="5" customFormat="1" x14ac:dyDescent="0.2">
      <c r="A280" s="23" t="s">
        <v>35</v>
      </c>
      <c r="B280" s="18" t="s">
        <v>8</v>
      </c>
      <c r="C280" s="24">
        <v>91</v>
      </c>
      <c r="D280" s="24">
        <v>181</v>
      </c>
      <c r="E280" s="24">
        <v>208</v>
      </c>
      <c r="F280" s="56">
        <f t="shared" si="141"/>
        <v>160</v>
      </c>
      <c r="G280" s="44">
        <v>158832</v>
      </c>
      <c r="H280" s="59">
        <v>160</v>
      </c>
      <c r="I280" s="4">
        <f>(H280/G280)</f>
        <v>1.0073536818777072E-3</v>
      </c>
      <c r="J280" s="4">
        <v>0.5</v>
      </c>
      <c r="K280" s="4">
        <f t="shared" si="146"/>
        <v>1.0023053021950484E-2</v>
      </c>
      <c r="L280" s="4">
        <f t="shared" si="142"/>
        <v>0.9899769469780495</v>
      </c>
      <c r="M280" s="21">
        <f t="shared" si="145"/>
        <v>98615.197939426595</v>
      </c>
      <c r="N280" s="4">
        <f t="shared" si="143"/>
        <v>988.4253577170166</v>
      </c>
      <c r="O280" s="4">
        <f t="shared" si="147"/>
        <v>981209.85260568094</v>
      </c>
      <c r="P280" s="4">
        <f>SUM(O280:O284)</f>
        <v>4273992.0535481032</v>
      </c>
      <c r="Q280" s="22">
        <f t="shared" si="144"/>
        <v>43.340095064995566</v>
      </c>
    </row>
    <row r="281" spans="1:17" s="5" customFormat="1" x14ac:dyDescent="0.2">
      <c r="A281" s="23" t="s">
        <v>35</v>
      </c>
      <c r="B281" s="18" t="s">
        <v>9</v>
      </c>
      <c r="C281" s="24">
        <v>146</v>
      </c>
      <c r="D281" s="24">
        <v>524</v>
      </c>
      <c r="E281" s="24">
        <v>315</v>
      </c>
      <c r="F281" s="56">
        <f t="shared" si="141"/>
        <v>328.33333333333331</v>
      </c>
      <c r="G281" s="44">
        <v>105669</v>
      </c>
      <c r="H281" s="59">
        <v>328.33333333333331</v>
      </c>
      <c r="I281" s="4">
        <f>(H281/G281)</f>
        <v>3.1071869075446281E-3</v>
      </c>
      <c r="J281" s="4">
        <v>0.5</v>
      </c>
      <c r="K281" s="4">
        <f t="shared" si="146"/>
        <v>3.0596523489432551E-2</v>
      </c>
      <c r="L281" s="4">
        <f t="shared" si="142"/>
        <v>0.96940347651056746</v>
      </c>
      <c r="M281" s="21">
        <f t="shared" si="145"/>
        <v>97626.772581709578</v>
      </c>
      <c r="N281" s="4">
        <f t="shared" si="143"/>
        <v>2987.0398404937587</v>
      </c>
      <c r="O281" s="4">
        <f t="shared" si="147"/>
        <v>961332.52661462699</v>
      </c>
      <c r="P281" s="4">
        <f>SUM(O281:O284)</f>
        <v>3292782.2009424227</v>
      </c>
      <c r="Q281" s="22">
        <f t="shared" si="144"/>
        <v>33.72827057441134</v>
      </c>
    </row>
    <row r="282" spans="1:17" s="5" customFormat="1" x14ac:dyDescent="0.2">
      <c r="A282" s="23" t="s">
        <v>35</v>
      </c>
      <c r="B282" s="18" t="s">
        <v>10</v>
      </c>
      <c r="C282" s="24">
        <v>405</v>
      </c>
      <c r="D282" s="24">
        <v>959</v>
      </c>
      <c r="E282" s="24">
        <v>1096</v>
      </c>
      <c r="F282" s="56">
        <f t="shared" si="141"/>
        <v>820</v>
      </c>
      <c r="G282" s="44">
        <v>72912</v>
      </c>
      <c r="H282" s="59">
        <v>820</v>
      </c>
      <c r="I282" s="4">
        <f>(H282/G282)</f>
        <v>1.1246434057493966E-2</v>
      </c>
      <c r="J282" s="4">
        <v>0.5</v>
      </c>
      <c r="K282" s="4">
        <f t="shared" si="146"/>
        <v>0.10647691268893161</v>
      </c>
      <c r="L282" s="4">
        <f t="shared" si="142"/>
        <v>0.89352308731106844</v>
      </c>
      <c r="M282" s="21">
        <f t="shared" si="145"/>
        <v>94639.732741215819</v>
      </c>
      <c r="N282" s="4">
        <f t="shared" si="143"/>
        <v>10076.946559990247</v>
      </c>
      <c r="O282" s="4">
        <f t="shared" si="147"/>
        <v>896012.59461220703</v>
      </c>
      <c r="P282" s="4">
        <f>SUM(O282:O284)</f>
        <v>2331449.6743277954</v>
      </c>
      <c r="Q282" s="22">
        <f t="shared" si="144"/>
        <v>24.634998502192978</v>
      </c>
    </row>
    <row r="283" spans="1:17" s="5" customFormat="1" x14ac:dyDescent="0.2">
      <c r="A283" s="23" t="s">
        <v>35</v>
      </c>
      <c r="B283" s="18" t="s">
        <v>11</v>
      </c>
      <c r="C283" s="24">
        <v>1691</v>
      </c>
      <c r="D283" s="24">
        <v>1490</v>
      </c>
      <c r="E283" s="24">
        <v>1483</v>
      </c>
      <c r="F283" s="56">
        <f t="shared" si="141"/>
        <v>1554.6666666666667</v>
      </c>
      <c r="G283" s="44">
        <v>28565</v>
      </c>
      <c r="H283" s="59">
        <v>1554.6666666666667</v>
      </c>
      <c r="I283" s="4">
        <f>(H283/G283)</f>
        <v>5.442557908862828E-2</v>
      </c>
      <c r="J283" s="4">
        <v>0.5</v>
      </c>
      <c r="K283" s="4">
        <f>(5*I283)/(1+5*(1-0.5)*I283)</f>
        <v>0.23953571978840332</v>
      </c>
      <c r="L283" s="4">
        <f t="shared" si="142"/>
        <v>0.76046428021159662</v>
      </c>
      <c r="M283" s="21">
        <f t="shared" si="145"/>
        <v>84562.786181225572</v>
      </c>
      <c r="N283" s="4">
        <f t="shared" si="143"/>
        <v>20255.807855232721</v>
      </c>
      <c r="O283" s="4">
        <f>5 * (M284 + 0.5 * N283)</f>
        <v>372174.41126804613</v>
      </c>
      <c r="P283" s="4">
        <f>SUM(O283:O284)</f>
        <v>1435437.0797155886</v>
      </c>
      <c r="Q283" s="22">
        <f t="shared" si="144"/>
        <v>16.974808240581375</v>
      </c>
    </row>
    <row r="284" spans="1:17" s="5" customFormat="1" x14ac:dyDescent="0.2">
      <c r="A284" s="23" t="s">
        <v>35</v>
      </c>
      <c r="B284" s="18" t="s">
        <v>12</v>
      </c>
      <c r="C284" s="24">
        <v>3346</v>
      </c>
      <c r="D284" s="24">
        <v>2338</v>
      </c>
      <c r="E284" s="24">
        <v>2261</v>
      </c>
      <c r="F284" s="56">
        <f t="shared" si="141"/>
        <v>2648.3333333333335</v>
      </c>
      <c r="G284" s="44">
        <v>43788</v>
      </c>
      <c r="H284" s="59">
        <v>2648.3333333333335</v>
      </c>
      <c r="I284" s="4">
        <f>(H284/G284)</f>
        <v>6.0480801437227859E-2</v>
      </c>
      <c r="J284" s="4">
        <v>0.5</v>
      </c>
      <c r="K284" s="4">
        <f>(10*I284)/(1+10*(1-0.5)*I284)</f>
        <v>0.4643781891296343</v>
      </c>
      <c r="L284" s="4">
        <f t="shared" si="142"/>
        <v>0.53562181087036564</v>
      </c>
      <c r="M284" s="21">
        <f t="shared" si="145"/>
        <v>64306.978325992852</v>
      </c>
      <c r="N284" s="4">
        <f t="shared" si="143"/>
        <v>64306.978325992852</v>
      </c>
      <c r="O284" s="4">
        <f>M284/I284</f>
        <v>1063262.6684475425</v>
      </c>
      <c r="P284" s="4">
        <f>SUM(O284:O284)</f>
        <v>1063262.6684475425</v>
      </c>
      <c r="Q284" s="22">
        <f t="shared" si="144"/>
        <v>16.534172435494021</v>
      </c>
    </row>
    <row r="285" spans="1:17" s="5" customFormat="1" ht="12" thickBot="1" x14ac:dyDescent="0.25">
      <c r="A285" s="37" t="s">
        <v>35</v>
      </c>
      <c r="B285" s="38" t="s">
        <v>13</v>
      </c>
      <c r="C285" s="39"/>
      <c r="D285" s="39"/>
      <c r="E285" s="39"/>
      <c r="F285" s="61"/>
      <c r="G285" s="40">
        <v>8345</v>
      </c>
      <c r="H285" s="58"/>
      <c r="I285" s="41"/>
      <c r="J285" s="41"/>
      <c r="K285" s="41"/>
      <c r="L285" s="41"/>
      <c r="M285" s="42"/>
      <c r="N285" s="41"/>
      <c r="O285" s="41"/>
      <c r="P285" s="41"/>
      <c r="Q285" s="43"/>
    </row>
    <row r="286" spans="1:17" s="5" customFormat="1" x14ac:dyDescent="0.2">
      <c r="A286" s="23" t="s">
        <v>36</v>
      </c>
      <c r="B286" s="18" t="s">
        <v>2</v>
      </c>
      <c r="C286" s="24"/>
      <c r="D286" s="24"/>
      <c r="E286" s="24"/>
      <c r="F286" s="56"/>
      <c r="G286" s="44">
        <v>1951014</v>
      </c>
      <c r="H286" s="59"/>
      <c r="I286" s="4"/>
      <c r="J286" s="4"/>
      <c r="K286" s="4"/>
      <c r="L286" s="4"/>
      <c r="M286" s="21"/>
      <c r="N286" s="4"/>
      <c r="O286" s="4"/>
      <c r="P286" s="4"/>
      <c r="Q286" s="22"/>
    </row>
    <row r="287" spans="1:17" s="5" customFormat="1" x14ac:dyDescent="0.2">
      <c r="A287" s="23" t="s">
        <v>36</v>
      </c>
      <c r="B287" s="18" t="s">
        <v>3</v>
      </c>
      <c r="C287" s="24">
        <v>256</v>
      </c>
      <c r="D287" s="24">
        <v>212</v>
      </c>
      <c r="E287" s="24">
        <v>497</v>
      </c>
      <c r="F287" s="56">
        <f t="shared" si="141"/>
        <v>321.66666666666669</v>
      </c>
      <c r="G287" s="44">
        <v>33915</v>
      </c>
      <c r="H287" s="59">
        <v>321.66666666666669</v>
      </c>
      <c r="I287" s="4">
        <f>(H287/G287)</f>
        <v>9.4844955526070078E-3</v>
      </c>
      <c r="J287" s="4">
        <v>0.1</v>
      </c>
      <c r="K287" s="4">
        <f>(1*I287)/(1+1*(1-0.1)*I287)</f>
        <v>9.404220692209116E-3</v>
      </c>
      <c r="L287" s="4">
        <f>(1-K287)</f>
        <v>0.99059577930779086</v>
      </c>
      <c r="M287" s="21">
        <v>100000</v>
      </c>
      <c r="N287" s="4">
        <f>(M287-M288)</f>
        <v>940.42206922092009</v>
      </c>
      <c r="O287" s="4">
        <f>(0.1*M287)+(1-0.1)*M288</f>
        <v>99153.620137701175</v>
      </c>
      <c r="P287" s="4">
        <f>SUM(O287:O296)</f>
        <v>6965796.0440107537</v>
      </c>
      <c r="Q287" s="22">
        <f>P287/M287</f>
        <v>69.657960440107544</v>
      </c>
    </row>
    <row r="288" spans="1:17" s="5" customFormat="1" x14ac:dyDescent="0.2">
      <c r="A288" s="23" t="s">
        <v>36</v>
      </c>
      <c r="B288" s="36" t="s">
        <v>4</v>
      </c>
      <c r="C288" s="24">
        <v>104</v>
      </c>
      <c r="D288" s="24">
        <v>195</v>
      </c>
      <c r="E288" s="24">
        <v>127</v>
      </c>
      <c r="F288" s="56">
        <f t="shared" si="141"/>
        <v>142</v>
      </c>
      <c r="G288" s="44">
        <v>143236</v>
      </c>
      <c r="H288" s="59">
        <v>142</v>
      </c>
      <c r="I288" s="4">
        <f>(H288/G288)</f>
        <v>9.9137088441453259E-4</v>
      </c>
      <c r="J288" s="4">
        <v>0.5</v>
      </c>
      <c r="K288" s="4">
        <f>(4*I288)/(1+4*(1-0.5)*I288)</f>
        <v>3.9576365663322186E-3</v>
      </c>
      <c r="L288" s="4">
        <f t="shared" ref="L288:L296" si="148">(1-K288)</f>
        <v>0.99604236343366781</v>
      </c>
      <c r="M288" s="21">
        <f>(M287*L287)</f>
        <v>99059.57793077908</v>
      </c>
      <c r="N288" s="4">
        <f t="shared" ref="N288:N296" si="149">(M288-M289)</f>
        <v>392.04180786428333</v>
      </c>
      <c r="O288" s="4">
        <f>4 * (M289 + 0.5 * N288)</f>
        <v>395454.22810738778</v>
      </c>
      <c r="P288" s="4">
        <f>SUM(O288:O296)</f>
        <v>6866642.423873052</v>
      </c>
      <c r="Q288" s="22">
        <f t="shared" ref="Q288:Q296" si="150">P288/M288</f>
        <v>69.318308913766316</v>
      </c>
    </row>
    <row r="289" spans="1:17" s="5" customFormat="1" x14ac:dyDescent="0.2">
      <c r="A289" s="23" t="s">
        <v>36</v>
      </c>
      <c r="B289" s="36" t="s">
        <v>5</v>
      </c>
      <c r="C289" s="24">
        <v>238</v>
      </c>
      <c r="D289" s="24">
        <v>323</v>
      </c>
      <c r="E289" s="24">
        <v>248</v>
      </c>
      <c r="F289" s="56">
        <f t="shared" si="141"/>
        <v>269.66666666666669</v>
      </c>
      <c r="G289" s="44">
        <v>397060</v>
      </c>
      <c r="H289" s="59">
        <v>269.66666666666669</v>
      </c>
      <c r="I289" s="4">
        <f>(H289/G289)</f>
        <v>6.7915848150573385E-4</v>
      </c>
      <c r="J289" s="4">
        <v>0.5</v>
      </c>
      <c r="K289" s="4">
        <f>(10*I289)/(1+10*(1-0.5)*I289)</f>
        <v>6.7686000543830654E-3</v>
      </c>
      <c r="L289" s="4">
        <f t="shared" si="148"/>
        <v>0.99323139994561693</v>
      </c>
      <c r="M289" s="21">
        <f t="shared" ref="M289:M296" si="151">(M288*L288)</f>
        <v>98667.536122914797</v>
      </c>
      <c r="N289" s="4">
        <f t="shared" si="149"/>
        <v>667.84109036740847</v>
      </c>
      <c r="O289" s="4">
        <f>10 * (M290 + 0.5 * N289)</f>
        <v>983336.15577731095</v>
      </c>
      <c r="P289" s="4">
        <f>SUM(O289:O296)</f>
        <v>6471188.1957656648</v>
      </c>
      <c r="Q289" s="22">
        <f t="shared" si="150"/>
        <v>65.5857889032944</v>
      </c>
    </row>
    <row r="290" spans="1:17" s="5" customFormat="1" x14ac:dyDescent="0.2">
      <c r="A290" s="23" t="s">
        <v>36</v>
      </c>
      <c r="B290" s="18" t="s">
        <v>6</v>
      </c>
      <c r="C290" s="24">
        <v>703</v>
      </c>
      <c r="D290" s="24">
        <v>624</v>
      </c>
      <c r="E290" s="24">
        <v>593</v>
      </c>
      <c r="F290" s="56">
        <f t="shared" si="141"/>
        <v>640</v>
      </c>
      <c r="G290" s="44">
        <v>428207</v>
      </c>
      <c r="H290" s="59">
        <v>640</v>
      </c>
      <c r="I290" s="4">
        <f>(H290/G290)</f>
        <v>1.4946042451431201E-3</v>
      </c>
      <c r="J290" s="4">
        <v>0.5</v>
      </c>
      <c r="K290" s="4">
        <f t="shared" ref="K290:K294" si="152">(10*I290)/(1+10*(1-0.5)*I290)</f>
        <v>1.4835178845034967E-2</v>
      </c>
      <c r="L290" s="4">
        <f t="shared" si="148"/>
        <v>0.98516482115496506</v>
      </c>
      <c r="M290" s="21">
        <f t="shared" si="151"/>
        <v>97999.695032547388</v>
      </c>
      <c r="N290" s="4">
        <f t="shared" si="149"/>
        <v>1453.8430025667185</v>
      </c>
      <c r="O290" s="4">
        <f t="shared" ref="O290:O294" si="153">10 * (M291 + 0.5 * N290)</f>
        <v>972727.73531264032</v>
      </c>
      <c r="P290" s="4">
        <f>SUM(O290:O296)</f>
        <v>5487852.0399883538</v>
      </c>
      <c r="Q290" s="22">
        <f t="shared" si="150"/>
        <v>55.998664466922513</v>
      </c>
    </row>
    <row r="291" spans="1:17" s="5" customFormat="1" x14ac:dyDescent="0.2">
      <c r="A291" s="23" t="s">
        <v>36</v>
      </c>
      <c r="B291" s="18" t="s">
        <v>7</v>
      </c>
      <c r="C291" s="24">
        <v>1092</v>
      </c>
      <c r="D291" s="24">
        <v>1042</v>
      </c>
      <c r="E291" s="24">
        <v>875</v>
      </c>
      <c r="F291" s="56">
        <f t="shared" si="141"/>
        <v>1003</v>
      </c>
      <c r="G291" s="44">
        <v>322354</v>
      </c>
      <c r="H291" s="59">
        <v>1003</v>
      </c>
      <c r="I291" s="4">
        <f>(H291/G291)</f>
        <v>3.111486130155047E-3</v>
      </c>
      <c r="J291" s="4">
        <v>0.5</v>
      </c>
      <c r="K291" s="4">
        <f t="shared" si="152"/>
        <v>3.0638209482266188E-2</v>
      </c>
      <c r="L291" s="4">
        <f t="shared" si="148"/>
        <v>0.96936179051773386</v>
      </c>
      <c r="M291" s="21">
        <f t="shared" si="151"/>
        <v>96545.85202998067</v>
      </c>
      <c r="N291" s="4">
        <f t="shared" si="149"/>
        <v>2957.9920391384221</v>
      </c>
      <c r="O291" s="4">
        <f t="shared" si="153"/>
        <v>950668.56010411459</v>
      </c>
      <c r="P291" s="4">
        <f>SUM(O291:O296)</f>
        <v>4515124.3046757123</v>
      </c>
      <c r="Q291" s="22">
        <f t="shared" si="150"/>
        <v>46.766631706493378</v>
      </c>
    </row>
    <row r="292" spans="1:17" s="5" customFormat="1" x14ac:dyDescent="0.2">
      <c r="A292" s="23" t="s">
        <v>36</v>
      </c>
      <c r="B292" s="18" t="s">
        <v>8</v>
      </c>
      <c r="C292" s="24">
        <v>1445</v>
      </c>
      <c r="D292" s="24">
        <v>1345</v>
      </c>
      <c r="E292" s="24">
        <v>1000</v>
      </c>
      <c r="F292" s="56">
        <f t="shared" si="141"/>
        <v>1263.3333333333333</v>
      </c>
      <c r="G292" s="44">
        <v>250089</v>
      </c>
      <c r="H292" s="59">
        <v>1263.3333333333333</v>
      </c>
      <c r="I292" s="4">
        <f>(H292/G292)</f>
        <v>5.0515349868780045E-3</v>
      </c>
      <c r="J292" s="4">
        <v>0.5</v>
      </c>
      <c r="K292" s="4">
        <f t="shared" si="152"/>
        <v>4.9270881948786885E-2</v>
      </c>
      <c r="L292" s="4">
        <f t="shared" si="148"/>
        <v>0.95072911805121307</v>
      </c>
      <c r="M292" s="21">
        <f t="shared" si="151"/>
        <v>93587.859990842247</v>
      </c>
      <c r="N292" s="4">
        <f t="shared" si="149"/>
        <v>4611.1564014483884</v>
      </c>
      <c r="O292" s="4">
        <f t="shared" si="153"/>
        <v>912822.81790118059</v>
      </c>
      <c r="P292" s="4">
        <f>SUM(O292:O296)</f>
        <v>3564455.7445715978</v>
      </c>
      <c r="Q292" s="22">
        <f t="shared" si="150"/>
        <v>38.086732028282157</v>
      </c>
    </row>
    <row r="293" spans="1:17" s="5" customFormat="1" x14ac:dyDescent="0.2">
      <c r="A293" s="23" t="s">
        <v>36</v>
      </c>
      <c r="B293" s="18" t="s">
        <v>9</v>
      </c>
      <c r="C293" s="24">
        <v>2071</v>
      </c>
      <c r="D293" s="24">
        <v>1510</v>
      </c>
      <c r="E293" s="24">
        <v>1457</v>
      </c>
      <c r="F293" s="56">
        <f t="shared" si="141"/>
        <v>1679.3333333333333</v>
      </c>
      <c r="G293" s="44">
        <v>166533</v>
      </c>
      <c r="H293" s="59">
        <v>1679.3333333333333</v>
      </c>
      <c r="I293" s="4">
        <f>(H293/G293)</f>
        <v>1.0084087438125377E-2</v>
      </c>
      <c r="J293" s="4">
        <v>0.5</v>
      </c>
      <c r="K293" s="4">
        <f t="shared" si="152"/>
        <v>9.6000487815102828E-2</v>
      </c>
      <c r="L293" s="4">
        <f t="shared" si="148"/>
        <v>0.90399951218489716</v>
      </c>
      <c r="M293" s="21">
        <f t="shared" si="151"/>
        <v>88976.703589393859</v>
      </c>
      <c r="N293" s="4">
        <f t="shared" si="149"/>
        <v>8541.8069487616158</v>
      </c>
      <c r="O293" s="4">
        <f t="shared" si="153"/>
        <v>847058.00115013053</v>
      </c>
      <c r="P293" s="4">
        <f>SUM(O293:O296)</f>
        <v>2651632.9266704177</v>
      </c>
      <c r="Q293" s="22">
        <f t="shared" si="150"/>
        <v>29.801429134833626</v>
      </c>
    </row>
    <row r="294" spans="1:17" s="5" customFormat="1" x14ac:dyDescent="0.2">
      <c r="A294" s="23" t="s">
        <v>36</v>
      </c>
      <c r="B294" s="18" t="s">
        <v>10</v>
      </c>
      <c r="C294" s="24">
        <v>2470</v>
      </c>
      <c r="D294" s="24">
        <v>1758</v>
      </c>
      <c r="E294" s="24">
        <v>1547</v>
      </c>
      <c r="F294" s="56">
        <f t="shared" si="141"/>
        <v>1925</v>
      </c>
      <c r="G294" s="44">
        <v>117671</v>
      </c>
      <c r="H294" s="59">
        <v>1925</v>
      </c>
      <c r="I294" s="4">
        <f>(H294/G294)</f>
        <v>1.6359170908720074E-2</v>
      </c>
      <c r="J294" s="4">
        <v>0.5</v>
      </c>
      <c r="K294" s="4">
        <f t="shared" si="152"/>
        <v>0.15122234791352437</v>
      </c>
      <c r="L294" s="4">
        <f t="shared" si="148"/>
        <v>0.8487776520864756</v>
      </c>
      <c r="M294" s="21">
        <f t="shared" si="151"/>
        <v>80434.896640632243</v>
      </c>
      <c r="N294" s="4">
        <f t="shared" si="149"/>
        <v>12163.553924178064</v>
      </c>
      <c r="O294" s="4">
        <f t="shared" si="153"/>
        <v>743531.19678543205</v>
      </c>
      <c r="P294" s="4">
        <f>SUM(O294:O296)</f>
        <v>1804574.9255202869</v>
      </c>
      <c r="Q294" s="22">
        <f t="shared" si="150"/>
        <v>22.435224024502489</v>
      </c>
    </row>
    <row r="295" spans="1:17" s="5" customFormat="1" x14ac:dyDescent="0.2">
      <c r="A295" s="23" t="s">
        <v>36</v>
      </c>
      <c r="B295" s="18" t="s">
        <v>11</v>
      </c>
      <c r="C295" s="24">
        <v>1673</v>
      </c>
      <c r="D295" s="24">
        <v>2342</v>
      </c>
      <c r="E295" s="24">
        <v>1237</v>
      </c>
      <c r="F295" s="56">
        <f t="shared" si="141"/>
        <v>1750.6666666666667</v>
      </c>
      <c r="G295" s="44">
        <v>35554</v>
      </c>
      <c r="H295" s="59">
        <v>1750.6666666666667</v>
      </c>
      <c r="I295" s="4">
        <f>(H295/G295)</f>
        <v>4.9239654234872775E-2</v>
      </c>
      <c r="J295" s="4">
        <v>0.5</v>
      </c>
      <c r="K295" s="4">
        <f>(5*I295)/(1+5*(1-0.5)*I295)</f>
        <v>0.21921330305863496</v>
      </c>
      <c r="L295" s="4">
        <f t="shared" si="148"/>
        <v>0.78078669694136504</v>
      </c>
      <c r="M295" s="21">
        <f t="shared" si="151"/>
        <v>68271.342716454179</v>
      </c>
      <c r="N295" s="4">
        <f t="shared" si="149"/>
        <v>14965.986541122002</v>
      </c>
      <c r="O295" s="4">
        <f>5 * (M296 + 0.5 * N295)</f>
        <v>303941.74722946592</v>
      </c>
      <c r="P295" s="4">
        <f>SUM(O295:O296)</f>
        <v>1061043.7287348548</v>
      </c>
      <c r="Q295" s="22">
        <f t="shared" si="150"/>
        <v>15.541568197092616</v>
      </c>
    </row>
    <row r="296" spans="1:17" s="5" customFormat="1" x14ac:dyDescent="0.2">
      <c r="A296" s="23" t="s">
        <v>36</v>
      </c>
      <c r="B296" s="18" t="s">
        <v>12</v>
      </c>
      <c r="C296" s="24">
        <v>3742</v>
      </c>
      <c r="D296" s="24">
        <v>4204</v>
      </c>
      <c r="E296" s="24">
        <v>3491</v>
      </c>
      <c r="F296" s="56">
        <f t="shared" si="141"/>
        <v>3812.3333333333335</v>
      </c>
      <c r="G296" s="44">
        <v>54147</v>
      </c>
      <c r="H296" s="59">
        <v>3812.3333333333335</v>
      </c>
      <c r="I296" s="4">
        <f>(H296/G296)</f>
        <v>7.0407101655370258E-2</v>
      </c>
      <c r="J296" s="4">
        <v>0.5</v>
      </c>
      <c r="K296" s="4">
        <f>(10*I296)/(1+10*(1-0.5)*I296)</f>
        <v>0.52074890950980302</v>
      </c>
      <c r="L296" s="4">
        <f t="shared" si="148"/>
        <v>0.47925109049019698</v>
      </c>
      <c r="M296" s="21">
        <f t="shared" si="151"/>
        <v>53305.356175332177</v>
      </c>
      <c r="N296" s="4">
        <f t="shared" si="149"/>
        <v>53305.356175332177</v>
      </c>
      <c r="O296" s="4">
        <f>M296/I296</f>
        <v>757101.98150538898</v>
      </c>
      <c r="P296" s="4">
        <f>SUM(O296:O296)</f>
        <v>757101.98150538898</v>
      </c>
      <c r="Q296" s="22">
        <f t="shared" si="150"/>
        <v>14.203112704380519</v>
      </c>
    </row>
    <row r="297" spans="1:17" s="5" customFormat="1" ht="12" thickBot="1" x14ac:dyDescent="0.25">
      <c r="A297" s="37" t="s">
        <v>36</v>
      </c>
      <c r="B297" s="38" t="s">
        <v>13</v>
      </c>
      <c r="C297" s="39"/>
      <c r="D297" s="39"/>
      <c r="E297" s="39"/>
      <c r="F297" s="61"/>
      <c r="G297" s="40">
        <v>2248</v>
      </c>
      <c r="H297" s="58"/>
      <c r="I297" s="41"/>
      <c r="J297" s="41"/>
      <c r="K297" s="41"/>
      <c r="L297" s="41"/>
      <c r="M297" s="42"/>
      <c r="N297" s="41"/>
      <c r="O297" s="41"/>
      <c r="P297" s="41"/>
      <c r="Q297" s="43"/>
    </row>
    <row r="298" spans="1:17" s="5" customFormat="1" x14ac:dyDescent="0.2">
      <c r="A298" s="23" t="s">
        <v>37</v>
      </c>
      <c r="B298" s="18" t="s">
        <v>2</v>
      </c>
      <c r="C298" s="24"/>
      <c r="D298" s="24"/>
      <c r="E298" s="24"/>
      <c r="F298" s="56"/>
      <c r="G298" s="44">
        <v>3307743</v>
      </c>
      <c r="H298" s="59"/>
      <c r="I298" s="4"/>
      <c r="J298" s="4"/>
      <c r="K298" s="4"/>
      <c r="L298" s="4"/>
      <c r="M298" s="21"/>
      <c r="N298" s="4"/>
      <c r="O298" s="4"/>
      <c r="P298" s="4"/>
      <c r="Q298" s="22"/>
    </row>
    <row r="299" spans="1:17" s="5" customFormat="1" x14ac:dyDescent="0.2">
      <c r="A299" s="23" t="s">
        <v>37</v>
      </c>
      <c r="B299" s="18" t="s">
        <v>3</v>
      </c>
      <c r="C299" s="24">
        <v>206</v>
      </c>
      <c r="D299" s="24">
        <v>367</v>
      </c>
      <c r="E299" s="24">
        <v>72</v>
      </c>
      <c r="F299" s="56">
        <f t="shared" si="141"/>
        <v>215</v>
      </c>
      <c r="G299" s="44">
        <v>63678</v>
      </c>
      <c r="H299" s="59">
        <v>215</v>
      </c>
      <c r="I299" s="4">
        <f>(H299/G299)</f>
        <v>3.376362322937278E-3</v>
      </c>
      <c r="J299" s="4">
        <v>0.1</v>
      </c>
      <c r="K299" s="4">
        <f>(1*I299)/(1+1*(1-0.1)*I299)</f>
        <v>3.3661335650485742E-3</v>
      </c>
      <c r="L299" s="4">
        <f>(1-K299)</f>
        <v>0.99663386643495144</v>
      </c>
      <c r="M299" s="21">
        <v>100000</v>
      </c>
      <c r="N299" s="4">
        <f>(M299-M300)</f>
        <v>336.61335650485125</v>
      </c>
      <c r="O299" s="4">
        <f>(0.1*M299)+(1-0.1)*M300</f>
        <v>99697.047979145631</v>
      </c>
      <c r="P299" s="4">
        <f>SUM(O299:O308)</f>
        <v>7668244.7343025217</v>
      </c>
      <c r="Q299" s="22">
        <f>P299/M299</f>
        <v>76.682447343025217</v>
      </c>
    </row>
    <row r="300" spans="1:17" s="5" customFormat="1" x14ac:dyDescent="0.2">
      <c r="A300" s="23" t="s">
        <v>37</v>
      </c>
      <c r="B300" s="36" t="s">
        <v>4</v>
      </c>
      <c r="C300" s="24">
        <v>25</v>
      </c>
      <c r="D300" s="24">
        <v>66</v>
      </c>
      <c r="E300" s="24">
        <v>89</v>
      </c>
      <c r="F300" s="56">
        <f t="shared" si="141"/>
        <v>60</v>
      </c>
      <c r="G300" s="44">
        <v>281478</v>
      </c>
      <c r="H300" s="59">
        <v>60</v>
      </c>
      <c r="I300" s="4">
        <f>(H300/G300)</f>
        <v>2.1316053119604375E-4</v>
      </c>
      <c r="J300" s="4">
        <v>0.5</v>
      </c>
      <c r="K300" s="4">
        <f>(4*I300)/(1+4*(1-0.5)*I300)</f>
        <v>8.5227878038906537E-4</v>
      </c>
      <c r="L300" s="4">
        <f t="shared" ref="L300:L308" si="154">(1-K300)</f>
        <v>0.99914772121961093</v>
      </c>
      <c r="M300" s="21">
        <f>(M299*L299)</f>
        <v>99663.386643495149</v>
      </c>
      <c r="N300" s="4">
        <f t="shared" ref="N300:N308" si="155">(M300-M301)</f>
        <v>84.940989617956802</v>
      </c>
      <c r="O300" s="4">
        <f>4 * (M301 + 0.5 * N300)</f>
        <v>398483.66459474468</v>
      </c>
      <c r="P300" s="4">
        <f>SUM(O300:O308)</f>
        <v>7568547.6863233773</v>
      </c>
      <c r="Q300" s="22">
        <f t="shared" ref="Q300:Q308" si="156">P300/M300</f>
        <v>75.941104764949941</v>
      </c>
    </row>
    <row r="301" spans="1:17" s="5" customFormat="1" x14ac:dyDescent="0.2">
      <c r="A301" s="23" t="s">
        <v>37</v>
      </c>
      <c r="B301" s="36" t="s">
        <v>5</v>
      </c>
      <c r="C301" s="24">
        <v>85</v>
      </c>
      <c r="D301" s="24">
        <v>140</v>
      </c>
      <c r="E301" s="24">
        <v>148</v>
      </c>
      <c r="F301" s="56">
        <f t="shared" si="141"/>
        <v>124.33333333333333</v>
      </c>
      <c r="G301" s="44">
        <v>813077</v>
      </c>
      <c r="H301" s="59">
        <v>124.33333333333333</v>
      </c>
      <c r="I301" s="4">
        <f>(H301/G301)</f>
        <v>1.5291704639699971E-4</v>
      </c>
      <c r="J301" s="4">
        <v>0.5</v>
      </c>
      <c r="K301" s="4">
        <f>(10*I301)/(1+10*(1-0.5)*I301)</f>
        <v>1.5280021760717317E-3</v>
      </c>
      <c r="L301" s="4">
        <f t="shared" si="154"/>
        <v>0.99847199782392826</v>
      </c>
      <c r="M301" s="21">
        <f t="shared" ref="M301:M308" si="157">(M300*L300)</f>
        <v>99578.445653877192</v>
      </c>
      <c r="N301" s="4">
        <f t="shared" si="155"/>
        <v>152.15608164896548</v>
      </c>
      <c r="O301" s="4">
        <f>10 * (M302 + 0.5 * N301)</f>
        <v>995023.67613052716</v>
      </c>
      <c r="P301" s="4">
        <f>SUM(O301:O308)</f>
        <v>7170064.021728632</v>
      </c>
      <c r="Q301" s="22">
        <f t="shared" si="156"/>
        <v>72.00417695462852</v>
      </c>
    </row>
    <row r="302" spans="1:17" s="5" customFormat="1" x14ac:dyDescent="0.2">
      <c r="A302" s="23" t="s">
        <v>37</v>
      </c>
      <c r="B302" s="18" t="s">
        <v>6</v>
      </c>
      <c r="C302" s="24">
        <v>289</v>
      </c>
      <c r="D302" s="24">
        <v>383</v>
      </c>
      <c r="E302" s="24">
        <v>379</v>
      </c>
      <c r="F302" s="56">
        <f t="shared" si="141"/>
        <v>350.33333333333331</v>
      </c>
      <c r="G302" s="44">
        <v>675875</v>
      </c>
      <c r="H302" s="59">
        <v>350.33333333333331</v>
      </c>
      <c r="I302" s="4">
        <f>(H302/G302)</f>
        <v>5.1834042290857529E-4</v>
      </c>
      <c r="J302" s="4">
        <v>0.5</v>
      </c>
      <c r="K302" s="4">
        <f t="shared" ref="K302:K306" si="158">(10*I302)/(1+10*(1-0.5)*I302)</f>
        <v>5.1700051158946906E-3</v>
      </c>
      <c r="L302" s="4">
        <f t="shared" si="154"/>
        <v>0.99482999488410528</v>
      </c>
      <c r="M302" s="21">
        <f t="shared" si="157"/>
        <v>99426.289572228226</v>
      </c>
      <c r="N302" s="4">
        <f t="shared" si="155"/>
        <v>514.03442574285145</v>
      </c>
      <c r="O302" s="4">
        <f t="shared" ref="O302:O306" si="159">10 * (M303 + 0.5 * N302)</f>
        <v>991692.72359356808</v>
      </c>
      <c r="P302" s="4">
        <f>SUM(O302:O308)</f>
        <v>6175040.3455981053</v>
      </c>
      <c r="Q302" s="22">
        <f t="shared" si="156"/>
        <v>62.106716162954541</v>
      </c>
    </row>
    <row r="303" spans="1:17" s="5" customFormat="1" x14ac:dyDescent="0.2">
      <c r="A303" s="23" t="s">
        <v>37</v>
      </c>
      <c r="B303" s="18" t="s">
        <v>7</v>
      </c>
      <c r="C303" s="24">
        <v>573</v>
      </c>
      <c r="D303" s="24">
        <v>588</v>
      </c>
      <c r="E303" s="24">
        <v>652</v>
      </c>
      <c r="F303" s="56">
        <f t="shared" si="141"/>
        <v>604.33333333333337</v>
      </c>
      <c r="G303" s="44">
        <v>476983</v>
      </c>
      <c r="H303" s="59">
        <v>604.33333333333337</v>
      </c>
      <c r="I303" s="4">
        <f>(H303/G303)</f>
        <v>1.2669913463023491E-3</v>
      </c>
      <c r="J303" s="4">
        <v>0.5</v>
      </c>
      <c r="K303" s="4">
        <f t="shared" si="158"/>
        <v>1.2590155373489424E-2</v>
      </c>
      <c r="L303" s="4">
        <f t="shared" si="154"/>
        <v>0.9874098446265106</v>
      </c>
      <c r="M303" s="21">
        <f t="shared" si="157"/>
        <v>98912.255146485375</v>
      </c>
      <c r="N303" s="4">
        <f t="shared" si="155"/>
        <v>1245.3206606364838</v>
      </c>
      <c r="O303" s="4">
        <f t="shared" si="159"/>
        <v>982895.9481616714</v>
      </c>
      <c r="P303" s="4">
        <f>SUM(O303:O308)</f>
        <v>5183347.6220045369</v>
      </c>
      <c r="Q303" s="22">
        <f t="shared" si="156"/>
        <v>52.403492512916543</v>
      </c>
    </row>
    <row r="304" spans="1:17" s="5" customFormat="1" x14ac:dyDescent="0.2">
      <c r="A304" s="23" t="s">
        <v>37</v>
      </c>
      <c r="B304" s="18" t="s">
        <v>8</v>
      </c>
      <c r="C304" s="24">
        <v>1057</v>
      </c>
      <c r="D304" s="24">
        <v>870</v>
      </c>
      <c r="E304" s="24">
        <v>979</v>
      </c>
      <c r="F304" s="56">
        <f t="shared" si="141"/>
        <v>968.66666666666663</v>
      </c>
      <c r="G304" s="44">
        <v>383878</v>
      </c>
      <c r="H304" s="59">
        <v>968.66666666666663</v>
      </c>
      <c r="I304" s="4">
        <f>(H304/G304)</f>
        <v>2.5233711404838688E-3</v>
      </c>
      <c r="J304" s="4">
        <v>0.5</v>
      </c>
      <c r="K304" s="4">
        <f t="shared" si="158"/>
        <v>2.4919308090457261E-2</v>
      </c>
      <c r="L304" s="4">
        <f t="shared" si="154"/>
        <v>0.97508069190954272</v>
      </c>
      <c r="M304" s="21">
        <f t="shared" si="157"/>
        <v>97666.934485848891</v>
      </c>
      <c r="N304" s="4">
        <f t="shared" si="155"/>
        <v>2433.7924307033827</v>
      </c>
      <c r="O304" s="4">
        <f t="shared" si="159"/>
        <v>964500.38270497206</v>
      </c>
      <c r="P304" s="4">
        <f>SUM(O304:O308)</f>
        <v>4200451.673842865</v>
      </c>
      <c r="Q304" s="22">
        <f t="shared" si="156"/>
        <v>43.007919680856524</v>
      </c>
    </row>
    <row r="305" spans="1:17" s="5" customFormat="1" x14ac:dyDescent="0.2">
      <c r="A305" s="23" t="s">
        <v>37</v>
      </c>
      <c r="B305" s="18" t="s">
        <v>9</v>
      </c>
      <c r="C305" s="24">
        <v>1722</v>
      </c>
      <c r="D305" s="24">
        <v>1370</v>
      </c>
      <c r="E305" s="24">
        <v>1390</v>
      </c>
      <c r="F305" s="56">
        <f t="shared" si="141"/>
        <v>1494</v>
      </c>
      <c r="G305" s="44">
        <v>268193</v>
      </c>
      <c r="H305" s="59">
        <v>1494</v>
      </c>
      <c r="I305" s="4">
        <f>(H305/G305)</f>
        <v>5.5706151912988033E-3</v>
      </c>
      <c r="J305" s="4">
        <v>0.5</v>
      </c>
      <c r="K305" s="4">
        <f t="shared" si="158"/>
        <v>5.4196609628423105E-2</v>
      </c>
      <c r="L305" s="4">
        <f t="shared" si="154"/>
        <v>0.9458033903715769</v>
      </c>
      <c r="M305" s="21">
        <f t="shared" si="157"/>
        <v>95233.142055145508</v>
      </c>
      <c r="N305" s="4">
        <f t="shared" si="155"/>
        <v>5161.3134236508777</v>
      </c>
      <c r="O305" s="4">
        <f t="shared" si="159"/>
        <v>926524.85343320062</v>
      </c>
      <c r="P305" s="4">
        <f>SUM(O305:O308)</f>
        <v>3235951.2911378937</v>
      </c>
      <c r="Q305" s="22">
        <f t="shared" si="156"/>
        <v>33.979255764385996</v>
      </c>
    </row>
    <row r="306" spans="1:17" s="5" customFormat="1" x14ac:dyDescent="0.2">
      <c r="A306" s="23" t="s">
        <v>37</v>
      </c>
      <c r="B306" s="18" t="s">
        <v>10</v>
      </c>
      <c r="C306" s="24">
        <v>2589</v>
      </c>
      <c r="D306" s="24">
        <v>2054</v>
      </c>
      <c r="E306" s="24">
        <v>2044</v>
      </c>
      <c r="F306" s="56">
        <f t="shared" si="141"/>
        <v>2229</v>
      </c>
      <c r="G306" s="44">
        <v>174198</v>
      </c>
      <c r="H306" s="59">
        <v>2229</v>
      </c>
      <c r="I306" s="4">
        <f>(H306/G306)</f>
        <v>1.2795784107739469E-2</v>
      </c>
      <c r="J306" s="4">
        <v>0.5</v>
      </c>
      <c r="K306" s="4">
        <f t="shared" si="158"/>
        <v>0.12026351143555462</v>
      </c>
      <c r="L306" s="4">
        <f t="shared" si="154"/>
        <v>0.87973648856444542</v>
      </c>
      <c r="M306" s="21">
        <f t="shared" si="157"/>
        <v>90071.828631494631</v>
      </c>
      <c r="N306" s="4">
        <f t="shared" si="155"/>
        <v>10832.354392645066</v>
      </c>
      <c r="O306" s="4">
        <f t="shared" si="159"/>
        <v>846556.51435172092</v>
      </c>
      <c r="P306" s="4">
        <f>SUM(O306:O308)</f>
        <v>2309426.4377046926</v>
      </c>
      <c r="Q306" s="22">
        <f t="shared" si="156"/>
        <v>25.639830708368404</v>
      </c>
    </row>
    <row r="307" spans="1:17" s="5" customFormat="1" x14ac:dyDescent="0.2">
      <c r="A307" s="23" t="s">
        <v>37</v>
      </c>
      <c r="B307" s="18" t="s">
        <v>11</v>
      </c>
      <c r="C307" s="24">
        <v>2907</v>
      </c>
      <c r="D307" s="24">
        <v>2567</v>
      </c>
      <c r="E307" s="24">
        <v>1772</v>
      </c>
      <c r="F307" s="56">
        <f t="shared" si="141"/>
        <v>2415.3333333333335</v>
      </c>
      <c r="G307" s="44">
        <v>59410</v>
      </c>
      <c r="H307" s="59">
        <v>2415.3333333333335</v>
      </c>
      <c r="I307" s="4">
        <f>(H307/G307)</f>
        <v>4.0655332996689671E-2</v>
      </c>
      <c r="J307" s="4">
        <v>0.5</v>
      </c>
      <c r="K307" s="4">
        <f>(5*I307)/(1+5*(1-0.5)*I307)</f>
        <v>0.18452214214775012</v>
      </c>
      <c r="L307" s="4">
        <f t="shared" si="154"/>
        <v>0.81547785785224991</v>
      </c>
      <c r="M307" s="21">
        <f t="shared" si="157"/>
        <v>79239.474238849565</v>
      </c>
      <c r="N307" s="4">
        <f t="shared" si="155"/>
        <v>14621.437529213981</v>
      </c>
      <c r="O307" s="4">
        <f>5 * (M308 + 0.5 * N307)</f>
        <v>359643.77737121284</v>
      </c>
      <c r="P307" s="4">
        <f>SUM(O307:O308)</f>
        <v>1462869.9233529719</v>
      </c>
      <c r="Q307" s="22">
        <f t="shared" si="156"/>
        <v>18.461378465781834</v>
      </c>
    </row>
    <row r="308" spans="1:17" s="5" customFormat="1" x14ac:dyDescent="0.2">
      <c r="A308" s="23" t="s">
        <v>37</v>
      </c>
      <c r="B308" s="18" t="s">
        <v>12</v>
      </c>
      <c r="C308" s="24">
        <v>7514</v>
      </c>
      <c r="D308" s="24">
        <v>6340</v>
      </c>
      <c r="E308" s="24">
        <v>5328</v>
      </c>
      <c r="F308" s="56">
        <f t="shared" si="141"/>
        <v>6394</v>
      </c>
      <c r="G308" s="44">
        <v>109165</v>
      </c>
      <c r="H308" s="59">
        <v>6394</v>
      </c>
      <c r="I308" s="4">
        <f>(H308/G308)</f>
        <v>5.8571886593688456E-2</v>
      </c>
      <c r="J308" s="4">
        <v>0.5</v>
      </c>
      <c r="K308" s="4">
        <f>(10*I308)/(1+10*(1-0.5)*I308)</f>
        <v>0.45304141424876893</v>
      </c>
      <c r="L308" s="4">
        <f t="shared" si="154"/>
        <v>0.54695858575123113</v>
      </c>
      <c r="M308" s="21">
        <f t="shared" si="157"/>
        <v>64618.036709635584</v>
      </c>
      <c r="N308" s="4">
        <f t="shared" si="155"/>
        <v>64618.036709635584</v>
      </c>
      <c r="O308" s="4">
        <f>M308/I308</f>
        <v>1103226.1459817591</v>
      </c>
      <c r="P308" s="4">
        <f>SUM(O308:O308)</f>
        <v>1103226.1459817591</v>
      </c>
      <c r="Q308" s="22">
        <f t="shared" si="156"/>
        <v>17.073037222395993</v>
      </c>
    </row>
    <row r="309" spans="1:17" s="5" customFormat="1" ht="12" thickBot="1" x14ac:dyDescent="0.25">
      <c r="A309" s="37" t="s">
        <v>37</v>
      </c>
      <c r="B309" s="38" t="s">
        <v>13</v>
      </c>
      <c r="C309" s="39"/>
      <c r="D309" s="39"/>
      <c r="E309" s="39"/>
      <c r="F309" s="61"/>
      <c r="G309" s="40">
        <v>1808</v>
      </c>
      <c r="H309" s="58"/>
      <c r="I309" s="41"/>
      <c r="J309" s="41"/>
      <c r="K309" s="41"/>
      <c r="L309" s="41"/>
      <c r="M309" s="42"/>
      <c r="N309" s="41"/>
      <c r="O309" s="41"/>
      <c r="P309" s="41"/>
      <c r="Q309" s="43"/>
    </row>
    <row r="310" spans="1:17" s="5" customFormat="1" x14ac:dyDescent="0.2">
      <c r="A310" s="23" t="s">
        <v>38</v>
      </c>
      <c r="B310" s="18" t="s">
        <v>2</v>
      </c>
      <c r="C310" s="24"/>
      <c r="D310" s="24"/>
      <c r="E310" s="24"/>
      <c r="F310" s="56"/>
      <c r="G310" s="44">
        <v>2037573</v>
      </c>
      <c r="H310" s="59"/>
      <c r="I310" s="4"/>
      <c r="J310" s="4"/>
      <c r="K310" s="4"/>
      <c r="L310" s="4"/>
      <c r="M310" s="21"/>
      <c r="N310" s="4"/>
      <c r="O310" s="4"/>
      <c r="P310" s="4"/>
      <c r="Q310" s="22"/>
    </row>
    <row r="311" spans="1:17" s="5" customFormat="1" x14ac:dyDescent="0.2">
      <c r="A311" s="23" t="s">
        <v>38</v>
      </c>
      <c r="B311" s="18" t="s">
        <v>3</v>
      </c>
      <c r="C311" s="24">
        <v>172</v>
      </c>
      <c r="D311" s="24">
        <v>371</v>
      </c>
      <c r="E311" s="24">
        <v>68</v>
      </c>
      <c r="F311" s="56">
        <f t="shared" si="141"/>
        <v>203.66666666666666</v>
      </c>
      <c r="G311" s="44">
        <v>36828</v>
      </c>
      <c r="H311" s="59">
        <v>203.66666666666666</v>
      </c>
      <c r="I311" s="4">
        <f>(H311/G311)</f>
        <v>5.5302125194598307E-3</v>
      </c>
      <c r="J311" s="4">
        <v>0.1</v>
      </c>
      <c r="K311" s="4">
        <f>(1*I311)/(1+1*(1-0.1)*I311)</f>
        <v>5.5028239123366823E-3</v>
      </c>
      <c r="L311" s="4">
        <f>(1-K311)</f>
        <v>0.9944971760876633</v>
      </c>
      <c r="M311" s="21">
        <v>100000</v>
      </c>
      <c r="N311" s="4">
        <f>(M311-M312)</f>
        <v>550.2823912336753</v>
      </c>
      <c r="O311" s="4">
        <f>(0.1*M311)+(1-0.1)*M312</f>
        <v>99504.745847889688</v>
      </c>
      <c r="P311" s="4">
        <f>SUM(O311:O320)</f>
        <v>7571805.5894196341</v>
      </c>
      <c r="Q311" s="22">
        <f>P311/M311</f>
        <v>75.71805589419634</v>
      </c>
    </row>
    <row r="312" spans="1:17" s="5" customFormat="1" x14ac:dyDescent="0.2">
      <c r="A312" s="23" t="s">
        <v>38</v>
      </c>
      <c r="B312" s="36" t="s">
        <v>4</v>
      </c>
      <c r="C312" s="24">
        <v>113</v>
      </c>
      <c r="D312" s="24">
        <v>71</v>
      </c>
      <c r="E312" s="24">
        <v>79</v>
      </c>
      <c r="F312" s="56">
        <f t="shared" si="141"/>
        <v>87.666666666666671</v>
      </c>
      <c r="G312" s="44">
        <v>165309</v>
      </c>
      <c r="H312" s="59">
        <v>87.666666666666671</v>
      </c>
      <c r="I312" s="4">
        <f>(H312/G312)</f>
        <v>5.3031998661093272E-4</v>
      </c>
      <c r="J312" s="4">
        <v>0.5</v>
      </c>
      <c r="K312" s="4">
        <f>(4*I312)/(1+4*(1-0.5)*I312)</f>
        <v>2.1190324159588124E-3</v>
      </c>
      <c r="L312" s="4">
        <f t="shared" ref="L312:L320" si="160">(1-K312)</f>
        <v>0.99788096758404121</v>
      </c>
      <c r="M312" s="21">
        <f>(M311*L311)</f>
        <v>99449.717608766325</v>
      </c>
      <c r="N312" s="4">
        <f t="shared" ref="N312:N320" si="161">(M312-M313)</f>
        <v>210.73717537093034</v>
      </c>
      <c r="O312" s="4">
        <f>4 * (M313 + 0.5 * N312)</f>
        <v>397377.39608432341</v>
      </c>
      <c r="P312" s="4">
        <f>SUM(O312:O320)</f>
        <v>7472300.8435717439</v>
      </c>
      <c r="Q312" s="22">
        <f t="shared" ref="Q312:Q320" si="162">P312/M312</f>
        <v>75.1364712061593</v>
      </c>
    </row>
    <row r="313" spans="1:17" s="5" customFormat="1" x14ac:dyDescent="0.2">
      <c r="A313" s="23" t="s">
        <v>38</v>
      </c>
      <c r="B313" s="36" t="s">
        <v>5</v>
      </c>
      <c r="C313" s="24">
        <v>186</v>
      </c>
      <c r="D313" s="24">
        <v>157</v>
      </c>
      <c r="E313" s="24">
        <v>167</v>
      </c>
      <c r="F313" s="56">
        <f t="shared" si="141"/>
        <v>170</v>
      </c>
      <c r="G313" s="44">
        <v>487441</v>
      </c>
      <c r="H313" s="59">
        <v>170</v>
      </c>
      <c r="I313" s="4">
        <f>(H313/G313)</f>
        <v>3.4876015763959126E-4</v>
      </c>
      <c r="J313" s="4">
        <v>0.5</v>
      </c>
      <c r="K313" s="4">
        <f>(10*I313)/(1+10*(1-0.5)*I313)</f>
        <v>3.4815304807993591E-3</v>
      </c>
      <c r="L313" s="4">
        <f t="shared" si="160"/>
        <v>0.99651846951920064</v>
      </c>
      <c r="M313" s="21">
        <f t="shared" ref="M313:M320" si="163">(M312*L312)</f>
        <v>99238.980433395394</v>
      </c>
      <c r="N313" s="4">
        <f t="shared" si="161"/>
        <v>345.50353526232357</v>
      </c>
      <c r="O313" s="4">
        <f>10 * (M314 + 0.5 * N313)</f>
        <v>990662.28665764234</v>
      </c>
      <c r="P313" s="4">
        <f>SUM(O313:O320)</f>
        <v>7074923.4474874204</v>
      </c>
      <c r="Q313" s="22">
        <f t="shared" si="162"/>
        <v>71.291778861389872</v>
      </c>
    </row>
    <row r="314" spans="1:17" s="5" customFormat="1" x14ac:dyDescent="0.2">
      <c r="A314" s="23" t="s">
        <v>38</v>
      </c>
      <c r="B314" s="18" t="s">
        <v>6</v>
      </c>
      <c r="C314" s="24">
        <v>435</v>
      </c>
      <c r="D314" s="24">
        <v>275</v>
      </c>
      <c r="E314" s="24">
        <v>381</v>
      </c>
      <c r="F314" s="56">
        <f t="shared" si="141"/>
        <v>363.66666666666669</v>
      </c>
      <c r="G314" s="44">
        <v>383885</v>
      </c>
      <c r="H314" s="59">
        <v>363.66666666666669</v>
      </c>
      <c r="I314" s="4">
        <f>(H314/G314)</f>
        <v>9.4733231740408376E-4</v>
      </c>
      <c r="J314" s="4">
        <v>0.5</v>
      </c>
      <c r="K314" s="4">
        <f t="shared" ref="K314:K318" si="164">(10*I314)/(1+10*(1-0.5)*I314)</f>
        <v>9.4286627891903112E-3</v>
      </c>
      <c r="L314" s="4">
        <f t="shared" si="160"/>
        <v>0.9905713372108097</v>
      </c>
      <c r="M314" s="21">
        <f t="shared" si="163"/>
        <v>98893.476898133071</v>
      </c>
      <c r="N314" s="4">
        <f t="shared" si="161"/>
        <v>932.43324572307756</v>
      </c>
      <c r="O314" s="4">
        <f t="shared" ref="O314:O318" si="165">10 * (M315 + 0.5 * N314)</f>
        <v>984272.60275271535</v>
      </c>
      <c r="P314" s="4">
        <f>SUM(O314:O320)</f>
        <v>6084261.1608297778</v>
      </c>
      <c r="Q314" s="22">
        <f t="shared" si="162"/>
        <v>61.523382043660732</v>
      </c>
    </row>
    <row r="315" spans="1:17" s="5" customFormat="1" x14ac:dyDescent="0.2">
      <c r="A315" s="23" t="s">
        <v>38</v>
      </c>
      <c r="B315" s="18" t="s">
        <v>7</v>
      </c>
      <c r="C315" s="24">
        <v>581</v>
      </c>
      <c r="D315" s="24">
        <v>556</v>
      </c>
      <c r="E315" s="24">
        <v>641</v>
      </c>
      <c r="F315" s="56">
        <f t="shared" si="141"/>
        <v>592.66666666666663</v>
      </c>
      <c r="G315" s="44">
        <v>260111</v>
      </c>
      <c r="H315" s="59">
        <v>592.66666666666663</v>
      </c>
      <c r="I315" s="4">
        <f>(H315/G315)</f>
        <v>2.278514429096296E-3</v>
      </c>
      <c r="J315" s="4">
        <v>0.5</v>
      </c>
      <c r="K315" s="4">
        <f t="shared" si="164"/>
        <v>2.2528486878866934E-2</v>
      </c>
      <c r="L315" s="4">
        <f t="shared" si="160"/>
        <v>0.97747151312113312</v>
      </c>
      <c r="M315" s="21">
        <f t="shared" si="163"/>
        <v>97961.043652409993</v>
      </c>
      <c r="N315" s="4">
        <f t="shared" si="161"/>
        <v>2206.9140865634254</v>
      </c>
      <c r="O315" s="4">
        <f t="shared" si="165"/>
        <v>968575.86609128281</v>
      </c>
      <c r="P315" s="4">
        <f>SUM(O315:O320)</f>
        <v>5099988.5580770625</v>
      </c>
      <c r="Q315" s="22">
        <f t="shared" si="162"/>
        <v>52.061394692497181</v>
      </c>
    </row>
    <row r="316" spans="1:17" s="5" customFormat="1" x14ac:dyDescent="0.2">
      <c r="A316" s="23" t="s">
        <v>38</v>
      </c>
      <c r="B316" s="18" t="s">
        <v>8</v>
      </c>
      <c r="C316" s="24">
        <v>1003</v>
      </c>
      <c r="D316" s="24">
        <v>1001</v>
      </c>
      <c r="E316" s="24">
        <v>939</v>
      </c>
      <c r="F316" s="56">
        <f t="shared" si="141"/>
        <v>981</v>
      </c>
      <c r="G316" s="44">
        <v>237512</v>
      </c>
      <c r="H316" s="59">
        <v>981</v>
      </c>
      <c r="I316" s="4">
        <f>(H316/G316)</f>
        <v>4.1303176260567885E-3</v>
      </c>
      <c r="J316" s="4">
        <v>0.5</v>
      </c>
      <c r="K316" s="4">
        <f t="shared" si="164"/>
        <v>4.0467458965336586E-2</v>
      </c>
      <c r="L316" s="4">
        <f t="shared" si="160"/>
        <v>0.95953254103466346</v>
      </c>
      <c r="M316" s="21">
        <f t="shared" si="163"/>
        <v>95754.129565846568</v>
      </c>
      <c r="N316" s="4">
        <f t="shared" si="161"/>
        <v>3874.9263089674205</v>
      </c>
      <c r="O316" s="4">
        <f t="shared" si="165"/>
        <v>938166.66411362845</v>
      </c>
      <c r="P316" s="4">
        <f>SUM(O316:O320)</f>
        <v>4131412.6919857794</v>
      </c>
      <c r="Q316" s="22">
        <f t="shared" si="162"/>
        <v>43.146052402311902</v>
      </c>
    </row>
    <row r="317" spans="1:17" s="5" customFormat="1" x14ac:dyDescent="0.2">
      <c r="A317" s="23" t="s">
        <v>38</v>
      </c>
      <c r="B317" s="18" t="s">
        <v>9</v>
      </c>
      <c r="C317" s="24">
        <v>1190</v>
      </c>
      <c r="D317" s="24">
        <v>1024</v>
      </c>
      <c r="E317" s="24">
        <v>1325</v>
      </c>
      <c r="F317" s="56">
        <f t="shared" si="141"/>
        <v>1179.6666666666667</v>
      </c>
      <c r="G317" s="44">
        <v>191267</v>
      </c>
      <c r="H317" s="59">
        <v>1179.6666666666667</v>
      </c>
      <c r="I317" s="4">
        <f>(H317/G317)</f>
        <v>6.1676434861563509E-3</v>
      </c>
      <c r="J317" s="4">
        <v>0.5</v>
      </c>
      <c r="K317" s="4">
        <f t="shared" si="164"/>
        <v>5.9831342900036527E-2</v>
      </c>
      <c r="L317" s="4">
        <f t="shared" si="160"/>
        <v>0.94016865709996345</v>
      </c>
      <c r="M317" s="21">
        <f t="shared" si="163"/>
        <v>91879.203256879147</v>
      </c>
      <c r="N317" s="4">
        <f t="shared" si="161"/>
        <v>5497.2561154444847</v>
      </c>
      <c r="O317" s="4">
        <f t="shared" si="165"/>
        <v>891305.75199156906</v>
      </c>
      <c r="P317" s="4">
        <f>SUM(O317:O320)</f>
        <v>3193246.0278721508</v>
      </c>
      <c r="Q317" s="22">
        <f t="shared" si="162"/>
        <v>34.754829326766796</v>
      </c>
    </row>
    <row r="318" spans="1:17" s="5" customFormat="1" x14ac:dyDescent="0.2">
      <c r="A318" s="23" t="s">
        <v>38</v>
      </c>
      <c r="B318" s="18" t="s">
        <v>10</v>
      </c>
      <c r="C318" s="24">
        <v>2236</v>
      </c>
      <c r="D318" s="24">
        <v>1393</v>
      </c>
      <c r="E318" s="24">
        <v>1875</v>
      </c>
      <c r="F318" s="56">
        <f t="shared" si="141"/>
        <v>1834.6666666666667</v>
      </c>
      <c r="G318" s="44">
        <v>133096</v>
      </c>
      <c r="H318" s="59">
        <v>1834.6666666666667</v>
      </c>
      <c r="I318" s="4">
        <f>(H318/G318)</f>
        <v>1.3784536474925368E-2</v>
      </c>
      <c r="J318" s="4">
        <v>0.5</v>
      </c>
      <c r="K318" s="4">
        <f t="shared" si="164"/>
        <v>0.12895728290003938</v>
      </c>
      <c r="L318" s="4">
        <f t="shared" si="160"/>
        <v>0.87104271709996062</v>
      </c>
      <c r="M318" s="21">
        <f t="shared" si="163"/>
        <v>86381.947141434663</v>
      </c>
      <c r="N318" s="4">
        <f t="shared" si="161"/>
        <v>11139.581194974235</v>
      </c>
      <c r="O318" s="4">
        <f t="shared" si="165"/>
        <v>808121.56543947547</v>
      </c>
      <c r="P318" s="4">
        <f>SUM(O318:O320)</f>
        <v>2301940.2758805817</v>
      </c>
      <c r="Q318" s="22">
        <f t="shared" si="162"/>
        <v>26.648395319355036</v>
      </c>
    </row>
    <row r="319" spans="1:17" s="5" customFormat="1" x14ac:dyDescent="0.2">
      <c r="A319" s="23" t="s">
        <v>38</v>
      </c>
      <c r="B319" s="18" t="s">
        <v>11</v>
      </c>
      <c r="C319" s="24">
        <v>2527</v>
      </c>
      <c r="D319" s="24">
        <v>1866</v>
      </c>
      <c r="E319" s="24">
        <v>1414</v>
      </c>
      <c r="F319" s="56">
        <f t="shared" si="141"/>
        <v>1935.6666666666667</v>
      </c>
      <c r="G319" s="44">
        <v>45305</v>
      </c>
      <c r="H319" s="59">
        <v>1935.6666666666667</v>
      </c>
      <c r="I319" s="4">
        <f>(H319/G319)</f>
        <v>4.2725232682191076E-2</v>
      </c>
      <c r="J319" s="4">
        <v>0.5</v>
      </c>
      <c r="K319" s="4">
        <f>(5*I319)/(1+5*(1-0.5)*I319)</f>
        <v>0.19301015405580577</v>
      </c>
      <c r="L319" s="4">
        <f t="shared" si="160"/>
        <v>0.80698984594419421</v>
      </c>
      <c r="M319" s="21">
        <f t="shared" si="163"/>
        <v>75242.365946460428</v>
      </c>
      <c r="N319" s="4">
        <f t="shared" si="161"/>
        <v>14522.540642849643</v>
      </c>
      <c r="O319" s="4">
        <f>5 * (M320 + 0.5 * N319)</f>
        <v>339905.47812517802</v>
      </c>
      <c r="P319" s="4">
        <f>SUM(O319:O320)</f>
        <v>1493818.7104411065</v>
      </c>
      <c r="Q319" s="22">
        <f t="shared" si="162"/>
        <v>19.853425548899544</v>
      </c>
    </row>
    <row r="320" spans="1:17" s="5" customFormat="1" x14ac:dyDescent="0.2">
      <c r="A320" s="23" t="s">
        <v>38</v>
      </c>
      <c r="B320" s="18" t="s">
        <v>12</v>
      </c>
      <c r="C320" s="24">
        <v>3448</v>
      </c>
      <c r="D320" s="24">
        <v>4775</v>
      </c>
      <c r="E320" s="24">
        <v>4098</v>
      </c>
      <c r="F320" s="56">
        <f t="shared" si="141"/>
        <v>4107</v>
      </c>
      <c r="G320" s="44">
        <v>78049</v>
      </c>
      <c r="H320" s="59">
        <v>4107</v>
      </c>
      <c r="I320" s="4">
        <f>(H320/G320)</f>
        <v>5.2620789504029521E-2</v>
      </c>
      <c r="J320" s="4">
        <v>0.5</v>
      </c>
      <c r="K320" s="4">
        <f>(10*I320)/(1+10*(1-0.5)*I320)</f>
        <v>0.41659904244096407</v>
      </c>
      <c r="L320" s="4">
        <f t="shared" si="160"/>
        <v>0.58340095755903598</v>
      </c>
      <c r="M320" s="21">
        <f t="shared" si="163"/>
        <v>60719.825303610785</v>
      </c>
      <c r="N320" s="4">
        <f t="shared" si="161"/>
        <v>60719.825303610785</v>
      </c>
      <c r="O320" s="4">
        <f>M320/I320</f>
        <v>1153913.2323159284</v>
      </c>
      <c r="P320" s="4">
        <f>SUM(O320:O320)</f>
        <v>1153913.2323159284</v>
      </c>
      <c r="Q320" s="22">
        <f t="shared" si="162"/>
        <v>19.003895787679571</v>
      </c>
    </row>
    <row r="321" spans="1:17" s="5" customFormat="1" ht="12" thickBot="1" x14ac:dyDescent="0.25">
      <c r="A321" s="37" t="s">
        <v>38</v>
      </c>
      <c r="B321" s="38" t="s">
        <v>13</v>
      </c>
      <c r="C321" s="39"/>
      <c r="D321" s="39"/>
      <c r="E321" s="39"/>
      <c r="F321" s="61"/>
      <c r="G321" s="40">
        <v>18770</v>
      </c>
      <c r="H321" s="58"/>
      <c r="I321" s="41"/>
      <c r="J321" s="41"/>
      <c r="K321" s="41"/>
      <c r="L321" s="41"/>
      <c r="M321" s="42"/>
      <c r="N321" s="41"/>
      <c r="O321" s="41"/>
      <c r="P321" s="41"/>
      <c r="Q321" s="43"/>
    </row>
    <row r="322" spans="1:17" s="5" customFormat="1" x14ac:dyDescent="0.2">
      <c r="A322" s="23" t="s">
        <v>39</v>
      </c>
      <c r="B322" s="18" t="s">
        <v>2</v>
      </c>
      <c r="C322" s="24"/>
      <c r="D322" s="24"/>
      <c r="E322" s="24"/>
      <c r="F322" s="56"/>
      <c r="G322" s="44">
        <v>867848</v>
      </c>
      <c r="H322" s="59"/>
      <c r="I322" s="4"/>
      <c r="J322" s="4"/>
      <c r="K322" s="4"/>
      <c r="L322" s="4"/>
      <c r="M322" s="21"/>
      <c r="N322" s="4"/>
      <c r="O322" s="4"/>
      <c r="P322" s="4"/>
      <c r="Q322" s="22"/>
    </row>
    <row r="323" spans="1:17" s="5" customFormat="1" x14ac:dyDescent="0.2">
      <c r="A323" s="23" t="s">
        <v>39</v>
      </c>
      <c r="B323" s="18" t="s">
        <v>3</v>
      </c>
      <c r="C323" s="24">
        <v>203</v>
      </c>
      <c r="D323" s="24">
        <v>229</v>
      </c>
      <c r="E323" s="24">
        <v>165</v>
      </c>
      <c r="F323" s="56">
        <f t="shared" si="141"/>
        <v>199</v>
      </c>
      <c r="G323" s="44">
        <v>19533</v>
      </c>
      <c r="H323" s="59">
        <v>199</v>
      </c>
      <c r="I323" s="4">
        <f>(H323/G323)</f>
        <v>1.0187887165309988E-2</v>
      </c>
      <c r="J323" s="4">
        <v>0.1</v>
      </c>
      <c r="K323" s="4">
        <f>(1*I323)/(1+1*(1-0.1)*I323)</f>
        <v>1.0095322162529613E-2</v>
      </c>
      <c r="L323" s="4">
        <f>(1-K323)</f>
        <v>0.98990467783747038</v>
      </c>
      <c r="M323" s="21">
        <v>100000</v>
      </c>
      <c r="N323" s="4">
        <f>(M323-M324)</f>
        <v>1009.5322162529628</v>
      </c>
      <c r="O323" s="4">
        <f>(0.1*M323)+(1-0.1)*M324</f>
        <v>99091.421005372336</v>
      </c>
      <c r="P323" s="4">
        <f>SUM(O323:O332)</f>
        <v>7628673.9387289928</v>
      </c>
      <c r="Q323" s="22">
        <f>P323/M323</f>
        <v>76.286739387289927</v>
      </c>
    </row>
    <row r="324" spans="1:17" s="5" customFormat="1" x14ac:dyDescent="0.2">
      <c r="A324" s="23" t="s">
        <v>39</v>
      </c>
      <c r="B324" s="36" t="s">
        <v>4</v>
      </c>
      <c r="C324" s="24">
        <v>35</v>
      </c>
      <c r="D324" s="24">
        <v>23</v>
      </c>
      <c r="E324" s="24">
        <v>135</v>
      </c>
      <c r="F324" s="56">
        <f t="shared" si="141"/>
        <v>64.333333333333329</v>
      </c>
      <c r="G324" s="44">
        <v>83323</v>
      </c>
      <c r="H324" s="59">
        <v>64.333333333333329</v>
      </c>
      <c r="I324" s="4">
        <f>(H324/G324)</f>
        <v>7.7209573987174404E-4</v>
      </c>
      <c r="J324" s="4">
        <v>0.5</v>
      </c>
      <c r="K324" s="4">
        <f>(4*I324)/(1+4*(1-0.5)*I324)</f>
        <v>3.0836212578139043E-3</v>
      </c>
      <c r="L324" s="4">
        <f t="shared" ref="L324:L332" si="166">(1-K324)</f>
        <v>0.99691637874218608</v>
      </c>
      <c r="M324" s="21">
        <f>(M323*L323)</f>
        <v>98990.467783747037</v>
      </c>
      <c r="N324" s="4">
        <f t="shared" ref="N324:N332" si="167">(M324-M325)</f>
        <v>305.24911077891011</v>
      </c>
      <c r="O324" s="4">
        <f>4 * (M325 + 0.5 * N324)</f>
        <v>395351.37291343033</v>
      </c>
      <c r="P324" s="4">
        <f>SUM(O324:O332)</f>
        <v>7529582.5177236199</v>
      </c>
      <c r="Q324" s="22">
        <f t="shared" ref="Q324:Q332" si="168">P324/M324</f>
        <v>76.063712863471082</v>
      </c>
    </row>
    <row r="325" spans="1:17" s="5" customFormat="1" x14ac:dyDescent="0.2">
      <c r="A325" s="23" t="s">
        <v>39</v>
      </c>
      <c r="B325" s="36" t="s">
        <v>5</v>
      </c>
      <c r="C325" s="24">
        <v>46</v>
      </c>
      <c r="D325" s="24">
        <v>30</v>
      </c>
      <c r="E325" s="24">
        <v>148</v>
      </c>
      <c r="F325" s="56">
        <f t="shared" si="141"/>
        <v>74.666666666666671</v>
      </c>
      <c r="G325" s="44">
        <v>215586</v>
      </c>
      <c r="H325" s="59">
        <v>74.666666666666671</v>
      </c>
      <c r="I325" s="4">
        <f>(H325/G325)</f>
        <v>3.4634283611489924E-4</v>
      </c>
      <c r="J325" s="4">
        <v>0.5</v>
      </c>
      <c r="K325" s="4">
        <f>(10*I325)/(1+10*(1-0.5)*I325)</f>
        <v>3.4574410614344056E-3</v>
      </c>
      <c r="L325" s="4">
        <f t="shared" si="166"/>
        <v>0.99654255893856558</v>
      </c>
      <c r="M325" s="21">
        <f t="shared" ref="M325:M332" si="169">(M324*L324)</f>
        <v>98685.218672968127</v>
      </c>
      <c r="N325" s="4">
        <f t="shared" si="167"/>
        <v>341.19832719655824</v>
      </c>
      <c r="O325" s="4">
        <f>10 * (M326 + 0.5 * N325)</f>
        <v>985146.19509369845</v>
      </c>
      <c r="P325" s="4">
        <f>SUM(O325:O332)</f>
        <v>7134231.1448101895</v>
      </c>
      <c r="Q325" s="22">
        <f t="shared" si="168"/>
        <v>72.292803732362799</v>
      </c>
    </row>
    <row r="326" spans="1:17" s="5" customFormat="1" x14ac:dyDescent="0.2">
      <c r="A326" s="23" t="s">
        <v>39</v>
      </c>
      <c r="B326" s="18" t="s">
        <v>6</v>
      </c>
      <c r="C326" s="24">
        <v>50</v>
      </c>
      <c r="D326" s="24">
        <v>55</v>
      </c>
      <c r="E326" s="24">
        <v>161</v>
      </c>
      <c r="F326" s="56">
        <f t="shared" si="141"/>
        <v>88.666666666666671</v>
      </c>
      <c r="G326" s="44">
        <v>162142</v>
      </c>
      <c r="H326" s="59">
        <v>88.666666666666671</v>
      </c>
      <c r="I326" s="4">
        <f>(H326/G326)</f>
        <v>5.4684576893504879E-4</v>
      </c>
      <c r="J326" s="4">
        <v>0.5</v>
      </c>
      <c r="K326" s="4">
        <f t="shared" ref="K326:K330" si="170">(10*I326)/(1+10*(1-0.5)*I326)</f>
        <v>5.4535464453538251E-3</v>
      </c>
      <c r="L326" s="4">
        <f t="shared" si="166"/>
        <v>0.99454645355464621</v>
      </c>
      <c r="M326" s="21">
        <f t="shared" si="169"/>
        <v>98344.020345771569</v>
      </c>
      <c r="N326" s="4">
        <f t="shared" si="167"/>
        <v>536.32368257848429</v>
      </c>
      <c r="O326" s="4">
        <f t="shared" ref="O326:O330" si="171">10 * (M327 + 0.5 * N326)</f>
        <v>980758.58504482324</v>
      </c>
      <c r="P326" s="4">
        <f>SUM(O326:O332)</f>
        <v>6149084.9497164916</v>
      </c>
      <c r="Q326" s="22">
        <f t="shared" si="168"/>
        <v>62.526271837338811</v>
      </c>
    </row>
    <row r="327" spans="1:17" s="5" customFormat="1" x14ac:dyDescent="0.2">
      <c r="A327" s="23" t="s">
        <v>39</v>
      </c>
      <c r="B327" s="18" t="s">
        <v>7</v>
      </c>
      <c r="C327" s="24">
        <v>93</v>
      </c>
      <c r="D327" s="24">
        <v>100</v>
      </c>
      <c r="E327" s="24">
        <v>200</v>
      </c>
      <c r="F327" s="56">
        <f t="shared" si="141"/>
        <v>131</v>
      </c>
      <c r="G327" s="44">
        <v>126207</v>
      </c>
      <c r="H327" s="59">
        <v>131</v>
      </c>
      <c r="I327" s="4">
        <f>(H327/G327)</f>
        <v>1.0379772912754443E-3</v>
      </c>
      <c r="J327" s="4">
        <v>0.5</v>
      </c>
      <c r="K327" s="4">
        <f t="shared" si="170"/>
        <v>1.0326181204773691E-2</v>
      </c>
      <c r="L327" s="4">
        <f t="shared" si="166"/>
        <v>0.98967381879522631</v>
      </c>
      <c r="M327" s="21">
        <f t="shared" si="169"/>
        <v>97807.696663193085</v>
      </c>
      <c r="N327" s="4">
        <f t="shared" si="167"/>
        <v>1009.9799989656749</v>
      </c>
      <c r="O327" s="4">
        <f t="shared" si="171"/>
        <v>973027.0666371024</v>
      </c>
      <c r="P327" s="4">
        <f>SUM(O327:O332)</f>
        <v>5168326.364671668</v>
      </c>
      <c r="Q327" s="22">
        <f t="shared" si="168"/>
        <v>52.841714312822667</v>
      </c>
    </row>
    <row r="328" spans="1:17" s="5" customFormat="1" x14ac:dyDescent="0.2">
      <c r="A328" s="23" t="s">
        <v>39</v>
      </c>
      <c r="B328" s="18" t="s">
        <v>8</v>
      </c>
      <c r="C328" s="24">
        <v>196</v>
      </c>
      <c r="D328" s="24">
        <v>170</v>
      </c>
      <c r="E328" s="24">
        <v>277</v>
      </c>
      <c r="F328" s="56">
        <f t="shared" si="141"/>
        <v>214.33333333333334</v>
      </c>
      <c r="G328" s="44">
        <v>104048</v>
      </c>
      <c r="H328" s="59">
        <v>214.33333333333334</v>
      </c>
      <c r="I328" s="4">
        <f>(H328/G328)</f>
        <v>2.0599466912706956E-3</v>
      </c>
      <c r="J328" s="4">
        <v>0.5</v>
      </c>
      <c r="K328" s="4">
        <f t="shared" si="170"/>
        <v>2.038946090011701E-2</v>
      </c>
      <c r="L328" s="4">
        <f t="shared" si="166"/>
        <v>0.97961053909988294</v>
      </c>
      <c r="M328" s="21">
        <f t="shared" si="169"/>
        <v>96797.71666422741</v>
      </c>
      <c r="N328" s="4">
        <f t="shared" si="167"/>
        <v>1973.6532591458817</v>
      </c>
      <c r="O328" s="4">
        <f t="shared" si="171"/>
        <v>958108.90034654469</v>
      </c>
      <c r="P328" s="4">
        <f>SUM(O328:O332)</f>
        <v>4195299.2980345655</v>
      </c>
      <c r="Q328" s="22">
        <f t="shared" si="168"/>
        <v>43.340891114066757</v>
      </c>
    </row>
    <row r="329" spans="1:17" s="5" customFormat="1" x14ac:dyDescent="0.2">
      <c r="A329" s="23" t="s">
        <v>39</v>
      </c>
      <c r="B329" s="18" t="s">
        <v>9</v>
      </c>
      <c r="C329" s="24">
        <v>367</v>
      </c>
      <c r="D329" s="24">
        <v>338</v>
      </c>
      <c r="E329" s="24">
        <v>358</v>
      </c>
      <c r="F329" s="56">
        <f t="shared" si="141"/>
        <v>354.33333333333331</v>
      </c>
      <c r="G329" s="44">
        <v>70661</v>
      </c>
      <c r="H329" s="59">
        <v>354.33333333333331</v>
      </c>
      <c r="I329" s="4">
        <f>(H329/G329)</f>
        <v>5.0145530537826144E-3</v>
      </c>
      <c r="J329" s="4">
        <v>0.5</v>
      </c>
      <c r="K329" s="4">
        <f t="shared" si="170"/>
        <v>4.8918996033097399E-2</v>
      </c>
      <c r="L329" s="4">
        <f t="shared" si="166"/>
        <v>0.95108100396690265</v>
      </c>
      <c r="M329" s="21">
        <f t="shared" si="169"/>
        <v>94824.063405081528</v>
      </c>
      <c r="N329" s="4">
        <f t="shared" si="167"/>
        <v>4638.6979815553495</v>
      </c>
      <c r="O329" s="4">
        <f t="shared" si="171"/>
        <v>925047.14414303866</v>
      </c>
      <c r="P329" s="4">
        <f>SUM(O329:O332)</f>
        <v>3237190.397688021</v>
      </c>
      <c r="Q329" s="22">
        <f t="shared" si="168"/>
        <v>34.138912438913088</v>
      </c>
    </row>
    <row r="330" spans="1:17" s="5" customFormat="1" x14ac:dyDescent="0.2">
      <c r="A330" s="23" t="s">
        <v>39</v>
      </c>
      <c r="B330" s="18" t="s">
        <v>10</v>
      </c>
      <c r="C330" s="24">
        <v>437</v>
      </c>
      <c r="D330" s="24">
        <v>546</v>
      </c>
      <c r="E330" s="24">
        <v>492</v>
      </c>
      <c r="F330" s="56">
        <f t="shared" si="141"/>
        <v>491.66666666666669</v>
      </c>
      <c r="G330" s="44">
        <v>44754</v>
      </c>
      <c r="H330" s="59">
        <v>491.66666666666669</v>
      </c>
      <c r="I330" s="4">
        <f>(H330/G330)</f>
        <v>1.0985982630975258E-2</v>
      </c>
      <c r="J330" s="4">
        <v>0.5</v>
      </c>
      <c r="K330" s="4">
        <f t="shared" si="170"/>
        <v>0.10413945508588857</v>
      </c>
      <c r="L330" s="4">
        <f t="shared" si="166"/>
        <v>0.89586054491411149</v>
      </c>
      <c r="M330" s="21">
        <f t="shared" si="169"/>
        <v>90185.365423526178</v>
      </c>
      <c r="N330" s="4">
        <f t="shared" si="167"/>
        <v>9391.8548119277402</v>
      </c>
      <c r="O330" s="4">
        <f t="shared" si="171"/>
        <v>854894.38017562311</v>
      </c>
      <c r="P330" s="4">
        <f>SUM(O330:O332)</f>
        <v>2312143.2535449821</v>
      </c>
      <c r="Q330" s="22">
        <f t="shared" si="168"/>
        <v>25.637676830234646</v>
      </c>
    </row>
    <row r="331" spans="1:17" s="5" customFormat="1" x14ac:dyDescent="0.2">
      <c r="A331" s="23" t="s">
        <v>39</v>
      </c>
      <c r="B331" s="18" t="s">
        <v>11</v>
      </c>
      <c r="C331" s="24">
        <v>693</v>
      </c>
      <c r="D331" s="24">
        <v>806</v>
      </c>
      <c r="E331" s="24">
        <v>869</v>
      </c>
      <c r="F331" s="56">
        <f t="shared" si="141"/>
        <v>789.33333333333337</v>
      </c>
      <c r="G331" s="44">
        <v>15776</v>
      </c>
      <c r="H331" s="59">
        <v>789.33333333333337</v>
      </c>
      <c r="I331" s="4">
        <f>(H331/G331)</f>
        <v>5.0033806626098715E-2</v>
      </c>
      <c r="J331" s="4">
        <v>0.5</v>
      </c>
      <c r="K331" s="4">
        <f>(5*I331)/(1+5*(1-0.5)*I331)</f>
        <v>0.22235576923076922</v>
      </c>
      <c r="L331" s="4">
        <f t="shared" si="166"/>
        <v>0.77764423076923084</v>
      </c>
      <c r="M331" s="21">
        <f t="shared" si="169"/>
        <v>80793.510611598438</v>
      </c>
      <c r="N331" s="4">
        <f t="shared" si="167"/>
        <v>17964.903200896282</v>
      </c>
      <c r="O331" s="4">
        <f>5 * (M332 + 0.5 * N331)</f>
        <v>359055.29505575146</v>
      </c>
      <c r="P331" s="4">
        <f>SUM(O331:O332)</f>
        <v>1457248.8733693589</v>
      </c>
      <c r="Q331" s="22">
        <f t="shared" si="168"/>
        <v>18.036706937700036</v>
      </c>
    </row>
    <row r="332" spans="1:17" s="5" customFormat="1" x14ac:dyDescent="0.2">
      <c r="A332" s="23" t="s">
        <v>39</v>
      </c>
      <c r="B332" s="18" t="s">
        <v>12</v>
      </c>
      <c r="C332" s="24">
        <v>1402</v>
      </c>
      <c r="D332" s="24">
        <v>1498</v>
      </c>
      <c r="E332" s="24">
        <v>1282</v>
      </c>
      <c r="F332" s="56">
        <f t="shared" ref="F332:F395" si="172">AVERAGE(C332,D332,E332)</f>
        <v>1394</v>
      </c>
      <c r="G332" s="44">
        <v>24366</v>
      </c>
      <c r="H332" s="59">
        <v>1394</v>
      </c>
      <c r="I332" s="4">
        <f>(H332/G332)</f>
        <v>5.7210867602396784E-2</v>
      </c>
      <c r="J332" s="4">
        <v>0.5</v>
      </c>
      <c r="K332" s="4">
        <f>(10*I332)/(1+10*(1-0.5)*I332)</f>
        <v>0.44485575695685475</v>
      </c>
      <c r="L332" s="4">
        <f t="shared" si="166"/>
        <v>0.55514424304314525</v>
      </c>
      <c r="M332" s="21">
        <f t="shared" si="169"/>
        <v>62828.607410702156</v>
      </c>
      <c r="N332" s="4">
        <f t="shared" si="167"/>
        <v>62828.607410702156</v>
      </c>
      <c r="O332" s="4">
        <f>M332/I332</f>
        <v>1098193.5783136075</v>
      </c>
      <c r="P332" s="4">
        <f>SUM(O332:O332)</f>
        <v>1098193.5783136075</v>
      </c>
      <c r="Q332" s="22">
        <f t="shared" si="168"/>
        <v>17.47919655667145</v>
      </c>
    </row>
    <row r="333" spans="1:17" s="5" customFormat="1" ht="12" thickBot="1" x14ac:dyDescent="0.25">
      <c r="A333" s="37" t="s">
        <v>39</v>
      </c>
      <c r="B333" s="38" t="s">
        <v>13</v>
      </c>
      <c r="C333" s="39"/>
      <c r="D333" s="39"/>
      <c r="E333" s="39"/>
      <c r="F333" s="61"/>
      <c r="G333" s="40">
        <v>1452</v>
      </c>
      <c r="H333" s="58"/>
      <c r="I333" s="41"/>
      <c r="J333" s="41"/>
      <c r="K333" s="41"/>
      <c r="L333" s="41"/>
      <c r="M333" s="42"/>
      <c r="N333" s="41"/>
      <c r="O333" s="41"/>
      <c r="P333" s="41"/>
      <c r="Q333" s="43"/>
    </row>
    <row r="334" spans="1:17" s="5" customFormat="1" x14ac:dyDescent="0.2">
      <c r="A334" s="23" t="s">
        <v>40</v>
      </c>
      <c r="B334" s="18" t="s">
        <v>2</v>
      </c>
      <c r="C334" s="24"/>
      <c r="D334" s="24"/>
      <c r="E334" s="24"/>
      <c r="F334" s="56"/>
      <c r="G334" s="44">
        <v>1156597</v>
      </c>
      <c r="H334" s="59"/>
      <c r="I334" s="4"/>
      <c r="J334" s="4"/>
      <c r="K334" s="4"/>
      <c r="L334" s="4"/>
      <c r="M334" s="21"/>
      <c r="N334" s="4"/>
      <c r="O334" s="4"/>
      <c r="P334" s="4"/>
      <c r="Q334" s="22"/>
    </row>
    <row r="335" spans="1:17" s="5" customFormat="1" x14ac:dyDescent="0.2">
      <c r="A335" s="23" t="s">
        <v>40</v>
      </c>
      <c r="B335" s="18" t="s">
        <v>3</v>
      </c>
      <c r="C335" s="24">
        <v>43</v>
      </c>
      <c r="D335" s="24">
        <v>155</v>
      </c>
      <c r="E335" s="24">
        <v>71</v>
      </c>
      <c r="F335" s="56">
        <f t="shared" si="172"/>
        <v>89.666666666666671</v>
      </c>
      <c r="G335" s="44">
        <v>22294</v>
      </c>
      <c r="H335" s="59">
        <v>89.666666666666671</v>
      </c>
      <c r="I335" s="4">
        <f>(H335/G335)</f>
        <v>4.0220089112167701E-3</v>
      </c>
      <c r="J335" s="4">
        <v>0.1</v>
      </c>
      <c r="K335" s="4">
        <f>(1*I335)/(1+1*(1-0.1)*I335)</f>
        <v>4.0075025214490771E-3</v>
      </c>
      <c r="L335" s="4">
        <f>(1-K335)</f>
        <v>0.9959924974785509</v>
      </c>
      <c r="M335" s="21">
        <v>100000</v>
      </c>
      <c r="N335" s="4">
        <f>(M335-M336)</f>
        <v>400.75025214490597</v>
      </c>
      <c r="O335" s="4">
        <f>(0.1*M335)+(1-0.1)*M336</f>
        <v>99639.324773069588</v>
      </c>
      <c r="P335" s="4">
        <f>SUM(O335:O344)</f>
        <v>7129888.8914080271</v>
      </c>
      <c r="Q335" s="22">
        <f>P335/M335</f>
        <v>71.298888914080266</v>
      </c>
    </row>
    <row r="336" spans="1:17" s="5" customFormat="1" x14ac:dyDescent="0.2">
      <c r="A336" s="23" t="s">
        <v>40</v>
      </c>
      <c r="B336" s="36" t="s">
        <v>4</v>
      </c>
      <c r="C336" s="24">
        <v>37</v>
      </c>
      <c r="D336" s="24">
        <v>33</v>
      </c>
      <c r="E336" s="24">
        <v>133</v>
      </c>
      <c r="F336" s="56">
        <f t="shared" si="172"/>
        <v>67.666666666666671</v>
      </c>
      <c r="G336" s="44">
        <v>97626</v>
      </c>
      <c r="H336" s="59">
        <v>67.666666666666671</v>
      </c>
      <c r="I336" s="4">
        <f>(H336/G336)</f>
        <v>6.9312136794160036E-4</v>
      </c>
      <c r="J336" s="4">
        <v>0.5</v>
      </c>
      <c r="K336" s="4">
        <f>(4*I336)/(1+4*(1-0.5)*I336)</f>
        <v>2.7686474543445944E-3</v>
      </c>
      <c r="L336" s="4">
        <f t="shared" ref="L336:L344" si="173">(1-K336)</f>
        <v>0.99723135254565543</v>
      </c>
      <c r="M336" s="21">
        <f>(M335*L335)</f>
        <v>99599.249747855094</v>
      </c>
      <c r="N336" s="4">
        <f t="shared" ref="N336:N344" si="174">(M336-M337)</f>
        <v>275.75520926903118</v>
      </c>
      <c r="O336" s="4">
        <f>4 * (M337 + 0.5 * N336)</f>
        <v>397845.48857288231</v>
      </c>
      <c r="P336" s="4">
        <f>SUM(O336:O344)</f>
        <v>7030249.5666349577</v>
      </c>
      <c r="Q336" s="22">
        <f t="shared" ref="Q336:Q344" si="175">P336/M336</f>
        <v>70.585366701382782</v>
      </c>
    </row>
    <row r="337" spans="1:17" s="5" customFormat="1" x14ac:dyDescent="0.2">
      <c r="A337" s="23" t="s">
        <v>40</v>
      </c>
      <c r="B337" s="36" t="s">
        <v>5</v>
      </c>
      <c r="C337" s="24">
        <v>39</v>
      </c>
      <c r="D337" s="24">
        <v>64</v>
      </c>
      <c r="E337" s="24">
        <v>158</v>
      </c>
      <c r="F337" s="56">
        <f t="shared" si="172"/>
        <v>87</v>
      </c>
      <c r="G337" s="44">
        <v>269396</v>
      </c>
      <c r="H337" s="59">
        <v>87</v>
      </c>
      <c r="I337" s="4">
        <f>(H337/G337)</f>
        <v>3.2294466139066655E-4</v>
      </c>
      <c r="J337" s="4">
        <v>0.5</v>
      </c>
      <c r="K337" s="4">
        <f>(10*I337)/(1+10*(1-0.5)*I337)</f>
        <v>3.2242403578536202E-3</v>
      </c>
      <c r="L337" s="4">
        <f t="shared" si="173"/>
        <v>0.99677575964214638</v>
      </c>
      <c r="M337" s="21">
        <f t="shared" ref="M337:M344" si="176">(M336*L336)</f>
        <v>99323.494538586063</v>
      </c>
      <c r="N337" s="4">
        <f t="shared" si="174"/>
        <v>320.24281957437051</v>
      </c>
      <c r="O337" s="4">
        <f>10 * (M338 + 0.5 * N337)</f>
        <v>991633.73128798883</v>
      </c>
      <c r="P337" s="4">
        <f>SUM(O337:O344)</f>
        <v>6632404.0780620761</v>
      </c>
      <c r="Q337" s="22">
        <f t="shared" si="175"/>
        <v>66.775782596789938</v>
      </c>
    </row>
    <row r="338" spans="1:17" s="5" customFormat="1" x14ac:dyDescent="0.2">
      <c r="A338" s="23" t="s">
        <v>40</v>
      </c>
      <c r="B338" s="18" t="s">
        <v>6</v>
      </c>
      <c r="C338" s="24">
        <v>187</v>
      </c>
      <c r="D338" s="24">
        <v>116</v>
      </c>
      <c r="E338" s="24">
        <v>111</v>
      </c>
      <c r="F338" s="56">
        <f t="shared" si="172"/>
        <v>138</v>
      </c>
      <c r="G338" s="44">
        <v>215235</v>
      </c>
      <c r="H338" s="59">
        <v>138</v>
      </c>
      <c r="I338" s="4">
        <f>(H338/G338)</f>
        <v>6.4115966269426446E-4</v>
      </c>
      <c r="J338" s="4">
        <v>0.5</v>
      </c>
      <c r="K338" s="4">
        <f t="shared" ref="K338:K342" si="177">(10*I338)/(1+10*(1-0.5)*I338)</f>
        <v>6.3911080236193135E-3</v>
      </c>
      <c r="L338" s="4">
        <f t="shared" si="173"/>
        <v>0.99360889197638069</v>
      </c>
      <c r="M338" s="21">
        <f t="shared" si="176"/>
        <v>99003.251719011692</v>
      </c>
      <c r="N338" s="4">
        <f t="shared" si="174"/>
        <v>632.7404764257808</v>
      </c>
      <c r="O338" s="4">
        <f t="shared" ref="O338:O342" si="178">10 * (M339 + 0.5 * N338)</f>
        <v>986868.814807988</v>
      </c>
      <c r="P338" s="4">
        <f>SUM(O338:O344)</f>
        <v>5640770.3467740873</v>
      </c>
      <c r="Q338" s="22">
        <f t="shared" si="175"/>
        <v>56.975606849596886</v>
      </c>
    </row>
    <row r="339" spans="1:17" s="5" customFormat="1" x14ac:dyDescent="0.2">
      <c r="A339" s="23" t="s">
        <v>40</v>
      </c>
      <c r="B339" s="18" t="s">
        <v>7</v>
      </c>
      <c r="C339" s="24">
        <v>375</v>
      </c>
      <c r="D339" s="24">
        <v>198</v>
      </c>
      <c r="E339" s="24">
        <v>120</v>
      </c>
      <c r="F339" s="56">
        <f t="shared" si="172"/>
        <v>231</v>
      </c>
      <c r="G339" s="44">
        <v>160735</v>
      </c>
      <c r="H339" s="59">
        <v>231</v>
      </c>
      <c r="I339" s="4">
        <f>(H339/G339)</f>
        <v>1.4371481009114381E-3</v>
      </c>
      <c r="J339" s="4">
        <v>0.5</v>
      </c>
      <c r="K339" s="4">
        <f t="shared" si="177"/>
        <v>1.4268948051145839E-2</v>
      </c>
      <c r="L339" s="4">
        <f t="shared" si="173"/>
        <v>0.98573105194885413</v>
      </c>
      <c r="M339" s="21">
        <f t="shared" si="176"/>
        <v>98370.511242585912</v>
      </c>
      <c r="N339" s="4">
        <f t="shared" si="174"/>
        <v>1403.643714685124</v>
      </c>
      <c r="O339" s="4">
        <f t="shared" si="178"/>
        <v>976686.89385243342</v>
      </c>
      <c r="P339" s="4">
        <f>SUM(O339:O344)</f>
        <v>4653901.5319660995</v>
      </c>
      <c r="Q339" s="22">
        <f t="shared" si="175"/>
        <v>47.309925232465027</v>
      </c>
    </row>
    <row r="340" spans="1:17" s="5" customFormat="1" x14ac:dyDescent="0.2">
      <c r="A340" s="23" t="s">
        <v>40</v>
      </c>
      <c r="B340" s="18" t="s">
        <v>8</v>
      </c>
      <c r="C340" s="24">
        <v>748</v>
      </c>
      <c r="D340" s="24">
        <v>512</v>
      </c>
      <c r="E340" s="24">
        <v>148</v>
      </c>
      <c r="F340" s="56">
        <f t="shared" si="172"/>
        <v>469.33333333333331</v>
      </c>
      <c r="G340" s="44">
        <v>140070</v>
      </c>
      <c r="H340" s="59">
        <v>469.33333333333331</v>
      </c>
      <c r="I340" s="4">
        <f>(H340/G340)</f>
        <v>3.3507055995811615E-3</v>
      </c>
      <c r="J340" s="4">
        <v>0.5</v>
      </c>
      <c r="K340" s="4">
        <f t="shared" si="177"/>
        <v>3.2954944411936797E-2</v>
      </c>
      <c r="L340" s="4">
        <f t="shared" si="173"/>
        <v>0.9670450555880632</v>
      </c>
      <c r="M340" s="21">
        <f t="shared" si="176"/>
        <v>96966.867527900788</v>
      </c>
      <c r="N340" s="4">
        <f t="shared" si="174"/>
        <v>3195.5377291816112</v>
      </c>
      <c r="O340" s="4">
        <f t="shared" si="178"/>
        <v>953690.98663309985</v>
      </c>
      <c r="P340" s="4">
        <f>SUM(O340:O344)</f>
        <v>3677214.6381136663</v>
      </c>
      <c r="Q340" s="22">
        <f t="shared" si="175"/>
        <v>37.922382478279005</v>
      </c>
    </row>
    <row r="341" spans="1:17" s="5" customFormat="1" x14ac:dyDescent="0.2">
      <c r="A341" s="23" t="s">
        <v>40</v>
      </c>
      <c r="B341" s="18" t="s">
        <v>9</v>
      </c>
      <c r="C341" s="24">
        <v>919</v>
      </c>
      <c r="D341" s="24">
        <v>730</v>
      </c>
      <c r="E341" s="24">
        <v>201</v>
      </c>
      <c r="F341" s="56">
        <f t="shared" si="172"/>
        <v>616.66666666666663</v>
      </c>
      <c r="G341" s="44">
        <v>104294</v>
      </c>
      <c r="H341" s="59">
        <v>616.66666666666663</v>
      </c>
      <c r="I341" s="4">
        <f>(H341/G341)</f>
        <v>5.9127722272294342E-3</v>
      </c>
      <c r="J341" s="4">
        <v>0.5</v>
      </c>
      <c r="K341" s="4">
        <f t="shared" si="177"/>
        <v>5.7429873468019324E-2</v>
      </c>
      <c r="L341" s="4">
        <f t="shared" si="173"/>
        <v>0.94257012653198069</v>
      </c>
      <c r="M341" s="21">
        <f t="shared" si="176"/>
        <v>93771.329798719176</v>
      </c>
      <c r="N341" s="4">
        <f t="shared" si="174"/>
        <v>5385.2756052683544</v>
      </c>
      <c r="O341" s="4">
        <f t="shared" si="178"/>
        <v>910786.91996084992</v>
      </c>
      <c r="P341" s="4">
        <f>SUM(O341:O344)</f>
        <v>2723523.6514805662</v>
      </c>
      <c r="Q341" s="22">
        <f t="shared" si="175"/>
        <v>29.04431084987948</v>
      </c>
    </row>
    <row r="342" spans="1:17" s="5" customFormat="1" x14ac:dyDescent="0.2">
      <c r="A342" s="23" t="s">
        <v>40</v>
      </c>
      <c r="B342" s="18" t="s">
        <v>10</v>
      </c>
      <c r="C342" s="24">
        <v>1037</v>
      </c>
      <c r="D342" s="24">
        <v>1347</v>
      </c>
      <c r="E342" s="24">
        <v>1185</v>
      </c>
      <c r="F342" s="56">
        <f t="shared" si="172"/>
        <v>1189.6666666666667</v>
      </c>
      <c r="G342" s="44">
        <v>74124</v>
      </c>
      <c r="H342" s="59">
        <v>1189.6666666666667</v>
      </c>
      <c r="I342" s="4">
        <f>(H342/G342)</f>
        <v>1.6049682513985575E-2</v>
      </c>
      <c r="J342" s="4">
        <v>0.5</v>
      </c>
      <c r="K342" s="4">
        <f t="shared" si="177"/>
        <v>0.14857399767710031</v>
      </c>
      <c r="L342" s="4">
        <f t="shared" si="173"/>
        <v>0.85142600232289967</v>
      </c>
      <c r="M342" s="21">
        <f t="shared" si="176"/>
        <v>88386.054193450822</v>
      </c>
      <c r="N342" s="4">
        <f t="shared" si="174"/>
        <v>13131.869410425832</v>
      </c>
      <c r="O342" s="4">
        <f t="shared" si="178"/>
        <v>818201.19488237903</v>
      </c>
      <c r="P342" s="4">
        <f>SUM(O342:O344)</f>
        <v>1812736.7315197163</v>
      </c>
      <c r="Q342" s="22">
        <f t="shared" si="175"/>
        <v>20.509307130649525</v>
      </c>
    </row>
    <row r="343" spans="1:17" s="5" customFormat="1" x14ac:dyDescent="0.2">
      <c r="A343" s="23" t="s">
        <v>40</v>
      </c>
      <c r="B343" s="18" t="s">
        <v>11</v>
      </c>
      <c r="C343" s="24">
        <v>1865</v>
      </c>
      <c r="D343" s="24">
        <v>2040</v>
      </c>
      <c r="E343" s="24">
        <v>2695</v>
      </c>
      <c r="F343" s="56">
        <f t="shared" si="172"/>
        <v>2200</v>
      </c>
      <c r="G343" s="44">
        <v>26999</v>
      </c>
      <c r="H343" s="59">
        <v>2200</v>
      </c>
      <c r="I343" s="4">
        <f>(H343/G343)</f>
        <v>8.1484499425904661E-2</v>
      </c>
      <c r="J343" s="4">
        <v>0.5</v>
      </c>
      <c r="K343" s="4">
        <f>(5*I343)/(1+5*(1-0.5)*I343)</f>
        <v>0.33847195298316868</v>
      </c>
      <c r="L343" s="4">
        <f t="shared" si="173"/>
        <v>0.66152804701683132</v>
      </c>
      <c r="M343" s="21">
        <f t="shared" si="176"/>
        <v>75254.18478302499</v>
      </c>
      <c r="N343" s="4">
        <f t="shared" si="174"/>
        <v>25471.430893666722</v>
      </c>
      <c r="O343" s="4">
        <f>5 * (M344 + 0.5 * N343)</f>
        <v>312592.34668095817</v>
      </c>
      <c r="P343" s="4">
        <f>SUM(O343:O344)</f>
        <v>994535.5366373373</v>
      </c>
      <c r="Q343" s="22">
        <f t="shared" si="175"/>
        <v>13.215684144407524</v>
      </c>
    </row>
    <row r="344" spans="1:17" s="5" customFormat="1" x14ac:dyDescent="0.2">
      <c r="A344" s="23" t="s">
        <v>40</v>
      </c>
      <c r="B344" s="18" t="s">
        <v>12</v>
      </c>
      <c r="C344" s="24">
        <v>3354</v>
      </c>
      <c r="D344" s="24">
        <v>2995</v>
      </c>
      <c r="E344" s="24">
        <v>3541</v>
      </c>
      <c r="F344" s="56">
        <f t="shared" si="172"/>
        <v>3296.6666666666665</v>
      </c>
      <c r="G344" s="44">
        <v>45159</v>
      </c>
      <c r="H344" s="59">
        <v>3296.6666666666665</v>
      </c>
      <c r="I344" s="4">
        <f>(H344/G344)</f>
        <v>7.3001321257482821E-2</v>
      </c>
      <c r="J344" s="4">
        <v>0.5</v>
      </c>
      <c r="K344" s="4">
        <f>(10*I344)/(1+10*(1-0.5)*I344)</f>
        <v>0.53480562600377446</v>
      </c>
      <c r="L344" s="4">
        <f t="shared" si="173"/>
        <v>0.46519437399622554</v>
      </c>
      <c r="M344" s="21">
        <f t="shared" si="176"/>
        <v>49782.753889358268</v>
      </c>
      <c r="N344" s="4">
        <f t="shared" si="174"/>
        <v>49782.753889358268</v>
      </c>
      <c r="O344" s="4">
        <f>M344/I344</f>
        <v>681943.18995637912</v>
      </c>
      <c r="P344" s="4">
        <f>SUM(O344:O344)</f>
        <v>681943.18995637912</v>
      </c>
      <c r="Q344" s="22">
        <f t="shared" si="175"/>
        <v>13.698382204246712</v>
      </c>
    </row>
    <row r="345" spans="1:17" s="5" customFormat="1" ht="12" thickBot="1" x14ac:dyDescent="0.25">
      <c r="A345" s="37" t="s">
        <v>40</v>
      </c>
      <c r="B345" s="38" t="s">
        <v>13</v>
      </c>
      <c r="C345" s="39"/>
      <c r="D345" s="39"/>
      <c r="E345" s="39"/>
      <c r="F345" s="61"/>
      <c r="G345" s="40">
        <v>665</v>
      </c>
      <c r="H345" s="58"/>
      <c r="I345" s="41"/>
      <c r="J345" s="41"/>
      <c r="K345" s="41"/>
      <c r="L345" s="41"/>
      <c r="M345" s="42"/>
      <c r="N345" s="41"/>
      <c r="O345" s="41"/>
      <c r="P345" s="41"/>
      <c r="Q345" s="43"/>
    </row>
    <row r="346" spans="1:17" s="5" customFormat="1" x14ac:dyDescent="0.2">
      <c r="A346" s="23" t="s">
        <v>41</v>
      </c>
      <c r="B346" s="18" t="s">
        <v>2</v>
      </c>
      <c r="C346" s="24"/>
      <c r="D346" s="24"/>
      <c r="E346" s="24"/>
      <c r="F346" s="56"/>
      <c r="G346" s="44">
        <v>1335551</v>
      </c>
      <c r="H346" s="59"/>
      <c r="I346" s="4"/>
      <c r="J346" s="4"/>
      <c r="K346" s="4"/>
      <c r="L346" s="4"/>
      <c r="M346" s="21"/>
      <c r="N346" s="4"/>
      <c r="O346" s="4"/>
      <c r="P346" s="4"/>
      <c r="Q346" s="22"/>
    </row>
    <row r="347" spans="1:17" s="5" customFormat="1" x14ac:dyDescent="0.2">
      <c r="A347" s="23" t="s">
        <v>41</v>
      </c>
      <c r="B347" s="18" t="s">
        <v>3</v>
      </c>
      <c r="C347" s="24">
        <v>91</v>
      </c>
      <c r="D347" s="24">
        <v>70</v>
      </c>
      <c r="E347" s="24">
        <v>0</v>
      </c>
      <c r="F347" s="56">
        <f t="shared" si="172"/>
        <v>53.666666666666664</v>
      </c>
      <c r="G347" s="44">
        <v>26875</v>
      </c>
      <c r="H347" s="59">
        <v>53.666666666666664</v>
      </c>
      <c r="I347" s="4">
        <f>(H347/G347)</f>
        <v>1.9968992248062013E-3</v>
      </c>
      <c r="J347" s="4">
        <v>0.1</v>
      </c>
      <c r="K347" s="4">
        <f>(1*I347)/(1+1*(1-0.1)*I347)</f>
        <v>1.9933168172797042E-3</v>
      </c>
      <c r="L347" s="4">
        <f>(1-K347)</f>
        <v>0.99800668318272034</v>
      </c>
      <c r="M347" s="21">
        <v>100000</v>
      </c>
      <c r="N347" s="4">
        <f>(M347-M348)</f>
        <v>199.33168172797014</v>
      </c>
      <c r="O347" s="4">
        <f>(0.1*M347)+(1-0.1)*M348</f>
        <v>99820.601486444823</v>
      </c>
      <c r="P347" s="4">
        <f>SUM(O347:O356)</f>
        <v>7786530.74946196</v>
      </c>
      <c r="Q347" s="22">
        <f>P347/M347</f>
        <v>77.8653074946196</v>
      </c>
    </row>
    <row r="348" spans="1:17" s="5" customFormat="1" x14ac:dyDescent="0.2">
      <c r="A348" s="23" t="s">
        <v>41</v>
      </c>
      <c r="B348" s="36" t="s">
        <v>4</v>
      </c>
      <c r="C348" s="24">
        <v>225</v>
      </c>
      <c r="D348" s="24">
        <v>167</v>
      </c>
      <c r="E348" s="24">
        <v>54</v>
      </c>
      <c r="F348" s="56">
        <f t="shared" si="172"/>
        <v>148.66666666666666</v>
      </c>
      <c r="G348" s="44">
        <v>110159</v>
      </c>
      <c r="H348" s="59">
        <v>148.66666666666666</v>
      </c>
      <c r="I348" s="4">
        <f>(H348/G348)</f>
        <v>1.3495644174935017E-3</v>
      </c>
      <c r="J348" s="4">
        <v>0.5</v>
      </c>
      <c r="K348" s="4">
        <f>(4*I348)/(1+4*(1-0.5)*I348)</f>
        <v>5.383726299080481E-3</v>
      </c>
      <c r="L348" s="4">
        <f t="shared" ref="L348:L356" si="179">(1-K348)</f>
        <v>0.99461627370091954</v>
      </c>
      <c r="M348" s="21">
        <f>(M347*L347)</f>
        <v>99800.66831827203</v>
      </c>
      <c r="N348" s="4">
        <f t="shared" ref="N348:N356" si="180">(M348-M349)</f>
        <v>537.29948269088345</v>
      </c>
      <c r="O348" s="4">
        <f>4 * (M349 + 0.5 * N348)</f>
        <v>398128.07430770632</v>
      </c>
      <c r="P348" s="4">
        <f>SUM(O348:O356)</f>
        <v>7686710.1479755156</v>
      </c>
      <c r="Q348" s="22">
        <f t="shared" ref="Q348:Q356" si="181">P348/M348</f>
        <v>77.020627992810674</v>
      </c>
    </row>
    <row r="349" spans="1:17" s="5" customFormat="1" x14ac:dyDescent="0.2">
      <c r="A349" s="23" t="s">
        <v>41</v>
      </c>
      <c r="B349" s="36" t="s">
        <v>5</v>
      </c>
      <c r="C349" s="24">
        <v>191</v>
      </c>
      <c r="D349" s="24">
        <v>187</v>
      </c>
      <c r="E349" s="24">
        <v>36</v>
      </c>
      <c r="F349" s="56">
        <f t="shared" si="172"/>
        <v>138</v>
      </c>
      <c r="G349" s="44">
        <v>324412</v>
      </c>
      <c r="H349" s="59">
        <v>138</v>
      </c>
      <c r="I349" s="4">
        <f>(H349/G349)</f>
        <v>4.2538500425385006E-4</v>
      </c>
      <c r="J349" s="4">
        <v>0.5</v>
      </c>
      <c r="K349" s="4">
        <f>(10*I349)/(1+10*(1-0.5)*I349)</f>
        <v>4.24482162521301E-3</v>
      </c>
      <c r="L349" s="4">
        <f t="shared" si="179"/>
        <v>0.995755178374787</v>
      </c>
      <c r="M349" s="21">
        <f t="shared" ref="M349:M356" si="182">(M348*L348)</f>
        <v>99263.368835581146</v>
      </c>
      <c r="N349" s="4">
        <f t="shared" si="180"/>
        <v>421.35529462476552</v>
      </c>
      <c r="O349" s="4">
        <f>10 * (M350 + 0.5 * N349)</f>
        <v>990526.91188268771</v>
      </c>
      <c r="P349" s="4">
        <f>SUM(O349:O356)</f>
        <v>7288582.0736678094</v>
      </c>
      <c r="Q349" s="22">
        <f t="shared" si="181"/>
        <v>73.426704726700777</v>
      </c>
    </row>
    <row r="350" spans="1:17" s="5" customFormat="1" x14ac:dyDescent="0.2">
      <c r="A350" s="23" t="s">
        <v>41</v>
      </c>
      <c r="B350" s="18" t="s">
        <v>6</v>
      </c>
      <c r="C350" s="24">
        <v>169</v>
      </c>
      <c r="D350" s="24">
        <v>188</v>
      </c>
      <c r="E350" s="24">
        <v>61</v>
      </c>
      <c r="F350" s="56">
        <f t="shared" si="172"/>
        <v>139.33333333333334</v>
      </c>
      <c r="G350" s="44">
        <v>276109</v>
      </c>
      <c r="H350" s="59">
        <v>139.33333333333334</v>
      </c>
      <c r="I350" s="4">
        <f>(H350/G350)</f>
        <v>5.0463162495005E-4</v>
      </c>
      <c r="J350" s="4">
        <v>0.5</v>
      </c>
      <c r="K350" s="4">
        <f t="shared" ref="K350:K354" si="183">(10*I350)/(1+10*(1-0.5)*I350)</f>
        <v>5.0336156412982887E-3</v>
      </c>
      <c r="L350" s="4">
        <f t="shared" si="179"/>
        <v>0.99496638435870166</v>
      </c>
      <c r="M350" s="21">
        <f t="shared" si="182"/>
        <v>98842.013540956381</v>
      </c>
      <c r="N350" s="4">
        <f t="shared" si="180"/>
        <v>497.53270537717617</v>
      </c>
      <c r="O350" s="4">
        <f t="shared" ref="O350:O354" si="184">10 * (M351 + 0.5 * N350)</f>
        <v>985932.47188267787</v>
      </c>
      <c r="P350" s="4">
        <f>SUM(O350:O356)</f>
        <v>6298055.161785122</v>
      </c>
      <c r="Q350" s="22">
        <f t="shared" si="181"/>
        <v>63.718402085925199</v>
      </c>
    </row>
    <row r="351" spans="1:17" s="5" customFormat="1" x14ac:dyDescent="0.2">
      <c r="A351" s="23" t="s">
        <v>41</v>
      </c>
      <c r="B351" s="18" t="s">
        <v>7</v>
      </c>
      <c r="C351" s="24">
        <v>421</v>
      </c>
      <c r="D351" s="24">
        <v>479</v>
      </c>
      <c r="E351" s="24">
        <v>73</v>
      </c>
      <c r="F351" s="56">
        <f t="shared" si="172"/>
        <v>324.33333333333331</v>
      </c>
      <c r="G351" s="44">
        <v>195131</v>
      </c>
      <c r="H351" s="59">
        <v>324.33333333333331</v>
      </c>
      <c r="I351" s="4">
        <f>(H351/G351)</f>
        <v>1.6621312519965218E-3</v>
      </c>
      <c r="J351" s="4">
        <v>0.5</v>
      </c>
      <c r="K351" s="4">
        <f t="shared" si="183"/>
        <v>1.6484317027469345E-2</v>
      </c>
      <c r="L351" s="4">
        <f t="shared" si="179"/>
        <v>0.98351568297253067</v>
      </c>
      <c r="M351" s="21">
        <f t="shared" si="182"/>
        <v>98344.480835579205</v>
      </c>
      <c r="N351" s="4">
        <f t="shared" si="180"/>
        <v>1621.1415999955643</v>
      </c>
      <c r="O351" s="4">
        <f t="shared" si="184"/>
        <v>975339.10035581421</v>
      </c>
      <c r="P351" s="4">
        <f>SUM(O351:O356)</f>
        <v>5312122.6899024444</v>
      </c>
      <c r="Q351" s="22">
        <f t="shared" si="181"/>
        <v>54.015463244792656</v>
      </c>
    </row>
    <row r="352" spans="1:17" s="5" customFormat="1" x14ac:dyDescent="0.2">
      <c r="A352" s="23" t="s">
        <v>41</v>
      </c>
      <c r="B352" s="18" t="s">
        <v>8</v>
      </c>
      <c r="C352" s="24">
        <v>496</v>
      </c>
      <c r="D352" s="24">
        <v>495</v>
      </c>
      <c r="E352" s="24">
        <v>70</v>
      </c>
      <c r="F352" s="56">
        <f t="shared" si="172"/>
        <v>353.66666666666669</v>
      </c>
      <c r="G352" s="44">
        <v>157524</v>
      </c>
      <c r="H352" s="59">
        <v>353.66666666666669</v>
      </c>
      <c r="I352" s="4">
        <f>(H352/G352)</f>
        <v>2.2451605258034754E-3</v>
      </c>
      <c r="J352" s="4">
        <v>0.5</v>
      </c>
      <c r="K352" s="4">
        <f t="shared" si="183"/>
        <v>2.2202365880760112E-2</v>
      </c>
      <c r="L352" s="4">
        <f t="shared" si="179"/>
        <v>0.97779763411923992</v>
      </c>
      <c r="M352" s="21">
        <f t="shared" si="182"/>
        <v>96723.33923558364</v>
      </c>
      <c r="N352" s="4">
        <f t="shared" si="180"/>
        <v>2147.4869669173058</v>
      </c>
      <c r="O352" s="4">
        <f t="shared" si="184"/>
        <v>956495.95752125001</v>
      </c>
      <c r="P352" s="4">
        <f>SUM(O352:O356)</f>
        <v>4336783.5895466302</v>
      </c>
      <c r="Q352" s="22">
        <f t="shared" si="181"/>
        <v>44.836992020961645</v>
      </c>
    </row>
    <row r="353" spans="1:17" s="5" customFormat="1" x14ac:dyDescent="0.2">
      <c r="A353" s="23" t="s">
        <v>41</v>
      </c>
      <c r="B353" s="18" t="s">
        <v>9</v>
      </c>
      <c r="C353" s="24">
        <v>687</v>
      </c>
      <c r="D353" s="24">
        <v>794</v>
      </c>
      <c r="E353" s="24">
        <v>175</v>
      </c>
      <c r="F353" s="56">
        <f t="shared" si="172"/>
        <v>552</v>
      </c>
      <c r="G353" s="44">
        <v>108173</v>
      </c>
      <c r="H353" s="59">
        <v>552</v>
      </c>
      <c r="I353" s="4">
        <f>(H353/G353)</f>
        <v>5.1029369620885067E-3</v>
      </c>
      <c r="J353" s="4">
        <v>0.5</v>
      </c>
      <c r="K353" s="4">
        <f t="shared" si="183"/>
        <v>4.9759764903139735E-2</v>
      </c>
      <c r="L353" s="4">
        <f t="shared" si="179"/>
        <v>0.95024023509686029</v>
      </c>
      <c r="M353" s="21">
        <f t="shared" si="182"/>
        <v>94575.852268666335</v>
      </c>
      <c r="N353" s="4">
        <f t="shared" si="180"/>
        <v>4706.0721744029142</v>
      </c>
      <c r="O353" s="4">
        <f t="shared" si="184"/>
        <v>922228.16181464877</v>
      </c>
      <c r="P353" s="4">
        <f>SUM(O353:O356)</f>
        <v>3380287.6320253797</v>
      </c>
      <c r="Q353" s="22">
        <f t="shared" si="181"/>
        <v>35.741550839244127</v>
      </c>
    </row>
    <row r="354" spans="1:17" s="5" customFormat="1" x14ac:dyDescent="0.2">
      <c r="A354" s="23" t="s">
        <v>41</v>
      </c>
      <c r="B354" s="18" t="s">
        <v>10</v>
      </c>
      <c r="C354" s="24">
        <v>994</v>
      </c>
      <c r="D354" s="24">
        <v>1107</v>
      </c>
      <c r="E354" s="24">
        <v>261</v>
      </c>
      <c r="F354" s="56">
        <f t="shared" si="172"/>
        <v>787.33333333333337</v>
      </c>
      <c r="G354" s="44">
        <v>71486</v>
      </c>
      <c r="H354" s="59">
        <v>787.33333333333337</v>
      </c>
      <c r="I354" s="4">
        <f>(H354/G354)</f>
        <v>1.1013811562170682E-2</v>
      </c>
      <c r="J354" s="4">
        <v>0.5</v>
      </c>
      <c r="K354" s="4">
        <f t="shared" si="183"/>
        <v>0.10438948503544469</v>
      </c>
      <c r="L354" s="4">
        <f t="shared" si="179"/>
        <v>0.89561051496455535</v>
      </c>
      <c r="M354" s="21">
        <f t="shared" si="182"/>
        <v>89869.78009426342</v>
      </c>
      <c r="N354" s="4">
        <f t="shared" si="180"/>
        <v>9381.4600642888108</v>
      </c>
      <c r="O354" s="4">
        <f t="shared" si="184"/>
        <v>851790.50062119018</v>
      </c>
      <c r="P354" s="4">
        <f>SUM(O354:O356)</f>
        <v>2458059.470210731</v>
      </c>
      <c r="Q354" s="22">
        <f t="shared" si="181"/>
        <v>27.351346221527411</v>
      </c>
    </row>
    <row r="355" spans="1:17" s="5" customFormat="1" x14ac:dyDescent="0.2">
      <c r="A355" s="23" t="s">
        <v>41</v>
      </c>
      <c r="B355" s="18" t="s">
        <v>11</v>
      </c>
      <c r="C355" s="24">
        <v>688</v>
      </c>
      <c r="D355" s="24">
        <v>1050</v>
      </c>
      <c r="E355" s="24">
        <v>1992</v>
      </c>
      <c r="F355" s="56">
        <f t="shared" si="172"/>
        <v>1243.3333333333333</v>
      </c>
      <c r="G355" s="44">
        <v>24296</v>
      </c>
      <c r="H355" s="59">
        <v>1243.3333333333333</v>
      </c>
      <c r="I355" s="4">
        <f>(H355/G355)</f>
        <v>5.117440456590934E-2</v>
      </c>
      <c r="J355" s="4">
        <v>0.5</v>
      </c>
      <c r="K355" s="4">
        <f>(5*I355)/(1+5*(1-0.5)*I355)</f>
        <v>0.22684976828482112</v>
      </c>
      <c r="L355" s="4">
        <f t="shared" si="179"/>
        <v>0.77315023171517883</v>
      </c>
      <c r="M355" s="21">
        <f t="shared" si="182"/>
        <v>80488.320029974609</v>
      </c>
      <c r="N355" s="4">
        <f t="shared" si="180"/>
        <v>18258.756748434273</v>
      </c>
      <c r="O355" s="4">
        <f>5 * (M356 + 0.5 * N355)</f>
        <v>356794.70827878738</v>
      </c>
      <c r="P355" s="4">
        <f>SUM(O355:O356)</f>
        <v>1606268.969589541</v>
      </c>
      <c r="Q355" s="22">
        <f t="shared" si="181"/>
        <v>19.956547347383463</v>
      </c>
    </row>
    <row r="356" spans="1:17" s="5" customFormat="1" x14ac:dyDescent="0.2">
      <c r="A356" s="23" t="s">
        <v>41</v>
      </c>
      <c r="B356" s="18" t="s">
        <v>12</v>
      </c>
      <c r="C356" s="24">
        <v>955</v>
      </c>
      <c r="D356" s="24">
        <v>1351</v>
      </c>
      <c r="E356" s="24">
        <v>3671</v>
      </c>
      <c r="F356" s="56">
        <f t="shared" si="172"/>
        <v>1992.3333333333333</v>
      </c>
      <c r="G356" s="44">
        <v>40003</v>
      </c>
      <c r="H356" s="59">
        <v>1992.3333333333333</v>
      </c>
      <c r="I356" s="4">
        <f>(H356/G356)</f>
        <v>4.9804597988484196E-2</v>
      </c>
      <c r="J356" s="4">
        <v>0.5</v>
      </c>
      <c r="K356" s="4">
        <f>(10*I356)/(1+10*(1-0.5)*I356)</f>
        <v>0.39874844890389205</v>
      </c>
      <c r="L356" s="4">
        <f t="shared" si="179"/>
        <v>0.60125155109610795</v>
      </c>
      <c r="M356" s="21">
        <f t="shared" si="182"/>
        <v>62229.563281540337</v>
      </c>
      <c r="N356" s="4">
        <f t="shared" si="180"/>
        <v>62229.563281540337</v>
      </c>
      <c r="O356" s="4">
        <f>M356/I356</f>
        <v>1249474.2613107536</v>
      </c>
      <c r="P356" s="4">
        <f>SUM(O356:O356)</f>
        <v>1249474.2613107536</v>
      </c>
      <c r="Q356" s="22">
        <f t="shared" si="181"/>
        <v>20.078467458591266</v>
      </c>
    </row>
    <row r="357" spans="1:17" s="5" customFormat="1" ht="12" thickBot="1" x14ac:dyDescent="0.25">
      <c r="A357" s="37" t="s">
        <v>41</v>
      </c>
      <c r="B357" s="38" t="s">
        <v>13</v>
      </c>
      <c r="C357" s="39"/>
      <c r="D357" s="39"/>
      <c r="E357" s="39"/>
      <c r="F357" s="61"/>
      <c r="G357" s="40">
        <v>1383</v>
      </c>
      <c r="H357" s="58"/>
      <c r="I357" s="41"/>
      <c r="J357" s="41"/>
      <c r="K357" s="41"/>
      <c r="L357" s="41"/>
      <c r="M357" s="42"/>
      <c r="N357" s="41"/>
      <c r="O357" s="41"/>
      <c r="P357" s="41"/>
      <c r="Q357" s="43"/>
    </row>
    <row r="358" spans="1:17" s="5" customFormat="1" x14ac:dyDescent="0.2">
      <c r="A358" s="23" t="s">
        <v>42</v>
      </c>
      <c r="B358" s="18" t="s">
        <v>2</v>
      </c>
      <c r="C358" s="24"/>
      <c r="D358" s="24"/>
      <c r="E358" s="24"/>
      <c r="F358" s="56"/>
      <c r="G358" s="44">
        <v>2677333</v>
      </c>
      <c r="H358" s="59"/>
      <c r="I358" s="4"/>
      <c r="J358" s="4"/>
      <c r="K358" s="4"/>
      <c r="L358" s="4"/>
      <c r="M358" s="21"/>
      <c r="N358" s="4"/>
      <c r="O358" s="4"/>
      <c r="P358" s="4"/>
      <c r="Q358" s="22"/>
    </row>
    <row r="359" spans="1:17" s="5" customFormat="1" x14ac:dyDescent="0.2">
      <c r="A359" s="23" t="s">
        <v>42</v>
      </c>
      <c r="B359" s="18" t="s">
        <v>3</v>
      </c>
      <c r="C359" s="24">
        <v>165</v>
      </c>
      <c r="D359" s="24">
        <v>172</v>
      </c>
      <c r="E359" s="24">
        <v>141</v>
      </c>
      <c r="F359" s="56">
        <f t="shared" si="172"/>
        <v>159.33333333333334</v>
      </c>
      <c r="G359" s="44">
        <v>47937</v>
      </c>
      <c r="H359" s="59">
        <v>159.33333333333334</v>
      </c>
      <c r="I359" s="4">
        <f>(H359/G359)</f>
        <v>3.3238069410545788E-3</v>
      </c>
      <c r="J359" s="4">
        <v>0.1</v>
      </c>
      <c r="K359" s="4">
        <f>(1*I359)/(1+1*(1-0.1)*I359)</f>
        <v>3.3138936725429355E-3</v>
      </c>
      <c r="L359" s="4">
        <f>(1-K359)</f>
        <v>0.99668610632745702</v>
      </c>
      <c r="M359" s="21">
        <v>100000</v>
      </c>
      <c r="N359" s="4">
        <f>(M359-M360)</f>
        <v>331.38936725429085</v>
      </c>
      <c r="O359" s="4">
        <f>(0.1*M359)+(1-0.1)*M360</f>
        <v>99701.74956947114</v>
      </c>
      <c r="P359" s="4">
        <f>SUM(O359:O368)</f>
        <v>7201305.3875593832</v>
      </c>
      <c r="Q359" s="22">
        <f>P359/M359</f>
        <v>72.013053875593826</v>
      </c>
    </row>
    <row r="360" spans="1:17" s="5" customFormat="1" x14ac:dyDescent="0.2">
      <c r="A360" s="23" t="s">
        <v>42</v>
      </c>
      <c r="B360" s="36" t="s">
        <v>4</v>
      </c>
      <c r="C360" s="24">
        <v>461</v>
      </c>
      <c r="D360" s="24">
        <v>298</v>
      </c>
      <c r="E360" s="24">
        <v>140</v>
      </c>
      <c r="F360" s="56">
        <f t="shared" si="172"/>
        <v>299.66666666666669</v>
      </c>
      <c r="G360" s="44">
        <v>212273</v>
      </c>
      <c r="H360" s="59">
        <v>299.66666666666669</v>
      </c>
      <c r="I360" s="4">
        <f>(H360/G360)</f>
        <v>1.4117041105871529E-3</v>
      </c>
      <c r="J360" s="4">
        <v>0.5</v>
      </c>
      <c r="K360" s="4">
        <f>(4*I360)/(1+4*(1-0.5)*I360)</f>
        <v>5.6309180619996037E-3</v>
      </c>
      <c r="L360" s="4">
        <f t="shared" ref="L360:L368" si="185">(1-K360)</f>
        <v>0.99436908193800044</v>
      </c>
      <c r="M360" s="21">
        <f>(M359*L359)</f>
        <v>99668.610632745709</v>
      </c>
      <c r="N360" s="4">
        <f t="shared" ref="N360:N368" si="186">(M360-M361)</f>
        <v>561.22577982633084</v>
      </c>
      <c r="O360" s="4">
        <f>4 * (M361 + 0.5 * N360)</f>
        <v>397551.9909713302</v>
      </c>
      <c r="P360" s="4">
        <f>SUM(O360:O368)</f>
        <v>7101603.6379899122</v>
      </c>
      <c r="Q360" s="22">
        <f t="shared" ref="Q360:Q368" si="187">P360/M360</f>
        <v>71.252158456964679</v>
      </c>
    </row>
    <row r="361" spans="1:17" s="5" customFormat="1" x14ac:dyDescent="0.2">
      <c r="A361" s="23" t="s">
        <v>42</v>
      </c>
      <c r="B361" s="36" t="s">
        <v>5</v>
      </c>
      <c r="C361" s="24">
        <v>545</v>
      </c>
      <c r="D361" s="24">
        <v>454</v>
      </c>
      <c r="E361" s="24">
        <v>350</v>
      </c>
      <c r="F361" s="56">
        <f t="shared" si="172"/>
        <v>449.66666666666669</v>
      </c>
      <c r="G361" s="44">
        <v>620359</v>
      </c>
      <c r="H361" s="59">
        <v>449.66666666666669</v>
      </c>
      <c r="I361" s="4">
        <f>(H361/G361)</f>
        <v>7.2484910618958811E-4</v>
      </c>
      <c r="J361" s="4">
        <v>0.5</v>
      </c>
      <c r="K361" s="4">
        <f>(10*I361)/(1+10*(1-0.5)*I361)</f>
        <v>7.2223156167986035E-3</v>
      </c>
      <c r="L361" s="4">
        <f t="shared" si="185"/>
        <v>0.99277768438320135</v>
      </c>
      <c r="M361" s="21">
        <f t="shared" ref="M361:M368" si="188">(M360*L360)</f>
        <v>99107.384852919378</v>
      </c>
      <c r="N361" s="4">
        <f t="shared" si="186"/>
        <v>715.78481336330879</v>
      </c>
      <c r="O361" s="4">
        <f>10 * (M362 + 0.5 * N361)</f>
        <v>987494.92446237721</v>
      </c>
      <c r="P361" s="4">
        <f>SUM(O361:O368)</f>
        <v>6704051.6470185816</v>
      </c>
      <c r="Q361" s="22">
        <f t="shared" si="187"/>
        <v>67.644319915894769</v>
      </c>
    </row>
    <row r="362" spans="1:17" s="5" customFormat="1" x14ac:dyDescent="0.2">
      <c r="A362" s="23" t="s">
        <v>42</v>
      </c>
      <c r="B362" s="18" t="s">
        <v>6</v>
      </c>
      <c r="C362" s="24">
        <v>875</v>
      </c>
      <c r="D362" s="24">
        <v>710</v>
      </c>
      <c r="E362" s="24">
        <v>506</v>
      </c>
      <c r="F362" s="56">
        <f t="shared" si="172"/>
        <v>697</v>
      </c>
      <c r="G362" s="44">
        <v>586143</v>
      </c>
      <c r="H362" s="59">
        <v>697</v>
      </c>
      <c r="I362" s="4">
        <f>(H362/G362)</f>
        <v>1.1891296151280489E-3</v>
      </c>
      <c r="J362" s="4">
        <v>0.5</v>
      </c>
      <c r="K362" s="4">
        <f t="shared" ref="K362:K366" si="189">(10*I362)/(1+10*(1-0.5)*I362)</f>
        <v>1.1821012570637756E-2</v>
      </c>
      <c r="L362" s="4">
        <f t="shared" si="185"/>
        <v>0.98817898742936228</v>
      </c>
      <c r="M362" s="21">
        <f t="shared" si="188"/>
        <v>98391.60003955607</v>
      </c>
      <c r="N362" s="4">
        <f t="shared" si="186"/>
        <v>1163.0883409127564</v>
      </c>
      <c r="O362" s="4">
        <f t="shared" ref="O362:O366" si="190">10 * (M363 + 0.5 * N362)</f>
        <v>978100.55869099684</v>
      </c>
      <c r="P362" s="4">
        <f>SUM(O362:O368)</f>
        <v>5716556.7225562036</v>
      </c>
      <c r="Q362" s="22">
        <f t="shared" si="187"/>
        <v>58.100048380735693</v>
      </c>
    </row>
    <row r="363" spans="1:17" s="5" customFormat="1" x14ac:dyDescent="0.2">
      <c r="A363" s="23" t="s">
        <v>42</v>
      </c>
      <c r="B363" s="18" t="s">
        <v>7</v>
      </c>
      <c r="C363" s="24">
        <v>1547</v>
      </c>
      <c r="D363" s="24">
        <v>1072</v>
      </c>
      <c r="E363" s="24">
        <v>565</v>
      </c>
      <c r="F363" s="56">
        <f t="shared" si="172"/>
        <v>1061.3333333333333</v>
      </c>
      <c r="G363" s="44">
        <v>383706</v>
      </c>
      <c r="H363" s="59">
        <v>1061.3333333333333</v>
      </c>
      <c r="I363" s="4">
        <f>(H363/G363)</f>
        <v>2.7660066127017384E-3</v>
      </c>
      <c r="J363" s="4">
        <v>0.5</v>
      </c>
      <c r="K363" s="4">
        <f t="shared" si="189"/>
        <v>2.7282744863492019E-2</v>
      </c>
      <c r="L363" s="4">
        <f t="shared" si="185"/>
        <v>0.97271725513650797</v>
      </c>
      <c r="M363" s="21">
        <f t="shared" si="188"/>
        <v>97228.511698643313</v>
      </c>
      <c r="N363" s="4">
        <f t="shared" si="186"/>
        <v>2652.660678131142</v>
      </c>
      <c r="O363" s="4">
        <f t="shared" si="190"/>
        <v>959021.81359577749</v>
      </c>
      <c r="P363" s="4">
        <f>SUM(O363:O368)</f>
        <v>4738456.1638652077</v>
      </c>
      <c r="Q363" s="22">
        <f t="shared" si="187"/>
        <v>48.735253487700213</v>
      </c>
    </row>
    <row r="364" spans="1:17" s="5" customFormat="1" x14ac:dyDescent="0.2">
      <c r="A364" s="23" t="s">
        <v>42</v>
      </c>
      <c r="B364" s="18" t="s">
        <v>8</v>
      </c>
      <c r="C364" s="24">
        <v>1079</v>
      </c>
      <c r="D364" s="24">
        <v>1357</v>
      </c>
      <c r="E364" s="24">
        <v>842</v>
      </c>
      <c r="F364" s="56">
        <f t="shared" si="172"/>
        <v>1092.6666666666667</v>
      </c>
      <c r="G364" s="44">
        <v>308067</v>
      </c>
      <c r="H364" s="59">
        <v>1092.6666666666667</v>
      </c>
      <c r="I364" s="4">
        <f>(H364/G364)</f>
        <v>3.5468474931319056E-3</v>
      </c>
      <c r="J364" s="4">
        <v>0.5</v>
      </c>
      <c r="K364" s="4">
        <f t="shared" si="189"/>
        <v>3.4850429145080068E-2</v>
      </c>
      <c r="L364" s="4">
        <f t="shared" si="185"/>
        <v>0.96514957085491992</v>
      </c>
      <c r="M364" s="21">
        <f t="shared" si="188"/>
        <v>94575.851020512171</v>
      </c>
      <c r="N364" s="4">
        <f t="shared" si="186"/>
        <v>3296.0089948260138</v>
      </c>
      <c r="O364" s="4">
        <f t="shared" si="190"/>
        <v>929278.46523099171</v>
      </c>
      <c r="P364" s="4">
        <f>SUM(O364:O368)</f>
        <v>3779434.3502694294</v>
      </c>
      <c r="Q364" s="22">
        <f t="shared" si="187"/>
        <v>39.961938586729957</v>
      </c>
    </row>
    <row r="365" spans="1:17" s="5" customFormat="1" x14ac:dyDescent="0.2">
      <c r="A365" s="23" t="s">
        <v>42</v>
      </c>
      <c r="B365" s="18" t="s">
        <v>9</v>
      </c>
      <c r="C365" s="24">
        <v>3196</v>
      </c>
      <c r="D365" s="24">
        <v>1856</v>
      </c>
      <c r="E365" s="24">
        <v>1131</v>
      </c>
      <c r="F365" s="56">
        <f t="shared" si="172"/>
        <v>2061</v>
      </c>
      <c r="G365" s="44">
        <v>218801</v>
      </c>
      <c r="H365" s="59">
        <v>2061</v>
      </c>
      <c r="I365" s="4">
        <f>(H365/G365)</f>
        <v>9.4195181923300165E-3</v>
      </c>
      <c r="J365" s="4">
        <v>0.5</v>
      </c>
      <c r="K365" s="4">
        <f t="shared" si="189"/>
        <v>8.9958359885817046E-2</v>
      </c>
      <c r="L365" s="4">
        <f t="shared" si="185"/>
        <v>0.91004164011418298</v>
      </c>
      <c r="M365" s="21">
        <f t="shared" si="188"/>
        <v>91279.842025686157</v>
      </c>
      <c r="N365" s="4">
        <f t="shared" si="186"/>
        <v>8211.384879267207</v>
      </c>
      <c r="O365" s="4">
        <f t="shared" si="190"/>
        <v>871741.49586052541</v>
      </c>
      <c r="P365" s="4">
        <f>SUM(O365:O368)</f>
        <v>2850155.8850384378</v>
      </c>
      <c r="Q365" s="22">
        <f t="shared" si="187"/>
        <v>31.224373550475729</v>
      </c>
    </row>
    <row r="366" spans="1:17" s="5" customFormat="1" x14ac:dyDescent="0.2">
      <c r="A366" s="23" t="s">
        <v>42</v>
      </c>
      <c r="B366" s="18" t="s">
        <v>10</v>
      </c>
      <c r="C366" s="24">
        <v>2824</v>
      </c>
      <c r="D366" s="24">
        <v>2278</v>
      </c>
      <c r="E366" s="24">
        <v>1457</v>
      </c>
      <c r="F366" s="56">
        <f t="shared" si="172"/>
        <v>2186.3333333333335</v>
      </c>
      <c r="G366" s="44">
        <v>144567</v>
      </c>
      <c r="H366" s="59">
        <v>2186.3333333333335</v>
      </c>
      <c r="I366" s="4">
        <f>(H366/G366)</f>
        <v>1.5123322288857993E-2</v>
      </c>
      <c r="J366" s="4">
        <v>0.5</v>
      </c>
      <c r="K366" s="4">
        <f t="shared" si="189"/>
        <v>0.14060141994786665</v>
      </c>
      <c r="L366" s="4">
        <f t="shared" si="185"/>
        <v>0.85939858005213332</v>
      </c>
      <c r="M366" s="21">
        <f t="shared" si="188"/>
        <v>83068.45714641895</v>
      </c>
      <c r="N366" s="4">
        <f t="shared" si="186"/>
        <v>11679.543027665015</v>
      </c>
      <c r="O366" s="4">
        <f t="shared" si="190"/>
        <v>772286.85632586456</v>
      </c>
      <c r="P366" s="4">
        <f>SUM(O366:O368)</f>
        <v>1978414.3891779124</v>
      </c>
      <c r="Q366" s="22">
        <f t="shared" si="187"/>
        <v>23.816674308645219</v>
      </c>
    </row>
    <row r="367" spans="1:17" s="5" customFormat="1" x14ac:dyDescent="0.2">
      <c r="A367" s="23" t="s">
        <v>42</v>
      </c>
      <c r="B367" s="18" t="s">
        <v>11</v>
      </c>
      <c r="C367" s="24">
        <v>3130</v>
      </c>
      <c r="D367" s="24">
        <v>2715</v>
      </c>
      <c r="E367" s="24">
        <v>3827</v>
      </c>
      <c r="F367" s="56">
        <f t="shared" si="172"/>
        <v>3224</v>
      </c>
      <c r="G367" s="44">
        <v>49584</v>
      </c>
      <c r="H367" s="59">
        <v>3224</v>
      </c>
      <c r="I367" s="4">
        <f>(H367/G367)</f>
        <v>6.5020974507905782E-2</v>
      </c>
      <c r="J367" s="4">
        <v>0.5</v>
      </c>
      <c r="K367" s="4">
        <f>(5*I367)/(1+5*(1-0.5)*I367)</f>
        <v>0.27964749149954893</v>
      </c>
      <c r="L367" s="4">
        <f t="shared" si="185"/>
        <v>0.72035250850045107</v>
      </c>
      <c r="M367" s="21">
        <f t="shared" si="188"/>
        <v>71388.914118753935</v>
      </c>
      <c r="N367" s="4">
        <f t="shared" si="186"/>
        <v>19963.730754186268</v>
      </c>
      <c r="O367" s="4">
        <f>5 * (M368 + 0.5 * N367)</f>
        <v>307035.24370830401</v>
      </c>
      <c r="P367" s="4">
        <f>SUM(O367:O368)</f>
        <v>1206127.5328520478</v>
      </c>
      <c r="Q367" s="22">
        <f t="shared" si="187"/>
        <v>16.895165695414281</v>
      </c>
    </row>
    <row r="368" spans="1:17" s="5" customFormat="1" x14ac:dyDescent="0.2">
      <c r="A368" s="23" t="s">
        <v>42</v>
      </c>
      <c r="B368" s="18" t="s">
        <v>12</v>
      </c>
      <c r="C368" s="24">
        <v>3714</v>
      </c>
      <c r="D368" s="24">
        <v>4281</v>
      </c>
      <c r="E368" s="24">
        <v>7037</v>
      </c>
      <c r="F368" s="56">
        <f t="shared" si="172"/>
        <v>5010.666666666667</v>
      </c>
      <c r="G368" s="44">
        <v>87604</v>
      </c>
      <c r="H368" s="59">
        <v>5010.666666666667</v>
      </c>
      <c r="I368" s="4">
        <f>(H368/G368)</f>
        <v>5.7196779446905016E-2</v>
      </c>
      <c r="J368" s="4">
        <v>0.5</v>
      </c>
      <c r="K368" s="4">
        <f>(10*I368)/(1+10*(1-0.5)*I368)</f>
        <v>0.44477057271016535</v>
      </c>
      <c r="L368" s="4">
        <f t="shared" si="185"/>
        <v>0.5552294272898346</v>
      </c>
      <c r="M368" s="21">
        <f t="shared" si="188"/>
        <v>51425.183364567667</v>
      </c>
      <c r="N368" s="4">
        <f t="shared" si="186"/>
        <v>51425.183364567667</v>
      </c>
      <c r="O368" s="4">
        <f>M368/I368</f>
        <v>899092.28914374381</v>
      </c>
      <c r="P368" s="4">
        <f>SUM(O368:O368)</f>
        <v>899092.28914374381</v>
      </c>
      <c r="Q368" s="22">
        <f t="shared" si="187"/>
        <v>17.483501862692922</v>
      </c>
    </row>
    <row r="369" spans="1:17" s="5" customFormat="1" ht="12" thickBot="1" x14ac:dyDescent="0.25">
      <c r="A369" s="37" t="s">
        <v>42</v>
      </c>
      <c r="B369" s="38" t="s">
        <v>13</v>
      </c>
      <c r="C369" s="39"/>
      <c r="D369" s="39"/>
      <c r="E369" s="39"/>
      <c r="F369" s="61"/>
      <c r="G369" s="40">
        <v>18292</v>
      </c>
      <c r="H369" s="58"/>
      <c r="I369" s="41"/>
      <c r="J369" s="41"/>
      <c r="K369" s="41"/>
      <c r="L369" s="41"/>
      <c r="M369" s="42"/>
      <c r="N369" s="41"/>
      <c r="O369" s="41"/>
      <c r="P369" s="41"/>
      <c r="Q369" s="43"/>
    </row>
    <row r="370" spans="1:17" s="5" customFormat="1" x14ac:dyDescent="0.2">
      <c r="A370" s="23" t="s">
        <v>43</v>
      </c>
      <c r="B370" s="18" t="s">
        <v>2</v>
      </c>
      <c r="C370" s="24"/>
      <c r="D370" s="24"/>
      <c r="E370" s="24"/>
      <c r="F370" s="56"/>
      <c r="G370" s="44">
        <v>1036346</v>
      </c>
      <c r="H370" s="59"/>
      <c r="I370" s="4"/>
      <c r="J370" s="4"/>
      <c r="K370" s="4"/>
      <c r="L370" s="4"/>
      <c r="M370" s="21"/>
      <c r="N370" s="4"/>
      <c r="O370" s="4"/>
      <c r="P370" s="4"/>
      <c r="Q370" s="22"/>
    </row>
    <row r="371" spans="1:17" s="5" customFormat="1" x14ac:dyDescent="0.2">
      <c r="A371" s="23" t="s">
        <v>43</v>
      </c>
      <c r="B371" s="18" t="s">
        <v>3</v>
      </c>
      <c r="C371" s="24">
        <v>28</v>
      </c>
      <c r="D371" s="24">
        <v>208</v>
      </c>
      <c r="E371" s="24">
        <v>101</v>
      </c>
      <c r="F371" s="56">
        <f t="shared" si="172"/>
        <v>112.33333333333333</v>
      </c>
      <c r="G371" s="44">
        <v>22237</v>
      </c>
      <c r="H371" s="59">
        <v>112.33333333333333</v>
      </c>
      <c r="I371" s="4">
        <f>(H371/G371)</f>
        <v>5.0516406589617901E-3</v>
      </c>
      <c r="J371" s="4">
        <v>0.1</v>
      </c>
      <c r="K371" s="4">
        <f>(1*I371)/(1+1*(1-0.1)*I371)</f>
        <v>5.0287774400389167E-3</v>
      </c>
      <c r="L371" s="4">
        <f>(1-K371)</f>
        <v>0.99497122255996107</v>
      </c>
      <c r="M371" s="21">
        <v>100000</v>
      </c>
      <c r="N371" s="4">
        <f>(M371-M372)</f>
        <v>502.87774400389753</v>
      </c>
      <c r="O371" s="4">
        <f>(0.1*M371)+(1-0.1)*M372</f>
        <v>99547.410030396495</v>
      </c>
      <c r="P371" s="4">
        <f>SUM(O371:O380)</f>
        <v>7048241.6732305558</v>
      </c>
      <c r="Q371" s="22">
        <f>P371/M371</f>
        <v>70.482416732305552</v>
      </c>
    </row>
    <row r="372" spans="1:17" s="5" customFormat="1" x14ac:dyDescent="0.2">
      <c r="A372" s="23" t="s">
        <v>43</v>
      </c>
      <c r="B372" s="36" t="s">
        <v>4</v>
      </c>
      <c r="C372" s="24">
        <v>118</v>
      </c>
      <c r="D372" s="24">
        <v>15</v>
      </c>
      <c r="E372" s="24">
        <v>58</v>
      </c>
      <c r="F372" s="56">
        <f t="shared" si="172"/>
        <v>63.666666666666664</v>
      </c>
      <c r="G372" s="44">
        <v>96423</v>
      </c>
      <c r="H372" s="59">
        <v>63.666666666666664</v>
      </c>
      <c r="I372" s="4">
        <f>(H372/G372)</f>
        <v>6.6028506338390905E-4</v>
      </c>
      <c r="J372" s="4">
        <v>0.5</v>
      </c>
      <c r="K372" s="4">
        <f>(4*I372)/(1+4*(1-0.5)*I372)</f>
        <v>2.6376570424407305E-3</v>
      </c>
      <c r="L372" s="4">
        <f t="shared" ref="L372:L380" si="191">(1-K372)</f>
        <v>0.99736234295755932</v>
      </c>
      <c r="M372" s="21">
        <f>(M371*L371)</f>
        <v>99497.122255996102</v>
      </c>
      <c r="N372" s="4">
        <f t="shared" ref="N372:N380" si="192">(M372-M373)</f>
        <v>262.43928522110218</v>
      </c>
      <c r="O372" s="4">
        <f>4 * (M373 + 0.5 * N372)</f>
        <v>397463.61045354221</v>
      </c>
      <c r="P372" s="4">
        <f>SUM(O372:O380)</f>
        <v>6948694.2632001592</v>
      </c>
      <c r="Q372" s="22">
        <f t="shared" ref="Q372:Q380" si="193">P372/M372</f>
        <v>69.838143110530041</v>
      </c>
    </row>
    <row r="373" spans="1:17" s="5" customFormat="1" x14ac:dyDescent="0.2">
      <c r="A373" s="23" t="s">
        <v>43</v>
      </c>
      <c r="B373" s="36" t="s">
        <v>5</v>
      </c>
      <c r="C373" s="24">
        <v>122</v>
      </c>
      <c r="D373" s="24">
        <v>27</v>
      </c>
      <c r="E373" s="24">
        <v>89</v>
      </c>
      <c r="F373" s="56">
        <f t="shared" si="172"/>
        <v>79.333333333333329</v>
      </c>
      <c r="G373" s="44">
        <v>258212</v>
      </c>
      <c r="H373" s="59">
        <v>79.333333333333329</v>
      </c>
      <c r="I373" s="4">
        <f>(H373/G373)</f>
        <v>3.0724107839036655E-4</v>
      </c>
      <c r="J373" s="4">
        <v>0.5</v>
      </c>
      <c r="K373" s="4">
        <f>(10*I373)/(1+10*(1-0.5)*I373)</f>
        <v>3.0676981694348986E-3</v>
      </c>
      <c r="L373" s="4">
        <f t="shared" si="191"/>
        <v>0.99693230183056514</v>
      </c>
      <c r="M373" s="21">
        <f t="shared" ref="M373:M380" si="194">(M372*L372)</f>
        <v>99234.682970775</v>
      </c>
      <c r="N373" s="4">
        <f t="shared" si="192"/>
        <v>304.42205529389321</v>
      </c>
      <c r="O373" s="4">
        <f>10 * (M374 + 0.5 * N373)</f>
        <v>990824.71943128051</v>
      </c>
      <c r="P373" s="4">
        <f>SUM(O373:O380)</f>
        <v>6551230.6527466169</v>
      </c>
      <c r="Q373" s="22">
        <f t="shared" si="193"/>
        <v>66.017550080509452</v>
      </c>
    </row>
    <row r="374" spans="1:17" s="5" customFormat="1" x14ac:dyDescent="0.2">
      <c r="A374" s="23" t="s">
        <v>43</v>
      </c>
      <c r="B374" s="18" t="s">
        <v>6</v>
      </c>
      <c r="C374" s="24">
        <v>149</v>
      </c>
      <c r="D374" s="24">
        <v>55</v>
      </c>
      <c r="E374" s="24">
        <v>138</v>
      </c>
      <c r="F374" s="56">
        <f t="shared" si="172"/>
        <v>114</v>
      </c>
      <c r="G374" s="44">
        <v>197382</v>
      </c>
      <c r="H374" s="59">
        <v>114</v>
      </c>
      <c r="I374" s="4">
        <f>(H374/G374)</f>
        <v>5.7756026385384683E-4</v>
      </c>
      <c r="J374" s="4">
        <v>0.5</v>
      </c>
      <c r="K374" s="4">
        <f t="shared" ref="K374:K378" si="195">(10*I374)/(1+10*(1-0.5)*I374)</f>
        <v>5.7589718719689613E-3</v>
      </c>
      <c r="L374" s="4">
        <f t="shared" si="191"/>
        <v>0.99424102812803106</v>
      </c>
      <c r="M374" s="21">
        <f t="shared" si="194"/>
        <v>98930.260915481107</v>
      </c>
      <c r="N374" s="4">
        <f t="shared" si="192"/>
        <v>569.73658989880641</v>
      </c>
      <c r="O374" s="4">
        <f t="shared" ref="O374:O378" si="196">10 * (M375 + 0.5 * N374)</f>
        <v>986453.92620531702</v>
      </c>
      <c r="P374" s="4">
        <f>SUM(O374:O380)</f>
        <v>5560405.9333153376</v>
      </c>
      <c r="Q374" s="22">
        <f t="shared" si="193"/>
        <v>56.205309496411296</v>
      </c>
    </row>
    <row r="375" spans="1:17" s="5" customFormat="1" x14ac:dyDescent="0.2">
      <c r="A375" s="23" t="s">
        <v>43</v>
      </c>
      <c r="B375" s="18" t="s">
        <v>7</v>
      </c>
      <c r="C375" s="24">
        <v>244</v>
      </c>
      <c r="D375" s="24">
        <v>108</v>
      </c>
      <c r="E375" s="24">
        <v>185</v>
      </c>
      <c r="F375" s="56">
        <f t="shared" si="172"/>
        <v>179</v>
      </c>
      <c r="G375" s="44">
        <v>143801</v>
      </c>
      <c r="H375" s="59">
        <v>179</v>
      </c>
      <c r="I375" s="4">
        <f>(H375/G375)</f>
        <v>1.244775766510664E-3</v>
      </c>
      <c r="J375" s="4">
        <v>0.5</v>
      </c>
      <c r="K375" s="4">
        <f t="shared" si="195"/>
        <v>1.2370763531818433E-2</v>
      </c>
      <c r="L375" s="4">
        <f t="shared" si="191"/>
        <v>0.98762923646818157</v>
      </c>
      <c r="M375" s="21">
        <f t="shared" si="194"/>
        <v>98360.524325582301</v>
      </c>
      <c r="N375" s="4">
        <f t="shared" si="192"/>
        <v>1216.7947872974473</v>
      </c>
      <c r="O375" s="4">
        <f t="shared" si="196"/>
        <v>977521.2693193357</v>
      </c>
      <c r="P375" s="4">
        <f>SUM(O375:O380)</f>
        <v>4573952.0071100201</v>
      </c>
      <c r="Q375" s="22">
        <f t="shared" si="193"/>
        <v>46.501907533248016</v>
      </c>
    </row>
    <row r="376" spans="1:17" s="5" customFormat="1" x14ac:dyDescent="0.2">
      <c r="A376" s="23" t="s">
        <v>43</v>
      </c>
      <c r="B376" s="18" t="s">
        <v>8</v>
      </c>
      <c r="C376" s="24">
        <v>693</v>
      </c>
      <c r="D376" s="24">
        <v>142</v>
      </c>
      <c r="E376" s="24">
        <v>257</v>
      </c>
      <c r="F376" s="56">
        <f t="shared" si="172"/>
        <v>364</v>
      </c>
      <c r="G376" s="44">
        <v>124945</v>
      </c>
      <c r="H376" s="59">
        <v>364</v>
      </c>
      <c r="I376" s="4">
        <f>(H376/G376)</f>
        <v>2.9132818440113649E-3</v>
      </c>
      <c r="J376" s="4">
        <v>0.5</v>
      </c>
      <c r="K376" s="4">
        <f t="shared" si="195"/>
        <v>2.8714550546286435E-2</v>
      </c>
      <c r="L376" s="4">
        <f t="shared" si="191"/>
        <v>0.97128544945371353</v>
      </c>
      <c r="M376" s="21">
        <f t="shared" si="194"/>
        <v>97143.729538284853</v>
      </c>
      <c r="N376" s="4">
        <f t="shared" si="192"/>
        <v>2789.4385320818692</v>
      </c>
      <c r="O376" s="4">
        <f t="shared" si="196"/>
        <v>957490.10272243922</v>
      </c>
      <c r="P376" s="4">
        <f>SUM(O376:O380)</f>
        <v>3596430.7377906851</v>
      </c>
      <c r="Q376" s="22">
        <f t="shared" si="193"/>
        <v>37.02174864897804</v>
      </c>
    </row>
    <row r="377" spans="1:17" s="5" customFormat="1" x14ac:dyDescent="0.2">
      <c r="A377" s="23" t="s">
        <v>43</v>
      </c>
      <c r="B377" s="18" t="s">
        <v>9</v>
      </c>
      <c r="C377" s="24">
        <v>896</v>
      </c>
      <c r="D377" s="24">
        <v>384</v>
      </c>
      <c r="E377" s="24">
        <v>362</v>
      </c>
      <c r="F377" s="56">
        <f t="shared" si="172"/>
        <v>547.33333333333337</v>
      </c>
      <c r="G377" s="44">
        <v>90272</v>
      </c>
      <c r="H377" s="59">
        <v>547.33333333333337</v>
      </c>
      <c r="I377" s="4">
        <f>(H377/G377)</f>
        <v>6.0631572728346928E-3</v>
      </c>
      <c r="J377" s="4">
        <v>0.5</v>
      </c>
      <c r="K377" s="4">
        <f t="shared" si="195"/>
        <v>5.8847562592733299E-2</v>
      </c>
      <c r="L377" s="4">
        <f t="shared" si="191"/>
        <v>0.94115243740726673</v>
      </c>
      <c r="M377" s="21">
        <f t="shared" si="194"/>
        <v>94354.291006202984</v>
      </c>
      <c r="N377" s="4">
        <f t="shared" si="192"/>
        <v>5552.5200458805048</v>
      </c>
      <c r="O377" s="4">
        <f t="shared" si="196"/>
        <v>915780.30983262719</v>
      </c>
      <c r="P377" s="4">
        <f>SUM(O377:O380)</f>
        <v>2638940.6350682452</v>
      </c>
      <c r="Q377" s="22">
        <f t="shared" si="193"/>
        <v>27.968422070966096</v>
      </c>
    </row>
    <row r="378" spans="1:17" s="5" customFormat="1" x14ac:dyDescent="0.2">
      <c r="A378" s="23" t="s">
        <v>43</v>
      </c>
      <c r="B378" s="18" t="s">
        <v>10</v>
      </c>
      <c r="C378" s="24">
        <v>1490</v>
      </c>
      <c r="D378" s="24">
        <v>495</v>
      </c>
      <c r="E378" s="24">
        <v>1369</v>
      </c>
      <c r="F378" s="56">
        <f t="shared" si="172"/>
        <v>1118</v>
      </c>
      <c r="G378" s="44">
        <v>56838</v>
      </c>
      <c r="H378" s="59">
        <v>1118</v>
      </c>
      <c r="I378" s="4">
        <f>(H378/G378)</f>
        <v>1.966993912523312E-2</v>
      </c>
      <c r="J378" s="4">
        <v>0.5</v>
      </c>
      <c r="K378" s="4">
        <f t="shared" si="195"/>
        <v>0.17908630742615494</v>
      </c>
      <c r="L378" s="4">
        <f t="shared" si="191"/>
        <v>0.82091369257384506</v>
      </c>
      <c r="M378" s="21">
        <f t="shared" si="194"/>
        <v>88801.770960322479</v>
      </c>
      <c r="N378" s="4">
        <f t="shared" si="192"/>
        <v>15903.181254187308</v>
      </c>
      <c r="O378" s="4">
        <f t="shared" si="196"/>
        <v>808501.80333228828</v>
      </c>
      <c r="P378" s="4">
        <f>SUM(O378:O380)</f>
        <v>1723160.3252356185</v>
      </c>
      <c r="Q378" s="22">
        <f t="shared" si="193"/>
        <v>19.404571627355764</v>
      </c>
    </row>
    <row r="379" spans="1:17" s="5" customFormat="1" x14ac:dyDescent="0.2">
      <c r="A379" s="23" t="s">
        <v>43</v>
      </c>
      <c r="B379" s="18" t="s">
        <v>11</v>
      </c>
      <c r="C379" s="24">
        <v>1039</v>
      </c>
      <c r="D379" s="24">
        <v>1636</v>
      </c>
      <c r="E379" s="24">
        <v>1542</v>
      </c>
      <c r="F379" s="56">
        <f t="shared" si="172"/>
        <v>1405.6666666666667</v>
      </c>
      <c r="G379" s="44">
        <v>18281</v>
      </c>
      <c r="H379" s="59">
        <v>1405.6666666666667</v>
      </c>
      <c r="I379" s="4">
        <f>(H379/G379)</f>
        <v>7.6892219608701212E-2</v>
      </c>
      <c r="J379" s="4">
        <v>0.5</v>
      </c>
      <c r="K379" s="4">
        <f>(5*I379)/(1+5*(1-0.5)*I379)</f>
        <v>0.32247210773030716</v>
      </c>
      <c r="L379" s="4">
        <f t="shared" si="191"/>
        <v>0.67752789226969279</v>
      </c>
      <c r="M379" s="21">
        <f t="shared" si="194"/>
        <v>72898.589706135172</v>
      </c>
      <c r="N379" s="4">
        <f t="shared" si="192"/>
        <v>23507.761873104282</v>
      </c>
      <c r="O379" s="4">
        <f>5 * (M380 + 0.5 * N379)</f>
        <v>305723.54384791513</v>
      </c>
      <c r="P379" s="4">
        <f>SUM(O379:O380)</f>
        <v>914658.52190333011</v>
      </c>
      <c r="Q379" s="22">
        <f t="shared" si="193"/>
        <v>12.546998859517746</v>
      </c>
    </row>
    <row r="380" spans="1:17" s="5" customFormat="1" x14ac:dyDescent="0.2">
      <c r="A380" s="23" t="s">
        <v>43</v>
      </c>
      <c r="B380" s="18" t="s">
        <v>12</v>
      </c>
      <c r="C380" s="24">
        <v>2194</v>
      </c>
      <c r="D380" s="24">
        <v>2420</v>
      </c>
      <c r="E380" s="24">
        <v>2090</v>
      </c>
      <c r="F380" s="56">
        <f t="shared" si="172"/>
        <v>2234.6666666666665</v>
      </c>
      <c r="G380" s="44">
        <v>27551</v>
      </c>
      <c r="H380" s="59">
        <v>2234.6666666666665</v>
      </c>
      <c r="I380" s="4">
        <f>(H380/G380)</f>
        <v>8.1110183538407557E-2</v>
      </c>
      <c r="J380" s="4">
        <v>0.5</v>
      </c>
      <c r="K380" s="4">
        <f>(10*I380)/(1+10*(1-0.5)*I380)</f>
        <v>0.57707040362218409</v>
      </c>
      <c r="L380" s="4">
        <f t="shared" si="191"/>
        <v>0.42292959637781591</v>
      </c>
      <c r="M380" s="21">
        <f t="shared" si="194"/>
        <v>49390.827833030889</v>
      </c>
      <c r="N380" s="4">
        <f t="shared" si="192"/>
        <v>49390.827833030889</v>
      </c>
      <c r="O380" s="4">
        <f>M380/I380</f>
        <v>608934.97805541498</v>
      </c>
      <c r="P380" s="4">
        <f>SUM(O380:O380)</f>
        <v>608934.97805541498</v>
      </c>
      <c r="Q380" s="22">
        <f t="shared" si="193"/>
        <v>12.328908114558473</v>
      </c>
    </row>
    <row r="381" spans="1:17" s="5" customFormat="1" ht="12" thickBot="1" x14ac:dyDescent="0.25">
      <c r="A381" s="37" t="s">
        <v>43</v>
      </c>
      <c r="B381" s="38" t="s">
        <v>13</v>
      </c>
      <c r="C381" s="39"/>
      <c r="D381" s="39"/>
      <c r="E381" s="39"/>
      <c r="F381" s="61"/>
      <c r="G381" s="40">
        <v>404</v>
      </c>
      <c r="H381" s="58"/>
      <c r="I381" s="41"/>
      <c r="J381" s="41"/>
      <c r="K381" s="41"/>
      <c r="L381" s="41"/>
      <c r="M381" s="42"/>
      <c r="N381" s="41"/>
      <c r="O381" s="41"/>
      <c r="P381" s="41"/>
      <c r="Q381" s="43"/>
    </row>
    <row r="382" spans="1:17" s="5" customFormat="1" x14ac:dyDescent="0.2">
      <c r="A382" s="23" t="s">
        <v>44</v>
      </c>
      <c r="B382" s="18" t="s">
        <v>2</v>
      </c>
      <c r="C382" s="24"/>
      <c r="D382" s="24"/>
      <c r="E382" s="24"/>
      <c r="F382" s="56"/>
      <c r="G382" s="44">
        <v>1421326</v>
      </c>
      <c r="H382" s="59"/>
      <c r="I382" s="4"/>
      <c r="J382" s="4"/>
      <c r="K382" s="4"/>
      <c r="L382" s="4"/>
      <c r="M382" s="21"/>
      <c r="N382" s="4"/>
      <c r="O382" s="4"/>
      <c r="P382" s="4"/>
      <c r="Q382" s="22"/>
    </row>
    <row r="383" spans="1:17" s="5" customFormat="1" x14ac:dyDescent="0.2">
      <c r="A383" s="23" t="s">
        <v>44</v>
      </c>
      <c r="B383" s="18" t="s">
        <v>3</v>
      </c>
      <c r="C383" s="24">
        <v>92</v>
      </c>
      <c r="D383" s="24">
        <v>473</v>
      </c>
      <c r="E383" s="24">
        <v>295</v>
      </c>
      <c r="F383" s="56">
        <f t="shared" si="172"/>
        <v>286.66666666666669</v>
      </c>
      <c r="G383" s="44">
        <v>25476</v>
      </c>
      <c r="H383" s="59">
        <v>286.66666666666669</v>
      </c>
      <c r="I383" s="4">
        <f>(H383/G383)</f>
        <v>1.125242057884545E-2</v>
      </c>
      <c r="J383" s="4">
        <v>0.1</v>
      </c>
      <c r="K383" s="4">
        <f>(1*I383)/(1+1*(1-0.1)*I383)</f>
        <v>1.113960778218181E-2</v>
      </c>
      <c r="L383" s="4">
        <f>(1-K383)</f>
        <v>0.98886039221781818</v>
      </c>
      <c r="M383" s="21">
        <v>100000</v>
      </c>
      <c r="N383" s="4">
        <f>(M383-M384)</f>
        <v>1113.9607782181847</v>
      </c>
      <c r="O383" s="4">
        <f>(0.1*M383)+(1-0.1)*M384</f>
        <v>98997.435299603632</v>
      </c>
      <c r="P383" s="4">
        <f>SUM(O383:O392)</f>
        <v>7115916.539304696</v>
      </c>
      <c r="Q383" s="22">
        <f>P383/M383</f>
        <v>71.159165393046962</v>
      </c>
    </row>
    <row r="384" spans="1:17" s="5" customFormat="1" x14ac:dyDescent="0.2">
      <c r="A384" s="23" t="s">
        <v>44</v>
      </c>
      <c r="B384" s="36" t="s">
        <v>4</v>
      </c>
      <c r="C384" s="24">
        <v>125</v>
      </c>
      <c r="D384" s="24">
        <v>84</v>
      </c>
      <c r="E384" s="24">
        <v>71</v>
      </c>
      <c r="F384" s="56">
        <f t="shared" si="172"/>
        <v>93.333333333333329</v>
      </c>
      <c r="G384" s="44">
        <v>112913</v>
      </c>
      <c r="H384" s="59">
        <v>93.333333333333329</v>
      </c>
      <c r="I384" s="4">
        <f>(H384/G384)</f>
        <v>8.2659510714739074E-4</v>
      </c>
      <c r="J384" s="4">
        <v>0.5</v>
      </c>
      <c r="K384" s="4">
        <f>(4*I384)/(1+4*(1-0.5)*I384)</f>
        <v>3.300923374368919E-3</v>
      </c>
      <c r="L384" s="4">
        <f t="shared" ref="L384:L392" si="197">(1-K384)</f>
        <v>0.99669907662563106</v>
      </c>
      <c r="M384" s="21">
        <f>(M383*L383)</f>
        <v>98886.039221781815</v>
      </c>
      <c r="N384" s="4">
        <f t="shared" ref="N384:N392" si="198">(M384-M385)</f>
        <v>326.41523826593766</v>
      </c>
      <c r="O384" s="4">
        <f>4 * (M385 + 0.5 * N384)</f>
        <v>394891.32641059539</v>
      </c>
      <c r="P384" s="4">
        <f>SUM(O384:O392)</f>
        <v>7016919.1040050928</v>
      </c>
      <c r="Q384" s="22">
        <f t="shared" ref="Q384:Q392" si="199">P384/M384</f>
        <v>70.959653751198715</v>
      </c>
    </row>
    <row r="385" spans="1:17" s="5" customFormat="1" x14ac:dyDescent="0.2">
      <c r="A385" s="23" t="s">
        <v>44</v>
      </c>
      <c r="B385" s="36" t="s">
        <v>5</v>
      </c>
      <c r="C385" s="24">
        <v>204</v>
      </c>
      <c r="D385" s="24">
        <v>177</v>
      </c>
      <c r="E385" s="24">
        <v>214</v>
      </c>
      <c r="F385" s="56">
        <f t="shared" si="172"/>
        <v>198.33333333333334</v>
      </c>
      <c r="G385" s="44">
        <v>332332</v>
      </c>
      <c r="H385" s="59">
        <v>198.33333333333334</v>
      </c>
      <c r="I385" s="4">
        <f>(H385/G385)</f>
        <v>5.9679276546746433E-4</v>
      </c>
      <c r="J385" s="4">
        <v>0.5</v>
      </c>
      <c r="K385" s="4">
        <f>(10*I385)/(1+10*(1-0.5)*I385)</f>
        <v>5.9501725550040957E-3</v>
      </c>
      <c r="L385" s="4">
        <f t="shared" si="197"/>
        <v>0.99404982744499593</v>
      </c>
      <c r="M385" s="21">
        <f t="shared" ref="M385:M392" si="200">(M384*L384)</f>
        <v>98559.623983515878</v>
      </c>
      <c r="N385" s="4">
        <f t="shared" si="198"/>
        <v>586.44676965824328</v>
      </c>
      <c r="O385" s="4">
        <f>10 * (M386 + 0.5 * N385)</f>
        <v>982664.00598686759</v>
      </c>
      <c r="P385" s="4">
        <f>SUM(O385:O392)</f>
        <v>6622027.7775944974</v>
      </c>
      <c r="Q385" s="22">
        <f t="shared" si="199"/>
        <v>67.188038163599657</v>
      </c>
    </row>
    <row r="386" spans="1:17" s="5" customFormat="1" x14ac:dyDescent="0.2">
      <c r="A386" s="23" t="s">
        <v>44</v>
      </c>
      <c r="B386" s="18" t="s">
        <v>6</v>
      </c>
      <c r="C386" s="24">
        <v>454</v>
      </c>
      <c r="D386" s="24">
        <v>348</v>
      </c>
      <c r="E386" s="24">
        <v>373</v>
      </c>
      <c r="F386" s="56">
        <f t="shared" si="172"/>
        <v>391.66666666666669</v>
      </c>
      <c r="G386" s="44">
        <v>299314</v>
      </c>
      <c r="H386" s="59">
        <v>391.66666666666669</v>
      </c>
      <c r="I386" s="4">
        <f>(H386/G386)</f>
        <v>1.3085477681186535E-3</v>
      </c>
      <c r="J386" s="4">
        <v>0.5</v>
      </c>
      <c r="K386" s="4">
        <f t="shared" ref="K386:K390" si="201">(10*I386)/(1+10*(1-0.5)*I386)</f>
        <v>1.3000419332674647E-2</v>
      </c>
      <c r="L386" s="4">
        <f t="shared" si="197"/>
        <v>0.9869995806673254</v>
      </c>
      <c r="M386" s="21">
        <f t="shared" si="200"/>
        <v>97973.177213857634</v>
      </c>
      <c r="N386" s="4">
        <f t="shared" si="198"/>
        <v>1273.6923871345934</v>
      </c>
      <c r="O386" s="4">
        <f t="shared" ref="O386:O390" si="202">10 * (M387 + 0.5 * N386)</f>
        <v>973363.31020290335</v>
      </c>
      <c r="P386" s="4">
        <f>SUM(O386:O392)</f>
        <v>5639363.77160763</v>
      </c>
      <c r="Q386" s="22">
        <f t="shared" si="199"/>
        <v>57.560282640399876</v>
      </c>
    </row>
    <row r="387" spans="1:17" s="5" customFormat="1" x14ac:dyDescent="0.2">
      <c r="A387" s="23" t="s">
        <v>44</v>
      </c>
      <c r="B387" s="18" t="s">
        <v>7</v>
      </c>
      <c r="C387" s="24">
        <v>455</v>
      </c>
      <c r="D387" s="24">
        <v>554</v>
      </c>
      <c r="E387" s="24">
        <v>546</v>
      </c>
      <c r="F387" s="56">
        <f t="shared" si="172"/>
        <v>518.33333333333337</v>
      </c>
      <c r="G387" s="44">
        <v>207405</v>
      </c>
      <c r="H387" s="59">
        <v>518.33333333333337</v>
      </c>
      <c r="I387" s="4">
        <f>(H387/G387)</f>
        <v>2.4991361506874637E-3</v>
      </c>
      <c r="J387" s="4">
        <v>0.5</v>
      </c>
      <c r="K387" s="4">
        <f t="shared" si="201"/>
        <v>2.4682931475102782E-2</v>
      </c>
      <c r="L387" s="4">
        <f t="shared" si="197"/>
        <v>0.97531706852489719</v>
      </c>
      <c r="M387" s="21">
        <f t="shared" si="200"/>
        <v>96699.484826723041</v>
      </c>
      <c r="N387" s="4">
        <f t="shared" si="198"/>
        <v>2386.8267576557555</v>
      </c>
      <c r="O387" s="4">
        <f t="shared" si="202"/>
        <v>955060.71447895165</v>
      </c>
      <c r="P387" s="4">
        <f>SUM(O387:O392)</f>
        <v>4666000.4614047268</v>
      </c>
      <c r="Q387" s="22">
        <f t="shared" si="199"/>
        <v>48.252588623049945</v>
      </c>
    </row>
    <row r="388" spans="1:17" s="5" customFormat="1" x14ac:dyDescent="0.2">
      <c r="A388" s="23" t="s">
        <v>44</v>
      </c>
      <c r="B388" s="18" t="s">
        <v>8</v>
      </c>
      <c r="C388" s="24">
        <v>1277</v>
      </c>
      <c r="D388" s="24">
        <v>701</v>
      </c>
      <c r="E388" s="24">
        <v>669</v>
      </c>
      <c r="F388" s="56">
        <f t="shared" si="172"/>
        <v>882.33333333333337</v>
      </c>
      <c r="G388" s="44">
        <v>170310</v>
      </c>
      <c r="H388" s="59">
        <v>882.33333333333337</v>
      </c>
      <c r="I388" s="4">
        <f>(H388/G388)</f>
        <v>5.1807488305638735E-3</v>
      </c>
      <c r="J388" s="4">
        <v>0.5</v>
      </c>
      <c r="K388" s="4">
        <f t="shared" si="201"/>
        <v>5.0499365657760434E-2</v>
      </c>
      <c r="L388" s="4">
        <f t="shared" si="197"/>
        <v>0.94950063434223952</v>
      </c>
      <c r="M388" s="21">
        <f t="shared" si="200"/>
        <v>94312.658069067285</v>
      </c>
      <c r="N388" s="4">
        <f t="shared" si="198"/>
        <v>4762.7294059851556</v>
      </c>
      <c r="O388" s="4">
        <f t="shared" si="202"/>
        <v>919312.93366074702</v>
      </c>
      <c r="P388" s="4">
        <f>SUM(O388:O392)</f>
        <v>3710939.746925775</v>
      </c>
      <c r="Q388" s="22">
        <f t="shared" si="199"/>
        <v>39.347207712120358</v>
      </c>
    </row>
    <row r="389" spans="1:17" s="5" customFormat="1" x14ac:dyDescent="0.2">
      <c r="A389" s="23" t="s">
        <v>44</v>
      </c>
      <c r="B389" s="18" t="s">
        <v>9</v>
      </c>
      <c r="C389" s="24">
        <v>1080</v>
      </c>
      <c r="D389" s="24">
        <v>960</v>
      </c>
      <c r="E389" s="24">
        <v>894</v>
      </c>
      <c r="F389" s="56">
        <f t="shared" si="172"/>
        <v>978</v>
      </c>
      <c r="G389" s="44">
        <v>120749</v>
      </c>
      <c r="H389" s="59">
        <v>978</v>
      </c>
      <c r="I389" s="4">
        <f>(H389/G389)</f>
        <v>8.0994459581445813E-3</v>
      </c>
      <c r="J389" s="4">
        <v>0.5</v>
      </c>
      <c r="K389" s="4">
        <f t="shared" si="201"/>
        <v>7.7842071331354123E-2</v>
      </c>
      <c r="L389" s="4">
        <f t="shared" si="197"/>
        <v>0.92215792866864588</v>
      </c>
      <c r="M389" s="21">
        <f t="shared" si="200"/>
        <v>89549.92866308213</v>
      </c>
      <c r="N389" s="4">
        <f t="shared" si="198"/>
        <v>6970.7519347093184</v>
      </c>
      <c r="O389" s="4">
        <f t="shared" si="202"/>
        <v>860645.52695727465</v>
      </c>
      <c r="P389" s="4">
        <f>SUM(O389:O392)</f>
        <v>2791626.8132650275</v>
      </c>
      <c r="Q389" s="22">
        <f t="shared" si="199"/>
        <v>31.173970263763081</v>
      </c>
    </row>
    <row r="390" spans="1:17" s="5" customFormat="1" x14ac:dyDescent="0.2">
      <c r="A390" s="23" t="s">
        <v>44</v>
      </c>
      <c r="B390" s="18" t="s">
        <v>10</v>
      </c>
      <c r="C390" s="24">
        <v>1415</v>
      </c>
      <c r="D390" s="24">
        <v>1304</v>
      </c>
      <c r="E390" s="24">
        <v>1296</v>
      </c>
      <c r="F390" s="56">
        <f t="shared" si="172"/>
        <v>1338.3333333333333</v>
      </c>
      <c r="G390" s="44">
        <v>80667</v>
      </c>
      <c r="H390" s="59">
        <v>1338.3333333333333</v>
      </c>
      <c r="I390" s="4">
        <f>(H390/G390)</f>
        <v>1.6590840533716802E-2</v>
      </c>
      <c r="J390" s="4">
        <v>0.5</v>
      </c>
      <c r="K390" s="4">
        <f t="shared" si="201"/>
        <v>0.1531998351623193</v>
      </c>
      <c r="L390" s="4">
        <f t="shared" si="197"/>
        <v>0.84680016483768072</v>
      </c>
      <c r="M390" s="21">
        <f t="shared" si="200"/>
        <v>82579.176728372811</v>
      </c>
      <c r="N390" s="4">
        <f t="shared" si="198"/>
        <v>12651.116262626747</v>
      </c>
      <c r="O390" s="4">
        <f t="shared" si="202"/>
        <v>762536.18597059441</v>
      </c>
      <c r="P390" s="4">
        <f>SUM(O390:O392)</f>
        <v>1930981.2863077531</v>
      </c>
      <c r="Q390" s="22">
        <f t="shared" si="199"/>
        <v>23.38339231280203</v>
      </c>
    </row>
    <row r="391" spans="1:17" s="5" customFormat="1" x14ac:dyDescent="0.2">
      <c r="A391" s="23" t="s">
        <v>44</v>
      </c>
      <c r="B391" s="18" t="s">
        <v>11</v>
      </c>
      <c r="C391" s="24">
        <v>1382</v>
      </c>
      <c r="D391" s="24">
        <v>1017</v>
      </c>
      <c r="E391" s="24">
        <v>1375</v>
      </c>
      <c r="F391" s="56">
        <f t="shared" si="172"/>
        <v>1258</v>
      </c>
      <c r="G391" s="44">
        <v>27543</v>
      </c>
      <c r="H391" s="59">
        <v>1258</v>
      </c>
      <c r="I391" s="4">
        <f>(H391/G391)</f>
        <v>4.5674036960389207E-2</v>
      </c>
      <c r="J391" s="4">
        <v>0.5</v>
      </c>
      <c r="K391" s="4">
        <f>(5*I391)/(1+5*(1-0.5)*I391)</f>
        <v>0.20496611053180394</v>
      </c>
      <c r="L391" s="4">
        <f t="shared" si="197"/>
        <v>0.79503388946819609</v>
      </c>
      <c r="M391" s="21">
        <f t="shared" si="200"/>
        <v>69928.060465746064</v>
      </c>
      <c r="N391" s="4">
        <f t="shared" si="198"/>
        <v>14332.882570696776</v>
      </c>
      <c r="O391" s="4">
        <f>5 * (M392 + 0.5 * N391)</f>
        <v>313808.09590198839</v>
      </c>
      <c r="P391" s="4">
        <f>SUM(O391:O392)</f>
        <v>1168445.1003371587</v>
      </c>
      <c r="Q391" s="22">
        <f t="shared" si="199"/>
        <v>16.709245080657084</v>
      </c>
    </row>
    <row r="392" spans="1:17" s="5" customFormat="1" x14ac:dyDescent="0.2">
      <c r="A392" s="23" t="s">
        <v>44</v>
      </c>
      <c r="B392" s="18" t="s">
        <v>12</v>
      </c>
      <c r="C392" s="24">
        <v>2756</v>
      </c>
      <c r="D392" s="24">
        <v>2478</v>
      </c>
      <c r="E392" s="24">
        <v>3174</v>
      </c>
      <c r="F392" s="56">
        <f t="shared" si="172"/>
        <v>2802.6666666666665</v>
      </c>
      <c r="G392" s="44">
        <v>43084</v>
      </c>
      <c r="H392" s="59">
        <v>2802.6666666666665</v>
      </c>
      <c r="I392" s="4">
        <f>(H392/G392)</f>
        <v>6.5051217776127254E-2</v>
      </c>
      <c r="J392" s="4">
        <v>0.5</v>
      </c>
      <c r="K392" s="4">
        <f>(10*I392)/(1+10*(1-0.5)*I392)</f>
        <v>0.49085771664759598</v>
      </c>
      <c r="L392" s="4">
        <f t="shared" si="197"/>
        <v>0.50914228335240397</v>
      </c>
      <c r="M392" s="21">
        <f t="shared" si="200"/>
        <v>55595.177895049288</v>
      </c>
      <c r="N392" s="4">
        <f t="shared" si="198"/>
        <v>55595.177895049288</v>
      </c>
      <c r="O392" s="4">
        <f>M392/I392</f>
        <v>854637.00443517021</v>
      </c>
      <c r="P392" s="4">
        <f>SUM(O392:O392)</f>
        <v>854637.00443517021</v>
      </c>
      <c r="Q392" s="22">
        <f t="shared" si="199"/>
        <v>15.372502378686965</v>
      </c>
    </row>
    <row r="393" spans="1:17" s="5" customFormat="1" ht="12" thickBot="1" x14ac:dyDescent="0.25">
      <c r="A393" s="37" t="s">
        <v>44</v>
      </c>
      <c r="B393" s="38" t="s">
        <v>13</v>
      </c>
      <c r="C393" s="39"/>
      <c r="D393" s="39"/>
      <c r="E393" s="39"/>
      <c r="F393" s="61"/>
      <c r="G393" s="40">
        <v>1533</v>
      </c>
      <c r="H393" s="58"/>
      <c r="I393" s="41"/>
      <c r="J393" s="41"/>
      <c r="K393" s="41"/>
      <c r="L393" s="41"/>
      <c r="M393" s="42"/>
      <c r="N393" s="41"/>
      <c r="O393" s="41"/>
      <c r="P393" s="41"/>
      <c r="Q393" s="43"/>
    </row>
    <row r="394" spans="1:17" s="5" customFormat="1" x14ac:dyDescent="0.2">
      <c r="A394" s="23" t="s">
        <v>45</v>
      </c>
      <c r="B394" s="18" t="s">
        <v>2</v>
      </c>
      <c r="C394" s="24"/>
      <c r="D394" s="24"/>
      <c r="E394" s="24"/>
      <c r="F394" s="56"/>
      <c r="G394" s="44">
        <v>3068420</v>
      </c>
      <c r="H394" s="59"/>
      <c r="I394" s="4"/>
      <c r="J394" s="4"/>
      <c r="K394" s="4"/>
      <c r="L394" s="4"/>
      <c r="M394" s="21"/>
      <c r="N394" s="4"/>
      <c r="O394" s="4"/>
      <c r="P394" s="4"/>
      <c r="Q394" s="22"/>
    </row>
    <row r="395" spans="1:17" s="5" customFormat="1" x14ac:dyDescent="0.2">
      <c r="A395" s="23" t="s">
        <v>45</v>
      </c>
      <c r="B395" s="18" t="s">
        <v>3</v>
      </c>
      <c r="C395" s="24">
        <v>468</v>
      </c>
      <c r="D395" s="24">
        <v>962</v>
      </c>
      <c r="E395" s="24">
        <v>1000</v>
      </c>
      <c r="F395" s="56">
        <f t="shared" si="172"/>
        <v>810</v>
      </c>
      <c r="G395" s="44">
        <v>62223</v>
      </c>
      <c r="H395" s="59">
        <v>810</v>
      </c>
      <c r="I395" s="4">
        <f>(H395/G395)</f>
        <v>1.3017694421676872E-2</v>
      </c>
      <c r="J395" s="4">
        <v>0.1</v>
      </c>
      <c r="K395" s="4">
        <f>(1*I395)/(1+1*(1-0.1)*I395)</f>
        <v>1.2866946244757912E-2</v>
      </c>
      <c r="L395" s="4">
        <f>(1-K395)</f>
        <v>0.98713305375524207</v>
      </c>
      <c r="M395" s="21">
        <v>100000</v>
      </c>
      <c r="N395" s="4">
        <f>(M395-M396)</f>
        <v>1286.6946244757855</v>
      </c>
      <c r="O395" s="4">
        <f>(0.1*M395)+(1-0.1)*M396</f>
        <v>98841.974837971793</v>
      </c>
      <c r="P395" s="4">
        <f>SUM(O395:O404)</f>
        <v>6834467.8474542378</v>
      </c>
      <c r="Q395" s="22">
        <f>P395/M395</f>
        <v>68.344678474542377</v>
      </c>
    </row>
    <row r="396" spans="1:17" s="5" customFormat="1" x14ac:dyDescent="0.2">
      <c r="A396" s="23" t="s">
        <v>45</v>
      </c>
      <c r="B396" s="36" t="s">
        <v>4</v>
      </c>
      <c r="C396" s="24">
        <v>378</v>
      </c>
      <c r="D396" s="24">
        <v>252</v>
      </c>
      <c r="E396" s="24">
        <v>388</v>
      </c>
      <c r="F396" s="56">
        <f t="shared" ref="F396:F406" si="203">AVERAGE(C396,D396,E396)</f>
        <v>339.33333333333331</v>
      </c>
      <c r="G396" s="44">
        <v>287857</v>
      </c>
      <c r="H396" s="59">
        <v>339.33333333333331</v>
      </c>
      <c r="I396" s="4">
        <f>(H396/G396)</f>
        <v>1.1788260606250094E-3</v>
      </c>
      <c r="J396" s="4">
        <v>0.5</v>
      </c>
      <c r="K396" s="4">
        <f>(4*I396)/(1+4*(1-0.5)*I396)</f>
        <v>4.7042133439309059E-3</v>
      </c>
      <c r="L396" s="4">
        <f t="shared" ref="L396:L404" si="204">(1-K396)</f>
        <v>0.9952957866560691</v>
      </c>
      <c r="M396" s="21">
        <f>(M395*L395)</f>
        <v>98713.305375524214</v>
      </c>
      <c r="N396" s="4">
        <f t="shared" ref="N396:N404" si="205">(M396-M397)</f>
        <v>464.36844837106764</v>
      </c>
      <c r="O396" s="4">
        <f>4 * (M397 + 0.5 * N396)</f>
        <v>393924.48460535472</v>
      </c>
      <c r="P396" s="4">
        <f>SUM(O396:O404)</f>
        <v>6735625.8726162659</v>
      </c>
      <c r="Q396" s="22">
        <f t="shared" ref="Q396:Q404" si="206">P396/M396</f>
        <v>68.234224829091303</v>
      </c>
    </row>
    <row r="397" spans="1:17" s="5" customFormat="1" x14ac:dyDescent="0.2">
      <c r="A397" s="23" t="s">
        <v>45</v>
      </c>
      <c r="B397" s="36" t="s">
        <v>5</v>
      </c>
      <c r="C397" s="24">
        <v>534</v>
      </c>
      <c r="D397" s="24">
        <v>464</v>
      </c>
      <c r="E397" s="24">
        <v>467</v>
      </c>
      <c r="F397" s="56">
        <f t="shared" si="203"/>
        <v>488.33333333333331</v>
      </c>
      <c r="G397" s="44">
        <v>724304</v>
      </c>
      <c r="H397" s="59">
        <v>488.33333333333331</v>
      </c>
      <c r="I397" s="4">
        <f>(H397/G397)</f>
        <v>6.7421046043282008E-4</v>
      </c>
      <c r="J397" s="4">
        <v>0.5</v>
      </c>
      <c r="K397" s="4">
        <f>(10*I397)/(1+10*(1-0.5)*I397)</f>
        <v>6.7194529769011345E-3</v>
      </c>
      <c r="L397" s="4">
        <f t="shared" si="204"/>
        <v>0.99328054702309887</v>
      </c>
      <c r="M397" s="21">
        <f t="shared" ref="M397:M404" si="207">(M396*L396)</f>
        <v>98248.936927153147</v>
      </c>
      <c r="N397" s="4">
        <f t="shared" si="205"/>
        <v>660.1791117125249</v>
      </c>
      <c r="O397" s="4">
        <f>10 * (M398 + 0.5 * N397)</f>
        <v>979188.47371296887</v>
      </c>
      <c r="P397" s="4">
        <f>SUM(O397:O404)</f>
        <v>6341701.3880109107</v>
      </c>
      <c r="Q397" s="22">
        <f t="shared" si="206"/>
        <v>64.547277419530516</v>
      </c>
    </row>
    <row r="398" spans="1:17" s="5" customFormat="1" x14ac:dyDescent="0.2">
      <c r="A398" s="23" t="s">
        <v>45</v>
      </c>
      <c r="B398" s="18" t="s">
        <v>6</v>
      </c>
      <c r="C398" s="24">
        <v>891</v>
      </c>
      <c r="D398" s="24">
        <v>834</v>
      </c>
      <c r="E398" s="24">
        <v>759</v>
      </c>
      <c r="F398" s="56">
        <f t="shared" si="203"/>
        <v>828</v>
      </c>
      <c r="G398" s="44">
        <v>566592</v>
      </c>
      <c r="H398" s="59">
        <v>828</v>
      </c>
      <c r="I398" s="4">
        <f>(H398/G398)</f>
        <v>1.4613690274483226E-3</v>
      </c>
      <c r="J398" s="4">
        <v>0.5</v>
      </c>
      <c r="K398" s="4">
        <f t="shared" ref="K398:K402" si="208">(10*I398)/(1+10*(1-0.5)*I398)</f>
        <v>1.4507684867853915E-2</v>
      </c>
      <c r="L398" s="4">
        <f t="shared" si="204"/>
        <v>0.98549231513214608</v>
      </c>
      <c r="M398" s="21">
        <f t="shared" si="207"/>
        <v>97588.757815440622</v>
      </c>
      <c r="N398" s="4">
        <f t="shared" si="205"/>
        <v>1415.786945031723</v>
      </c>
      <c r="O398" s="4">
        <f t="shared" ref="O398:O402" si="209">10 * (M399 + 0.5 * N398)</f>
        <v>968808.64342924766</v>
      </c>
      <c r="P398" s="4">
        <f>SUM(O398:O404)</f>
        <v>5362512.914297943</v>
      </c>
      <c r="Q398" s="22">
        <f t="shared" si="206"/>
        <v>54.9501093603374</v>
      </c>
    </row>
    <row r="399" spans="1:17" s="5" customFormat="1" x14ac:dyDescent="0.2">
      <c r="A399" s="23" t="s">
        <v>45</v>
      </c>
      <c r="B399" s="18" t="s">
        <v>7</v>
      </c>
      <c r="C399" s="24">
        <v>1431</v>
      </c>
      <c r="D399" s="24">
        <v>1279</v>
      </c>
      <c r="E399" s="24">
        <v>805</v>
      </c>
      <c r="F399" s="56">
        <f t="shared" si="203"/>
        <v>1171.6666666666667</v>
      </c>
      <c r="G399" s="44">
        <v>450850</v>
      </c>
      <c r="H399" s="59">
        <v>1171.6666666666667</v>
      </c>
      <c r="I399" s="4">
        <f>(H399/G399)</f>
        <v>2.5987948689512406E-3</v>
      </c>
      <c r="J399" s="4">
        <v>0.5</v>
      </c>
      <c r="K399" s="4">
        <f t="shared" si="208"/>
        <v>2.5654593558981847E-2</v>
      </c>
      <c r="L399" s="4">
        <f t="shared" si="204"/>
        <v>0.97434540644101819</v>
      </c>
      <c r="M399" s="21">
        <f t="shared" si="207"/>
        <v>96172.970870408899</v>
      </c>
      <c r="N399" s="4">
        <f t="shared" si="205"/>
        <v>2467.2784790401347</v>
      </c>
      <c r="O399" s="4">
        <f t="shared" si="209"/>
        <v>949393.31630888837</v>
      </c>
      <c r="P399" s="4">
        <f>SUM(O399:O404)</f>
        <v>4393704.2708686953</v>
      </c>
      <c r="Q399" s="22">
        <f t="shared" si="206"/>
        <v>45.685437718141429</v>
      </c>
    </row>
    <row r="400" spans="1:17" s="5" customFormat="1" x14ac:dyDescent="0.2">
      <c r="A400" s="23" t="s">
        <v>45</v>
      </c>
      <c r="B400" s="18" t="s">
        <v>8</v>
      </c>
      <c r="C400" s="24">
        <v>1752</v>
      </c>
      <c r="D400" s="24">
        <v>1446</v>
      </c>
      <c r="E400" s="24">
        <v>880</v>
      </c>
      <c r="F400" s="56">
        <f t="shared" si="203"/>
        <v>1359.3333333333333</v>
      </c>
      <c r="G400" s="44">
        <v>376474</v>
      </c>
      <c r="H400" s="59">
        <v>1359.3333333333333</v>
      </c>
      <c r="I400" s="4">
        <f>(H400/G400)</f>
        <v>3.610696444730136E-3</v>
      </c>
      <c r="J400" s="4">
        <v>0.5</v>
      </c>
      <c r="K400" s="4">
        <f t="shared" si="208"/>
        <v>3.5466667594354552E-2</v>
      </c>
      <c r="L400" s="4">
        <f t="shared" si="204"/>
        <v>0.96453333240564543</v>
      </c>
      <c r="M400" s="21">
        <f t="shared" si="207"/>
        <v>93705.692391368764</v>
      </c>
      <c r="N400" s="4">
        <f t="shared" si="205"/>
        <v>3323.4286437435221</v>
      </c>
      <c r="O400" s="4">
        <f t="shared" si="209"/>
        <v>920439.78069497016</v>
      </c>
      <c r="P400" s="4">
        <f>SUM(O400:O404)</f>
        <v>3444310.9545598063</v>
      </c>
      <c r="Q400" s="22">
        <f t="shared" si="206"/>
        <v>36.756688592347054</v>
      </c>
    </row>
    <row r="401" spans="1:17" s="5" customFormat="1" x14ac:dyDescent="0.2">
      <c r="A401" s="23" t="s">
        <v>45</v>
      </c>
      <c r="B401" s="18" t="s">
        <v>9</v>
      </c>
      <c r="C401" s="24">
        <v>2156</v>
      </c>
      <c r="D401" s="24">
        <v>1815</v>
      </c>
      <c r="E401" s="24">
        <v>1346</v>
      </c>
      <c r="F401" s="56">
        <f t="shared" si="203"/>
        <v>1772.3333333333333</v>
      </c>
      <c r="G401" s="44">
        <v>263175</v>
      </c>
      <c r="H401" s="59">
        <v>1772.3333333333333</v>
      </c>
      <c r="I401" s="4">
        <f>(H401/G401)</f>
        <v>6.734428928786295E-3</v>
      </c>
      <c r="J401" s="4">
        <v>0.5</v>
      </c>
      <c r="K401" s="4">
        <f t="shared" si="208"/>
        <v>6.5150531178395074E-2</v>
      </c>
      <c r="L401" s="4">
        <f t="shared" si="204"/>
        <v>0.93484946882160491</v>
      </c>
      <c r="M401" s="21">
        <f t="shared" si="207"/>
        <v>90382.263747625242</v>
      </c>
      <c r="N401" s="4">
        <f t="shared" si="205"/>
        <v>5888.4524922635901</v>
      </c>
      <c r="O401" s="4">
        <f t="shared" si="209"/>
        <v>874380.37501493446</v>
      </c>
      <c r="P401" s="4">
        <f>SUM(O401:O404)</f>
        <v>2523871.1738648359</v>
      </c>
      <c r="Q401" s="22">
        <f t="shared" si="206"/>
        <v>27.924407612894623</v>
      </c>
    </row>
    <row r="402" spans="1:17" s="5" customFormat="1" x14ac:dyDescent="0.2">
      <c r="A402" s="23" t="s">
        <v>45</v>
      </c>
      <c r="B402" s="18" t="s">
        <v>10</v>
      </c>
      <c r="C402" s="24">
        <v>3100</v>
      </c>
      <c r="D402" s="24">
        <v>2297</v>
      </c>
      <c r="E402" s="24">
        <v>5690</v>
      </c>
      <c r="F402" s="56">
        <f t="shared" si="203"/>
        <v>3695.6666666666665</v>
      </c>
      <c r="G402" s="44">
        <v>173809</v>
      </c>
      <c r="H402" s="59">
        <v>3695.6666666666665</v>
      </c>
      <c r="I402" s="4">
        <f>(H402/G402)</f>
        <v>2.12628038057101E-2</v>
      </c>
      <c r="J402" s="4">
        <v>0.5</v>
      </c>
      <c r="K402" s="4">
        <f t="shared" si="208"/>
        <v>0.19219501371211833</v>
      </c>
      <c r="L402" s="4">
        <f t="shared" si="204"/>
        <v>0.80780498628788167</v>
      </c>
      <c r="M402" s="21">
        <f t="shared" si="207"/>
        <v>84493.811255361652</v>
      </c>
      <c r="N402" s="4">
        <f t="shared" si="205"/>
        <v>16239.289212813368</v>
      </c>
      <c r="O402" s="4">
        <f t="shared" si="209"/>
        <v>763741.66648954968</v>
      </c>
      <c r="P402" s="4">
        <f>SUM(O402:O404)</f>
        <v>1649490.7988499017</v>
      </c>
      <c r="Q402" s="22">
        <f t="shared" si="206"/>
        <v>19.522030955198879</v>
      </c>
    </row>
    <row r="403" spans="1:17" s="5" customFormat="1" x14ac:dyDescent="0.2">
      <c r="A403" s="23" t="s">
        <v>45</v>
      </c>
      <c r="B403" s="18" t="s">
        <v>11</v>
      </c>
      <c r="C403" s="24">
        <v>3701</v>
      </c>
      <c r="D403" s="24">
        <v>2953</v>
      </c>
      <c r="E403" s="24">
        <v>7992</v>
      </c>
      <c r="F403" s="56">
        <f t="shared" si="203"/>
        <v>4882</v>
      </c>
      <c r="G403" s="44">
        <v>63496</v>
      </c>
      <c r="H403" s="59">
        <v>4882</v>
      </c>
      <c r="I403" s="4">
        <f>(H403/G403)</f>
        <v>7.6886733022552597E-2</v>
      </c>
      <c r="J403" s="4">
        <v>0.5</v>
      </c>
      <c r="K403" s="4">
        <f>(5*I403)/(1+5*(1-0.5)*I403)</f>
        <v>0.32245280775683277</v>
      </c>
      <c r="L403" s="4">
        <f t="shared" si="204"/>
        <v>0.67754719224316728</v>
      </c>
      <c r="M403" s="21">
        <f t="shared" si="207"/>
        <v>68254.522042548284</v>
      </c>
      <c r="N403" s="4">
        <f t="shared" si="205"/>
        <v>22008.862274720326</v>
      </c>
      <c r="O403" s="4">
        <f>5 * (M404 + 0.5 * N403)</f>
        <v>286250.45452594059</v>
      </c>
      <c r="P403" s="4">
        <f>SUM(O403:O404)</f>
        <v>885749.13236035185</v>
      </c>
      <c r="Q403" s="22">
        <f t="shared" si="206"/>
        <v>12.977149437925833</v>
      </c>
    </row>
    <row r="404" spans="1:17" s="5" customFormat="1" x14ac:dyDescent="0.2">
      <c r="A404" s="23" t="s">
        <v>45</v>
      </c>
      <c r="B404" s="18" t="s">
        <v>12</v>
      </c>
      <c r="C404" s="24">
        <v>7867</v>
      </c>
      <c r="D404" s="24">
        <v>5485</v>
      </c>
      <c r="E404" s="24">
        <v>9322</v>
      </c>
      <c r="F404" s="56">
        <f t="shared" si="203"/>
        <v>7558</v>
      </c>
      <c r="G404" s="44">
        <v>97977</v>
      </c>
      <c r="H404" s="59">
        <v>7558</v>
      </c>
      <c r="I404" s="4">
        <f>(H404/G404)</f>
        <v>7.714055339518458E-2</v>
      </c>
      <c r="J404" s="4">
        <v>0.5</v>
      </c>
      <c r="K404" s="4">
        <f>(10*I404)/(1+10*(1-0.5)*I404)</f>
        <v>0.55668903341754616</v>
      </c>
      <c r="L404" s="4">
        <f t="shared" si="204"/>
        <v>0.44331096658245384</v>
      </c>
      <c r="M404" s="21">
        <f t="shared" si="207"/>
        <v>46245.659767827958</v>
      </c>
      <c r="N404" s="4">
        <f t="shared" si="205"/>
        <v>46245.659767827958</v>
      </c>
      <c r="O404" s="4">
        <f>M404/I404</f>
        <v>599498.67783441127</v>
      </c>
      <c r="P404" s="4">
        <f>SUM(O404:O404)</f>
        <v>599498.67783441127</v>
      </c>
      <c r="Q404" s="22">
        <f t="shared" si="206"/>
        <v>12.963350092617096</v>
      </c>
    </row>
    <row r="405" spans="1:17" s="5" customFormat="1" ht="12" thickBot="1" x14ac:dyDescent="0.25">
      <c r="A405" s="23" t="s">
        <v>45</v>
      </c>
      <c r="B405" s="18" t="s">
        <v>13</v>
      </c>
      <c r="C405" s="24"/>
      <c r="D405" s="24"/>
      <c r="E405" s="24"/>
      <c r="F405" s="61"/>
      <c r="G405" s="44">
        <v>1663</v>
      </c>
      <c r="H405" s="59"/>
      <c r="I405" s="4"/>
      <c r="J405" s="4"/>
      <c r="K405" s="4"/>
      <c r="L405" s="4"/>
      <c r="M405" s="4"/>
      <c r="N405" s="4"/>
      <c r="O405" s="4"/>
      <c r="P405" s="4"/>
      <c r="Q405" s="22"/>
    </row>
    <row r="406" spans="1:17" s="5" customFormat="1" ht="12" thickBot="1" x14ac:dyDescent="0.25">
      <c r="A406" s="46" t="s">
        <v>46</v>
      </c>
      <c r="B406" s="47"/>
      <c r="C406" s="48">
        <v>401656</v>
      </c>
      <c r="D406" s="48">
        <v>356946</v>
      </c>
      <c r="E406" s="48">
        <v>370460</v>
      </c>
      <c r="F406" s="61">
        <f t="shared" si="203"/>
        <v>376354</v>
      </c>
      <c r="G406" s="49"/>
      <c r="H406" s="60">
        <v>376354</v>
      </c>
      <c r="I406" s="50"/>
      <c r="J406" s="50"/>
      <c r="K406" s="50"/>
      <c r="L406" s="50"/>
      <c r="M406" s="50"/>
      <c r="N406" s="50"/>
      <c r="O406" s="50"/>
      <c r="P406" s="50"/>
      <c r="Q406" s="51"/>
    </row>
    <row r="407" spans="1:17" x14ac:dyDescent="0.2">
      <c r="O407" s="4"/>
    </row>
    <row r="408" spans="1:17" x14ac:dyDescent="0.2">
      <c r="O408" s="4"/>
    </row>
  </sheetData>
  <mergeCells count="11">
    <mergeCell ref="Q1:Q5"/>
    <mergeCell ref="G1:G5"/>
    <mergeCell ref="H1:H5"/>
    <mergeCell ref="I1:I5"/>
    <mergeCell ref="J1:J5"/>
    <mergeCell ref="K1:K5"/>
    <mergeCell ref="L1:L5"/>
    <mergeCell ref="M1:M5"/>
    <mergeCell ref="N1:N5"/>
    <mergeCell ref="O1:O5"/>
    <mergeCell ref="P1:P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</dc:creator>
  <cp:lastModifiedBy>Quark</cp:lastModifiedBy>
  <dcterms:created xsi:type="dcterms:W3CDTF">2016-06-06T20:21:28Z</dcterms:created>
  <dcterms:modified xsi:type="dcterms:W3CDTF">2016-08-14T15:24:25Z</dcterms:modified>
</cp:coreProperties>
</file>