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23040" windowHeight="8784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<sst xmlns="http://schemas.openxmlformats.org/spreadsheetml/2006/main" count="278" uniqueCount="83">
  <si>
    <t>Emp Code</t>
  </si>
  <si>
    <t>Emp Name</t>
  </si>
  <si>
    <t>Address</t>
  </si>
  <si>
    <t>City</t>
  </si>
  <si>
    <t>Region</t>
  </si>
  <si>
    <t>Department</t>
  </si>
  <si>
    <t>Neena Singh</t>
  </si>
  <si>
    <t>Andheri (W)</t>
  </si>
  <si>
    <t>Mumbai</t>
  </si>
  <si>
    <t>W</t>
  </si>
  <si>
    <t>Training</t>
  </si>
  <si>
    <t>Sita Raman</t>
  </si>
  <si>
    <t>Govindpuri</t>
  </si>
  <si>
    <t>Delhi</t>
  </si>
  <si>
    <t>N</t>
  </si>
  <si>
    <t>Kuldeep Yadav</t>
  </si>
  <si>
    <t>JM Road</t>
  </si>
  <si>
    <t>Pune</t>
  </si>
  <si>
    <t>Marketing</t>
  </si>
  <si>
    <t>Pankaj Kapoor</t>
  </si>
  <si>
    <t>Sector 9</t>
  </si>
  <si>
    <t>Noida</t>
  </si>
  <si>
    <t>Beena Mondal</t>
  </si>
  <si>
    <t>Link Road</t>
  </si>
  <si>
    <t>Julie Samson</t>
  </si>
  <si>
    <t>Jayanagar</t>
  </si>
  <si>
    <t>Bangalore</t>
  </si>
  <si>
    <t>S</t>
  </si>
  <si>
    <t>Priya Yadav</t>
  </si>
  <si>
    <t>Deepak Sharma</t>
  </si>
  <si>
    <t>Pimpri</t>
  </si>
  <si>
    <t>Sujay Patel</t>
  </si>
  <si>
    <t>Bhosari</t>
  </si>
  <si>
    <t>Shilpa Rathore</t>
  </si>
  <si>
    <t>Kollar</t>
  </si>
  <si>
    <t>Chennai</t>
  </si>
  <si>
    <t>Andre Russel</t>
  </si>
  <si>
    <t>Baner</t>
  </si>
  <si>
    <t>Suman Saha</t>
  </si>
  <si>
    <t>Bandra</t>
  </si>
  <si>
    <t>Meera Roy</t>
  </si>
  <si>
    <t>Worli</t>
  </si>
  <si>
    <t>RajaSingh Thakur</t>
  </si>
  <si>
    <t>FC Road</t>
  </si>
  <si>
    <t>Seema Patil</t>
  </si>
  <si>
    <t>Deccan Gymkhana</t>
  </si>
  <si>
    <t>Sheetal Deshpande</t>
  </si>
  <si>
    <t>Yuvraj Singh</t>
  </si>
  <si>
    <t>Akrudi</t>
  </si>
  <si>
    <t>Jasprit Bumrah</t>
  </si>
  <si>
    <t>Nigdi</t>
  </si>
  <si>
    <t>Rohit Sharma</t>
  </si>
  <si>
    <t>Vallabnagar</t>
  </si>
  <si>
    <t>Yuzvendra Chahal</t>
  </si>
  <si>
    <t>LLR Road</t>
  </si>
  <si>
    <t>MG Road</t>
  </si>
  <si>
    <t>India Gate</t>
  </si>
  <si>
    <t>DA</t>
  </si>
  <si>
    <t>HRA</t>
  </si>
  <si>
    <t>TA</t>
  </si>
  <si>
    <t>PF</t>
  </si>
  <si>
    <t>Bonus</t>
  </si>
  <si>
    <t>Incentive</t>
  </si>
  <si>
    <t>Overtime</t>
  </si>
  <si>
    <t>CCA</t>
  </si>
  <si>
    <t>Special Allowance</t>
  </si>
  <si>
    <t>Gross Salary</t>
  </si>
  <si>
    <t>Net Salary</t>
  </si>
  <si>
    <t>Annual Salary</t>
  </si>
  <si>
    <t>P.Tax On Basic</t>
  </si>
  <si>
    <t>&lt;5000</t>
  </si>
  <si>
    <t>&gt;=5000 &amp; &lt;=10000</t>
  </si>
  <si>
    <t>&gt;10000 &amp; &lt;=15000</t>
  </si>
  <si>
    <t>&gt;15000 &amp; &lt;=20000</t>
  </si>
  <si>
    <t>&gt;20000</t>
  </si>
  <si>
    <t>R&amp;D</t>
  </si>
  <si>
    <t>Accounts</t>
  </si>
  <si>
    <t>E</t>
  </si>
  <si>
    <t>Kolkatta</t>
  </si>
  <si>
    <t>Operation</t>
  </si>
  <si>
    <t>Basic</t>
  </si>
  <si>
    <t>P.Tax 1</t>
  </si>
  <si>
    <t>P.Tax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</si>
</sst>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 vertical="center"/>
    </xf>
    <xf numFmtId="9" fontId="2" fillId="3" borderId="4" xfId="0" applyNumberFormat="1" applyFont="1" applyFill="1" applyBorder="1" applyAlignment="1">
      <alignment horizontal="center" vertical="center"/>
    </xf>
    <xf numFmtId="9" fontId="2" fillId="3" borderId="6" xfId="0" applyNumberFormat="1" applyFont="1" applyFill="1" applyBorder="1" applyAlignment="1">
      <alignment horizontal="center" vertical="center"/>
    </xf>
    <xf numFmtId="9" fontId="2" fillId="3" borderId="8" xfId="0" applyNumberFormat="1" applyFont="1" applyFill="1" applyBorder="1" applyAlignment="1">
      <alignment horizontal="center" vertical="center"/>
    </xf>
    <xf numFmtId="9" fontId="2" fillId="3" borderId="9" xfId="0" applyNumberFormat="1" applyFont="1" applyFill="1" applyBorder="1" applyAlignment="1">
      <alignment horizontal="center" vertical="center"/>
    </xf>
    <xf numFmtId="9" fontId="2" fillId="3" borderId="10" xfId="0" applyNumberFormat="1" applyFont="1" applyFill="1" applyBorder="1" applyAlignment="1">
      <alignment horizontal="center" vertic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showGridLines="0" tabSelected="1" topLeftCell="E1" zoomScaleNormal="100" workbookViewId="0">
      <selection activeCell="AA12" sqref="AA12:AD15"/>
    </sheetView>
  </sheetViews>
  <sheetFormatPr defaultRowHeight="14.4" x14ac:dyDescent="0.3"/>
  <cols>
    <col min="1" max="1" width="9.21875" bestFit="1" customWidth="1"/>
    <col min="2" max="2" width="15.77734375" bestFit="1" customWidth="1"/>
    <col min="3" max="3" width="16.109375" bestFit="1" customWidth="1"/>
    <col min="4" max="4" width="9.21875" bestFit="1" customWidth="1"/>
    <col min="5" max="5" width="6.5546875" bestFit="1" customWidth="1"/>
    <col min="6" max="6" width="10.77734375" bestFit="1" customWidth="1"/>
    <col min="7" max="7" width="12.6640625" customWidth="1"/>
    <col min="8" max="8" width="8" customWidth="1"/>
    <col min="9" max="9" width="8.109375" customWidth="1"/>
    <col min="10" max="10" width="6.109375" customWidth="1"/>
    <col min="11" max="11" width="6.5546875" customWidth="1"/>
    <col min="12" max="13" width="7.88671875" customWidth="1"/>
    <col min="14" max="14" width="9.33203125" customWidth="1"/>
    <col min="15" max="15" width="8.77734375" bestFit="1" customWidth="1"/>
    <col min="16" max="16" width="26" customWidth="1"/>
    <col min="17" max="17" width="11.5546875" customWidth="1"/>
    <col min="18" max="18" width="17.88671875" bestFit="1" customWidth="1"/>
    <col min="19" max="19" width="20.6640625" customWidth="1"/>
    <col min="20" max="20" width="14.5546875" customWidth="1"/>
    <col min="21" max="21" width="12.6640625" customWidth="1"/>
    <col min="22" max="22" width="23.6640625" customWidth="1"/>
    <col min="23" max="23" width="17.21875" customWidth="1"/>
    <col min="24" max="24" width="13.109375" customWidth="1"/>
    <col min="25" max="25" width="16.88671875" customWidth="1"/>
    <col min="27" max="27" width="16.33203125" bestFit="1" customWidth="1"/>
    <col min="28" max="28" width="11.6640625" customWidth="1"/>
  </cols>
  <sheetData>
    <row r="1" spans="1:3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80</v>
      </c>
      <c r="H1" s="2" t="s">
        <v>57</v>
      </c>
      <c r="I1" s="2" t="s">
        <v>58</v>
      </c>
      <c r="J1" s="2" t="s">
        <v>59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63</v>
      </c>
      <c r="Q1" s="2" t="s">
        <v>81</v>
      </c>
      <c r="R1" s="2" t="s">
        <v>82</v>
      </c>
      <c r="S1" s="2" t="s">
        <v>64</v>
      </c>
      <c r="T1" s="2" t="s">
        <v>64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</row>
    <row r="2" spans="1:30" x14ac:dyDescent="0.3">
      <c r="A2" s="3">
        <v>1</v>
      </c>
      <c r="B2" s="4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5">
        <v>2000</v>
      </c>
      <c r="H2" s="1">
        <f>30%*G2</f>
        <v>600</v>
      </c>
      <c r="I2" s="3">
        <f>(G2+H2)*40%</f>
        <v>1040</v>
      </c>
      <c r="J2" s="3">
        <f>IF(F2="Marketing",5000,0)</f>
        <v>0</v>
      </c>
      <c r="K2" s="7">
        <f>IF(F2=$F$4,5000,0)</f>
        <v>0</v>
      </c>
      <c r="L2" s="7">
        <f>112%*G2</f>
        <v>2240</v>
      </c>
      <c r="M2" s="7">
        <f>IF(AND(F2="Training",E2="W"),40%*G2,0)</f>
        <v>800</v>
      </c>
      <c r="N2" s="7">
        <f>IF(OR(F2="Accounts",F2="Operations"),5000,0)</f>
        <v>0</v>
      </c>
      <c r="O2" s="7">
        <f>IF(OR(F2="Accounts",F2="Operation"),0,3500)</f>
        <v>3500</v>
      </c>
      <c r="P2" s="7">
        <f>IF(NOT(OR(F2="Accounts",F2="Operation")),3500,0)</f>
        <v>3500</v>
      </c>
      <c r="Q2" s="7">
        <f>IF(G2&lt;5000,0,IF(G2&lt;=10000,50,IF(G2&lt;=15000,100,IF(G2&lt;=2000,150,200))))</f>
        <v>0</v>
      </c>
      <c r="R2" s="7"/>
      <c r="S2" s="7">
        <f>IF(OR(D2="Delhi",D2="Mumbai",D2="Kolkatta",D2="Chennai",D2="Bangalore"),5000,0)</f>
        <v>5000</v>
      </c>
      <c r="T2" s="7">
        <f>IF(NOT(OR(D2="Mumbai",D2="Kolkatta",D2="Delhi",D2="Chennai",D2="Bangalore")),0,5000)</f>
        <v>5000</v>
      </c>
      <c r="U2" s="7">
        <f>IF(OR(D2=$D$2,D2=$D$3,D2=$D$4,D2=$D$7,D2=$D$9),5000,0)</f>
        <v>5000</v>
      </c>
      <c r="V2" s="17">
        <f>IF(OR(
    AND(F2="Training",E2="W"),
    AND(F2="R&amp;D",E2="S"),
    AND(F2="Marketing",E2="N"),
    AND(F2="Accounts",E2="E")
    ),  30%*G2,0 )</f>
        <v>600</v>
      </c>
      <c r="W2" s="14">
        <f>SUM(G2:J2,L2:O2,R2:S2,V2)</f>
        <v>15780</v>
      </c>
      <c r="X2" s="14">
        <f>W2-Q2-L2</f>
        <v>13540</v>
      </c>
      <c r="Y2" s="14">
        <f>W2*12</f>
        <v>189360</v>
      </c>
    </row>
    <row r="3" spans="1:30" ht="15.6" x14ac:dyDescent="0.3">
      <c r="A3" s="3">
        <v>2</v>
      </c>
      <c r="B3" s="4" t="s">
        <v>11</v>
      </c>
      <c r="C3" s="3" t="s">
        <v>12</v>
      </c>
      <c r="D3" s="3" t="s">
        <v>13</v>
      </c>
      <c r="E3" s="3" t="s">
        <v>27</v>
      </c>
      <c r="F3" s="3" t="s">
        <v>75</v>
      </c>
      <c r="G3" s="5">
        <v>4500</v>
      </c>
      <c r="H3" s="1">
        <f t="shared" ref="H3:H21" si="0">30%*G3</f>
        <v>1350</v>
      </c>
      <c r="I3" s="3">
        <f t="shared" ref="I3:I21" si="1">(G3+H3)*40%</f>
        <v>2340</v>
      </c>
      <c r="J3" s="3">
        <f t="shared" ref="J3:J21" si="2">IF(F3="Marketing",5000,0)</f>
        <v>0</v>
      </c>
      <c r="K3" s="7">
        <f t="shared" ref="K3:K21" si="3">IF(F3=$F$4,5000,0)</f>
        <v>0</v>
      </c>
      <c r="L3" s="7">
        <f t="shared" ref="L3:L21" si="4">112%*G3</f>
        <v>5040.0000000000009</v>
      </c>
      <c r="M3" s="7">
        <f t="shared" ref="M3:M21" si="5">IF(AND(F3="Training",E3="W"),40%*G3,0)</f>
        <v>0</v>
      </c>
      <c r="N3" s="7">
        <f t="shared" ref="N3:N21" si="6">IF(OR(F3="Accounts",F3="Operations"),5000,0)</f>
        <v>0</v>
      </c>
      <c r="O3" s="7">
        <f t="shared" ref="O3:O21" si="7">IF(OR(F3="Accounts",F3="Operation"),0,3500)</f>
        <v>3500</v>
      </c>
      <c r="P3" s="7">
        <f t="shared" ref="P3:P21" si="8">IF(NOT(OR(F3="Accounts",F3="Operation")),3500,0)</f>
        <v>3500</v>
      </c>
      <c r="Q3" s="7">
        <f t="shared" ref="Q3:Q21" si="9">IF(G3&lt;5000,0,IF(G3&lt;=10000,50,IF(G3&lt;=15000,100,IF(G3&lt;=2000,150,200))))</f>
        <v>0</v>
      </c>
      <c r="R3" s="16"/>
      <c r="S3" s="7">
        <f t="shared" ref="S3:S21" si="10">IF(OR(D3="Delhi",D3="Mumbai",D3="Kolkatta",D3="Chennai",D3="Bangalore"),5000,0)</f>
        <v>5000</v>
      </c>
      <c r="T3" s="7">
        <f t="shared" ref="T3:T21" si="11">IF(NOT(OR(D3="Mumbai",D3="Kolkatta",D3="Delhi",D3="Chennai",D3="Bangalore")),0,5000)</f>
        <v>5000</v>
      </c>
      <c r="U3" s="7">
        <f t="shared" ref="U3:U21" si="12">IF(OR(D3=$D$2,D3=$D$3,D3=$D$4,D3=$D$7,D3=$D$9),5000,0)</f>
        <v>5000</v>
      </c>
      <c r="V3" s="17">
        <f t="shared" ref="V3:V21" si="13">IF(OR(
    AND(F3="Training",E3="W"),
    AND(F3="R&amp;D",E3="S"),
    AND(F3="Marketing",E3="N"),
    AND(F3="Accounts",E3="E")
    ),  30%*G3,0 )</f>
        <v>1350</v>
      </c>
      <c r="W3" s="14">
        <f t="shared" ref="W3:W21" si="14">SUM(G3:J3,L3:O3,R3:S3,V3)</f>
        <v>23080</v>
      </c>
      <c r="X3" s="14">
        <f t="shared" ref="X3:X21" si="15">W3-Q3-L3</f>
        <v>18040</v>
      </c>
      <c r="Y3" s="14">
        <f t="shared" ref="Y3:Y21" si="16">W3*12</f>
        <v>276960</v>
      </c>
      <c r="AA3" s="18" t="s">
        <v>69</v>
      </c>
      <c r="AB3" s="18"/>
    </row>
    <row r="4" spans="1:30" x14ac:dyDescent="0.3">
      <c r="A4" s="3">
        <v>3</v>
      </c>
      <c r="B4" s="4" t="s">
        <v>15</v>
      </c>
      <c r="C4" s="3" t="s">
        <v>16</v>
      </c>
      <c r="D4" s="3" t="s">
        <v>35</v>
      </c>
      <c r="E4" s="3" t="s">
        <v>9</v>
      </c>
      <c r="F4" s="3" t="s">
        <v>18</v>
      </c>
      <c r="G4" s="5">
        <v>7500</v>
      </c>
      <c r="H4" s="1">
        <f t="shared" si="0"/>
        <v>2250</v>
      </c>
      <c r="I4" s="3">
        <f t="shared" si="1"/>
        <v>3900</v>
      </c>
      <c r="J4" s="3">
        <f t="shared" si="2"/>
        <v>5000</v>
      </c>
      <c r="K4" s="7">
        <f t="shared" si="3"/>
        <v>5000</v>
      </c>
      <c r="L4" s="7">
        <f t="shared" si="4"/>
        <v>8400</v>
      </c>
      <c r="M4" s="7">
        <f t="shared" si="5"/>
        <v>0</v>
      </c>
      <c r="N4" s="7">
        <f t="shared" si="6"/>
        <v>0</v>
      </c>
      <c r="O4" s="7">
        <f t="shared" si="7"/>
        <v>3500</v>
      </c>
      <c r="P4" s="7">
        <f t="shared" si="8"/>
        <v>3500</v>
      </c>
      <c r="Q4" s="7">
        <f t="shared" si="9"/>
        <v>50</v>
      </c>
      <c r="R4" s="7"/>
      <c r="S4" s="7">
        <f t="shared" si="10"/>
        <v>5000</v>
      </c>
      <c r="T4" s="7">
        <f t="shared" si="11"/>
        <v>5000</v>
      </c>
      <c r="U4" s="7">
        <f t="shared" si="12"/>
        <v>5000</v>
      </c>
      <c r="V4" s="17">
        <f t="shared" si="13"/>
        <v>0</v>
      </c>
      <c r="W4" s="14">
        <f t="shared" si="14"/>
        <v>35550</v>
      </c>
      <c r="X4" s="14">
        <f t="shared" si="15"/>
        <v>27100</v>
      </c>
      <c r="Y4" s="14">
        <f t="shared" si="16"/>
        <v>426600</v>
      </c>
      <c r="AA4" s="3" t="s">
        <v>70</v>
      </c>
      <c r="AB4" s="3">
        <v>0</v>
      </c>
    </row>
    <row r="5" spans="1:30" x14ac:dyDescent="0.3">
      <c r="A5" s="3">
        <v>4</v>
      </c>
      <c r="B5" s="4" t="s">
        <v>19</v>
      </c>
      <c r="C5" s="3" t="s">
        <v>20</v>
      </c>
      <c r="D5" s="3" t="s">
        <v>21</v>
      </c>
      <c r="E5" s="3" t="s">
        <v>77</v>
      </c>
      <c r="F5" s="3" t="s">
        <v>76</v>
      </c>
      <c r="G5" s="5">
        <v>6400</v>
      </c>
      <c r="H5" s="1">
        <f t="shared" si="0"/>
        <v>1920</v>
      </c>
      <c r="I5" s="3">
        <f t="shared" si="1"/>
        <v>3328</v>
      </c>
      <c r="J5" s="3">
        <f t="shared" si="2"/>
        <v>0</v>
      </c>
      <c r="K5" s="7">
        <f t="shared" si="3"/>
        <v>0</v>
      </c>
      <c r="L5" s="7">
        <f t="shared" si="4"/>
        <v>7168.0000000000009</v>
      </c>
      <c r="M5" s="7">
        <f t="shared" si="5"/>
        <v>0</v>
      </c>
      <c r="N5" s="7">
        <f t="shared" si="6"/>
        <v>5000</v>
      </c>
      <c r="O5" s="7">
        <f t="shared" si="7"/>
        <v>0</v>
      </c>
      <c r="P5" s="7">
        <f t="shared" si="8"/>
        <v>0</v>
      </c>
      <c r="Q5" s="7">
        <f t="shared" si="9"/>
        <v>50</v>
      </c>
      <c r="R5" s="7"/>
      <c r="S5" s="7">
        <f t="shared" si="10"/>
        <v>0</v>
      </c>
      <c r="T5" s="7">
        <f t="shared" si="11"/>
        <v>0</v>
      </c>
      <c r="U5" s="7">
        <f t="shared" si="12"/>
        <v>0</v>
      </c>
      <c r="V5" s="17">
        <f t="shared" si="13"/>
        <v>1920</v>
      </c>
      <c r="W5" s="14">
        <f t="shared" si="14"/>
        <v>25736</v>
      </c>
      <c r="X5" s="14">
        <f t="shared" si="15"/>
        <v>18518</v>
      </c>
      <c r="Y5" s="14">
        <f t="shared" si="16"/>
        <v>308832</v>
      </c>
      <c r="AA5" s="3" t="s">
        <v>71</v>
      </c>
      <c r="AB5" s="3">
        <v>50</v>
      </c>
    </row>
    <row r="6" spans="1:30" x14ac:dyDescent="0.3">
      <c r="A6" s="3">
        <v>5</v>
      </c>
      <c r="B6" s="4" t="s">
        <v>22</v>
      </c>
      <c r="C6" s="3" t="s">
        <v>23</v>
      </c>
      <c r="D6" s="3" t="s">
        <v>17</v>
      </c>
      <c r="E6" s="3" t="s">
        <v>9</v>
      </c>
      <c r="F6" s="3" t="s">
        <v>10</v>
      </c>
      <c r="G6" s="5">
        <v>10000</v>
      </c>
      <c r="H6" s="1">
        <f t="shared" si="0"/>
        <v>3000</v>
      </c>
      <c r="I6" s="3">
        <f t="shared" si="1"/>
        <v>5200</v>
      </c>
      <c r="J6" s="3">
        <f t="shared" si="2"/>
        <v>0</v>
      </c>
      <c r="K6" s="7">
        <f t="shared" si="3"/>
        <v>0</v>
      </c>
      <c r="L6" s="7">
        <f t="shared" si="4"/>
        <v>11200.000000000002</v>
      </c>
      <c r="M6" s="7">
        <f t="shared" si="5"/>
        <v>4000</v>
      </c>
      <c r="N6" s="7">
        <f t="shared" si="6"/>
        <v>0</v>
      </c>
      <c r="O6" s="7">
        <f t="shared" si="7"/>
        <v>3500</v>
      </c>
      <c r="P6" s="7">
        <f t="shared" si="8"/>
        <v>3500</v>
      </c>
      <c r="Q6" s="7">
        <f t="shared" si="9"/>
        <v>50</v>
      </c>
      <c r="R6" s="7"/>
      <c r="S6" s="7">
        <f t="shared" si="10"/>
        <v>0</v>
      </c>
      <c r="T6" s="7">
        <f t="shared" si="11"/>
        <v>0</v>
      </c>
      <c r="U6" s="7">
        <f t="shared" si="12"/>
        <v>0</v>
      </c>
      <c r="V6" s="17">
        <f t="shared" si="13"/>
        <v>3000</v>
      </c>
      <c r="W6" s="14">
        <f t="shared" si="14"/>
        <v>39900</v>
      </c>
      <c r="X6" s="14">
        <f t="shared" si="15"/>
        <v>28650</v>
      </c>
      <c r="Y6" s="14">
        <f t="shared" si="16"/>
        <v>478800</v>
      </c>
      <c r="AA6" s="3" t="s">
        <v>72</v>
      </c>
      <c r="AB6" s="3">
        <v>100</v>
      </c>
    </row>
    <row r="7" spans="1:30" x14ac:dyDescent="0.3">
      <c r="A7" s="3">
        <v>6</v>
      </c>
      <c r="B7" s="4" t="s">
        <v>24</v>
      </c>
      <c r="C7" s="3" t="s">
        <v>25</v>
      </c>
      <c r="D7" s="3" t="s">
        <v>26</v>
      </c>
      <c r="E7" s="3" t="s">
        <v>27</v>
      </c>
      <c r="F7" s="3" t="s">
        <v>75</v>
      </c>
      <c r="G7" s="5">
        <v>10000</v>
      </c>
      <c r="H7" s="1">
        <f t="shared" si="0"/>
        <v>3000</v>
      </c>
      <c r="I7" s="3">
        <f t="shared" si="1"/>
        <v>5200</v>
      </c>
      <c r="J7" s="3">
        <f t="shared" si="2"/>
        <v>0</v>
      </c>
      <c r="K7" s="7">
        <f t="shared" si="3"/>
        <v>0</v>
      </c>
      <c r="L7" s="7">
        <f t="shared" si="4"/>
        <v>11200.000000000002</v>
      </c>
      <c r="M7" s="7">
        <f t="shared" si="5"/>
        <v>0</v>
      </c>
      <c r="N7" s="7">
        <f t="shared" si="6"/>
        <v>0</v>
      </c>
      <c r="O7" s="7">
        <f t="shared" si="7"/>
        <v>3500</v>
      </c>
      <c r="P7" s="7">
        <f t="shared" si="8"/>
        <v>3500</v>
      </c>
      <c r="Q7" s="7">
        <f t="shared" si="9"/>
        <v>50</v>
      </c>
      <c r="R7" s="7"/>
      <c r="S7" s="7">
        <f t="shared" si="10"/>
        <v>5000</v>
      </c>
      <c r="T7" s="7">
        <f t="shared" si="11"/>
        <v>5000</v>
      </c>
      <c r="U7" s="7">
        <f t="shared" si="12"/>
        <v>5000</v>
      </c>
      <c r="V7" s="17">
        <f t="shared" si="13"/>
        <v>3000</v>
      </c>
      <c r="W7" s="14">
        <f t="shared" si="14"/>
        <v>40900</v>
      </c>
      <c r="X7" s="14">
        <f t="shared" si="15"/>
        <v>29650</v>
      </c>
      <c r="Y7" s="14">
        <f t="shared" si="16"/>
        <v>490800</v>
      </c>
      <c r="AA7" s="3" t="s">
        <v>73</v>
      </c>
      <c r="AB7" s="3">
        <v>150</v>
      </c>
    </row>
    <row r="8" spans="1:30" x14ac:dyDescent="0.3">
      <c r="A8" s="3">
        <v>7</v>
      </c>
      <c r="B8" s="4" t="s">
        <v>28</v>
      </c>
      <c r="C8" s="3" t="s">
        <v>56</v>
      </c>
      <c r="D8" s="3" t="s">
        <v>13</v>
      </c>
      <c r="E8" s="3" t="s">
        <v>14</v>
      </c>
      <c r="F8" s="3" t="s">
        <v>18</v>
      </c>
      <c r="G8" s="5">
        <v>6500</v>
      </c>
      <c r="H8" s="1">
        <f t="shared" si="0"/>
        <v>1950</v>
      </c>
      <c r="I8" s="3">
        <f t="shared" si="1"/>
        <v>3380</v>
      </c>
      <c r="J8" s="3">
        <f t="shared" si="2"/>
        <v>5000</v>
      </c>
      <c r="K8" s="7">
        <f t="shared" si="3"/>
        <v>5000</v>
      </c>
      <c r="L8" s="7">
        <f t="shared" si="4"/>
        <v>7280.0000000000009</v>
      </c>
      <c r="M8" s="7">
        <f t="shared" si="5"/>
        <v>0</v>
      </c>
      <c r="N8" s="7">
        <f t="shared" si="6"/>
        <v>0</v>
      </c>
      <c r="O8" s="7">
        <f t="shared" si="7"/>
        <v>3500</v>
      </c>
      <c r="P8" s="7">
        <f t="shared" si="8"/>
        <v>3500</v>
      </c>
      <c r="Q8" s="7">
        <f t="shared" si="9"/>
        <v>50</v>
      </c>
      <c r="R8" s="7"/>
      <c r="S8" s="7">
        <f t="shared" si="10"/>
        <v>5000</v>
      </c>
      <c r="T8" s="7">
        <f t="shared" si="11"/>
        <v>5000</v>
      </c>
      <c r="U8" s="7">
        <f t="shared" si="12"/>
        <v>5000</v>
      </c>
      <c r="V8" s="17">
        <f t="shared" si="13"/>
        <v>1950</v>
      </c>
      <c r="W8" s="14">
        <f t="shared" si="14"/>
        <v>34560</v>
      </c>
      <c r="X8" s="14">
        <f t="shared" si="15"/>
        <v>27230</v>
      </c>
      <c r="Y8" s="14">
        <f t="shared" si="16"/>
        <v>414720</v>
      </c>
      <c r="AA8" s="3" t="s">
        <v>74</v>
      </c>
      <c r="AB8" s="3">
        <v>200</v>
      </c>
    </row>
    <row r="9" spans="1:30" x14ac:dyDescent="0.3">
      <c r="A9" s="3">
        <v>8</v>
      </c>
      <c r="B9" s="4" t="s">
        <v>29</v>
      </c>
      <c r="C9" s="3" t="s">
        <v>30</v>
      </c>
      <c r="D9" s="3" t="s">
        <v>78</v>
      </c>
      <c r="E9" s="3" t="s">
        <v>9</v>
      </c>
      <c r="F9" s="3" t="s">
        <v>76</v>
      </c>
      <c r="G9" s="5">
        <v>8750</v>
      </c>
      <c r="H9" s="1">
        <f t="shared" si="0"/>
        <v>2625</v>
      </c>
      <c r="I9" s="3">
        <f t="shared" si="1"/>
        <v>4550</v>
      </c>
      <c r="J9" s="3">
        <f t="shared" si="2"/>
        <v>0</v>
      </c>
      <c r="K9" s="7">
        <f t="shared" si="3"/>
        <v>0</v>
      </c>
      <c r="L9" s="7">
        <f t="shared" si="4"/>
        <v>9800.0000000000018</v>
      </c>
      <c r="M9" s="7">
        <f t="shared" si="5"/>
        <v>0</v>
      </c>
      <c r="N9" s="7">
        <f t="shared" si="6"/>
        <v>5000</v>
      </c>
      <c r="O9" s="7">
        <f t="shared" si="7"/>
        <v>0</v>
      </c>
      <c r="P9" s="7">
        <f t="shared" si="8"/>
        <v>0</v>
      </c>
      <c r="Q9" s="7">
        <f t="shared" si="9"/>
        <v>50</v>
      </c>
      <c r="R9" s="7"/>
      <c r="S9" s="7">
        <f t="shared" si="10"/>
        <v>5000</v>
      </c>
      <c r="T9" s="7">
        <f t="shared" si="11"/>
        <v>5000</v>
      </c>
      <c r="U9" s="7">
        <f t="shared" si="12"/>
        <v>5000</v>
      </c>
      <c r="V9" s="17">
        <f t="shared" si="13"/>
        <v>0</v>
      </c>
      <c r="W9" s="14">
        <f t="shared" si="14"/>
        <v>35725</v>
      </c>
      <c r="X9" s="14">
        <f t="shared" si="15"/>
        <v>25875</v>
      </c>
      <c r="Y9" s="14">
        <f t="shared" si="16"/>
        <v>428700</v>
      </c>
    </row>
    <row r="10" spans="1:30" x14ac:dyDescent="0.3">
      <c r="A10" s="3">
        <v>9</v>
      </c>
      <c r="B10" s="4" t="s">
        <v>31</v>
      </c>
      <c r="C10" s="3" t="s">
        <v>32</v>
      </c>
      <c r="D10" s="3" t="s">
        <v>17</v>
      </c>
      <c r="E10" s="3" t="s">
        <v>9</v>
      </c>
      <c r="F10" s="3" t="s">
        <v>10</v>
      </c>
      <c r="G10" s="5">
        <v>13000</v>
      </c>
      <c r="H10" s="1">
        <f t="shared" si="0"/>
        <v>3900</v>
      </c>
      <c r="I10" s="3">
        <f t="shared" si="1"/>
        <v>6760</v>
      </c>
      <c r="J10" s="3">
        <f t="shared" si="2"/>
        <v>0</v>
      </c>
      <c r="K10" s="7">
        <f t="shared" si="3"/>
        <v>0</v>
      </c>
      <c r="L10" s="7">
        <f t="shared" si="4"/>
        <v>14560.000000000002</v>
      </c>
      <c r="M10" s="7">
        <f t="shared" si="5"/>
        <v>5200</v>
      </c>
      <c r="N10" s="7">
        <f t="shared" si="6"/>
        <v>0</v>
      </c>
      <c r="O10" s="7">
        <f t="shared" si="7"/>
        <v>3500</v>
      </c>
      <c r="P10" s="7">
        <f t="shared" si="8"/>
        <v>3500</v>
      </c>
      <c r="Q10" s="7">
        <f t="shared" si="9"/>
        <v>100</v>
      </c>
      <c r="R10" s="7"/>
      <c r="S10" s="7">
        <f t="shared" si="10"/>
        <v>0</v>
      </c>
      <c r="T10" s="7">
        <f t="shared" si="11"/>
        <v>0</v>
      </c>
      <c r="U10" s="7">
        <f t="shared" si="12"/>
        <v>0</v>
      </c>
      <c r="V10" s="17">
        <f t="shared" si="13"/>
        <v>3900</v>
      </c>
      <c r="W10" s="14">
        <f t="shared" si="14"/>
        <v>50820</v>
      </c>
      <c r="X10" s="14">
        <f t="shared" si="15"/>
        <v>36160</v>
      </c>
      <c r="Y10" s="14">
        <f t="shared" si="16"/>
        <v>609840</v>
      </c>
    </row>
    <row r="11" spans="1:30" x14ac:dyDescent="0.3">
      <c r="A11" s="3">
        <v>10</v>
      </c>
      <c r="B11" s="4" t="s">
        <v>33</v>
      </c>
      <c r="C11" s="3" t="s">
        <v>34</v>
      </c>
      <c r="D11" s="3" t="s">
        <v>35</v>
      </c>
      <c r="E11" s="3" t="s">
        <v>27</v>
      </c>
      <c r="F11" s="3" t="s">
        <v>79</v>
      </c>
      <c r="G11" s="5">
        <v>3000</v>
      </c>
      <c r="H11" s="1">
        <f t="shared" si="0"/>
        <v>900</v>
      </c>
      <c r="I11" s="3">
        <f t="shared" si="1"/>
        <v>1560</v>
      </c>
      <c r="J11" s="3">
        <f t="shared" si="2"/>
        <v>0</v>
      </c>
      <c r="K11" s="7">
        <f t="shared" si="3"/>
        <v>0</v>
      </c>
      <c r="L11" s="7">
        <f t="shared" si="4"/>
        <v>3360.0000000000005</v>
      </c>
      <c r="M11" s="7">
        <f t="shared" si="5"/>
        <v>0</v>
      </c>
      <c r="N11" s="7">
        <f t="shared" si="6"/>
        <v>0</v>
      </c>
      <c r="O11" s="7">
        <f t="shared" si="7"/>
        <v>0</v>
      </c>
      <c r="P11" s="7">
        <f t="shared" si="8"/>
        <v>0</v>
      </c>
      <c r="Q11" s="7">
        <f t="shared" si="9"/>
        <v>0</v>
      </c>
      <c r="R11" s="7"/>
      <c r="S11" s="7">
        <f t="shared" si="10"/>
        <v>5000</v>
      </c>
      <c r="T11" s="7">
        <f t="shared" si="11"/>
        <v>5000</v>
      </c>
      <c r="U11" s="7">
        <f t="shared" si="12"/>
        <v>5000</v>
      </c>
      <c r="V11" s="17">
        <f t="shared" si="13"/>
        <v>0</v>
      </c>
      <c r="W11" s="14">
        <f t="shared" si="14"/>
        <v>13820</v>
      </c>
      <c r="X11" s="14">
        <f t="shared" si="15"/>
        <v>10460</v>
      </c>
      <c r="Y11" s="14">
        <f t="shared" si="16"/>
        <v>165840</v>
      </c>
    </row>
    <row r="12" spans="1:30" x14ac:dyDescent="0.3">
      <c r="A12" s="3">
        <v>11</v>
      </c>
      <c r="B12" s="4" t="s">
        <v>36</v>
      </c>
      <c r="C12" s="3" t="s">
        <v>37</v>
      </c>
      <c r="D12" s="3" t="s">
        <v>17</v>
      </c>
      <c r="E12" s="3" t="s">
        <v>9</v>
      </c>
      <c r="F12" s="3" t="s">
        <v>18</v>
      </c>
      <c r="G12" s="5">
        <v>15000</v>
      </c>
      <c r="H12" s="1">
        <f t="shared" si="0"/>
        <v>4500</v>
      </c>
      <c r="I12" s="3">
        <f t="shared" si="1"/>
        <v>7800</v>
      </c>
      <c r="J12" s="3">
        <f t="shared" si="2"/>
        <v>5000</v>
      </c>
      <c r="K12" s="7">
        <f t="shared" si="3"/>
        <v>5000</v>
      </c>
      <c r="L12" s="7">
        <f t="shared" si="4"/>
        <v>16800</v>
      </c>
      <c r="M12" s="7">
        <f t="shared" si="5"/>
        <v>0</v>
      </c>
      <c r="N12" s="7">
        <f t="shared" si="6"/>
        <v>0</v>
      </c>
      <c r="O12" s="7">
        <f t="shared" si="7"/>
        <v>3500</v>
      </c>
      <c r="P12" s="7">
        <f t="shared" si="8"/>
        <v>3500</v>
      </c>
      <c r="Q12" s="7">
        <f t="shared" si="9"/>
        <v>100</v>
      </c>
      <c r="R12" s="7"/>
      <c r="S12" s="7">
        <f t="shared" si="10"/>
        <v>0</v>
      </c>
      <c r="T12" s="7">
        <f t="shared" si="11"/>
        <v>0</v>
      </c>
      <c r="U12" s="7">
        <f t="shared" si="12"/>
        <v>0</v>
      </c>
      <c r="V12" s="17">
        <f t="shared" si="13"/>
        <v>0</v>
      </c>
      <c r="W12" s="14">
        <f t="shared" si="14"/>
        <v>52600</v>
      </c>
      <c r="X12" s="14">
        <f t="shared" si="15"/>
        <v>35700</v>
      </c>
      <c r="Y12" s="14">
        <f t="shared" si="16"/>
        <v>631200</v>
      </c>
      <c r="AA12" s="8" t="s">
        <v>10</v>
      </c>
      <c r="AB12" s="9" t="s">
        <v>9</v>
      </c>
      <c r="AC12" s="19">
        <v>0.3</v>
      </c>
      <c r="AD12" s="22">
        <v>0</v>
      </c>
    </row>
    <row r="13" spans="1:30" x14ac:dyDescent="0.3">
      <c r="A13" s="3">
        <v>12</v>
      </c>
      <c r="B13" s="4" t="s">
        <v>38</v>
      </c>
      <c r="C13" s="3" t="s">
        <v>39</v>
      </c>
      <c r="D13" s="3" t="s">
        <v>8</v>
      </c>
      <c r="E13" s="3" t="s">
        <v>9</v>
      </c>
      <c r="F13" s="3" t="s">
        <v>76</v>
      </c>
      <c r="G13" s="5">
        <v>8750</v>
      </c>
      <c r="H13" s="1">
        <f t="shared" si="0"/>
        <v>2625</v>
      </c>
      <c r="I13" s="3">
        <f t="shared" si="1"/>
        <v>4550</v>
      </c>
      <c r="J13" s="3">
        <f t="shared" si="2"/>
        <v>0</v>
      </c>
      <c r="K13" s="7">
        <f t="shared" si="3"/>
        <v>0</v>
      </c>
      <c r="L13" s="7">
        <f t="shared" si="4"/>
        <v>9800.0000000000018</v>
      </c>
      <c r="M13" s="7">
        <f t="shared" si="5"/>
        <v>0</v>
      </c>
      <c r="N13" s="7">
        <f t="shared" si="6"/>
        <v>5000</v>
      </c>
      <c r="O13" s="7">
        <f t="shared" si="7"/>
        <v>0</v>
      </c>
      <c r="P13" s="7">
        <f t="shared" si="8"/>
        <v>0</v>
      </c>
      <c r="Q13" s="7">
        <f t="shared" si="9"/>
        <v>50</v>
      </c>
      <c r="R13" s="7"/>
      <c r="S13" s="7">
        <f t="shared" si="10"/>
        <v>5000</v>
      </c>
      <c r="T13" s="7">
        <f t="shared" si="11"/>
        <v>5000</v>
      </c>
      <c r="U13" s="7">
        <f t="shared" si="12"/>
        <v>5000</v>
      </c>
      <c r="V13" s="17">
        <f t="shared" si="13"/>
        <v>0</v>
      </c>
      <c r="W13" s="14">
        <f t="shared" si="14"/>
        <v>35725</v>
      </c>
      <c r="X13" s="14">
        <f t="shared" si="15"/>
        <v>25875</v>
      </c>
      <c r="Y13" s="14">
        <f t="shared" si="16"/>
        <v>428700</v>
      </c>
      <c r="AA13" s="10" t="s">
        <v>75</v>
      </c>
      <c r="AB13" s="11" t="s">
        <v>27</v>
      </c>
      <c r="AC13" s="20"/>
      <c r="AD13" s="23"/>
    </row>
    <row r="14" spans="1:30" x14ac:dyDescent="0.3">
      <c r="A14" s="3">
        <v>13</v>
      </c>
      <c r="B14" s="4" t="s">
        <v>40</v>
      </c>
      <c r="C14" s="3" t="s">
        <v>41</v>
      </c>
      <c r="D14" s="3" t="s">
        <v>8</v>
      </c>
      <c r="E14" s="3" t="s">
        <v>9</v>
      </c>
      <c r="F14" s="3" t="s">
        <v>10</v>
      </c>
      <c r="G14" s="5">
        <v>19000</v>
      </c>
      <c r="H14" s="1">
        <f t="shared" si="0"/>
        <v>5700</v>
      </c>
      <c r="I14" s="3">
        <f t="shared" si="1"/>
        <v>9880</v>
      </c>
      <c r="J14" s="3">
        <f t="shared" si="2"/>
        <v>0</v>
      </c>
      <c r="K14" s="7">
        <f t="shared" si="3"/>
        <v>0</v>
      </c>
      <c r="L14" s="7">
        <f t="shared" si="4"/>
        <v>21280.000000000004</v>
      </c>
      <c r="M14" s="7">
        <f t="shared" si="5"/>
        <v>7600</v>
      </c>
      <c r="N14" s="7">
        <f t="shared" si="6"/>
        <v>0</v>
      </c>
      <c r="O14" s="7">
        <f t="shared" si="7"/>
        <v>3500</v>
      </c>
      <c r="P14" s="7">
        <f t="shared" si="8"/>
        <v>3500</v>
      </c>
      <c r="Q14" s="7">
        <f t="shared" si="9"/>
        <v>200</v>
      </c>
      <c r="R14" s="7"/>
      <c r="S14" s="7">
        <f t="shared" si="10"/>
        <v>5000</v>
      </c>
      <c r="T14" s="7">
        <f t="shared" si="11"/>
        <v>5000</v>
      </c>
      <c r="U14" s="7">
        <f t="shared" si="12"/>
        <v>5000</v>
      </c>
      <c r="V14" s="17">
        <f t="shared" si="13"/>
        <v>5700</v>
      </c>
      <c r="W14" s="14">
        <f t="shared" si="14"/>
        <v>77660</v>
      </c>
      <c r="X14" s="14">
        <f t="shared" si="15"/>
        <v>56180</v>
      </c>
      <c r="Y14" s="14">
        <f t="shared" si="16"/>
        <v>931920</v>
      </c>
      <c r="AA14" s="10" t="s">
        <v>18</v>
      </c>
      <c r="AB14" s="11" t="s">
        <v>14</v>
      </c>
      <c r="AC14" s="20"/>
      <c r="AD14" s="23"/>
    </row>
    <row r="15" spans="1:30" x14ac:dyDescent="0.3">
      <c r="A15" s="3">
        <v>14</v>
      </c>
      <c r="B15" s="4" t="s">
        <v>42</v>
      </c>
      <c r="C15" s="3" t="s">
        <v>43</v>
      </c>
      <c r="D15" s="3" t="s">
        <v>78</v>
      </c>
      <c r="E15" s="3" t="s">
        <v>27</v>
      </c>
      <c r="F15" s="3" t="s">
        <v>75</v>
      </c>
      <c r="G15" s="5">
        <v>5500</v>
      </c>
      <c r="H15" s="1">
        <f t="shared" si="0"/>
        <v>1650</v>
      </c>
      <c r="I15" s="3">
        <f t="shared" si="1"/>
        <v>2860</v>
      </c>
      <c r="J15" s="3">
        <f t="shared" si="2"/>
        <v>0</v>
      </c>
      <c r="K15" s="7">
        <f t="shared" si="3"/>
        <v>0</v>
      </c>
      <c r="L15" s="7">
        <f t="shared" si="4"/>
        <v>6160.0000000000009</v>
      </c>
      <c r="M15" s="7">
        <f t="shared" si="5"/>
        <v>0</v>
      </c>
      <c r="N15" s="7">
        <f t="shared" si="6"/>
        <v>0</v>
      </c>
      <c r="O15" s="7">
        <f t="shared" si="7"/>
        <v>3500</v>
      </c>
      <c r="P15" s="7">
        <f t="shared" si="8"/>
        <v>3500</v>
      </c>
      <c r="Q15" s="7">
        <f t="shared" si="9"/>
        <v>50</v>
      </c>
      <c r="R15" s="7"/>
      <c r="S15" s="7">
        <f t="shared" si="10"/>
        <v>5000</v>
      </c>
      <c r="T15" s="7">
        <f t="shared" si="11"/>
        <v>5000</v>
      </c>
      <c r="U15" s="7">
        <f t="shared" si="12"/>
        <v>5000</v>
      </c>
      <c r="V15" s="17">
        <f t="shared" si="13"/>
        <v>1650</v>
      </c>
      <c r="W15" s="14">
        <f t="shared" si="14"/>
        <v>26320</v>
      </c>
      <c r="X15" s="14">
        <f t="shared" si="15"/>
        <v>20110</v>
      </c>
      <c r="Y15" s="14">
        <f t="shared" si="16"/>
        <v>315840</v>
      </c>
      <c r="AA15" s="12" t="s">
        <v>76</v>
      </c>
      <c r="AB15" s="13" t="s">
        <v>77</v>
      </c>
      <c r="AC15" s="21"/>
      <c r="AD15" s="24"/>
    </row>
    <row r="16" spans="1:30" x14ac:dyDescent="0.3">
      <c r="A16" s="3">
        <v>15</v>
      </c>
      <c r="B16" s="4" t="s">
        <v>44</v>
      </c>
      <c r="C16" s="3" t="s">
        <v>45</v>
      </c>
      <c r="D16" s="3" t="s">
        <v>17</v>
      </c>
      <c r="E16" s="3" t="s">
        <v>14</v>
      </c>
      <c r="F16" s="3" t="s">
        <v>18</v>
      </c>
      <c r="G16" s="5">
        <v>22000</v>
      </c>
      <c r="H16" s="1">
        <f t="shared" si="0"/>
        <v>6600</v>
      </c>
      <c r="I16" s="3">
        <f t="shared" si="1"/>
        <v>11440</v>
      </c>
      <c r="J16" s="3">
        <f t="shared" si="2"/>
        <v>5000</v>
      </c>
      <c r="K16" s="7">
        <f t="shared" si="3"/>
        <v>5000</v>
      </c>
      <c r="L16" s="7">
        <f t="shared" si="4"/>
        <v>24640.000000000004</v>
      </c>
      <c r="M16" s="7">
        <f t="shared" si="5"/>
        <v>0</v>
      </c>
      <c r="N16" s="7">
        <f t="shared" si="6"/>
        <v>0</v>
      </c>
      <c r="O16" s="7">
        <f t="shared" si="7"/>
        <v>3500</v>
      </c>
      <c r="P16" s="7">
        <f t="shared" si="8"/>
        <v>3500</v>
      </c>
      <c r="Q16" s="7">
        <f t="shared" si="9"/>
        <v>200</v>
      </c>
      <c r="R16" s="7"/>
      <c r="S16" s="7">
        <f t="shared" si="10"/>
        <v>0</v>
      </c>
      <c r="T16" s="7">
        <f t="shared" si="11"/>
        <v>0</v>
      </c>
      <c r="U16" s="7">
        <f t="shared" si="12"/>
        <v>0</v>
      </c>
      <c r="V16" s="17">
        <f t="shared" si="13"/>
        <v>6600</v>
      </c>
      <c r="W16" s="14">
        <f t="shared" si="14"/>
        <v>79780</v>
      </c>
      <c r="X16" s="14">
        <f t="shared" si="15"/>
        <v>54940</v>
      </c>
      <c r="Y16" s="14">
        <f t="shared" si="16"/>
        <v>957360</v>
      </c>
    </row>
    <row r="17" spans="1:25" x14ac:dyDescent="0.3">
      <c r="A17" s="3">
        <v>16</v>
      </c>
      <c r="B17" s="4" t="s">
        <v>46</v>
      </c>
      <c r="C17" s="3" t="s">
        <v>55</v>
      </c>
      <c r="D17" s="3" t="s">
        <v>26</v>
      </c>
      <c r="E17" s="3" t="s">
        <v>27</v>
      </c>
      <c r="F17" s="3" t="s">
        <v>76</v>
      </c>
      <c r="G17" s="5">
        <v>8750</v>
      </c>
      <c r="H17" s="1">
        <f t="shared" si="0"/>
        <v>2625</v>
      </c>
      <c r="I17" s="3">
        <f t="shared" si="1"/>
        <v>4550</v>
      </c>
      <c r="J17" s="3">
        <f t="shared" si="2"/>
        <v>0</v>
      </c>
      <c r="K17" s="7">
        <f t="shared" si="3"/>
        <v>0</v>
      </c>
      <c r="L17" s="7">
        <f t="shared" si="4"/>
        <v>9800.0000000000018</v>
      </c>
      <c r="M17" s="7">
        <f t="shared" si="5"/>
        <v>0</v>
      </c>
      <c r="N17" s="7">
        <f t="shared" si="6"/>
        <v>5000</v>
      </c>
      <c r="O17" s="7">
        <f t="shared" si="7"/>
        <v>0</v>
      </c>
      <c r="P17" s="7">
        <f t="shared" si="8"/>
        <v>0</v>
      </c>
      <c r="Q17" s="7">
        <f t="shared" si="9"/>
        <v>50</v>
      </c>
      <c r="R17" s="7"/>
      <c r="S17" s="7">
        <f t="shared" si="10"/>
        <v>5000</v>
      </c>
      <c r="T17" s="7">
        <f t="shared" si="11"/>
        <v>5000</v>
      </c>
      <c r="U17" s="7">
        <f t="shared" si="12"/>
        <v>5000</v>
      </c>
      <c r="V17" s="17">
        <f t="shared" si="13"/>
        <v>0</v>
      </c>
      <c r="W17" s="14">
        <f t="shared" si="14"/>
        <v>35725</v>
      </c>
      <c r="X17" s="14">
        <f t="shared" si="15"/>
        <v>25875</v>
      </c>
      <c r="Y17" s="14">
        <f t="shared" si="16"/>
        <v>428700</v>
      </c>
    </row>
    <row r="18" spans="1:25" x14ac:dyDescent="0.3">
      <c r="A18" s="3">
        <v>17</v>
      </c>
      <c r="B18" s="3" t="s">
        <v>47</v>
      </c>
      <c r="C18" s="3" t="s">
        <v>48</v>
      </c>
      <c r="D18" s="3" t="s">
        <v>35</v>
      </c>
      <c r="E18" s="3" t="s">
        <v>14</v>
      </c>
      <c r="F18" s="3" t="s">
        <v>79</v>
      </c>
      <c r="G18" s="5">
        <v>17000</v>
      </c>
      <c r="H18" s="1">
        <f t="shared" si="0"/>
        <v>5100</v>
      </c>
      <c r="I18" s="3">
        <f t="shared" si="1"/>
        <v>8840</v>
      </c>
      <c r="J18" s="3">
        <f t="shared" si="2"/>
        <v>0</v>
      </c>
      <c r="K18" s="7">
        <f t="shared" si="3"/>
        <v>0</v>
      </c>
      <c r="L18" s="7">
        <f t="shared" si="4"/>
        <v>19040</v>
      </c>
      <c r="M18" s="7">
        <f t="shared" si="5"/>
        <v>0</v>
      </c>
      <c r="N18" s="7">
        <f t="shared" si="6"/>
        <v>0</v>
      </c>
      <c r="O18" s="7">
        <f t="shared" si="7"/>
        <v>0</v>
      </c>
      <c r="P18" s="7">
        <f t="shared" si="8"/>
        <v>0</v>
      </c>
      <c r="Q18" s="7">
        <f t="shared" si="9"/>
        <v>200</v>
      </c>
      <c r="R18" s="7"/>
      <c r="S18" s="7">
        <f t="shared" si="10"/>
        <v>5000</v>
      </c>
      <c r="T18" s="7">
        <f t="shared" si="11"/>
        <v>5000</v>
      </c>
      <c r="U18" s="7">
        <f t="shared" si="12"/>
        <v>5000</v>
      </c>
      <c r="V18" s="17">
        <f t="shared" si="13"/>
        <v>0</v>
      </c>
      <c r="W18" s="14">
        <f t="shared" si="14"/>
        <v>54980</v>
      </c>
      <c r="X18" s="14">
        <f t="shared" si="15"/>
        <v>35740</v>
      </c>
      <c r="Y18" s="14">
        <f t="shared" si="16"/>
        <v>659760</v>
      </c>
    </row>
    <row r="19" spans="1:25" x14ac:dyDescent="0.3">
      <c r="A19" s="3">
        <v>18</v>
      </c>
      <c r="B19" s="3" t="s">
        <v>49</v>
      </c>
      <c r="C19" s="3" t="s">
        <v>50</v>
      </c>
      <c r="D19" s="3" t="s">
        <v>17</v>
      </c>
      <c r="E19" s="3" t="s">
        <v>9</v>
      </c>
      <c r="F19" s="3" t="s">
        <v>10</v>
      </c>
      <c r="G19" s="5">
        <v>25000</v>
      </c>
      <c r="H19" s="1">
        <f t="shared" si="0"/>
        <v>7500</v>
      </c>
      <c r="I19" s="3">
        <f t="shared" si="1"/>
        <v>13000</v>
      </c>
      <c r="J19" s="3">
        <f t="shared" si="2"/>
        <v>0</v>
      </c>
      <c r="K19" s="7">
        <f t="shared" si="3"/>
        <v>0</v>
      </c>
      <c r="L19" s="7">
        <f t="shared" si="4"/>
        <v>28000.000000000004</v>
      </c>
      <c r="M19" s="7">
        <f t="shared" si="5"/>
        <v>10000</v>
      </c>
      <c r="N19" s="7">
        <f t="shared" si="6"/>
        <v>0</v>
      </c>
      <c r="O19" s="7">
        <f t="shared" si="7"/>
        <v>3500</v>
      </c>
      <c r="P19" s="7">
        <f t="shared" si="8"/>
        <v>3500</v>
      </c>
      <c r="Q19" s="7">
        <f t="shared" si="9"/>
        <v>200</v>
      </c>
      <c r="R19" s="7"/>
      <c r="S19" s="7">
        <f t="shared" si="10"/>
        <v>0</v>
      </c>
      <c r="T19" s="7">
        <f t="shared" si="11"/>
        <v>0</v>
      </c>
      <c r="U19" s="7">
        <f t="shared" si="12"/>
        <v>0</v>
      </c>
      <c r="V19" s="17">
        <f t="shared" si="13"/>
        <v>7500</v>
      </c>
      <c r="W19" s="14">
        <f t="shared" si="14"/>
        <v>94500</v>
      </c>
      <c r="X19" s="14">
        <f t="shared" si="15"/>
        <v>66300</v>
      </c>
      <c r="Y19" s="14">
        <f t="shared" si="16"/>
        <v>1134000</v>
      </c>
    </row>
    <row r="20" spans="1:25" x14ac:dyDescent="0.3">
      <c r="A20" s="3">
        <v>19</v>
      </c>
      <c r="B20" s="3" t="s">
        <v>51</v>
      </c>
      <c r="C20" s="3" t="s">
        <v>52</v>
      </c>
      <c r="D20" s="3" t="s">
        <v>78</v>
      </c>
      <c r="E20" s="3" t="s">
        <v>9</v>
      </c>
      <c r="F20" s="3" t="s">
        <v>18</v>
      </c>
      <c r="G20" s="5">
        <v>35000</v>
      </c>
      <c r="H20" s="1">
        <f t="shared" si="0"/>
        <v>10500</v>
      </c>
      <c r="I20" s="3">
        <f t="shared" si="1"/>
        <v>18200</v>
      </c>
      <c r="J20" s="3">
        <f t="shared" si="2"/>
        <v>5000</v>
      </c>
      <c r="K20" s="7">
        <f t="shared" si="3"/>
        <v>5000</v>
      </c>
      <c r="L20" s="7">
        <f t="shared" si="4"/>
        <v>39200.000000000007</v>
      </c>
      <c r="M20" s="7">
        <f t="shared" si="5"/>
        <v>0</v>
      </c>
      <c r="N20" s="7">
        <f t="shared" si="6"/>
        <v>0</v>
      </c>
      <c r="O20" s="7">
        <f t="shared" si="7"/>
        <v>3500</v>
      </c>
      <c r="P20" s="7">
        <f t="shared" si="8"/>
        <v>3500</v>
      </c>
      <c r="Q20" s="7">
        <f t="shared" si="9"/>
        <v>200</v>
      </c>
      <c r="R20" s="7"/>
      <c r="S20" s="7">
        <f t="shared" si="10"/>
        <v>5000</v>
      </c>
      <c r="T20" s="7">
        <f t="shared" si="11"/>
        <v>5000</v>
      </c>
      <c r="U20" s="7">
        <f t="shared" si="12"/>
        <v>5000</v>
      </c>
      <c r="V20" s="17">
        <f t="shared" si="13"/>
        <v>0</v>
      </c>
      <c r="W20" s="14">
        <f t="shared" si="14"/>
        <v>116400</v>
      </c>
      <c r="X20" s="14">
        <f t="shared" si="15"/>
        <v>77000</v>
      </c>
      <c r="Y20" s="14">
        <f t="shared" si="16"/>
        <v>1396800</v>
      </c>
    </row>
    <row r="21" spans="1:25" x14ac:dyDescent="0.3">
      <c r="A21" s="3">
        <v>20</v>
      </c>
      <c r="B21" s="3" t="s">
        <v>53</v>
      </c>
      <c r="C21" s="3" t="s">
        <v>54</v>
      </c>
      <c r="D21" s="3" t="s">
        <v>21</v>
      </c>
      <c r="E21" s="3" t="s">
        <v>9</v>
      </c>
      <c r="F21" s="3" t="s">
        <v>10</v>
      </c>
      <c r="G21" s="5">
        <v>7500</v>
      </c>
      <c r="H21" s="1">
        <f t="shared" si="0"/>
        <v>2250</v>
      </c>
      <c r="I21" s="3">
        <f t="shared" si="1"/>
        <v>3900</v>
      </c>
      <c r="J21" s="3">
        <f t="shared" si="2"/>
        <v>0</v>
      </c>
      <c r="K21" s="7">
        <f t="shared" si="3"/>
        <v>0</v>
      </c>
      <c r="L21" s="7">
        <f t="shared" si="4"/>
        <v>8400</v>
      </c>
      <c r="M21" s="7">
        <f t="shared" si="5"/>
        <v>3000</v>
      </c>
      <c r="N21" s="7">
        <f t="shared" si="6"/>
        <v>0</v>
      </c>
      <c r="O21" s="7">
        <f t="shared" si="7"/>
        <v>3500</v>
      </c>
      <c r="P21" s="7">
        <f t="shared" si="8"/>
        <v>3500</v>
      </c>
      <c r="Q21" s="7">
        <f t="shared" si="9"/>
        <v>50</v>
      </c>
      <c r="R21" s="7"/>
      <c r="S21" s="7">
        <f t="shared" si="10"/>
        <v>0</v>
      </c>
      <c r="T21" s="7">
        <f t="shared" si="11"/>
        <v>0</v>
      </c>
      <c r="U21" s="7">
        <f t="shared" si="12"/>
        <v>0</v>
      </c>
      <c r="V21" s="17">
        <f t="shared" si="13"/>
        <v>2250</v>
      </c>
      <c r="W21" s="14">
        <f t="shared" si="14"/>
        <v>30800</v>
      </c>
      <c r="X21" s="14">
        <f t="shared" si="15"/>
        <v>22350</v>
      </c>
      <c r="Y21" s="14">
        <f t="shared" si="16"/>
        <v>369600</v>
      </c>
    </row>
  </sheetData>
  <mergeCells count="3">
    <mergeCell ref="AA3:AB3"/>
    <mergeCell ref="AC12:AC15"/>
    <mergeCell ref="AD12:AD15"/>
  </mergeCells>
  <conditionalFormatting sqref="Y2:Y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{CF2CB815-A592-463E-9BDA-CB54CBC20795}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2CB815-A592-463E-9BDA-CB54CBC207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85" zoomScaleNormal="85" workbookViewId="0">
      <selection activeCell="AA15" sqref="AA15"/>
    </sheetView>
  </sheetViews>
  <sheetFormatPr defaultRowHeight="14.4" x14ac:dyDescent="0.3"/>
  <cols>
    <col min="2" max="2" width="15.77734375" bestFit="1" customWidth="1"/>
    <col min="3" max="3" width="16.109375" bestFit="1" customWidth="1"/>
    <col min="4" max="4" width="9.21875" bestFit="1" customWidth="1"/>
    <col min="6" max="6" width="11.109375" bestFit="1" customWidth="1"/>
    <col min="7" max="7" width="6.44140625" bestFit="1" customWidth="1"/>
    <col min="8" max="9" width="6.109375" bestFit="1" customWidth="1"/>
    <col min="10" max="11" width="5.109375" bestFit="1" customWidth="1"/>
    <col min="12" max="12" width="6.109375" bestFit="1" customWidth="1"/>
    <col min="13" max="13" width="6.33203125" bestFit="1" customWidth="1"/>
    <col min="14" max="14" width="9.109375" bestFit="1" customWidth="1"/>
    <col min="15" max="16" width="9.21875" bestFit="1" customWidth="1"/>
    <col min="17" max="17" width="10.109375" customWidth="1"/>
    <col min="18" max="18" width="6" customWidth="1"/>
    <col min="19" max="19" width="8.88671875" customWidth="1"/>
    <col min="20" max="20" width="13.77734375" customWidth="1"/>
    <col min="22" max="22" width="16.109375" bestFit="1" customWidth="1"/>
    <col min="23" max="23" width="11.109375" bestFit="1" customWidth="1"/>
    <col min="24" max="24" width="9.5546875" bestFit="1" customWidth="1"/>
    <col min="25" max="25" width="12.5546875" bestFit="1" customWidth="1"/>
  </cols>
  <sheetData>
    <row r="1" spans="1:25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6" t="s">
        <v>80</v>
      </c>
      <c r="H1" s="15" t="s">
        <v>57</v>
      </c>
      <c r="I1" s="15" t="s">
        <v>58</v>
      </c>
      <c r="J1" s="15" t="s">
        <v>59</v>
      </c>
      <c r="K1" s="15" t="s">
        <v>59</v>
      </c>
      <c r="L1" s="15" t="s">
        <v>60</v>
      </c>
      <c r="M1" s="15" t="s">
        <v>61</v>
      </c>
      <c r="N1" s="15" t="s">
        <v>62</v>
      </c>
      <c r="O1" s="15" t="s">
        <v>63</v>
      </c>
      <c r="P1" s="15" t="s">
        <v>63</v>
      </c>
      <c r="Q1" s="15" t="s">
        <v>81</v>
      </c>
      <c r="R1" s="15" t="s">
        <v>82</v>
      </c>
      <c r="S1" s="15" t="s">
        <v>64</v>
      </c>
      <c r="T1" s="15" t="s">
        <v>64</v>
      </c>
      <c r="U1" s="15" t="s">
        <v>64</v>
      </c>
      <c r="V1" s="15" t="s">
        <v>65</v>
      </c>
      <c r="W1" s="15" t="s">
        <v>66</v>
      </c>
      <c r="X1" s="15" t="s">
        <v>67</v>
      </c>
      <c r="Y1" s="15" t="s">
        <v>68</v>
      </c>
    </row>
    <row r="2" spans="1:25" x14ac:dyDescent="0.3">
      <c r="A2" s="3">
        <v>1</v>
      </c>
      <c r="B2" s="4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5">
        <v>2000</v>
      </c>
      <c r="H2" s="1">
        <f>30%*G2</f>
        <v>600</v>
      </c>
      <c r="I2" s="1">
        <f>(G2+H2)*40%</f>
        <v>1040</v>
      </c>
      <c r="J2" s="1">
        <f>IF(F2="Marketing",5000,0)</f>
        <v>0</v>
      </c>
      <c r="K2" s="1">
        <f>IF(F2=$F$4,5000,0)</f>
        <v>0</v>
      </c>
      <c r="L2" s="1">
        <f>112% * G2</f>
        <v>2240</v>
      </c>
      <c r="M2" s="1">
        <f>IF(OR(F2="Training",E2="W"),40%*G2,0)</f>
        <v>800</v>
      </c>
      <c r="N2" s="1">
        <f>IF(OR(F2="Accounts",F2="Operation"),5000,0)</f>
        <v>0</v>
      </c>
      <c r="O2" s="1">
        <f>IF(OR(F2="Accounts",F2="Operation"),0,3500)</f>
        <v>3500</v>
      </c>
      <c r="P2" s="1">
        <f>IF(NOT(OR(F2="Accounts",F2="Operation")),3500,0)</f>
        <v>3500</v>
      </c>
      <c r="Q2" s="1">
        <f>IF(G2&lt;5000,0,IF(G2&lt;=10000,50,IF(G2&lt;=15000,100,IF(G2&lt;=20000,150,200))))</f>
        <v>0</v>
      </c>
      <c r="R2" s="1"/>
      <c r="S2" s="1">
        <f>IF(OR(D2="Mumbai",D2="Delhi",D2="Kolkata",D2="Chennai",D2="Bangalore"),5000,0)</f>
        <v>5000</v>
      </c>
      <c r="T2" s="1">
        <f>IF(OR(D2=$D$2,D2=$D$3,D2=$D$4,D2=$D$7,D8,D2=$D$9),5000,0)</f>
        <v>5000</v>
      </c>
      <c r="U2" s="1"/>
      <c r="V2" s="1">
        <f>IF(OR(
    AND(F2="Training",E2="W"),
    AND(F2="R&amp;D",E2="S"),
    AND(F2="Marketing",E2="N"),
    AND(F2="Accounts",E2="E")
    ),  30%*G2,0 )</f>
        <v>600</v>
      </c>
      <c r="W2" s="25">
        <f>SUM(G2:K2,M2:O2,S2,V2)</f>
        <v>13540</v>
      </c>
      <c r="X2" s="25">
        <f>W2-L2-Q2</f>
        <v>11300</v>
      </c>
      <c r="Y2" s="1">
        <f>W2*12</f>
        <v>162480</v>
      </c>
    </row>
    <row r="3" spans="1:25" x14ac:dyDescent="0.3">
      <c r="A3" s="3">
        <v>2</v>
      </c>
      <c r="B3" s="4" t="s">
        <v>11</v>
      </c>
      <c r="C3" s="3" t="s">
        <v>12</v>
      </c>
      <c r="D3" s="3" t="s">
        <v>13</v>
      </c>
      <c r="E3" s="3" t="s">
        <v>27</v>
      </c>
      <c r="F3" s="3" t="s">
        <v>75</v>
      </c>
      <c r="G3" s="5">
        <v>4500</v>
      </c>
      <c r="H3" s="1">
        <f t="shared" ref="H3:H21" si="0">30%*G3</f>
        <v>1350</v>
      </c>
      <c r="I3" s="1">
        <f t="shared" ref="I3:I21" si="1">(G3+H3)*40%</f>
        <v>2340</v>
      </c>
      <c r="J3" s="1">
        <f t="shared" ref="J3:J21" si="2">IF(F3="Marketing",5000,0)</f>
        <v>0</v>
      </c>
      <c r="K3" s="1">
        <f t="shared" ref="K3:K21" si="3">IF(F3=$F$4,5000,0)</f>
        <v>0</v>
      </c>
      <c r="L3" s="1">
        <f t="shared" ref="L3:L21" si="4">112% * G3</f>
        <v>5040.0000000000009</v>
      </c>
      <c r="M3" s="1">
        <f t="shared" ref="M3:M21" si="5">IF(OR(F3="Training",E3="W"),40%*G3,0)</f>
        <v>0</v>
      </c>
      <c r="N3" s="1">
        <f t="shared" ref="N3:N21" si="6">IF(OR(F3="Accounts",F3="Operation"),5000,0)</f>
        <v>0</v>
      </c>
      <c r="O3" s="1">
        <f t="shared" ref="O3:O21" si="7">IF(OR(F3="Accounts",F3="Operation"),0,3500)</f>
        <v>3500</v>
      </c>
      <c r="P3" s="1">
        <f t="shared" ref="P3:P21" si="8">IF(NOT(OR(F3="Accounts",F3="Operation")),3500,0)</f>
        <v>3500</v>
      </c>
      <c r="Q3" s="1">
        <f t="shared" ref="Q3:Q21" si="9">IF(G3&lt;5000,0,IF(G3&lt;=10000,50,IF(G3&lt;=15000,100,IF(G3&lt;=20000,150,200))))</f>
        <v>0</v>
      </c>
      <c r="R3" s="1"/>
      <c r="S3" s="1">
        <f t="shared" ref="S3:S21" si="10">IF(OR(D3="Mumbai",D3="Delhi",D3="Kolkata",D3="Chennai",D3="Bangalore"),5000,0)</f>
        <v>5000</v>
      </c>
      <c r="T3" s="1">
        <f t="shared" ref="T3:T21" si="11">IF(OR(D3=$D$2,D3=$D$3,D3=$D$4,D3=$D$7,D9,D3=$D$9),5000,0)</f>
        <v>5000</v>
      </c>
      <c r="U3" s="1"/>
      <c r="V3" s="1">
        <f t="shared" ref="V3:V21" si="12">IF(OR(
    AND(F3="Training",E3="W"),
    AND(F3="R&amp;D",E3="S"),
    AND(F3="Marketing",E3="N"),
    AND(F3="Accounts",E3="E")
    ),  30%*G3,0 )</f>
        <v>1350</v>
      </c>
      <c r="W3" s="25">
        <f t="shared" ref="W3:W21" si="13">SUM(G3:K3,M3:O3,S3,V3)</f>
        <v>18040</v>
      </c>
      <c r="X3" s="25">
        <f t="shared" ref="X3:X21" si="14">W3-L3-Q3</f>
        <v>13000</v>
      </c>
      <c r="Y3" s="1">
        <f t="shared" ref="Y3:Y21" si="15">W3*12</f>
        <v>216480</v>
      </c>
    </row>
    <row r="4" spans="1:25" x14ac:dyDescent="0.3">
      <c r="A4" s="3">
        <v>3</v>
      </c>
      <c r="B4" s="4" t="s">
        <v>15</v>
      </c>
      <c r="C4" s="3" t="s">
        <v>16</v>
      </c>
      <c r="D4" s="3" t="s">
        <v>35</v>
      </c>
      <c r="E4" s="3" t="s">
        <v>9</v>
      </c>
      <c r="F4" s="3" t="s">
        <v>18</v>
      </c>
      <c r="G4" s="5">
        <v>7500</v>
      </c>
      <c r="H4" s="1">
        <f t="shared" si="0"/>
        <v>2250</v>
      </c>
      <c r="I4" s="1">
        <f t="shared" si="1"/>
        <v>3900</v>
      </c>
      <c r="J4" s="1">
        <f t="shared" si="2"/>
        <v>5000</v>
      </c>
      <c r="K4" s="1">
        <f t="shared" si="3"/>
        <v>5000</v>
      </c>
      <c r="L4" s="1">
        <f t="shared" si="4"/>
        <v>8400</v>
      </c>
      <c r="M4" s="1">
        <f t="shared" si="5"/>
        <v>3000</v>
      </c>
      <c r="N4" s="1">
        <f t="shared" si="6"/>
        <v>0</v>
      </c>
      <c r="O4" s="1">
        <f t="shared" si="7"/>
        <v>3500</v>
      </c>
      <c r="P4" s="1">
        <f t="shared" si="8"/>
        <v>3500</v>
      </c>
      <c r="Q4" s="1">
        <f t="shared" si="9"/>
        <v>50</v>
      </c>
      <c r="R4" s="1"/>
      <c r="S4" s="1">
        <f t="shared" si="10"/>
        <v>5000</v>
      </c>
      <c r="T4" s="1">
        <f t="shared" si="11"/>
        <v>5000</v>
      </c>
      <c r="U4" s="1"/>
      <c r="V4" s="1">
        <f t="shared" si="12"/>
        <v>0</v>
      </c>
      <c r="W4" s="25">
        <f t="shared" si="13"/>
        <v>35150</v>
      </c>
      <c r="X4" s="25">
        <f t="shared" si="14"/>
        <v>26700</v>
      </c>
      <c r="Y4" s="1">
        <f t="shared" si="15"/>
        <v>421800</v>
      </c>
    </row>
    <row r="5" spans="1:25" x14ac:dyDescent="0.3">
      <c r="A5" s="3">
        <v>4</v>
      </c>
      <c r="B5" s="4" t="s">
        <v>19</v>
      </c>
      <c r="C5" s="3" t="s">
        <v>20</v>
      </c>
      <c r="D5" s="3" t="s">
        <v>21</v>
      </c>
      <c r="E5" s="3" t="s">
        <v>77</v>
      </c>
      <c r="F5" s="3" t="s">
        <v>76</v>
      </c>
      <c r="G5" s="5">
        <v>6400</v>
      </c>
      <c r="H5" s="1">
        <f t="shared" si="0"/>
        <v>1920</v>
      </c>
      <c r="I5" s="1">
        <f t="shared" si="1"/>
        <v>3328</v>
      </c>
      <c r="J5" s="1">
        <f t="shared" si="2"/>
        <v>0</v>
      </c>
      <c r="K5" s="1">
        <f t="shared" si="3"/>
        <v>0</v>
      </c>
      <c r="L5" s="1">
        <f t="shared" si="4"/>
        <v>7168.0000000000009</v>
      </c>
      <c r="M5" s="1">
        <f t="shared" si="5"/>
        <v>0</v>
      </c>
      <c r="N5" s="1">
        <f t="shared" si="6"/>
        <v>5000</v>
      </c>
      <c r="O5" s="1">
        <f t="shared" si="7"/>
        <v>0</v>
      </c>
      <c r="P5" s="1">
        <f t="shared" si="8"/>
        <v>0</v>
      </c>
      <c r="Q5" s="1">
        <f t="shared" si="9"/>
        <v>50</v>
      </c>
      <c r="R5" s="1"/>
      <c r="S5" s="1">
        <f t="shared" si="10"/>
        <v>0</v>
      </c>
      <c r="T5" s="1">
        <f t="shared" si="11"/>
        <v>0</v>
      </c>
      <c r="U5" s="1"/>
      <c r="V5" s="1">
        <f t="shared" si="12"/>
        <v>1920</v>
      </c>
      <c r="W5" s="25">
        <f t="shared" si="13"/>
        <v>18568</v>
      </c>
      <c r="X5" s="25">
        <f t="shared" si="14"/>
        <v>11350</v>
      </c>
      <c r="Y5" s="1">
        <f t="shared" si="15"/>
        <v>222816</v>
      </c>
    </row>
    <row r="6" spans="1:25" x14ac:dyDescent="0.3">
      <c r="A6" s="3">
        <v>5</v>
      </c>
      <c r="B6" s="4" t="s">
        <v>22</v>
      </c>
      <c r="C6" s="3" t="s">
        <v>23</v>
      </c>
      <c r="D6" s="3" t="s">
        <v>17</v>
      </c>
      <c r="E6" s="3" t="s">
        <v>9</v>
      </c>
      <c r="F6" s="3" t="s">
        <v>10</v>
      </c>
      <c r="G6" s="5">
        <v>10000</v>
      </c>
      <c r="H6" s="1">
        <f t="shared" si="0"/>
        <v>3000</v>
      </c>
      <c r="I6" s="1">
        <f t="shared" si="1"/>
        <v>5200</v>
      </c>
      <c r="J6" s="1">
        <f t="shared" si="2"/>
        <v>0</v>
      </c>
      <c r="K6" s="1">
        <f t="shared" si="3"/>
        <v>0</v>
      </c>
      <c r="L6" s="1">
        <f t="shared" si="4"/>
        <v>11200.000000000002</v>
      </c>
      <c r="M6" s="1">
        <f t="shared" si="5"/>
        <v>4000</v>
      </c>
      <c r="N6" s="1">
        <f t="shared" si="6"/>
        <v>0</v>
      </c>
      <c r="O6" s="1">
        <f t="shared" si="7"/>
        <v>3500</v>
      </c>
      <c r="P6" s="1">
        <f t="shared" si="8"/>
        <v>3500</v>
      </c>
      <c r="Q6" s="1">
        <f t="shared" si="9"/>
        <v>50</v>
      </c>
      <c r="R6" s="1"/>
      <c r="S6" s="1">
        <f t="shared" si="10"/>
        <v>0</v>
      </c>
      <c r="T6" s="1">
        <f t="shared" si="11"/>
        <v>0</v>
      </c>
      <c r="U6" s="1"/>
      <c r="V6" s="1">
        <f t="shared" si="12"/>
        <v>3000</v>
      </c>
      <c r="W6" s="25">
        <f t="shared" si="13"/>
        <v>28700</v>
      </c>
      <c r="X6" s="25">
        <f t="shared" si="14"/>
        <v>17450</v>
      </c>
      <c r="Y6" s="1">
        <f t="shared" si="15"/>
        <v>344400</v>
      </c>
    </row>
    <row r="7" spans="1:25" x14ac:dyDescent="0.3">
      <c r="A7" s="3">
        <v>6</v>
      </c>
      <c r="B7" s="4" t="s">
        <v>24</v>
      </c>
      <c r="C7" s="3" t="s">
        <v>25</v>
      </c>
      <c r="D7" s="3" t="s">
        <v>26</v>
      </c>
      <c r="E7" s="3" t="s">
        <v>27</v>
      </c>
      <c r="F7" s="3" t="s">
        <v>75</v>
      </c>
      <c r="G7" s="5">
        <v>10000</v>
      </c>
      <c r="H7" s="1">
        <f t="shared" si="0"/>
        <v>3000</v>
      </c>
      <c r="I7" s="1">
        <f t="shared" si="1"/>
        <v>5200</v>
      </c>
      <c r="J7" s="1">
        <f t="shared" si="2"/>
        <v>0</v>
      </c>
      <c r="K7" s="1">
        <f t="shared" si="3"/>
        <v>0</v>
      </c>
      <c r="L7" s="1">
        <f t="shared" si="4"/>
        <v>11200.000000000002</v>
      </c>
      <c r="M7" s="1">
        <f t="shared" si="5"/>
        <v>0</v>
      </c>
      <c r="N7" s="1">
        <f t="shared" si="6"/>
        <v>0</v>
      </c>
      <c r="O7" s="1">
        <f t="shared" si="7"/>
        <v>3500</v>
      </c>
      <c r="P7" s="1">
        <f t="shared" si="8"/>
        <v>3500</v>
      </c>
      <c r="Q7" s="1">
        <f t="shared" si="9"/>
        <v>50</v>
      </c>
      <c r="R7" s="1"/>
      <c r="S7" s="1">
        <f t="shared" si="10"/>
        <v>5000</v>
      </c>
      <c r="T7" s="1">
        <f t="shared" si="11"/>
        <v>5000</v>
      </c>
      <c r="U7" s="1"/>
      <c r="V7" s="1">
        <f t="shared" si="12"/>
        <v>3000</v>
      </c>
      <c r="W7" s="25">
        <f t="shared" si="13"/>
        <v>29700</v>
      </c>
      <c r="X7" s="25">
        <f t="shared" si="14"/>
        <v>18450</v>
      </c>
      <c r="Y7" s="1">
        <f t="shared" si="15"/>
        <v>356400</v>
      </c>
    </row>
    <row r="8" spans="1:25" x14ac:dyDescent="0.3">
      <c r="A8" s="3">
        <v>7</v>
      </c>
      <c r="B8" s="4" t="s">
        <v>28</v>
      </c>
      <c r="C8" s="3" t="s">
        <v>56</v>
      </c>
      <c r="D8" s="3" t="s">
        <v>13</v>
      </c>
      <c r="E8" s="3" t="s">
        <v>14</v>
      </c>
      <c r="F8" s="3" t="s">
        <v>18</v>
      </c>
      <c r="G8" s="5">
        <v>6500</v>
      </c>
      <c r="H8" s="1">
        <f t="shared" si="0"/>
        <v>1950</v>
      </c>
      <c r="I8" s="1">
        <f t="shared" si="1"/>
        <v>3380</v>
      </c>
      <c r="J8" s="1">
        <f t="shared" si="2"/>
        <v>5000</v>
      </c>
      <c r="K8" s="1">
        <f t="shared" si="3"/>
        <v>5000</v>
      </c>
      <c r="L8" s="1">
        <f t="shared" si="4"/>
        <v>7280.0000000000009</v>
      </c>
      <c r="M8" s="1">
        <f t="shared" si="5"/>
        <v>0</v>
      </c>
      <c r="N8" s="1">
        <f t="shared" si="6"/>
        <v>0</v>
      </c>
      <c r="O8" s="1">
        <f t="shared" si="7"/>
        <v>3500</v>
      </c>
      <c r="P8" s="1">
        <f t="shared" si="8"/>
        <v>3500</v>
      </c>
      <c r="Q8" s="1">
        <f t="shared" si="9"/>
        <v>50</v>
      </c>
      <c r="R8" s="1"/>
      <c r="S8" s="1">
        <f t="shared" si="10"/>
        <v>5000</v>
      </c>
      <c r="T8" s="1">
        <f t="shared" si="11"/>
        <v>5000</v>
      </c>
      <c r="U8" s="1"/>
      <c r="V8" s="1">
        <f t="shared" si="12"/>
        <v>1950</v>
      </c>
      <c r="W8" s="25">
        <f t="shared" si="13"/>
        <v>32280</v>
      </c>
      <c r="X8" s="25">
        <f t="shared" si="14"/>
        <v>24950</v>
      </c>
      <c r="Y8" s="1">
        <f t="shared" si="15"/>
        <v>387360</v>
      </c>
    </row>
    <row r="9" spans="1:25" x14ac:dyDescent="0.3">
      <c r="A9" s="3">
        <v>8</v>
      </c>
      <c r="B9" s="4" t="s">
        <v>29</v>
      </c>
      <c r="C9" s="3" t="s">
        <v>30</v>
      </c>
      <c r="D9" s="3" t="s">
        <v>78</v>
      </c>
      <c r="E9" s="3" t="s">
        <v>9</v>
      </c>
      <c r="F9" s="3" t="s">
        <v>76</v>
      </c>
      <c r="G9" s="5">
        <v>8750</v>
      </c>
      <c r="H9" s="1">
        <f t="shared" si="0"/>
        <v>2625</v>
      </c>
      <c r="I9" s="1">
        <f t="shared" si="1"/>
        <v>4550</v>
      </c>
      <c r="J9" s="1">
        <f t="shared" si="2"/>
        <v>0</v>
      </c>
      <c r="K9" s="1">
        <f t="shared" si="3"/>
        <v>0</v>
      </c>
      <c r="L9" s="1">
        <f t="shared" si="4"/>
        <v>9800.0000000000018</v>
      </c>
      <c r="M9" s="1">
        <f t="shared" si="5"/>
        <v>3500</v>
      </c>
      <c r="N9" s="1">
        <f t="shared" si="6"/>
        <v>5000</v>
      </c>
      <c r="O9" s="1">
        <f t="shared" si="7"/>
        <v>0</v>
      </c>
      <c r="P9" s="1">
        <f t="shared" si="8"/>
        <v>0</v>
      </c>
      <c r="Q9" s="1">
        <f t="shared" si="9"/>
        <v>50</v>
      </c>
      <c r="R9" s="1"/>
      <c r="S9" s="1">
        <f t="shared" si="10"/>
        <v>0</v>
      </c>
      <c r="T9" s="1">
        <f t="shared" si="11"/>
        <v>5000</v>
      </c>
      <c r="U9" s="1"/>
      <c r="V9" s="1">
        <f t="shared" si="12"/>
        <v>0</v>
      </c>
      <c r="W9" s="25">
        <f t="shared" si="13"/>
        <v>24425</v>
      </c>
      <c r="X9" s="25">
        <f t="shared" si="14"/>
        <v>14574.999999999998</v>
      </c>
      <c r="Y9" s="1">
        <f t="shared" si="15"/>
        <v>293100</v>
      </c>
    </row>
    <row r="10" spans="1:25" x14ac:dyDescent="0.3">
      <c r="A10" s="3">
        <v>9</v>
      </c>
      <c r="B10" s="4" t="s">
        <v>31</v>
      </c>
      <c r="C10" s="3" t="s">
        <v>32</v>
      </c>
      <c r="D10" s="3" t="s">
        <v>17</v>
      </c>
      <c r="E10" s="3" t="s">
        <v>9</v>
      </c>
      <c r="F10" s="3" t="s">
        <v>10</v>
      </c>
      <c r="G10" s="5">
        <v>13000</v>
      </c>
      <c r="H10" s="1">
        <f t="shared" si="0"/>
        <v>3900</v>
      </c>
      <c r="I10" s="1">
        <f t="shared" si="1"/>
        <v>6760</v>
      </c>
      <c r="J10" s="1">
        <f t="shared" si="2"/>
        <v>0</v>
      </c>
      <c r="K10" s="1">
        <f t="shared" si="3"/>
        <v>0</v>
      </c>
      <c r="L10" s="1">
        <f t="shared" si="4"/>
        <v>14560.000000000002</v>
      </c>
      <c r="M10" s="1">
        <f t="shared" si="5"/>
        <v>5200</v>
      </c>
      <c r="N10" s="1">
        <f t="shared" si="6"/>
        <v>0</v>
      </c>
      <c r="O10" s="1">
        <f t="shared" si="7"/>
        <v>3500</v>
      </c>
      <c r="P10" s="1">
        <f t="shared" si="8"/>
        <v>3500</v>
      </c>
      <c r="Q10" s="1">
        <f t="shared" si="9"/>
        <v>100</v>
      </c>
      <c r="R10" s="1"/>
      <c r="S10" s="1">
        <f t="shared" si="10"/>
        <v>0</v>
      </c>
      <c r="T10" s="1">
        <f t="shared" si="11"/>
        <v>0</v>
      </c>
      <c r="U10" s="1"/>
      <c r="V10" s="1">
        <f t="shared" si="12"/>
        <v>3900</v>
      </c>
      <c r="W10" s="25">
        <f t="shared" si="13"/>
        <v>36260</v>
      </c>
      <c r="X10" s="25">
        <f t="shared" si="14"/>
        <v>21600</v>
      </c>
      <c r="Y10" s="1">
        <f t="shared" si="15"/>
        <v>435120</v>
      </c>
    </row>
    <row r="11" spans="1:25" x14ac:dyDescent="0.3">
      <c r="A11" s="3">
        <v>10</v>
      </c>
      <c r="B11" s="4" t="s">
        <v>33</v>
      </c>
      <c r="C11" s="3" t="s">
        <v>34</v>
      </c>
      <c r="D11" s="3" t="s">
        <v>35</v>
      </c>
      <c r="E11" s="3" t="s">
        <v>27</v>
      </c>
      <c r="F11" s="3" t="s">
        <v>79</v>
      </c>
      <c r="G11" s="5">
        <v>3000</v>
      </c>
      <c r="H11" s="1">
        <f t="shared" si="0"/>
        <v>900</v>
      </c>
      <c r="I11" s="1">
        <f t="shared" si="1"/>
        <v>1560</v>
      </c>
      <c r="J11" s="1">
        <f t="shared" si="2"/>
        <v>0</v>
      </c>
      <c r="K11" s="1">
        <f t="shared" si="3"/>
        <v>0</v>
      </c>
      <c r="L11" s="1">
        <f t="shared" si="4"/>
        <v>3360.0000000000005</v>
      </c>
      <c r="M11" s="1">
        <f t="shared" si="5"/>
        <v>0</v>
      </c>
      <c r="N11" s="1">
        <f t="shared" si="6"/>
        <v>5000</v>
      </c>
      <c r="O11" s="1">
        <f t="shared" si="7"/>
        <v>0</v>
      </c>
      <c r="P11" s="1">
        <f t="shared" si="8"/>
        <v>0</v>
      </c>
      <c r="Q11" s="1">
        <f t="shared" si="9"/>
        <v>0</v>
      </c>
      <c r="R11" s="1"/>
      <c r="S11" s="1">
        <f t="shared" si="10"/>
        <v>5000</v>
      </c>
      <c r="T11" s="1">
        <f t="shared" si="11"/>
        <v>5000</v>
      </c>
      <c r="U11" s="1"/>
      <c r="V11" s="1">
        <f t="shared" si="12"/>
        <v>0</v>
      </c>
      <c r="W11" s="25">
        <f t="shared" si="13"/>
        <v>15460</v>
      </c>
      <c r="X11" s="25">
        <f t="shared" si="14"/>
        <v>12100</v>
      </c>
      <c r="Y11" s="1">
        <f t="shared" si="15"/>
        <v>185520</v>
      </c>
    </row>
    <row r="12" spans="1:25" x14ac:dyDescent="0.3">
      <c r="A12" s="3">
        <v>11</v>
      </c>
      <c r="B12" s="4" t="s">
        <v>36</v>
      </c>
      <c r="C12" s="3" t="s">
        <v>37</v>
      </c>
      <c r="D12" s="3" t="s">
        <v>17</v>
      </c>
      <c r="E12" s="3" t="s">
        <v>9</v>
      </c>
      <c r="F12" s="3" t="s">
        <v>18</v>
      </c>
      <c r="G12" s="5">
        <v>15000</v>
      </c>
      <c r="H12" s="1">
        <f t="shared" si="0"/>
        <v>4500</v>
      </c>
      <c r="I12" s="1">
        <f t="shared" si="1"/>
        <v>7800</v>
      </c>
      <c r="J12" s="1">
        <f t="shared" si="2"/>
        <v>5000</v>
      </c>
      <c r="K12" s="1">
        <f t="shared" si="3"/>
        <v>5000</v>
      </c>
      <c r="L12" s="1">
        <f t="shared" si="4"/>
        <v>16800</v>
      </c>
      <c r="M12" s="1">
        <f t="shared" si="5"/>
        <v>6000</v>
      </c>
      <c r="N12" s="1">
        <f t="shared" si="6"/>
        <v>0</v>
      </c>
      <c r="O12" s="1">
        <f t="shared" si="7"/>
        <v>3500</v>
      </c>
      <c r="P12" s="1">
        <f t="shared" si="8"/>
        <v>3500</v>
      </c>
      <c r="Q12" s="1">
        <f t="shared" si="9"/>
        <v>100</v>
      </c>
      <c r="R12" s="1"/>
      <c r="S12" s="1">
        <f t="shared" si="10"/>
        <v>0</v>
      </c>
      <c r="T12" s="1">
        <f t="shared" si="11"/>
        <v>0</v>
      </c>
      <c r="U12" s="1"/>
      <c r="V12" s="1">
        <f t="shared" si="12"/>
        <v>0</v>
      </c>
      <c r="W12" s="25">
        <f t="shared" si="13"/>
        <v>46800</v>
      </c>
      <c r="X12" s="25">
        <f t="shared" si="14"/>
        <v>29900</v>
      </c>
      <c r="Y12" s="1">
        <f t="shared" si="15"/>
        <v>561600</v>
      </c>
    </row>
    <row r="13" spans="1:25" x14ac:dyDescent="0.3">
      <c r="A13" s="3">
        <v>12</v>
      </c>
      <c r="B13" s="4" t="s">
        <v>38</v>
      </c>
      <c r="C13" s="3" t="s">
        <v>39</v>
      </c>
      <c r="D13" s="3" t="s">
        <v>8</v>
      </c>
      <c r="E13" s="3" t="s">
        <v>9</v>
      </c>
      <c r="F13" s="3" t="s">
        <v>76</v>
      </c>
      <c r="G13" s="5">
        <v>8750</v>
      </c>
      <c r="H13" s="1">
        <f t="shared" si="0"/>
        <v>2625</v>
      </c>
      <c r="I13" s="1">
        <f t="shared" si="1"/>
        <v>4550</v>
      </c>
      <c r="J13" s="1">
        <f t="shared" si="2"/>
        <v>0</v>
      </c>
      <c r="K13" s="1">
        <f t="shared" si="3"/>
        <v>0</v>
      </c>
      <c r="L13" s="1">
        <f t="shared" si="4"/>
        <v>9800.0000000000018</v>
      </c>
      <c r="M13" s="1">
        <f t="shared" si="5"/>
        <v>3500</v>
      </c>
      <c r="N13" s="1">
        <f t="shared" si="6"/>
        <v>5000</v>
      </c>
      <c r="O13" s="1">
        <f t="shared" si="7"/>
        <v>0</v>
      </c>
      <c r="P13" s="1">
        <f t="shared" si="8"/>
        <v>0</v>
      </c>
      <c r="Q13" s="1">
        <f t="shared" si="9"/>
        <v>50</v>
      </c>
      <c r="R13" s="1"/>
      <c r="S13" s="1">
        <f t="shared" si="10"/>
        <v>5000</v>
      </c>
      <c r="T13" s="1">
        <f t="shared" si="11"/>
        <v>5000</v>
      </c>
      <c r="U13" s="1"/>
      <c r="V13" s="1">
        <f t="shared" si="12"/>
        <v>0</v>
      </c>
      <c r="W13" s="25">
        <f t="shared" si="13"/>
        <v>29425</v>
      </c>
      <c r="X13" s="25">
        <f t="shared" si="14"/>
        <v>19575</v>
      </c>
      <c r="Y13" s="1">
        <f t="shared" si="15"/>
        <v>353100</v>
      </c>
    </row>
    <row r="14" spans="1:25" x14ac:dyDescent="0.3">
      <c r="A14" s="3">
        <v>13</v>
      </c>
      <c r="B14" s="4" t="s">
        <v>40</v>
      </c>
      <c r="C14" s="3" t="s">
        <v>41</v>
      </c>
      <c r="D14" s="3" t="s">
        <v>8</v>
      </c>
      <c r="E14" s="3" t="s">
        <v>9</v>
      </c>
      <c r="F14" s="3" t="s">
        <v>10</v>
      </c>
      <c r="G14" s="5">
        <v>19000</v>
      </c>
      <c r="H14" s="1">
        <f t="shared" si="0"/>
        <v>5700</v>
      </c>
      <c r="I14" s="1">
        <f t="shared" si="1"/>
        <v>9880</v>
      </c>
      <c r="J14" s="1">
        <f t="shared" si="2"/>
        <v>0</v>
      </c>
      <c r="K14" s="1">
        <f t="shared" si="3"/>
        <v>0</v>
      </c>
      <c r="L14" s="1">
        <f t="shared" si="4"/>
        <v>21280.000000000004</v>
      </c>
      <c r="M14" s="1">
        <f t="shared" si="5"/>
        <v>7600</v>
      </c>
      <c r="N14" s="1">
        <f t="shared" si="6"/>
        <v>0</v>
      </c>
      <c r="O14" s="1">
        <f t="shared" si="7"/>
        <v>3500</v>
      </c>
      <c r="P14" s="1">
        <f t="shared" si="8"/>
        <v>3500</v>
      </c>
      <c r="Q14" s="1">
        <f t="shared" si="9"/>
        <v>150</v>
      </c>
      <c r="R14" s="1"/>
      <c r="S14" s="1">
        <f t="shared" si="10"/>
        <v>5000</v>
      </c>
      <c r="T14" s="1">
        <f t="shared" si="11"/>
        <v>5000</v>
      </c>
      <c r="U14" s="1"/>
      <c r="V14" s="1">
        <f t="shared" si="12"/>
        <v>5700</v>
      </c>
      <c r="W14" s="25">
        <f t="shared" si="13"/>
        <v>56380</v>
      </c>
      <c r="X14" s="25">
        <f t="shared" si="14"/>
        <v>34950</v>
      </c>
      <c r="Y14" s="1">
        <f t="shared" si="15"/>
        <v>676560</v>
      </c>
    </row>
    <row r="15" spans="1:25" x14ac:dyDescent="0.3">
      <c r="A15" s="3">
        <v>14</v>
      </c>
      <c r="B15" s="4" t="s">
        <v>42</v>
      </c>
      <c r="C15" s="3" t="s">
        <v>43</v>
      </c>
      <c r="D15" s="3" t="s">
        <v>78</v>
      </c>
      <c r="E15" s="3" t="s">
        <v>27</v>
      </c>
      <c r="F15" s="3" t="s">
        <v>75</v>
      </c>
      <c r="G15" s="5">
        <v>5500</v>
      </c>
      <c r="H15" s="1">
        <f t="shared" si="0"/>
        <v>1650</v>
      </c>
      <c r="I15" s="1">
        <f t="shared" si="1"/>
        <v>2860</v>
      </c>
      <c r="J15" s="1">
        <f t="shared" si="2"/>
        <v>0</v>
      </c>
      <c r="K15" s="1">
        <f t="shared" si="3"/>
        <v>0</v>
      </c>
      <c r="L15" s="1">
        <f t="shared" si="4"/>
        <v>6160.0000000000009</v>
      </c>
      <c r="M15" s="1">
        <f t="shared" si="5"/>
        <v>0</v>
      </c>
      <c r="N15" s="1">
        <f t="shared" si="6"/>
        <v>0</v>
      </c>
      <c r="O15" s="1">
        <f t="shared" si="7"/>
        <v>3500</v>
      </c>
      <c r="P15" s="1">
        <f t="shared" si="8"/>
        <v>3500</v>
      </c>
      <c r="Q15" s="1">
        <f t="shared" si="9"/>
        <v>50</v>
      </c>
      <c r="R15" s="1"/>
      <c r="S15" s="1">
        <f t="shared" si="10"/>
        <v>0</v>
      </c>
      <c r="T15" s="1">
        <f t="shared" si="11"/>
        <v>5000</v>
      </c>
      <c r="U15" s="1"/>
      <c r="V15" s="1">
        <f t="shared" si="12"/>
        <v>1650</v>
      </c>
      <c r="W15" s="25">
        <f t="shared" si="13"/>
        <v>15160</v>
      </c>
      <c r="X15" s="25">
        <f t="shared" si="14"/>
        <v>8950</v>
      </c>
      <c r="Y15" s="1">
        <f t="shared" si="15"/>
        <v>181920</v>
      </c>
    </row>
    <row r="16" spans="1:25" x14ac:dyDescent="0.3">
      <c r="A16" s="3">
        <v>15</v>
      </c>
      <c r="B16" s="4" t="s">
        <v>44</v>
      </c>
      <c r="C16" s="3" t="s">
        <v>45</v>
      </c>
      <c r="D16" s="3" t="s">
        <v>17</v>
      </c>
      <c r="E16" s="3" t="s">
        <v>14</v>
      </c>
      <c r="F16" s="3" t="s">
        <v>18</v>
      </c>
      <c r="G16" s="5">
        <v>22000</v>
      </c>
      <c r="H16" s="1">
        <f t="shared" si="0"/>
        <v>6600</v>
      </c>
      <c r="I16" s="1">
        <f t="shared" si="1"/>
        <v>11440</v>
      </c>
      <c r="J16" s="1">
        <f t="shared" si="2"/>
        <v>5000</v>
      </c>
      <c r="K16" s="1">
        <f t="shared" si="3"/>
        <v>5000</v>
      </c>
      <c r="L16" s="1">
        <f t="shared" si="4"/>
        <v>24640.000000000004</v>
      </c>
      <c r="M16" s="1">
        <f t="shared" si="5"/>
        <v>0</v>
      </c>
      <c r="N16" s="1">
        <f t="shared" si="6"/>
        <v>0</v>
      </c>
      <c r="O16" s="1">
        <f t="shared" si="7"/>
        <v>3500</v>
      </c>
      <c r="P16" s="1">
        <f t="shared" si="8"/>
        <v>3500</v>
      </c>
      <c r="Q16" s="1">
        <f t="shared" si="9"/>
        <v>200</v>
      </c>
      <c r="R16" s="1"/>
      <c r="S16" s="1">
        <f t="shared" si="10"/>
        <v>0</v>
      </c>
      <c r="T16" s="1">
        <f t="shared" si="11"/>
        <v>0</v>
      </c>
      <c r="U16" s="1"/>
      <c r="V16" s="1">
        <f t="shared" si="12"/>
        <v>6600</v>
      </c>
      <c r="W16" s="25">
        <f t="shared" si="13"/>
        <v>60140</v>
      </c>
      <c r="X16" s="25">
        <f t="shared" si="14"/>
        <v>35300</v>
      </c>
      <c r="Y16" s="1">
        <f t="shared" si="15"/>
        <v>721680</v>
      </c>
    </row>
    <row r="17" spans="1:25" x14ac:dyDescent="0.3">
      <c r="A17" s="3">
        <v>16</v>
      </c>
      <c r="B17" s="4" t="s">
        <v>46</v>
      </c>
      <c r="C17" s="3" t="s">
        <v>55</v>
      </c>
      <c r="D17" s="3" t="s">
        <v>26</v>
      </c>
      <c r="E17" s="3" t="s">
        <v>27</v>
      </c>
      <c r="F17" s="3" t="s">
        <v>76</v>
      </c>
      <c r="G17" s="5">
        <v>8750</v>
      </c>
      <c r="H17" s="1">
        <f t="shared" si="0"/>
        <v>2625</v>
      </c>
      <c r="I17" s="1">
        <f t="shared" si="1"/>
        <v>4550</v>
      </c>
      <c r="J17" s="1">
        <f t="shared" si="2"/>
        <v>0</v>
      </c>
      <c r="K17" s="1">
        <f t="shared" si="3"/>
        <v>0</v>
      </c>
      <c r="L17" s="1">
        <f t="shared" si="4"/>
        <v>9800.0000000000018</v>
      </c>
      <c r="M17" s="1">
        <f t="shared" si="5"/>
        <v>0</v>
      </c>
      <c r="N17" s="1">
        <f t="shared" si="6"/>
        <v>5000</v>
      </c>
      <c r="O17" s="1">
        <f t="shared" si="7"/>
        <v>0</v>
      </c>
      <c r="P17" s="1">
        <f t="shared" si="8"/>
        <v>0</v>
      </c>
      <c r="Q17" s="1">
        <f t="shared" si="9"/>
        <v>50</v>
      </c>
      <c r="R17" s="1"/>
      <c r="S17" s="1">
        <f t="shared" si="10"/>
        <v>5000</v>
      </c>
      <c r="T17" s="1">
        <f t="shared" si="11"/>
        <v>5000</v>
      </c>
      <c r="U17" s="1"/>
      <c r="V17" s="1">
        <f t="shared" si="12"/>
        <v>0</v>
      </c>
      <c r="W17" s="25">
        <f t="shared" si="13"/>
        <v>25925</v>
      </c>
      <c r="X17" s="25">
        <f t="shared" si="14"/>
        <v>16074.999999999998</v>
      </c>
      <c r="Y17" s="1">
        <f t="shared" si="15"/>
        <v>311100</v>
      </c>
    </row>
    <row r="18" spans="1:25" x14ac:dyDescent="0.3">
      <c r="A18" s="3">
        <v>17</v>
      </c>
      <c r="B18" s="3" t="s">
        <v>47</v>
      </c>
      <c r="C18" s="3" t="s">
        <v>48</v>
      </c>
      <c r="D18" s="3" t="s">
        <v>35</v>
      </c>
      <c r="E18" s="3" t="s">
        <v>14</v>
      </c>
      <c r="F18" s="3" t="s">
        <v>79</v>
      </c>
      <c r="G18" s="5">
        <v>17000</v>
      </c>
      <c r="H18" s="1">
        <f t="shared" si="0"/>
        <v>5100</v>
      </c>
      <c r="I18" s="1">
        <f t="shared" si="1"/>
        <v>8840</v>
      </c>
      <c r="J18" s="1">
        <f t="shared" si="2"/>
        <v>0</v>
      </c>
      <c r="K18" s="1">
        <f t="shared" si="3"/>
        <v>0</v>
      </c>
      <c r="L18" s="1">
        <f t="shared" si="4"/>
        <v>19040</v>
      </c>
      <c r="M18" s="1">
        <f t="shared" si="5"/>
        <v>0</v>
      </c>
      <c r="N18" s="1">
        <f t="shared" si="6"/>
        <v>5000</v>
      </c>
      <c r="O18" s="1">
        <f t="shared" si="7"/>
        <v>0</v>
      </c>
      <c r="P18" s="1">
        <f t="shared" si="8"/>
        <v>0</v>
      </c>
      <c r="Q18" s="1">
        <f t="shared" si="9"/>
        <v>150</v>
      </c>
      <c r="R18" s="1"/>
      <c r="S18" s="1">
        <f t="shared" si="10"/>
        <v>5000</v>
      </c>
      <c r="T18" s="1">
        <f t="shared" si="11"/>
        <v>5000</v>
      </c>
      <c r="U18" s="1"/>
      <c r="V18" s="1">
        <f t="shared" si="12"/>
        <v>0</v>
      </c>
      <c r="W18" s="25">
        <f t="shared" si="13"/>
        <v>40940</v>
      </c>
      <c r="X18" s="25">
        <f t="shared" si="14"/>
        <v>21750</v>
      </c>
      <c r="Y18" s="1">
        <f t="shared" si="15"/>
        <v>491280</v>
      </c>
    </row>
    <row r="19" spans="1:25" x14ac:dyDescent="0.3">
      <c r="A19" s="3">
        <v>18</v>
      </c>
      <c r="B19" s="3" t="s">
        <v>49</v>
      </c>
      <c r="C19" s="3" t="s">
        <v>50</v>
      </c>
      <c r="D19" s="3" t="s">
        <v>17</v>
      </c>
      <c r="E19" s="3" t="s">
        <v>9</v>
      </c>
      <c r="F19" s="3" t="s">
        <v>10</v>
      </c>
      <c r="G19" s="5">
        <v>25000</v>
      </c>
      <c r="H19" s="1">
        <f t="shared" si="0"/>
        <v>7500</v>
      </c>
      <c r="I19" s="1">
        <f t="shared" si="1"/>
        <v>13000</v>
      </c>
      <c r="J19" s="1">
        <f t="shared" si="2"/>
        <v>0</v>
      </c>
      <c r="K19" s="1">
        <f t="shared" si="3"/>
        <v>0</v>
      </c>
      <c r="L19" s="1">
        <f t="shared" si="4"/>
        <v>28000.000000000004</v>
      </c>
      <c r="M19" s="1">
        <f t="shared" si="5"/>
        <v>10000</v>
      </c>
      <c r="N19" s="1">
        <f t="shared" si="6"/>
        <v>0</v>
      </c>
      <c r="O19" s="1">
        <f t="shared" si="7"/>
        <v>3500</v>
      </c>
      <c r="P19" s="1">
        <f t="shared" si="8"/>
        <v>3500</v>
      </c>
      <c r="Q19" s="1">
        <f t="shared" si="9"/>
        <v>200</v>
      </c>
      <c r="R19" s="1"/>
      <c r="S19" s="1">
        <f t="shared" si="10"/>
        <v>0</v>
      </c>
      <c r="T19" s="1">
        <f t="shared" si="11"/>
        <v>0</v>
      </c>
      <c r="U19" s="1"/>
      <c r="V19" s="1">
        <f t="shared" si="12"/>
        <v>7500</v>
      </c>
      <c r="W19" s="25">
        <f t="shared" si="13"/>
        <v>66500</v>
      </c>
      <c r="X19" s="25">
        <f t="shared" si="14"/>
        <v>38300</v>
      </c>
      <c r="Y19" s="1">
        <f t="shared" si="15"/>
        <v>798000</v>
      </c>
    </row>
    <row r="20" spans="1:25" x14ac:dyDescent="0.3">
      <c r="A20" s="3">
        <v>19</v>
      </c>
      <c r="B20" s="3" t="s">
        <v>51</v>
      </c>
      <c r="C20" s="3" t="s">
        <v>52</v>
      </c>
      <c r="D20" s="3" t="s">
        <v>78</v>
      </c>
      <c r="E20" s="3" t="s">
        <v>9</v>
      </c>
      <c r="F20" s="3" t="s">
        <v>18</v>
      </c>
      <c r="G20" s="5">
        <v>35000</v>
      </c>
      <c r="H20" s="1">
        <f t="shared" si="0"/>
        <v>10500</v>
      </c>
      <c r="I20" s="1">
        <f t="shared" si="1"/>
        <v>18200</v>
      </c>
      <c r="J20" s="1">
        <f t="shared" si="2"/>
        <v>5000</v>
      </c>
      <c r="K20" s="1">
        <f t="shared" si="3"/>
        <v>5000</v>
      </c>
      <c r="L20" s="1">
        <f t="shared" si="4"/>
        <v>39200.000000000007</v>
      </c>
      <c r="M20" s="1">
        <f t="shared" si="5"/>
        <v>14000</v>
      </c>
      <c r="N20" s="1">
        <f t="shared" si="6"/>
        <v>0</v>
      </c>
      <c r="O20" s="1">
        <f t="shared" si="7"/>
        <v>3500</v>
      </c>
      <c r="P20" s="1">
        <f t="shared" si="8"/>
        <v>3500</v>
      </c>
      <c r="Q20" s="1">
        <f t="shared" si="9"/>
        <v>200</v>
      </c>
      <c r="R20" s="1"/>
      <c r="S20" s="1">
        <f t="shared" si="10"/>
        <v>0</v>
      </c>
      <c r="T20" s="1">
        <f t="shared" si="11"/>
        <v>5000</v>
      </c>
      <c r="U20" s="1"/>
      <c r="V20" s="1">
        <f t="shared" si="12"/>
        <v>0</v>
      </c>
      <c r="W20" s="25">
        <f t="shared" si="13"/>
        <v>91200</v>
      </c>
      <c r="X20" s="25">
        <f t="shared" si="14"/>
        <v>51799.999999999993</v>
      </c>
      <c r="Y20" s="1">
        <f t="shared" si="15"/>
        <v>1094400</v>
      </c>
    </row>
    <row r="21" spans="1:25" x14ac:dyDescent="0.3">
      <c r="A21" s="3">
        <v>20</v>
      </c>
      <c r="B21" s="3" t="s">
        <v>53</v>
      </c>
      <c r="C21" s="3" t="s">
        <v>54</v>
      </c>
      <c r="D21" s="3" t="s">
        <v>21</v>
      </c>
      <c r="E21" s="3" t="s">
        <v>9</v>
      </c>
      <c r="F21" s="3" t="s">
        <v>10</v>
      </c>
      <c r="G21" s="5">
        <v>7500</v>
      </c>
      <c r="H21" s="1">
        <f t="shared" si="0"/>
        <v>2250</v>
      </c>
      <c r="I21" s="1">
        <f t="shared" si="1"/>
        <v>3900</v>
      </c>
      <c r="J21" s="1">
        <f t="shared" si="2"/>
        <v>0</v>
      </c>
      <c r="K21" s="1">
        <f t="shared" si="3"/>
        <v>0</v>
      </c>
      <c r="L21" s="1">
        <f t="shared" si="4"/>
        <v>8400</v>
      </c>
      <c r="M21" s="1">
        <f t="shared" si="5"/>
        <v>3000</v>
      </c>
      <c r="N21" s="1">
        <f t="shared" si="6"/>
        <v>0</v>
      </c>
      <c r="O21" s="1">
        <f t="shared" si="7"/>
        <v>3500</v>
      </c>
      <c r="P21" s="1">
        <f t="shared" si="8"/>
        <v>3500</v>
      </c>
      <c r="Q21" s="1">
        <f t="shared" si="9"/>
        <v>50</v>
      </c>
      <c r="R21" s="1"/>
      <c r="S21" s="1">
        <f t="shared" si="10"/>
        <v>0</v>
      </c>
      <c r="T21" s="1">
        <f t="shared" si="11"/>
        <v>0</v>
      </c>
      <c r="U21" s="1"/>
      <c r="V21" s="1">
        <f t="shared" si="12"/>
        <v>2250</v>
      </c>
      <c r="W21" s="25">
        <f t="shared" si="13"/>
        <v>22400</v>
      </c>
      <c r="X21" s="25">
        <f t="shared" si="14"/>
        <v>13950</v>
      </c>
      <c r="Y21" s="1">
        <f t="shared" si="15"/>
        <v>268800</v>
      </c>
    </row>
    <row r="24" spans="1:25" x14ac:dyDescent="0.3">
      <c r="R24" s="18" t="s">
        <v>69</v>
      </c>
      <c r="S24" s="18"/>
      <c r="U24" s="8" t="s">
        <v>10</v>
      </c>
      <c r="V24" s="9" t="s">
        <v>9</v>
      </c>
      <c r="W24" s="19">
        <v>0.3</v>
      </c>
      <c r="X24" s="22">
        <v>0</v>
      </c>
    </row>
    <row r="25" spans="1:25" x14ac:dyDescent="0.3">
      <c r="R25" s="3" t="s">
        <v>70</v>
      </c>
      <c r="S25" s="3">
        <v>0</v>
      </c>
      <c r="U25" s="10" t="s">
        <v>75</v>
      </c>
      <c r="V25" s="11" t="s">
        <v>27</v>
      </c>
      <c r="W25" s="20"/>
      <c r="X25" s="23"/>
    </row>
    <row r="26" spans="1:25" x14ac:dyDescent="0.3">
      <c r="R26" s="3" t="s">
        <v>71</v>
      </c>
      <c r="S26" s="3">
        <v>50</v>
      </c>
      <c r="U26" s="10" t="s">
        <v>18</v>
      </c>
      <c r="V26" s="11" t="s">
        <v>14</v>
      </c>
      <c r="W26" s="20"/>
      <c r="X26" s="23"/>
    </row>
    <row r="27" spans="1:25" x14ac:dyDescent="0.3">
      <c r="R27" s="3" t="s">
        <v>72</v>
      </c>
      <c r="S27" s="3">
        <v>100</v>
      </c>
      <c r="U27" s="12" t="s">
        <v>76</v>
      </c>
      <c r="V27" s="13" t="s">
        <v>77</v>
      </c>
      <c r="W27" s="21"/>
      <c r="X27" s="24"/>
    </row>
    <row r="28" spans="1:25" x14ac:dyDescent="0.3">
      <c r="R28" s="3" t="s">
        <v>73</v>
      </c>
      <c r="S28" s="3">
        <v>150</v>
      </c>
    </row>
    <row r="29" spans="1:25" x14ac:dyDescent="0.3">
      <c r="R29" s="3" t="s">
        <v>74</v>
      </c>
      <c r="S29" s="3">
        <v>200</v>
      </c>
    </row>
  </sheetData>
  <mergeCells count="3">
    <mergeCell ref="R24:S24"/>
    <mergeCell ref="W24:W27"/>
    <mergeCell ref="X24:X27"/>
  </mergeCells>
  <conditionalFormatting sqref="Y2:Y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{B2B50BFE-E288-43AE-91B2-3221845B91AA}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B50BFE-E288-43AE-91B2-3221845B91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Y2:Y21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lenovo</cp:lastModifiedBy>
  <dcterms:created xsi:type="dcterms:W3CDTF">2024-04-17T04:51:17Z</dcterms:created>
  <dcterms:modified xsi:type="dcterms:W3CDTF">2024-04-17T13:55:43Z</dcterms:modified>
</cp:coreProperties>
</file>