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0" windowWidth="20115" windowHeight="8070" firstSheet="1" activeTab="6"/>
  </bookViews>
  <sheets>
    <sheet name="single queue simulation" sheetId="1" r:id="rId1"/>
    <sheet name="double queue simulation" sheetId="3" r:id="rId2"/>
    <sheet name="chi" sheetId="4" r:id="rId3"/>
    <sheet name="KS" sheetId="5" r:id="rId4"/>
    <sheet name="5 cycles" sheetId="6" r:id="rId5"/>
    <sheet name="Inventory" sheetId="2" r:id="rId6"/>
    <sheet name="cc" sheetId="7" r:id="rId7"/>
  </sheets>
  <definedNames>
    <definedName name="chan1">'double queue simulation'!$D$13:$D$18</definedName>
    <definedName name="chan2">'double queue simulation'!$D$22:$D$25</definedName>
    <definedName name="dem">'5 cycles'!$D$2:$D$6</definedName>
    <definedName name="demand">'5 cycles'!$A$2:$A$6</definedName>
    <definedName name="le">'5 cycles'!$D$9:$D$10</definedName>
    <definedName name="lead">'5 cycles'!$A$9:$A$11</definedName>
    <definedName name="LOWER">'double queue simulation'!$D$2:$D$9</definedName>
    <definedName name="mins">'double queue simulation'!$I$19</definedName>
    <definedName name="my">'double queue simulation'!$A$22:$A$25</definedName>
    <definedName name="n">cc!$I$5</definedName>
    <definedName name="No">KS!$L$7</definedName>
    <definedName name="num">KS!$B$2:$B$11</definedName>
    <definedName name="numbers">chi!$A$1:$J$10</definedName>
    <definedName name="ST">'double queue simulation'!$A$13:$A$18</definedName>
    <definedName name="TBA">'double queue simulation'!$A$2:$A$9</definedName>
  </definedNames>
  <calcPr calcId="145621"/>
</workbook>
</file>

<file path=xl/calcChain.xml><?xml version="1.0" encoding="utf-8"?>
<calcChain xmlns="http://schemas.openxmlformats.org/spreadsheetml/2006/main">
  <c r="E23" i="7" l="1"/>
  <c r="E21" i="7"/>
  <c r="E19" i="7"/>
  <c r="E18" i="7"/>
  <c r="E16" i="7"/>
  <c r="E15" i="7"/>
  <c r="B16" i="7"/>
  <c r="B15" i="7"/>
  <c r="B14" i="7"/>
  <c r="A12" i="7"/>
  <c r="B12" i="7"/>
  <c r="C12" i="7"/>
  <c r="D12" i="7"/>
  <c r="E12" i="7"/>
  <c r="E3" i="7"/>
  <c r="E4" i="7"/>
  <c r="E5" i="7"/>
  <c r="E6" i="7"/>
  <c r="E7" i="7"/>
  <c r="E8" i="7"/>
  <c r="E9" i="7"/>
  <c r="E10" i="7"/>
  <c r="E11" i="7"/>
  <c r="E2" i="7"/>
  <c r="D11" i="7"/>
  <c r="D3" i="7"/>
  <c r="D4" i="7"/>
  <c r="D5" i="7"/>
  <c r="D6" i="7"/>
  <c r="D7" i="7"/>
  <c r="D8" i="7"/>
  <c r="D9" i="7"/>
  <c r="D10" i="7"/>
  <c r="D2" i="7"/>
  <c r="C3" i="7"/>
  <c r="C4" i="7"/>
  <c r="C5" i="7"/>
  <c r="C6" i="7"/>
  <c r="C7" i="7"/>
  <c r="C8" i="7"/>
  <c r="C9" i="7"/>
  <c r="C10" i="7"/>
  <c r="C11" i="7"/>
  <c r="C2" i="7"/>
  <c r="A2" i="4" l="1"/>
  <c r="B2" i="4"/>
  <c r="C2" i="4"/>
  <c r="D2" i="4"/>
  <c r="E2" i="4"/>
  <c r="F2" i="4"/>
  <c r="G2" i="4"/>
  <c r="H2" i="4"/>
  <c r="I2" i="4"/>
  <c r="J2" i="4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B1" i="4"/>
  <c r="C1" i="4"/>
  <c r="D1" i="4"/>
  <c r="E1" i="4"/>
  <c r="F1" i="4"/>
  <c r="G1" i="4"/>
  <c r="H1" i="4"/>
  <c r="I1" i="4"/>
  <c r="J1" i="4"/>
  <c r="A1" i="4"/>
  <c r="B3" i="1" l="1"/>
  <c r="O6" i="1"/>
  <c r="Q6" i="1" s="1"/>
  <c r="P7" i="1" s="1"/>
  <c r="E3" i="2"/>
  <c r="E4" i="2"/>
  <c r="E5" i="2"/>
  <c r="E6" i="2"/>
  <c r="E7" i="2"/>
  <c r="E8" i="2"/>
  <c r="E9" i="2"/>
  <c r="E10" i="2"/>
  <c r="E11" i="2"/>
  <c r="E2" i="2"/>
  <c r="C3" i="2"/>
  <c r="C4" i="2"/>
  <c r="C5" i="2"/>
  <c r="C6" i="2"/>
  <c r="C7" i="2"/>
  <c r="C8" i="2"/>
  <c r="C9" i="2"/>
  <c r="C10" i="2"/>
  <c r="C11" i="2"/>
  <c r="C2" i="2"/>
  <c r="N6" i="2"/>
  <c r="N5" i="2"/>
  <c r="M5" i="2"/>
  <c r="M6" i="2" s="1"/>
  <c r="M4" i="2"/>
  <c r="H17" i="2"/>
  <c r="I17" i="2"/>
  <c r="J17" i="2"/>
  <c r="H18" i="2"/>
  <c r="I18" i="2"/>
  <c r="J18" i="2"/>
  <c r="H19" i="2"/>
  <c r="I19" i="2"/>
  <c r="J19" i="2"/>
  <c r="H20" i="2"/>
  <c r="I20" i="2"/>
  <c r="H21" i="2"/>
  <c r="I16" i="2"/>
  <c r="J16" i="2"/>
  <c r="H16" i="2"/>
  <c r="F16" i="2"/>
  <c r="G16" i="2"/>
  <c r="G17" i="2" s="1"/>
  <c r="G18" i="2" s="1"/>
  <c r="G19" i="2" s="1"/>
  <c r="G20" i="2" s="1"/>
  <c r="G21" i="2" s="1"/>
  <c r="F17" i="2"/>
  <c r="F18" i="2" s="1"/>
  <c r="F19" i="2" s="1"/>
  <c r="F20" i="2" s="1"/>
  <c r="F21" i="2" s="1"/>
  <c r="F15" i="2"/>
  <c r="G15" i="2"/>
  <c r="E16" i="2"/>
  <c r="E17" i="2" s="1"/>
  <c r="E18" i="2" s="1"/>
  <c r="E19" i="2" s="1"/>
  <c r="E20" i="2" s="1"/>
  <c r="E21" i="2" s="1"/>
  <c r="E15" i="2"/>
  <c r="L4" i="6"/>
  <c r="L3" i="6"/>
  <c r="L2" i="6"/>
  <c r="O7" i="1" l="1"/>
  <c r="O8" i="1" l="1"/>
  <c r="Q7" i="1"/>
  <c r="P8" i="1" s="1"/>
  <c r="O9" i="1" l="1"/>
  <c r="Q8" i="1"/>
  <c r="P9" i="1" s="1"/>
  <c r="O10" i="1" l="1"/>
  <c r="Q9" i="1"/>
  <c r="P10" i="1" s="1"/>
  <c r="Q10" i="1" l="1"/>
  <c r="P11" i="1" s="1"/>
  <c r="O11" i="1"/>
  <c r="O12" i="1" l="1"/>
  <c r="Q11" i="1"/>
  <c r="P12" i="1" s="1"/>
  <c r="O13" i="1" l="1"/>
  <c r="Q12" i="1"/>
  <c r="P13" i="1" s="1"/>
  <c r="N2" i="6" l="1"/>
  <c r="Q4" i="6"/>
  <c r="Q5" i="6"/>
  <c r="Q3" i="6"/>
  <c r="P26" i="6"/>
  <c r="P21" i="6"/>
  <c r="Q21" i="6" s="1"/>
  <c r="P16" i="6"/>
  <c r="Q16" i="6" s="1"/>
  <c r="P11" i="6"/>
  <c r="Q11" i="6" s="1"/>
  <c r="P6" i="6"/>
  <c r="Q6" i="6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" i="6"/>
  <c r="I3" i="6" s="1"/>
  <c r="E10" i="6"/>
  <c r="D10" i="6"/>
  <c r="E9" i="6"/>
  <c r="D4" i="6"/>
  <c r="D5" i="6"/>
  <c r="D6" i="6"/>
  <c r="D3" i="6"/>
  <c r="E3" i="6"/>
  <c r="E4" i="6"/>
  <c r="E5" i="6"/>
  <c r="E2" i="6"/>
  <c r="C10" i="6"/>
  <c r="C11" i="6" s="1"/>
  <c r="C9" i="6"/>
  <c r="C4" i="6"/>
  <c r="C5" i="6"/>
  <c r="C6" i="6"/>
  <c r="C3" i="6"/>
  <c r="C2" i="6"/>
  <c r="B10" i="5"/>
  <c r="B9" i="5"/>
  <c r="B2" i="5"/>
  <c r="B11" i="5"/>
  <c r="B4" i="5"/>
  <c r="B8" i="5"/>
  <c r="B3" i="5"/>
  <c r="B5" i="5"/>
  <c r="B6" i="5"/>
  <c r="B7" i="5"/>
  <c r="L7" i="5"/>
  <c r="E6" i="5" s="1"/>
  <c r="B13" i="4"/>
  <c r="B14" i="4" l="1"/>
  <c r="Q7" i="6"/>
  <c r="I4" i="6"/>
  <c r="M2" i="6"/>
  <c r="M3" i="6" s="1"/>
  <c r="Q12" i="6"/>
  <c r="C11" i="5"/>
  <c r="C10" i="5"/>
  <c r="C8" i="5"/>
  <c r="C9" i="5"/>
  <c r="C6" i="5"/>
  <c r="C7" i="5"/>
  <c r="C4" i="5"/>
  <c r="C5" i="5"/>
  <c r="C3" i="5"/>
  <c r="C2" i="5"/>
  <c r="E8" i="5"/>
  <c r="D4" i="5"/>
  <c r="D8" i="5"/>
  <c r="D10" i="5"/>
  <c r="E5" i="5"/>
  <c r="D2" i="5"/>
  <c r="D6" i="5"/>
  <c r="E11" i="5"/>
  <c r="E9" i="5"/>
  <c r="D3" i="5"/>
  <c r="E3" i="5"/>
  <c r="E4" i="5"/>
  <c r="D9" i="5"/>
  <c r="E10" i="5"/>
  <c r="D7" i="5"/>
  <c r="E7" i="5"/>
  <c r="D11" i="5"/>
  <c r="E2" i="5"/>
  <c r="D5" i="5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K4" i="3"/>
  <c r="K5" i="3"/>
  <c r="K6" i="3"/>
  <c r="K7" i="3"/>
  <c r="K8" i="3"/>
  <c r="K9" i="3"/>
  <c r="K10" i="3"/>
  <c r="K11" i="3"/>
  <c r="K12" i="3"/>
  <c r="N4" i="3"/>
  <c r="K3" i="3"/>
  <c r="P3" i="3" s="1"/>
  <c r="H3" i="3"/>
  <c r="I3" i="3" s="1"/>
  <c r="D24" i="3"/>
  <c r="D25" i="3"/>
  <c r="D23" i="3"/>
  <c r="E23" i="3"/>
  <c r="E24" i="3"/>
  <c r="E22" i="3"/>
  <c r="C23" i="3"/>
  <c r="C24" i="3" s="1"/>
  <c r="C25" i="3" s="1"/>
  <c r="C22" i="3"/>
  <c r="D15" i="3"/>
  <c r="D16" i="3"/>
  <c r="D17" i="3"/>
  <c r="D18" i="3"/>
  <c r="D14" i="3"/>
  <c r="E14" i="3"/>
  <c r="E15" i="3"/>
  <c r="E16" i="3"/>
  <c r="E17" i="3"/>
  <c r="E13" i="3"/>
  <c r="C14" i="3"/>
  <c r="C15" i="3"/>
  <c r="C16" i="3"/>
  <c r="C17" i="3" s="1"/>
  <c r="C18" i="3" s="1"/>
  <c r="C13" i="3"/>
  <c r="C2" i="3"/>
  <c r="D3" i="3"/>
  <c r="E2" i="3"/>
  <c r="C4" i="3"/>
  <c r="C5" i="3" s="1"/>
  <c r="C3" i="3"/>
  <c r="E3" i="3" s="1"/>
  <c r="D4" i="3" s="1"/>
  <c r="B15" i="4" l="1"/>
  <c r="M4" i="6"/>
  <c r="Q8" i="6"/>
  <c r="I5" i="6"/>
  <c r="L5" i="6" s="1"/>
  <c r="Q13" i="6"/>
  <c r="F5" i="5"/>
  <c r="G5" i="5"/>
  <c r="F9" i="5"/>
  <c r="G9" i="5"/>
  <c r="F4" i="5"/>
  <c r="G4" i="5"/>
  <c r="F8" i="5"/>
  <c r="G8" i="5"/>
  <c r="F7" i="5"/>
  <c r="G7" i="5"/>
  <c r="F10" i="5"/>
  <c r="G10" i="5"/>
  <c r="F3" i="5"/>
  <c r="G3" i="5"/>
  <c r="F6" i="5"/>
  <c r="G6" i="5"/>
  <c r="F11" i="5"/>
  <c r="G11" i="5"/>
  <c r="F2" i="5"/>
  <c r="G2" i="5"/>
  <c r="J4" i="3"/>
  <c r="J5" i="3" s="1"/>
  <c r="J6" i="3" s="1"/>
  <c r="J7" i="3" s="1"/>
  <c r="J8" i="3" s="1"/>
  <c r="J9" i="3" s="1"/>
  <c r="J10" i="3" s="1"/>
  <c r="J11" i="3" s="1"/>
  <c r="J12" i="3" s="1"/>
  <c r="Q3" i="3"/>
  <c r="C6" i="3"/>
  <c r="E5" i="3"/>
  <c r="D6" i="3" s="1"/>
  <c r="E4" i="3"/>
  <c r="D5" i="3" s="1"/>
  <c r="B16" i="4" l="1"/>
  <c r="M5" i="6"/>
  <c r="Q9" i="6"/>
  <c r="I6" i="6"/>
  <c r="L6" i="6" s="1"/>
  <c r="Q14" i="6"/>
  <c r="G15" i="5"/>
  <c r="G14" i="5"/>
  <c r="D13" i="4"/>
  <c r="M4" i="3"/>
  <c r="L4" i="3" s="1"/>
  <c r="O4" i="3" s="1"/>
  <c r="C7" i="3"/>
  <c r="E6" i="3"/>
  <c r="D7" i="3" s="1"/>
  <c r="B17" i="4" l="1"/>
  <c r="B18" i="4" s="1"/>
  <c r="B19" i="4" s="1"/>
  <c r="B20" i="4" s="1"/>
  <c r="B21" i="4" s="1"/>
  <c r="M6" i="6"/>
  <c r="Q10" i="6"/>
  <c r="Q15" i="6"/>
  <c r="G17" i="5"/>
  <c r="E13" i="4"/>
  <c r="D15" i="4"/>
  <c r="D14" i="4"/>
  <c r="E14" i="4" s="1"/>
  <c r="S4" i="3"/>
  <c r="P4" i="3"/>
  <c r="R4" i="3"/>
  <c r="U4" i="3" s="1"/>
  <c r="C8" i="3"/>
  <c r="E7" i="3"/>
  <c r="D8" i="3" s="1"/>
  <c r="B22" i="4" l="1"/>
  <c r="N6" i="6"/>
  <c r="I7" i="6" s="1"/>
  <c r="L7" i="6" s="1"/>
  <c r="Q17" i="6"/>
  <c r="E15" i="4"/>
  <c r="Q4" i="3"/>
  <c r="C9" i="3"/>
  <c r="E8" i="3"/>
  <c r="D9" i="3" s="1"/>
  <c r="M7" i="6" l="1"/>
  <c r="Q18" i="6"/>
  <c r="D16" i="4"/>
  <c r="D17" i="4"/>
  <c r="E17" i="4" s="1"/>
  <c r="M5" i="3"/>
  <c r="I8" i="6" l="1"/>
  <c r="L8" i="6" s="1"/>
  <c r="Q19" i="6"/>
  <c r="E16" i="4"/>
  <c r="D18" i="4"/>
  <c r="E18" i="4" s="1"/>
  <c r="M8" i="6" l="1"/>
  <c r="I9" i="6"/>
  <c r="Q20" i="6"/>
  <c r="D19" i="4"/>
  <c r="E19" i="4" s="1"/>
  <c r="L9" i="6" l="1"/>
  <c r="I10" i="6" s="1"/>
  <c r="M9" i="6"/>
  <c r="Q22" i="6"/>
  <c r="D20" i="4"/>
  <c r="E20" i="4" s="1"/>
  <c r="L10" i="6" l="1"/>
  <c r="I11" i="6" s="1"/>
  <c r="L11" i="6" s="1"/>
  <c r="M10" i="6"/>
  <c r="Q23" i="6"/>
  <c r="D22" i="4"/>
  <c r="E22" i="4" s="1"/>
  <c r="D21" i="4"/>
  <c r="E21" i="4" s="1"/>
  <c r="M11" i="6" l="1"/>
  <c r="Q24" i="6"/>
  <c r="E23" i="4"/>
  <c r="N11" i="6" l="1"/>
  <c r="I12" i="6" s="1"/>
  <c r="L12" i="6" s="1"/>
  <c r="Q25" i="6"/>
  <c r="I13" i="6" l="1"/>
  <c r="L13" i="6" s="1"/>
  <c r="M12" i="6"/>
  <c r="Q26" i="6"/>
  <c r="F5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" i="1"/>
  <c r="F2" i="1" s="1"/>
  <c r="I2" i="1" s="1"/>
  <c r="C3" i="1"/>
  <c r="B21" i="1"/>
  <c r="C21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4" i="1"/>
  <c r="C4" i="1" s="1"/>
  <c r="G5" i="2" l="1"/>
  <c r="H5" i="2"/>
  <c r="I14" i="6"/>
  <c r="M13" i="6"/>
  <c r="J2" i="1"/>
  <c r="D3" i="1"/>
  <c r="H3" i="1" s="1"/>
  <c r="J3" i="1" s="1"/>
  <c r="H11" i="2" l="1"/>
  <c r="G11" i="2"/>
  <c r="F11" i="2"/>
  <c r="G6" i="2"/>
  <c r="F6" i="2"/>
  <c r="H6" i="2"/>
  <c r="G10" i="2"/>
  <c r="F10" i="2"/>
  <c r="H10" i="2"/>
  <c r="H3" i="2"/>
  <c r="G3" i="2"/>
  <c r="F3" i="2"/>
  <c r="F8" i="2"/>
  <c r="H8" i="2"/>
  <c r="G8" i="2"/>
  <c r="F9" i="2"/>
  <c r="G9" i="2"/>
  <c r="H9" i="2"/>
  <c r="I5" i="2"/>
  <c r="H7" i="2"/>
  <c r="G7" i="2"/>
  <c r="F7" i="2"/>
  <c r="H4" i="2"/>
  <c r="G4" i="2"/>
  <c r="F4" i="2"/>
  <c r="G2" i="2"/>
  <c r="H2" i="2"/>
  <c r="F2" i="2"/>
  <c r="L14" i="6"/>
  <c r="I15" i="6" s="1"/>
  <c r="M14" i="6"/>
  <c r="D4" i="1"/>
  <c r="G3" i="1"/>
  <c r="I7" i="2" l="1"/>
  <c r="I9" i="2"/>
  <c r="I4" i="2"/>
  <c r="I6" i="2"/>
  <c r="I8" i="2"/>
  <c r="I3" i="2"/>
  <c r="I10" i="2"/>
  <c r="I11" i="2"/>
  <c r="I2" i="2"/>
  <c r="L15" i="6"/>
  <c r="I16" i="6" s="1"/>
  <c r="M15" i="6"/>
  <c r="I3" i="1"/>
  <c r="K3" i="1"/>
  <c r="D5" i="1"/>
  <c r="I12" i="2" l="1"/>
  <c r="L16" i="6"/>
  <c r="N16" i="6" s="1"/>
  <c r="I17" i="6" s="1"/>
  <c r="M16" i="6"/>
  <c r="H4" i="1"/>
  <c r="J4" i="1" s="1"/>
  <c r="G4" i="1"/>
  <c r="I4" i="1" s="1"/>
  <c r="H5" i="1" s="1"/>
  <c r="J5" i="1" s="1"/>
  <c r="D6" i="1"/>
  <c r="L17" i="6" l="1"/>
  <c r="I18" i="6" s="1"/>
  <c r="M17" i="6"/>
  <c r="G5" i="1"/>
  <c r="I5" i="1" s="1"/>
  <c r="H6" i="1" s="1"/>
  <c r="J6" i="1" s="1"/>
  <c r="K4" i="1"/>
  <c r="D7" i="1"/>
  <c r="L18" i="6" l="1"/>
  <c r="I19" i="6" s="1"/>
  <c r="M18" i="6"/>
  <c r="G6" i="1"/>
  <c r="I6" i="1" s="1"/>
  <c r="G7" i="1" s="1"/>
  <c r="I7" i="1" s="1"/>
  <c r="K5" i="1"/>
  <c r="D8" i="1"/>
  <c r="L19" i="6" l="1"/>
  <c r="I20" i="6" s="1"/>
  <c r="M19" i="6"/>
  <c r="H7" i="1"/>
  <c r="J7" i="1" s="1"/>
  <c r="K6" i="1"/>
  <c r="K7" i="1"/>
  <c r="H8" i="1"/>
  <c r="J8" i="1" s="1"/>
  <c r="D9" i="1"/>
  <c r="G8" i="1"/>
  <c r="I8" i="1" s="1"/>
  <c r="L20" i="6" l="1"/>
  <c r="I21" i="6" s="1"/>
  <c r="L21" i="6" s="1"/>
  <c r="N21" i="6" s="1"/>
  <c r="I22" i="6" s="1"/>
  <c r="L22" i="6" s="1"/>
  <c r="I23" i="6" s="1"/>
  <c r="M20" i="6"/>
  <c r="K8" i="1"/>
  <c r="H9" i="1"/>
  <c r="J9" i="1" s="1"/>
  <c r="D10" i="1"/>
  <c r="G9" i="1"/>
  <c r="I9" i="1" s="1"/>
  <c r="M21" i="6" l="1"/>
  <c r="M22" i="6" s="1"/>
  <c r="L23" i="6" s="1"/>
  <c r="I24" i="6" s="1"/>
  <c r="K9" i="1"/>
  <c r="H10" i="1"/>
  <c r="J10" i="1" s="1"/>
  <c r="D11" i="1"/>
  <c r="G10" i="1"/>
  <c r="I10" i="1" s="1"/>
  <c r="M23" i="6" l="1"/>
  <c r="L24" i="6" s="1"/>
  <c r="I25" i="6" s="1"/>
  <c r="K10" i="1"/>
  <c r="H11" i="1"/>
  <c r="J11" i="1" s="1"/>
  <c r="D12" i="1"/>
  <c r="G11" i="1"/>
  <c r="I11" i="1" s="1"/>
  <c r="M24" i="6" l="1"/>
  <c r="L25" i="6" s="1"/>
  <c r="I26" i="6" s="1"/>
  <c r="L26" i="6" s="1"/>
  <c r="K11" i="1"/>
  <c r="H12" i="1"/>
  <c r="J12" i="1" s="1"/>
  <c r="D13" i="1"/>
  <c r="G12" i="1"/>
  <c r="I12" i="1" s="1"/>
  <c r="M25" i="6" l="1"/>
  <c r="M26" i="6" s="1"/>
  <c r="M27" i="6" s="1"/>
  <c r="N26" i="6"/>
  <c r="L27" i="6"/>
  <c r="K12" i="1"/>
  <c r="H13" i="1"/>
  <c r="J13" i="1" s="1"/>
  <c r="D14" i="1"/>
  <c r="G13" i="1"/>
  <c r="I13" i="1" s="1"/>
  <c r="K13" i="1" l="1"/>
  <c r="H14" i="1"/>
  <c r="J14" i="1" s="1"/>
  <c r="D15" i="1"/>
  <c r="G14" i="1"/>
  <c r="I14" i="1" s="1"/>
  <c r="K14" i="1" l="1"/>
  <c r="H15" i="1"/>
  <c r="J15" i="1" s="1"/>
  <c r="D16" i="1"/>
  <c r="G15" i="1"/>
  <c r="I15" i="1" s="1"/>
  <c r="K15" i="1" l="1"/>
  <c r="H16" i="1"/>
  <c r="J16" i="1" s="1"/>
  <c r="D17" i="1"/>
  <c r="G16" i="1"/>
  <c r="I16" i="1" s="1"/>
  <c r="K16" i="1" l="1"/>
  <c r="H17" i="1"/>
  <c r="J17" i="1" s="1"/>
  <c r="D18" i="1"/>
  <c r="G17" i="1"/>
  <c r="I17" i="1" s="1"/>
  <c r="K17" i="1" l="1"/>
  <c r="H18" i="1"/>
  <c r="J18" i="1" s="1"/>
  <c r="D19" i="1"/>
  <c r="G18" i="1"/>
  <c r="I18" i="1" s="1"/>
  <c r="K18" i="1" l="1"/>
  <c r="H19" i="1"/>
  <c r="J19" i="1" s="1"/>
  <c r="D20" i="1"/>
  <c r="G19" i="1"/>
  <c r="I19" i="1" s="1"/>
  <c r="K19" i="1" l="1"/>
  <c r="H20" i="1"/>
  <c r="J20" i="1" s="1"/>
  <c r="D21" i="1"/>
  <c r="G20" i="1"/>
  <c r="I20" i="1" s="1"/>
  <c r="K20" i="1" l="1"/>
  <c r="H21" i="1"/>
  <c r="J21" i="1" s="1"/>
  <c r="G21" i="1"/>
  <c r="I21" i="1" s="1"/>
  <c r="K21" i="1" l="1"/>
  <c r="T4" i="3" l="1"/>
  <c r="N5" i="3" l="1"/>
  <c r="L5" i="3" s="1"/>
  <c r="O5" i="3" l="1"/>
  <c r="S5" i="3"/>
  <c r="P5" i="3"/>
  <c r="R5" i="3"/>
  <c r="Q5" i="3" l="1"/>
  <c r="T5" i="3"/>
  <c r="N6" i="3" s="1"/>
  <c r="U5" i="3"/>
  <c r="M6" i="3" l="1"/>
  <c r="L6" i="3" s="1"/>
  <c r="R6" i="3" l="1"/>
  <c r="O6" i="3"/>
  <c r="S6" i="3"/>
  <c r="P6" i="3"/>
  <c r="T6" i="3" l="1"/>
  <c r="N7" i="3" s="1"/>
  <c r="Q6" i="3"/>
  <c r="U6" i="3"/>
  <c r="M7" i="3" l="1"/>
  <c r="L7" i="3" l="1"/>
  <c r="O7" i="3" s="1"/>
  <c r="S7" i="3" l="1"/>
  <c r="R7" i="3"/>
  <c r="U7" i="3" s="1"/>
  <c r="P7" i="3"/>
  <c r="Q7" i="3" s="1"/>
  <c r="M8" i="3" s="1"/>
  <c r="T7" i="3" l="1"/>
  <c r="N8" i="3" s="1"/>
  <c r="L8" i="3" s="1"/>
  <c r="O8" i="3" s="1"/>
  <c r="R8" i="3" l="1"/>
  <c r="U8" i="3" s="1"/>
  <c r="P8" i="3"/>
  <c r="Q8" i="3" s="1"/>
  <c r="M9" i="3" s="1"/>
  <c r="S8" i="3"/>
  <c r="T8" i="3" l="1"/>
  <c r="N9" i="3" s="1"/>
  <c r="L9" i="3" s="1"/>
  <c r="R9" i="3" s="1"/>
  <c r="S9" i="3" l="1"/>
  <c r="T9" i="3" s="1"/>
  <c r="N10" i="3" s="1"/>
  <c r="O9" i="3"/>
  <c r="U9" i="3" s="1"/>
  <c r="P9" i="3"/>
  <c r="Q9" i="3" l="1"/>
  <c r="M10" i="3" s="1"/>
  <c r="L10" i="3" s="1"/>
  <c r="S10" i="3" l="1"/>
  <c r="P10" i="3"/>
  <c r="R10" i="3"/>
  <c r="O10" i="3"/>
  <c r="U10" i="3" l="1"/>
  <c r="Q10" i="3"/>
  <c r="T10" i="3"/>
  <c r="N11" i="3" s="1"/>
  <c r="M11" i="3" l="1"/>
  <c r="L11" i="3" l="1"/>
  <c r="S11" i="3" s="1"/>
  <c r="P11" i="3" l="1"/>
  <c r="O11" i="3"/>
  <c r="R11" i="3"/>
  <c r="T11" i="3" s="1"/>
  <c r="N12" i="3" s="1"/>
  <c r="U11" i="3" l="1"/>
  <c r="Q11" i="3"/>
  <c r="M12" i="3" s="1"/>
  <c r="L12" i="3" l="1"/>
  <c r="O12" i="3" l="1"/>
  <c r="P12" i="3"/>
  <c r="S12" i="3"/>
  <c r="R12" i="3"/>
  <c r="T12" i="3" l="1"/>
  <c r="Q12" i="3"/>
  <c r="U12" i="3"/>
</calcChain>
</file>

<file path=xl/sharedStrings.xml><?xml version="1.0" encoding="utf-8"?>
<sst xmlns="http://schemas.openxmlformats.org/spreadsheetml/2006/main" count="145" uniqueCount="99">
  <si>
    <t>RDA</t>
  </si>
  <si>
    <t>TBA</t>
  </si>
  <si>
    <t>AT</t>
  </si>
  <si>
    <t>ST</t>
  </si>
  <si>
    <t>SB</t>
  </si>
  <si>
    <t>WAIT</t>
  </si>
  <si>
    <t>SE</t>
  </si>
  <si>
    <t>CTS</t>
  </si>
  <si>
    <t>ITS</t>
  </si>
  <si>
    <t>CUST</t>
  </si>
  <si>
    <t>BLANK</t>
  </si>
  <si>
    <t>day</t>
  </si>
  <si>
    <t xml:space="preserve">RD </t>
  </si>
  <si>
    <t>type</t>
  </si>
  <si>
    <t>RD</t>
  </si>
  <si>
    <t>Demand</t>
  </si>
  <si>
    <t>revenue</t>
  </si>
  <si>
    <t>loss</t>
  </si>
  <si>
    <t>scrap</t>
  </si>
  <si>
    <t>daily profit</t>
  </si>
  <si>
    <t>IDLE</t>
  </si>
  <si>
    <t>ACTIVE</t>
  </si>
  <si>
    <t>SB1</t>
  </si>
  <si>
    <t>SE1</t>
  </si>
  <si>
    <t>SE2</t>
  </si>
  <si>
    <t>SB2</t>
  </si>
  <si>
    <t>-</t>
  </si>
  <si>
    <t>PROB</t>
  </si>
  <si>
    <t>CP</t>
  </si>
  <si>
    <t>LOWER</t>
  </si>
  <si>
    <t>UPPER</t>
  </si>
  <si>
    <t>Channel1</t>
  </si>
  <si>
    <t>prob</t>
  </si>
  <si>
    <t>Channel2</t>
  </si>
  <si>
    <t>currentserver</t>
  </si>
  <si>
    <t>QUEUE</t>
  </si>
  <si>
    <t>last SE1</t>
  </si>
  <si>
    <t>Last SE2</t>
  </si>
  <si>
    <t>A</t>
  </si>
  <si>
    <t>Partition</t>
  </si>
  <si>
    <t>Oi</t>
  </si>
  <si>
    <t>Ei</t>
  </si>
  <si>
    <t>Oi-Ei</t>
  </si>
  <si>
    <t>0.00-0.10</t>
  </si>
  <si>
    <t>0.10-0.20</t>
  </si>
  <si>
    <t>0.20-0.30</t>
  </si>
  <si>
    <t>0.30-0.40</t>
  </si>
  <si>
    <t>0.40-0.50</t>
  </si>
  <si>
    <t>0.50-0.60</t>
  </si>
  <si>
    <t>0.60-0.70</t>
  </si>
  <si>
    <t>0.70-0.80</t>
  </si>
  <si>
    <t>0.80-0.90</t>
  </si>
  <si>
    <t>0.90-01</t>
  </si>
  <si>
    <t>(Oi-Ei)2/Ei</t>
  </si>
  <si>
    <t>i</t>
  </si>
  <si>
    <t>Ri</t>
  </si>
  <si>
    <t>i/N</t>
  </si>
  <si>
    <t>i-1/N</t>
  </si>
  <si>
    <t>i/N-Ri</t>
  </si>
  <si>
    <t>Ri-(i-1)/N</t>
  </si>
  <si>
    <t>D-=</t>
  </si>
  <si>
    <t>D+=</t>
  </si>
  <si>
    <t>D=</t>
  </si>
  <si>
    <t>sorted</t>
  </si>
  <si>
    <t>demand</t>
  </si>
  <si>
    <t>cp</t>
  </si>
  <si>
    <t>rda</t>
  </si>
  <si>
    <t>lead time</t>
  </si>
  <si>
    <t>lower</t>
  </si>
  <si>
    <t>upper</t>
  </si>
  <si>
    <t>cycle</t>
  </si>
  <si>
    <t>BI</t>
  </si>
  <si>
    <t>EI</t>
  </si>
  <si>
    <t>shortage</t>
  </si>
  <si>
    <t>order</t>
  </si>
  <si>
    <t>LT</t>
  </si>
  <si>
    <t>Day until</t>
  </si>
  <si>
    <t>I</t>
  </si>
  <si>
    <t>II</t>
  </si>
  <si>
    <t>III</t>
  </si>
  <si>
    <t>IV</t>
  </si>
  <si>
    <t>V</t>
  </si>
  <si>
    <t>good</t>
  </si>
  <si>
    <t>fair</t>
  </si>
  <si>
    <t>poor</t>
  </si>
  <si>
    <t>meanx=</t>
  </si>
  <si>
    <t>meany=</t>
  </si>
  <si>
    <t>meanx.meany=</t>
  </si>
  <si>
    <t>sig1=</t>
  </si>
  <si>
    <t>x</t>
  </si>
  <si>
    <t>y</t>
  </si>
  <si>
    <t>x2</t>
  </si>
  <si>
    <t>y2</t>
  </si>
  <si>
    <t>x.y</t>
  </si>
  <si>
    <t>sig2=</t>
  </si>
  <si>
    <t>sig12=</t>
  </si>
  <si>
    <t>sig22=</t>
  </si>
  <si>
    <t>cov(x,y)=</t>
  </si>
  <si>
    <t>corr(x,y)=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</si>
</sst>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C7" sqref="C7"/>
    </sheetView>
  </sheetViews>
  <sheetFormatPr defaultRowHeight="15" x14ac:dyDescent="0.25"/>
  <sheetData>
    <row r="1" spans="1:17" x14ac:dyDescent="0.25">
      <c r="A1" t="s">
        <v>9</v>
      </c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7" x14ac:dyDescent="0.25">
      <c r="A2">
        <v>1</v>
      </c>
      <c r="B2" t="s">
        <v>10</v>
      </c>
      <c r="C2" t="s">
        <v>10</v>
      </c>
      <c r="D2">
        <v>0</v>
      </c>
      <c r="E2">
        <f ca="1">RANDBETWEEN(1,99)</f>
        <v>51</v>
      </c>
      <c r="F2">
        <f ca="1">IF(E2&lt;10,1,IF(E2&lt;=30,2,IF(E2&lt;=60,3,IF(E2&lt;=85,4,IF(E2&lt;=95,5,IF(E2&lt;=99,6))))))</f>
        <v>3</v>
      </c>
      <c r="G2">
        <v>0</v>
      </c>
      <c r="H2">
        <v>0</v>
      </c>
      <c r="I2">
        <f ca="1">SUM(F2,G2)</f>
        <v>3</v>
      </c>
      <c r="J2">
        <f ca="1">SUM(F2,H2)</f>
        <v>3</v>
      </c>
      <c r="K2">
        <v>0</v>
      </c>
    </row>
    <row r="3" spans="1:17" x14ac:dyDescent="0.25">
      <c r="A3">
        <v>2</v>
      </c>
      <c r="B3">
        <f ca="1">RANDBETWEEN(1,999)</f>
        <v>780</v>
      </c>
      <c r="C3">
        <f ca="1">LOOKUP(B3,$P$6:$Q$13,$M$6:$M$13)</f>
        <v>7</v>
      </c>
      <c r="D3">
        <f ca="1">SUM(D2,C3)</f>
        <v>7</v>
      </c>
      <c r="E3">
        <f t="shared" ref="E3:E21" ca="1" si="0">RANDBETWEEN(1,99)</f>
        <v>87</v>
      </c>
      <c r="F3">
        <f t="shared" ref="F3:F21" ca="1" si="1">IF(E3&lt;10,1,IF(E3&lt;=30,2,IF(E3&lt;=60,3,IF(E3&lt;=85,4,IF(E3&lt;=95,5,IF(E3&lt;=99,6))))))</f>
        <v>5</v>
      </c>
      <c r="G3">
        <f ca="1">IF(D3&gt;I2,D3,I2)</f>
        <v>7</v>
      </c>
      <c r="H3">
        <f ca="1">IF(D3&gt;I2,D3-I2,0)</f>
        <v>4</v>
      </c>
      <c r="I3">
        <f t="shared" ref="I3:I21" ca="1" si="2">SUM(F3,G3)</f>
        <v>12</v>
      </c>
      <c r="J3">
        <f t="shared" ref="J3:J21" ca="1" si="3">SUM(F3,H3)</f>
        <v>9</v>
      </c>
      <c r="K3">
        <f ca="1">SUM(G3,-I2)</f>
        <v>4</v>
      </c>
    </row>
    <row r="4" spans="1:17" x14ac:dyDescent="0.25">
      <c r="A4">
        <v>3</v>
      </c>
      <c r="B4">
        <f ca="1">RANDBETWEEN(1,999)</f>
        <v>995</v>
      </c>
      <c r="C4">
        <f t="shared" ref="C4:C21" ca="1" si="4">LOOKUP(B4,$P$6:$Q$13,$M$6:$M$13)</f>
        <v>8</v>
      </c>
      <c r="D4">
        <f t="shared" ref="D4:D21" ca="1" si="5">SUM(D3,C4)</f>
        <v>15</v>
      </c>
      <c r="E4">
        <f t="shared" ca="1" si="0"/>
        <v>68</v>
      </c>
      <c r="F4">
        <f t="shared" ca="1" si="1"/>
        <v>4</v>
      </c>
      <c r="G4">
        <f t="shared" ref="G4:G21" ca="1" si="6">IF(D4&gt;I3,D4,I3)</f>
        <v>15</v>
      </c>
      <c r="H4">
        <f t="shared" ref="H4:H21" ca="1" si="7">IF(D4&gt;I3,D4-I3,0)</f>
        <v>3</v>
      </c>
      <c r="I4">
        <f t="shared" ca="1" si="2"/>
        <v>19</v>
      </c>
      <c r="J4">
        <f t="shared" ca="1" si="3"/>
        <v>7</v>
      </c>
      <c r="K4">
        <f t="shared" ref="K4:K21" ca="1" si="8">SUM(G4,-I3)</f>
        <v>3</v>
      </c>
    </row>
    <row r="5" spans="1:17" x14ac:dyDescent="0.25">
      <c r="A5">
        <v>4</v>
      </c>
      <c r="B5">
        <f t="shared" ref="B5:B20" ca="1" si="9">RANDBETWEEN(1,999)</f>
        <v>289</v>
      </c>
      <c r="C5">
        <f t="shared" ca="1" si="4"/>
        <v>3</v>
      </c>
      <c r="D5">
        <f t="shared" ca="1" si="5"/>
        <v>18</v>
      </c>
      <c r="E5">
        <f t="shared" ca="1" si="0"/>
        <v>70</v>
      </c>
      <c r="F5">
        <f t="shared" ca="1" si="1"/>
        <v>4</v>
      </c>
      <c r="G5">
        <f t="shared" ca="1" si="6"/>
        <v>19</v>
      </c>
      <c r="H5">
        <f t="shared" ca="1" si="7"/>
        <v>0</v>
      </c>
      <c r="I5">
        <f t="shared" ca="1" si="2"/>
        <v>23</v>
      </c>
      <c r="J5">
        <f t="shared" ca="1" si="3"/>
        <v>4</v>
      </c>
      <c r="K5">
        <f t="shared" ca="1" si="8"/>
        <v>0</v>
      </c>
      <c r="M5" t="s">
        <v>1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>
        <v>5</v>
      </c>
      <c r="B6">
        <f t="shared" ca="1" si="9"/>
        <v>998</v>
      </c>
      <c r="C6">
        <f t="shared" ca="1" si="4"/>
        <v>8</v>
      </c>
      <c r="D6">
        <f t="shared" ca="1" si="5"/>
        <v>26</v>
      </c>
      <c r="E6">
        <f t="shared" ca="1" si="0"/>
        <v>68</v>
      </c>
      <c r="F6">
        <f t="shared" ca="1" si="1"/>
        <v>4</v>
      </c>
      <c r="G6">
        <f t="shared" ca="1" si="6"/>
        <v>26</v>
      </c>
      <c r="H6">
        <f t="shared" ca="1" si="7"/>
        <v>3</v>
      </c>
      <c r="I6">
        <f t="shared" ca="1" si="2"/>
        <v>30</v>
      </c>
      <c r="J6">
        <f t="shared" ca="1" si="3"/>
        <v>7</v>
      </c>
      <c r="K6">
        <f t="shared" ca="1" si="8"/>
        <v>3</v>
      </c>
      <c r="M6">
        <v>1</v>
      </c>
      <c r="N6">
        <v>0.125</v>
      </c>
      <c r="O6">
        <f>SUM(N6,O5)</f>
        <v>0.125</v>
      </c>
      <c r="P6">
        <v>1</v>
      </c>
      <c r="Q6">
        <f>O6*1000</f>
        <v>125</v>
      </c>
    </row>
    <row r="7" spans="1:17" x14ac:dyDescent="0.25">
      <c r="A7">
        <v>6</v>
      </c>
      <c r="B7">
        <f t="shared" ca="1" si="9"/>
        <v>601</v>
      </c>
      <c r="C7">
        <f t="shared" ca="1" si="4"/>
        <v>5</v>
      </c>
      <c r="D7">
        <f t="shared" ca="1" si="5"/>
        <v>31</v>
      </c>
      <c r="E7">
        <f t="shared" ca="1" si="0"/>
        <v>74</v>
      </c>
      <c r="F7">
        <f t="shared" ca="1" si="1"/>
        <v>4</v>
      </c>
      <c r="G7">
        <f t="shared" ca="1" si="6"/>
        <v>31</v>
      </c>
      <c r="H7">
        <f t="shared" ca="1" si="7"/>
        <v>1</v>
      </c>
      <c r="I7">
        <f t="shared" ca="1" si="2"/>
        <v>35</v>
      </c>
      <c r="J7">
        <f t="shared" ca="1" si="3"/>
        <v>5</v>
      </c>
      <c r="K7">
        <f t="shared" ca="1" si="8"/>
        <v>1</v>
      </c>
      <c r="M7">
        <v>2</v>
      </c>
      <c r="N7">
        <v>0.125</v>
      </c>
      <c r="O7">
        <f>SUM(N7,O6)</f>
        <v>0.25</v>
      </c>
      <c r="P7">
        <f>Q6+1</f>
        <v>126</v>
      </c>
      <c r="Q7">
        <f t="shared" ref="Q7:Q12" si="10">O7*1000</f>
        <v>250</v>
      </c>
    </row>
    <row r="8" spans="1:17" x14ac:dyDescent="0.25">
      <c r="A8">
        <v>7</v>
      </c>
      <c r="B8">
        <f t="shared" ca="1" si="9"/>
        <v>53</v>
      </c>
      <c r="C8">
        <f t="shared" ca="1" si="4"/>
        <v>1</v>
      </c>
      <c r="D8">
        <f t="shared" ca="1" si="5"/>
        <v>32</v>
      </c>
      <c r="E8">
        <f t="shared" ca="1" si="0"/>
        <v>58</v>
      </c>
      <c r="F8">
        <f t="shared" ca="1" si="1"/>
        <v>3</v>
      </c>
      <c r="G8">
        <f t="shared" ca="1" si="6"/>
        <v>35</v>
      </c>
      <c r="H8">
        <f t="shared" ca="1" si="7"/>
        <v>0</v>
      </c>
      <c r="I8">
        <f t="shared" ca="1" si="2"/>
        <v>38</v>
      </c>
      <c r="J8">
        <f t="shared" ca="1" si="3"/>
        <v>3</v>
      </c>
      <c r="K8">
        <f t="shared" ca="1" si="8"/>
        <v>0</v>
      </c>
      <c r="M8">
        <v>3</v>
      </c>
      <c r="N8">
        <v>0.125</v>
      </c>
      <c r="O8">
        <f t="shared" ref="O8:O13" si="11">SUM(N8,O7)</f>
        <v>0.375</v>
      </c>
      <c r="P8">
        <f t="shared" ref="P8:P13" si="12">Q7+1</f>
        <v>251</v>
      </c>
      <c r="Q8">
        <f t="shared" si="10"/>
        <v>375</v>
      </c>
    </row>
    <row r="9" spans="1:17" x14ac:dyDescent="0.25">
      <c r="A9">
        <v>8</v>
      </c>
      <c r="B9">
        <f t="shared" ca="1" si="9"/>
        <v>957</v>
      </c>
      <c r="C9">
        <f t="shared" ca="1" si="4"/>
        <v>8</v>
      </c>
      <c r="D9">
        <f t="shared" ca="1" si="5"/>
        <v>40</v>
      </c>
      <c r="E9">
        <f t="shared" ca="1" si="0"/>
        <v>57</v>
      </c>
      <c r="F9">
        <f t="shared" ca="1" si="1"/>
        <v>3</v>
      </c>
      <c r="G9">
        <f t="shared" ca="1" si="6"/>
        <v>40</v>
      </c>
      <c r="H9">
        <f t="shared" ca="1" si="7"/>
        <v>2</v>
      </c>
      <c r="I9">
        <f t="shared" ca="1" si="2"/>
        <v>43</v>
      </c>
      <c r="J9">
        <f t="shared" ca="1" si="3"/>
        <v>5</v>
      </c>
      <c r="K9">
        <f t="shared" ca="1" si="8"/>
        <v>2</v>
      </c>
      <c r="M9">
        <v>4</v>
      </c>
      <c r="N9">
        <v>0.125</v>
      </c>
      <c r="O9">
        <f t="shared" si="11"/>
        <v>0.5</v>
      </c>
      <c r="P9">
        <f t="shared" si="12"/>
        <v>376</v>
      </c>
      <c r="Q9">
        <f t="shared" si="10"/>
        <v>500</v>
      </c>
    </row>
    <row r="10" spans="1:17" x14ac:dyDescent="0.25">
      <c r="A10">
        <v>9</v>
      </c>
      <c r="B10">
        <f t="shared" ca="1" si="9"/>
        <v>827</v>
      </c>
      <c r="C10">
        <f t="shared" ca="1" si="4"/>
        <v>7</v>
      </c>
      <c r="D10">
        <f t="shared" ca="1" si="5"/>
        <v>47</v>
      </c>
      <c r="E10">
        <f t="shared" ca="1" si="0"/>
        <v>16</v>
      </c>
      <c r="F10">
        <f t="shared" ca="1" si="1"/>
        <v>2</v>
      </c>
      <c r="G10">
        <f t="shared" ca="1" si="6"/>
        <v>47</v>
      </c>
      <c r="H10">
        <f t="shared" ca="1" si="7"/>
        <v>4</v>
      </c>
      <c r="I10">
        <f t="shared" ca="1" si="2"/>
        <v>49</v>
      </c>
      <c r="J10">
        <f t="shared" ca="1" si="3"/>
        <v>6</v>
      </c>
      <c r="K10">
        <f t="shared" ca="1" si="8"/>
        <v>4</v>
      </c>
      <c r="M10">
        <v>5</v>
      </c>
      <c r="N10">
        <v>0.125</v>
      </c>
      <c r="O10">
        <f t="shared" si="11"/>
        <v>0.625</v>
      </c>
      <c r="P10">
        <f t="shared" si="12"/>
        <v>501</v>
      </c>
      <c r="Q10">
        <f t="shared" si="10"/>
        <v>625</v>
      </c>
    </row>
    <row r="11" spans="1:17" x14ac:dyDescent="0.25">
      <c r="A11">
        <v>10</v>
      </c>
      <c r="B11">
        <f t="shared" ca="1" si="9"/>
        <v>446</v>
      </c>
      <c r="C11">
        <f t="shared" ca="1" si="4"/>
        <v>4</v>
      </c>
      <c r="D11">
        <f t="shared" ca="1" si="5"/>
        <v>51</v>
      </c>
      <c r="E11">
        <f t="shared" ca="1" si="0"/>
        <v>62</v>
      </c>
      <c r="F11">
        <f t="shared" ca="1" si="1"/>
        <v>4</v>
      </c>
      <c r="G11">
        <f t="shared" ca="1" si="6"/>
        <v>51</v>
      </c>
      <c r="H11">
        <f t="shared" ca="1" si="7"/>
        <v>2</v>
      </c>
      <c r="I11">
        <f t="shared" ca="1" si="2"/>
        <v>55</v>
      </c>
      <c r="J11">
        <f t="shared" ca="1" si="3"/>
        <v>6</v>
      </c>
      <c r="K11">
        <f t="shared" ca="1" si="8"/>
        <v>2</v>
      </c>
      <c r="M11">
        <v>6</v>
      </c>
      <c r="N11">
        <v>0.125</v>
      </c>
      <c r="O11">
        <f t="shared" si="11"/>
        <v>0.75</v>
      </c>
      <c r="P11">
        <f t="shared" si="12"/>
        <v>626</v>
      </c>
      <c r="Q11">
        <f t="shared" si="10"/>
        <v>750</v>
      </c>
    </row>
    <row r="12" spans="1:17" x14ac:dyDescent="0.25">
      <c r="A12">
        <v>11</v>
      </c>
      <c r="B12">
        <f t="shared" ca="1" si="9"/>
        <v>564</v>
      </c>
      <c r="C12">
        <f t="shared" ca="1" si="4"/>
        <v>5</v>
      </c>
      <c r="D12">
        <f t="shared" ca="1" si="5"/>
        <v>56</v>
      </c>
      <c r="E12">
        <f t="shared" ca="1" si="0"/>
        <v>31</v>
      </c>
      <c r="F12">
        <f t="shared" ca="1" si="1"/>
        <v>3</v>
      </c>
      <c r="G12">
        <f t="shared" ca="1" si="6"/>
        <v>56</v>
      </c>
      <c r="H12">
        <f t="shared" ca="1" si="7"/>
        <v>1</v>
      </c>
      <c r="I12">
        <f t="shared" ca="1" si="2"/>
        <v>59</v>
      </c>
      <c r="J12">
        <f t="shared" ca="1" si="3"/>
        <v>4</v>
      </c>
      <c r="K12">
        <f t="shared" ca="1" si="8"/>
        <v>1</v>
      </c>
      <c r="M12">
        <v>7</v>
      </c>
      <c r="N12">
        <v>0.125</v>
      </c>
      <c r="O12">
        <f t="shared" si="11"/>
        <v>0.875</v>
      </c>
      <c r="P12">
        <f t="shared" si="12"/>
        <v>751</v>
      </c>
      <c r="Q12">
        <f t="shared" si="10"/>
        <v>875</v>
      </c>
    </row>
    <row r="13" spans="1:17" x14ac:dyDescent="0.25">
      <c r="A13">
        <v>12</v>
      </c>
      <c r="B13">
        <f t="shared" ca="1" si="9"/>
        <v>167</v>
      </c>
      <c r="C13">
        <f t="shared" ca="1" si="4"/>
        <v>2</v>
      </c>
      <c r="D13">
        <f t="shared" ca="1" si="5"/>
        <v>58</v>
      </c>
      <c r="E13">
        <f t="shared" ca="1" si="0"/>
        <v>21</v>
      </c>
      <c r="F13">
        <f t="shared" ca="1" si="1"/>
        <v>2</v>
      </c>
      <c r="G13">
        <f t="shared" ca="1" si="6"/>
        <v>59</v>
      </c>
      <c r="H13">
        <f t="shared" ca="1" si="7"/>
        <v>0</v>
      </c>
      <c r="I13">
        <f t="shared" ca="1" si="2"/>
        <v>61</v>
      </c>
      <c r="J13">
        <f t="shared" ca="1" si="3"/>
        <v>2</v>
      </c>
      <c r="K13">
        <f t="shared" ca="1" si="8"/>
        <v>0</v>
      </c>
      <c r="M13">
        <v>8</v>
      </c>
      <c r="N13">
        <v>0.125</v>
      </c>
      <c r="O13">
        <f t="shared" si="11"/>
        <v>1</v>
      </c>
      <c r="P13">
        <f t="shared" si="12"/>
        <v>876</v>
      </c>
      <c r="Q13">
        <v>0</v>
      </c>
    </row>
    <row r="14" spans="1:17" x14ac:dyDescent="0.25">
      <c r="A14">
        <v>13</v>
      </c>
      <c r="B14">
        <f t="shared" ca="1" si="9"/>
        <v>66</v>
      </c>
      <c r="C14">
        <f t="shared" ca="1" si="4"/>
        <v>1</v>
      </c>
      <c r="D14">
        <f t="shared" ca="1" si="5"/>
        <v>59</v>
      </c>
      <c r="E14">
        <f t="shared" ca="1" si="0"/>
        <v>84</v>
      </c>
      <c r="F14">
        <f t="shared" ca="1" si="1"/>
        <v>4</v>
      </c>
      <c r="G14">
        <f t="shared" ca="1" si="6"/>
        <v>61</v>
      </c>
      <c r="H14">
        <f t="shared" ca="1" si="7"/>
        <v>0</v>
      </c>
      <c r="I14">
        <f t="shared" ca="1" si="2"/>
        <v>65</v>
      </c>
      <c r="J14">
        <f t="shared" ca="1" si="3"/>
        <v>4</v>
      </c>
      <c r="K14">
        <f t="shared" ca="1" si="8"/>
        <v>0</v>
      </c>
    </row>
    <row r="15" spans="1:17" x14ac:dyDescent="0.25">
      <c r="A15">
        <v>14</v>
      </c>
      <c r="B15">
        <f t="shared" ca="1" si="9"/>
        <v>142</v>
      </c>
      <c r="C15">
        <f t="shared" ca="1" si="4"/>
        <v>2</v>
      </c>
      <c r="D15">
        <f t="shared" ca="1" si="5"/>
        <v>61</v>
      </c>
      <c r="E15">
        <f t="shared" ca="1" si="0"/>
        <v>88</v>
      </c>
      <c r="F15">
        <f t="shared" ca="1" si="1"/>
        <v>5</v>
      </c>
      <c r="G15">
        <f t="shared" ca="1" si="6"/>
        <v>65</v>
      </c>
      <c r="H15">
        <f t="shared" ca="1" si="7"/>
        <v>0</v>
      </c>
      <c r="I15">
        <f t="shared" ca="1" si="2"/>
        <v>70</v>
      </c>
      <c r="J15">
        <f t="shared" ca="1" si="3"/>
        <v>5</v>
      </c>
      <c r="K15">
        <f t="shared" ca="1" si="8"/>
        <v>0</v>
      </c>
    </row>
    <row r="16" spans="1:17" x14ac:dyDescent="0.25">
      <c r="A16">
        <v>15</v>
      </c>
      <c r="B16">
        <f t="shared" ca="1" si="9"/>
        <v>498</v>
      </c>
      <c r="C16">
        <f t="shared" ca="1" si="4"/>
        <v>4</v>
      </c>
      <c r="D16">
        <f t="shared" ca="1" si="5"/>
        <v>65</v>
      </c>
      <c r="E16">
        <f t="shared" ca="1" si="0"/>
        <v>48</v>
      </c>
      <c r="F16">
        <f t="shared" ca="1" si="1"/>
        <v>3</v>
      </c>
      <c r="G16">
        <f t="shared" ca="1" si="6"/>
        <v>70</v>
      </c>
      <c r="H16">
        <f t="shared" ca="1" si="7"/>
        <v>0</v>
      </c>
      <c r="I16">
        <f t="shared" ca="1" si="2"/>
        <v>73</v>
      </c>
      <c r="J16">
        <f t="shared" ca="1" si="3"/>
        <v>3</v>
      </c>
      <c r="K16">
        <f t="shared" ca="1" si="8"/>
        <v>0</v>
      </c>
    </row>
    <row r="17" spans="1:11" x14ac:dyDescent="0.25">
      <c r="A17">
        <v>16</v>
      </c>
      <c r="B17">
        <f t="shared" ca="1" si="9"/>
        <v>644</v>
      </c>
      <c r="C17">
        <f t="shared" ca="1" si="4"/>
        <v>6</v>
      </c>
      <c r="D17">
        <f t="shared" ca="1" si="5"/>
        <v>71</v>
      </c>
      <c r="E17">
        <f t="shared" ca="1" si="0"/>
        <v>37</v>
      </c>
      <c r="F17">
        <f t="shared" ca="1" si="1"/>
        <v>3</v>
      </c>
      <c r="G17">
        <f t="shared" ca="1" si="6"/>
        <v>73</v>
      </c>
      <c r="H17">
        <f t="shared" ca="1" si="7"/>
        <v>0</v>
      </c>
      <c r="I17">
        <f t="shared" ca="1" si="2"/>
        <v>76</v>
      </c>
      <c r="J17">
        <f t="shared" ca="1" si="3"/>
        <v>3</v>
      </c>
      <c r="K17">
        <f t="shared" ca="1" si="8"/>
        <v>0</v>
      </c>
    </row>
    <row r="18" spans="1:11" x14ac:dyDescent="0.25">
      <c r="A18">
        <v>17</v>
      </c>
      <c r="B18">
        <f t="shared" ca="1" si="9"/>
        <v>82</v>
      </c>
      <c r="C18">
        <f t="shared" ca="1" si="4"/>
        <v>1</v>
      </c>
      <c r="D18">
        <f t="shared" ca="1" si="5"/>
        <v>72</v>
      </c>
      <c r="E18">
        <f t="shared" ca="1" si="0"/>
        <v>27</v>
      </c>
      <c r="F18">
        <f t="shared" ca="1" si="1"/>
        <v>2</v>
      </c>
      <c r="G18">
        <f t="shared" ca="1" si="6"/>
        <v>76</v>
      </c>
      <c r="H18">
        <f t="shared" ca="1" si="7"/>
        <v>0</v>
      </c>
      <c r="I18">
        <f t="shared" ca="1" si="2"/>
        <v>78</v>
      </c>
      <c r="J18">
        <f t="shared" ca="1" si="3"/>
        <v>2</v>
      </c>
      <c r="K18">
        <f t="shared" ca="1" si="8"/>
        <v>0</v>
      </c>
    </row>
    <row r="19" spans="1:11" x14ac:dyDescent="0.25">
      <c r="A19">
        <v>18</v>
      </c>
      <c r="B19">
        <f t="shared" ca="1" si="9"/>
        <v>453</v>
      </c>
      <c r="C19">
        <f t="shared" ca="1" si="4"/>
        <v>4</v>
      </c>
      <c r="D19">
        <f t="shared" ca="1" si="5"/>
        <v>76</v>
      </c>
      <c r="E19">
        <f t="shared" ca="1" si="0"/>
        <v>96</v>
      </c>
      <c r="F19">
        <f t="shared" ca="1" si="1"/>
        <v>6</v>
      </c>
      <c r="G19">
        <f t="shared" ca="1" si="6"/>
        <v>78</v>
      </c>
      <c r="H19">
        <f t="shared" ca="1" si="7"/>
        <v>0</v>
      </c>
      <c r="I19">
        <f t="shared" ca="1" si="2"/>
        <v>84</v>
      </c>
      <c r="J19">
        <f t="shared" ca="1" si="3"/>
        <v>6</v>
      </c>
      <c r="K19">
        <f t="shared" ca="1" si="8"/>
        <v>0</v>
      </c>
    </row>
    <row r="20" spans="1:11" x14ac:dyDescent="0.25">
      <c r="A20">
        <v>19</v>
      </c>
      <c r="B20">
        <f t="shared" ca="1" si="9"/>
        <v>386</v>
      </c>
      <c r="C20">
        <f t="shared" ca="1" si="4"/>
        <v>4</v>
      </c>
      <c r="D20">
        <f t="shared" ca="1" si="5"/>
        <v>80</v>
      </c>
      <c r="E20">
        <f t="shared" ca="1" si="0"/>
        <v>73</v>
      </c>
      <c r="F20">
        <f t="shared" ca="1" si="1"/>
        <v>4</v>
      </c>
      <c r="G20">
        <f t="shared" ca="1" si="6"/>
        <v>84</v>
      </c>
      <c r="H20">
        <f t="shared" ca="1" si="7"/>
        <v>0</v>
      </c>
      <c r="I20">
        <f t="shared" ca="1" si="2"/>
        <v>88</v>
      </c>
      <c r="J20">
        <f t="shared" ca="1" si="3"/>
        <v>4</v>
      </c>
      <c r="K20">
        <f t="shared" ca="1" si="8"/>
        <v>0</v>
      </c>
    </row>
    <row r="21" spans="1:11" x14ac:dyDescent="0.25">
      <c r="A21">
        <v>20</v>
      </c>
      <c r="B21">
        <f ca="1">RANDBETWEEN(1,999)</f>
        <v>390</v>
      </c>
      <c r="C21">
        <f t="shared" ca="1" si="4"/>
        <v>4</v>
      </c>
      <c r="D21">
        <f t="shared" ca="1" si="5"/>
        <v>84</v>
      </c>
      <c r="E21">
        <f t="shared" ca="1" si="0"/>
        <v>3</v>
      </c>
      <c r="F21">
        <f t="shared" ca="1" si="1"/>
        <v>1</v>
      </c>
      <c r="G21">
        <f t="shared" ca="1" si="6"/>
        <v>88</v>
      </c>
      <c r="H21">
        <f t="shared" ca="1" si="7"/>
        <v>0</v>
      </c>
      <c r="I21">
        <f t="shared" ca="1" si="2"/>
        <v>89</v>
      </c>
      <c r="J21">
        <f t="shared" ca="1" si="3"/>
        <v>1</v>
      </c>
      <c r="K21">
        <f t="shared" ca="1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="89" zoomScaleNormal="89" workbookViewId="0">
      <selection activeCell="O18" sqref="O18"/>
    </sheetView>
  </sheetViews>
  <sheetFormatPr defaultRowHeight="15" x14ac:dyDescent="0.25"/>
  <cols>
    <col min="12" max="14" width="12.42578125" customWidth="1"/>
  </cols>
  <sheetData>
    <row r="1" spans="1:23" x14ac:dyDescent="0.25">
      <c r="A1" t="s">
        <v>1</v>
      </c>
      <c r="B1" t="s">
        <v>27</v>
      </c>
      <c r="C1" t="s">
        <v>28</v>
      </c>
      <c r="D1" t="s">
        <v>29</v>
      </c>
      <c r="E1" t="s">
        <v>30</v>
      </c>
    </row>
    <row r="2" spans="1:23" x14ac:dyDescent="0.25">
      <c r="A2">
        <v>1</v>
      </c>
      <c r="B2">
        <v>0.125</v>
      </c>
      <c r="C2">
        <f>SUM(B2,C1)</f>
        <v>0.125</v>
      </c>
      <c r="D2">
        <v>1</v>
      </c>
      <c r="E2">
        <f>C2*1000</f>
        <v>125</v>
      </c>
      <c r="G2" t="s">
        <v>9</v>
      </c>
      <c r="H2" t="s">
        <v>0</v>
      </c>
      <c r="I2" t="s">
        <v>1</v>
      </c>
      <c r="J2" t="s">
        <v>2</v>
      </c>
      <c r="K2" t="s">
        <v>0</v>
      </c>
      <c r="L2" t="s">
        <v>34</v>
      </c>
      <c r="M2" t="s">
        <v>36</v>
      </c>
      <c r="N2" t="s">
        <v>37</v>
      </c>
      <c r="O2" t="s">
        <v>22</v>
      </c>
      <c r="P2" t="s">
        <v>3</v>
      </c>
      <c r="Q2" t="s">
        <v>23</v>
      </c>
      <c r="R2" t="s">
        <v>25</v>
      </c>
      <c r="S2" t="s">
        <v>3</v>
      </c>
      <c r="T2" t="s">
        <v>24</v>
      </c>
      <c r="U2" t="s">
        <v>35</v>
      </c>
      <c r="V2" t="s">
        <v>20</v>
      </c>
      <c r="W2" t="s">
        <v>21</v>
      </c>
    </row>
    <row r="3" spans="1:23" x14ac:dyDescent="0.25">
      <c r="A3">
        <v>2</v>
      </c>
      <c r="B3">
        <v>0.125</v>
      </c>
      <c r="C3">
        <f>SUM(B3,C2)</f>
        <v>0.25</v>
      </c>
      <c r="D3">
        <f>E2+1</f>
        <v>126</v>
      </c>
      <c r="E3">
        <f t="shared" ref="E3:E8" si="0">C3*1000</f>
        <v>250</v>
      </c>
      <c r="G3">
        <v>1</v>
      </c>
      <c r="H3">
        <f ca="1">RANDBETWEEN(1,999)</f>
        <v>227</v>
      </c>
      <c r="I3">
        <f ca="1">LOOKUP(H3,LOWER,TBA)</f>
        <v>2</v>
      </c>
      <c r="J3">
        <v>0</v>
      </c>
      <c r="K3">
        <f ca="1">RANDBETWEEN(1,99)</f>
        <v>51</v>
      </c>
      <c r="L3" t="s">
        <v>38</v>
      </c>
      <c r="O3">
        <v>0</v>
      </c>
      <c r="P3">
        <f ca="1">IF(L3="A",LOOKUP(K3,chan1,ST),"")</f>
        <v>3</v>
      </c>
      <c r="Q3">
        <f ca="1">SUM(O3,P3)</f>
        <v>3</v>
      </c>
      <c r="U3">
        <v>0</v>
      </c>
    </row>
    <row r="4" spans="1:23" x14ac:dyDescent="0.25">
      <c r="A4">
        <v>3</v>
      </c>
      <c r="B4">
        <v>0.125</v>
      </c>
      <c r="C4">
        <f t="shared" ref="C4:C9" si="1">SUM(B4,C3)</f>
        <v>0.375</v>
      </c>
      <c r="D4">
        <f t="shared" ref="D4:D9" si="2">E3+1</f>
        <v>251</v>
      </c>
      <c r="E4">
        <f t="shared" si="0"/>
        <v>375</v>
      </c>
      <c r="G4">
        <v>2</v>
      </c>
      <c r="H4">
        <f t="shared" ref="H4:H12" ca="1" si="3">RANDBETWEEN(1,999)</f>
        <v>801</v>
      </c>
      <c r="I4">
        <f ca="1">LOOKUP(H4,LOWER,TBA)</f>
        <v>7</v>
      </c>
      <c r="J4">
        <f ca="1">SUM(J3,I4)</f>
        <v>7</v>
      </c>
      <c r="K4">
        <f t="shared" ref="K4:K12" ca="1" si="4">RANDBETWEEN(1,99)</f>
        <v>68</v>
      </c>
      <c r="L4" t="str">
        <f ca="1">IF(M4&lt;=J4,"A",IF(J4&gt;N4,IF(M4&lt;N4,"A","B"),"B"))</f>
        <v>A</v>
      </c>
      <c r="M4">
        <f ca="1">IFERROR(LOOKUP(2,1/(ISNUMBER(Q1:Q3)),Q1:Q3),"")</f>
        <v>3</v>
      </c>
      <c r="N4" t="str">
        <f>IFERROR(LOOKUP(2,1/(ISNUMBER(T1:T3)),T1:T3),"")</f>
        <v/>
      </c>
      <c r="O4">
        <f ca="1">IF(L4="A",MAX(J4,M4),"")</f>
        <v>7</v>
      </c>
      <c r="P4">
        <f ca="1">IF(L4="A",LOOKUP(K4,chan1,ST),"")</f>
        <v>4</v>
      </c>
      <c r="Q4">
        <f ca="1">IF(L4="A",SUM(O4,P4),"")</f>
        <v>11</v>
      </c>
      <c r="R4" t="str">
        <f ca="1">IF(L4="B",MAX(J4,N4),"")</f>
        <v/>
      </c>
      <c r="S4" t="str">
        <f ca="1">IF(L4="B",LOOKUP(K4,chan2,my),"")</f>
        <v/>
      </c>
      <c r="T4" t="str">
        <f ca="1">IF(L4="B",SUM(R4,S4),"")</f>
        <v/>
      </c>
      <c r="U4">
        <f ca="1">IF(COUNTBLANK(O4)&gt;0,R4-J4,O4-J4)</f>
        <v>0</v>
      </c>
    </row>
    <row r="5" spans="1:23" x14ac:dyDescent="0.25">
      <c r="A5">
        <v>4</v>
      </c>
      <c r="B5">
        <v>0.125</v>
      </c>
      <c r="C5">
        <f t="shared" si="1"/>
        <v>0.5</v>
      </c>
      <c r="D5">
        <f t="shared" si="2"/>
        <v>376</v>
      </c>
      <c r="E5">
        <f t="shared" si="0"/>
        <v>500</v>
      </c>
      <c r="G5">
        <v>3</v>
      </c>
      <c r="H5">
        <f t="shared" ca="1" si="3"/>
        <v>667</v>
      </c>
      <c r="I5">
        <f ca="1">LOOKUP(H5,LOWER,TBA)</f>
        <v>6</v>
      </c>
      <c r="J5">
        <f t="shared" ref="J5:J12" ca="1" si="5">SUM(J4,I5)</f>
        <v>13</v>
      </c>
      <c r="K5">
        <f t="shared" ca="1" si="4"/>
        <v>51</v>
      </c>
      <c r="L5" t="str">
        <f t="shared" ref="L5:L12" ca="1" si="6">IF(M5&lt;=J5,"A",IF(J5&gt;N5,IF(M5&lt;N5,"A","B"),"B"))</f>
        <v>A</v>
      </c>
      <c r="M5">
        <f ca="1">IFERROR(LOOKUP(2,1/(ISNUMBER(Q1:Q4)),Q1:Q4),"")</f>
        <v>11</v>
      </c>
      <c r="N5" t="str">
        <f ca="1">IFERROR(LOOKUP(2,1/(ISNUMBER(T1:T4)),T1:T4),"")</f>
        <v/>
      </c>
      <c r="O5">
        <f t="shared" ref="O5:O12" ca="1" si="7">IF(L5="A",MAX(J5,M5),"")</f>
        <v>13</v>
      </c>
      <c r="P5">
        <f ca="1">IF(L5="A",LOOKUP(K5,chan1,ST),"")</f>
        <v>3</v>
      </c>
      <c r="Q5">
        <f t="shared" ref="Q5:Q12" ca="1" si="8">IF(L5="A",SUM(O5,P5),"")</f>
        <v>16</v>
      </c>
      <c r="R5" t="str">
        <f t="shared" ref="R5:R12" ca="1" si="9">IF(L5="B",MAX(J5,N5),"")</f>
        <v/>
      </c>
      <c r="S5" t="str">
        <f ca="1">IF(L5="B",LOOKUP(K5,chan2,my),"")</f>
        <v/>
      </c>
      <c r="T5" t="str">
        <f t="shared" ref="T5:T12" ca="1" si="10">IF(L5="B",SUM(R5,S5),"")</f>
        <v/>
      </c>
      <c r="U5">
        <f t="shared" ref="U5:U12" ca="1" si="11">IF(COUNTBLANK(O5)&gt;0,R5-J5,O5-J5)</f>
        <v>0</v>
      </c>
    </row>
    <row r="6" spans="1:23" x14ac:dyDescent="0.25">
      <c r="A6">
        <v>5</v>
      </c>
      <c r="B6">
        <v>0.125</v>
      </c>
      <c r="C6">
        <f t="shared" si="1"/>
        <v>0.625</v>
      </c>
      <c r="D6">
        <f t="shared" si="2"/>
        <v>501</v>
      </c>
      <c r="E6">
        <f t="shared" si="0"/>
        <v>625</v>
      </c>
      <c r="G6">
        <v>4</v>
      </c>
      <c r="H6">
        <f t="shared" ca="1" si="3"/>
        <v>256</v>
      </c>
      <c r="I6">
        <f ca="1">LOOKUP(H6,LOWER,TBA)</f>
        <v>3</v>
      </c>
      <c r="J6">
        <f t="shared" ca="1" si="5"/>
        <v>16</v>
      </c>
      <c r="K6">
        <f t="shared" ca="1" si="4"/>
        <v>64</v>
      </c>
      <c r="L6" t="str">
        <f t="shared" ca="1" si="6"/>
        <v>A</v>
      </c>
      <c r="M6">
        <f ca="1">IFERROR(LOOKUP(2,1/(ISNUMBER(Q1:Q5)),Q1:Q5),"")</f>
        <v>16</v>
      </c>
      <c r="N6" t="str">
        <f ca="1">IFERROR(LOOKUP(2,1/(ISNUMBER(T1:T5)),T1:T5),"")</f>
        <v/>
      </c>
      <c r="O6">
        <f t="shared" ca="1" si="7"/>
        <v>16</v>
      </c>
      <c r="P6">
        <f ca="1">IF(L6="A",LOOKUP(K6,chan1,ST),"")</f>
        <v>4</v>
      </c>
      <c r="Q6">
        <f t="shared" ca="1" si="8"/>
        <v>20</v>
      </c>
      <c r="R6" t="str">
        <f t="shared" ca="1" si="9"/>
        <v/>
      </c>
      <c r="S6" t="str">
        <f ca="1">IF(L6="B",LOOKUP(K6,chan2,my),"")</f>
        <v/>
      </c>
      <c r="T6" t="str">
        <f t="shared" ca="1" si="10"/>
        <v/>
      </c>
      <c r="U6">
        <f t="shared" ca="1" si="11"/>
        <v>0</v>
      </c>
    </row>
    <row r="7" spans="1:23" x14ac:dyDescent="0.25">
      <c r="A7">
        <v>6</v>
      </c>
      <c r="B7">
        <v>0.125</v>
      </c>
      <c r="C7">
        <f t="shared" si="1"/>
        <v>0.75</v>
      </c>
      <c r="D7">
        <f t="shared" si="2"/>
        <v>626</v>
      </c>
      <c r="E7">
        <f t="shared" si="0"/>
        <v>750</v>
      </c>
      <c r="G7">
        <v>5</v>
      </c>
      <c r="H7">
        <f t="shared" ca="1" si="3"/>
        <v>714</v>
      </c>
      <c r="I7">
        <f ca="1">LOOKUP(H7,LOWER,TBA)</f>
        <v>6</v>
      </c>
      <c r="J7">
        <f t="shared" ca="1" si="5"/>
        <v>22</v>
      </c>
      <c r="K7">
        <f t="shared" ca="1" si="4"/>
        <v>48</v>
      </c>
      <c r="L7" t="str">
        <f t="shared" ca="1" si="6"/>
        <v>A</v>
      </c>
      <c r="M7">
        <f ca="1">IFERROR(LOOKUP(2,1/(ISNUMBER(Q1:Q6)),Q1:Q6),"")</f>
        <v>20</v>
      </c>
      <c r="N7" t="str">
        <f ca="1">IFERROR(LOOKUP(2,1/(ISNUMBER(T1:T6)),T1:T6),"")</f>
        <v/>
      </c>
      <c r="O7">
        <f t="shared" ca="1" si="7"/>
        <v>22</v>
      </c>
      <c r="P7">
        <f ca="1">IF(L7="A",LOOKUP(K7,chan1,ST),"")</f>
        <v>3</v>
      </c>
      <c r="Q7">
        <f t="shared" ca="1" si="8"/>
        <v>25</v>
      </c>
      <c r="R7" t="str">
        <f t="shared" ca="1" si="9"/>
        <v/>
      </c>
      <c r="S7" t="str">
        <f ca="1">IF(L7="B",LOOKUP(K7,chan2,my),"")</f>
        <v/>
      </c>
      <c r="T7" t="str">
        <f t="shared" ca="1" si="10"/>
        <v/>
      </c>
      <c r="U7">
        <f t="shared" ca="1" si="11"/>
        <v>0</v>
      </c>
    </row>
    <row r="8" spans="1:23" x14ac:dyDescent="0.25">
      <c r="A8">
        <v>7</v>
      </c>
      <c r="B8">
        <v>0.125</v>
      </c>
      <c r="C8">
        <f t="shared" si="1"/>
        <v>0.875</v>
      </c>
      <c r="D8">
        <f t="shared" si="2"/>
        <v>751</v>
      </c>
      <c r="E8">
        <f t="shared" si="0"/>
        <v>875</v>
      </c>
      <c r="G8">
        <v>6</v>
      </c>
      <c r="H8">
        <f t="shared" ca="1" si="3"/>
        <v>912</v>
      </c>
      <c r="I8">
        <f ca="1">LOOKUP(H8,LOWER,TBA)</f>
        <v>8</v>
      </c>
      <c r="J8">
        <f t="shared" ca="1" si="5"/>
        <v>30</v>
      </c>
      <c r="K8">
        <f t="shared" ca="1" si="4"/>
        <v>93</v>
      </c>
      <c r="L8" t="str">
        <f t="shared" ca="1" si="6"/>
        <v>A</v>
      </c>
      <c r="M8">
        <f ca="1">IFERROR(LOOKUP(2,1/(ISNUMBER(Q1:Q7)),Q1:Q7),"")</f>
        <v>25</v>
      </c>
      <c r="N8" t="str">
        <f ca="1">IFERROR(LOOKUP(2,1/(ISNUMBER(T1:T7)),T1:T7),"")</f>
        <v/>
      </c>
      <c r="O8">
        <f t="shared" ca="1" si="7"/>
        <v>30</v>
      </c>
      <c r="P8">
        <f ca="1">IF(L8="A",LOOKUP(K8,chan1,ST),"")</f>
        <v>5</v>
      </c>
      <c r="Q8">
        <f t="shared" ca="1" si="8"/>
        <v>35</v>
      </c>
      <c r="R8" t="str">
        <f t="shared" ca="1" si="9"/>
        <v/>
      </c>
      <c r="S8" t="str">
        <f ca="1">IF(L8="B",LOOKUP(K8,chan2,my),"")</f>
        <v/>
      </c>
      <c r="T8" t="str">
        <f t="shared" ca="1" si="10"/>
        <v/>
      </c>
      <c r="U8">
        <f t="shared" ca="1" si="11"/>
        <v>0</v>
      </c>
    </row>
    <row r="9" spans="1:23" x14ac:dyDescent="0.25">
      <c r="A9">
        <v>8</v>
      </c>
      <c r="B9">
        <v>0.125</v>
      </c>
      <c r="C9">
        <f t="shared" si="1"/>
        <v>1</v>
      </c>
      <c r="D9">
        <f t="shared" si="2"/>
        <v>876</v>
      </c>
      <c r="E9">
        <v>0</v>
      </c>
      <c r="G9">
        <v>7</v>
      </c>
      <c r="H9">
        <f t="shared" ca="1" si="3"/>
        <v>784</v>
      </c>
      <c r="I9">
        <f ca="1">LOOKUP(H9,LOWER,TBA)</f>
        <v>7</v>
      </c>
      <c r="J9">
        <f t="shared" ca="1" si="5"/>
        <v>37</v>
      </c>
      <c r="K9">
        <f t="shared" ca="1" si="4"/>
        <v>27</v>
      </c>
      <c r="L9" t="str">
        <f t="shared" ca="1" si="6"/>
        <v>A</v>
      </c>
      <c r="M9">
        <f ca="1">IFERROR(LOOKUP(2,1/(ISNUMBER(Q1:Q8)),Q1:Q8),"")</f>
        <v>35</v>
      </c>
      <c r="N9" t="str">
        <f ca="1">IFERROR(LOOKUP(2,1/(ISNUMBER(T1:T8)),T1:T8),"")</f>
        <v/>
      </c>
      <c r="O9">
        <f t="shared" ca="1" si="7"/>
        <v>37</v>
      </c>
      <c r="P9">
        <f ca="1">IF(L9="A",LOOKUP(K9,chan1,ST),"")</f>
        <v>2</v>
      </c>
      <c r="Q9">
        <f t="shared" ca="1" si="8"/>
        <v>39</v>
      </c>
      <c r="R9" t="str">
        <f t="shared" ca="1" si="9"/>
        <v/>
      </c>
      <c r="S9" t="str">
        <f ca="1">IF(L9="B",LOOKUP(K9,chan2,my),"")</f>
        <v/>
      </c>
      <c r="T9" t="str">
        <f t="shared" ca="1" si="10"/>
        <v/>
      </c>
      <c r="U9">
        <f t="shared" ca="1" si="11"/>
        <v>0</v>
      </c>
    </row>
    <row r="10" spans="1:23" x14ac:dyDescent="0.25">
      <c r="G10">
        <v>8</v>
      </c>
      <c r="H10">
        <f t="shared" ca="1" si="3"/>
        <v>483</v>
      </c>
      <c r="I10">
        <f ca="1">LOOKUP(H10,LOWER,TBA)</f>
        <v>4</v>
      </c>
      <c r="J10">
        <f t="shared" ca="1" si="5"/>
        <v>41</v>
      </c>
      <c r="K10">
        <f t="shared" ca="1" si="4"/>
        <v>39</v>
      </c>
      <c r="L10" t="str">
        <f t="shared" ca="1" si="6"/>
        <v>A</v>
      </c>
      <c r="M10">
        <f ca="1">IFERROR(LOOKUP(2,1/(ISNUMBER(Q1:Q9)),Q1:Q9),"")</f>
        <v>39</v>
      </c>
      <c r="N10" t="str">
        <f ca="1">IFERROR(LOOKUP(2,1/(ISNUMBER(T1:T9)),T1:T9),"")</f>
        <v/>
      </c>
      <c r="O10">
        <f t="shared" ca="1" si="7"/>
        <v>41</v>
      </c>
      <c r="P10">
        <f ca="1">IF(L10="A",LOOKUP(K10,chan1,ST),"")</f>
        <v>3</v>
      </c>
      <c r="Q10">
        <f t="shared" ca="1" si="8"/>
        <v>44</v>
      </c>
      <c r="R10" t="str">
        <f t="shared" ca="1" si="9"/>
        <v/>
      </c>
      <c r="S10" t="str">
        <f ca="1">IF(L10="B",LOOKUP(K10,chan2,my),"")</f>
        <v/>
      </c>
      <c r="T10" t="str">
        <f t="shared" ca="1" si="10"/>
        <v/>
      </c>
      <c r="U10">
        <f t="shared" ca="1" si="11"/>
        <v>0</v>
      </c>
    </row>
    <row r="11" spans="1:23" x14ac:dyDescent="0.25">
      <c r="A11" t="s">
        <v>31</v>
      </c>
      <c r="G11">
        <v>9</v>
      </c>
      <c r="H11">
        <f t="shared" ca="1" si="3"/>
        <v>115</v>
      </c>
      <c r="I11">
        <f ca="1">LOOKUP(H11,LOWER,TBA)</f>
        <v>1</v>
      </c>
      <c r="J11">
        <f t="shared" ca="1" si="5"/>
        <v>42</v>
      </c>
      <c r="K11">
        <f t="shared" ca="1" si="4"/>
        <v>76</v>
      </c>
      <c r="L11" t="str">
        <f t="shared" ca="1" si="6"/>
        <v>B</v>
      </c>
      <c r="M11">
        <f ca="1">IFERROR(LOOKUP(2,1/(ISNUMBER(Q1:Q10)),Q1:Q10),"")</f>
        <v>44</v>
      </c>
      <c r="N11" t="str">
        <f ca="1">IFERROR(LOOKUP(2,1/(ISNUMBER(T1:T10)),T1:T10),"")</f>
        <v/>
      </c>
      <c r="O11" t="str">
        <f t="shared" ca="1" si="7"/>
        <v/>
      </c>
      <c r="P11" t="str">
        <f ca="1">IF(L11="A",LOOKUP(K11,chan1,ST),"")</f>
        <v/>
      </c>
      <c r="Q11" t="str">
        <f t="shared" ca="1" si="8"/>
        <v/>
      </c>
      <c r="R11">
        <f t="shared" ca="1" si="9"/>
        <v>42</v>
      </c>
      <c r="S11">
        <f ca="1">IF(L11="B",LOOKUP(K11,chan2,my),"")</f>
        <v>5</v>
      </c>
      <c r="T11">
        <f t="shared" ca="1" si="10"/>
        <v>47</v>
      </c>
      <c r="U11">
        <f t="shared" ca="1" si="11"/>
        <v>0</v>
      </c>
    </row>
    <row r="12" spans="1:23" x14ac:dyDescent="0.25">
      <c r="A12" t="s">
        <v>3</v>
      </c>
      <c r="B12" t="s">
        <v>27</v>
      </c>
      <c r="C12" t="s">
        <v>28</v>
      </c>
      <c r="D12" t="s">
        <v>29</v>
      </c>
      <c r="E12" t="s">
        <v>30</v>
      </c>
      <c r="G12">
        <v>10</v>
      </c>
      <c r="H12">
        <f t="shared" ca="1" si="3"/>
        <v>442</v>
      </c>
      <c r="I12">
        <f ca="1">LOOKUP(H12,LOWER,TBA)</f>
        <v>4</v>
      </c>
      <c r="J12">
        <f t="shared" ca="1" si="5"/>
        <v>46</v>
      </c>
      <c r="K12">
        <f t="shared" ca="1" si="4"/>
        <v>34</v>
      </c>
      <c r="L12" t="str">
        <f t="shared" ca="1" si="6"/>
        <v>A</v>
      </c>
      <c r="M12">
        <f ca="1">IFERROR(LOOKUP(2,1/(ISNUMBER(Q1:Q11)),Q1:Q11),"")</f>
        <v>44</v>
      </c>
      <c r="N12">
        <f ca="1">IFERROR(LOOKUP(2,1/(ISNUMBER(T1:T11)),T1:T11),"")</f>
        <v>47</v>
      </c>
      <c r="O12">
        <f t="shared" ca="1" si="7"/>
        <v>46</v>
      </c>
      <c r="P12">
        <f ca="1">IF(L12="A",LOOKUP(K12,chan1,ST),"")</f>
        <v>3</v>
      </c>
      <c r="Q12">
        <f t="shared" ca="1" si="8"/>
        <v>49</v>
      </c>
      <c r="R12" t="str">
        <f t="shared" ca="1" si="9"/>
        <v/>
      </c>
      <c r="S12" t="str">
        <f ca="1">IF(L12="B",LOOKUP(K12,chan2,my),"")</f>
        <v/>
      </c>
      <c r="T12" t="str">
        <f t="shared" ca="1" si="10"/>
        <v/>
      </c>
      <c r="U12">
        <f t="shared" ca="1" si="11"/>
        <v>0</v>
      </c>
    </row>
    <row r="13" spans="1:23" x14ac:dyDescent="0.25">
      <c r="A13">
        <v>1</v>
      </c>
      <c r="B13">
        <v>0.1</v>
      </c>
      <c r="C13">
        <f>SUM(B13,C12)</f>
        <v>0.1</v>
      </c>
      <c r="D13">
        <v>1</v>
      </c>
      <c r="E13">
        <f>C13*100</f>
        <v>10</v>
      </c>
    </row>
    <row r="14" spans="1:23" x14ac:dyDescent="0.25">
      <c r="A14">
        <v>2</v>
      </c>
      <c r="B14">
        <v>0.2</v>
      </c>
      <c r="C14">
        <f t="shared" ref="C14:C18" si="12">SUM(B14,C13)</f>
        <v>0.30000000000000004</v>
      </c>
      <c r="D14">
        <f>E13+1</f>
        <v>11</v>
      </c>
      <c r="E14">
        <f t="shared" ref="E14:E17" si="13">C14*100</f>
        <v>30.000000000000004</v>
      </c>
    </row>
    <row r="15" spans="1:23" x14ac:dyDescent="0.25">
      <c r="A15">
        <v>3</v>
      </c>
      <c r="B15">
        <v>0.3</v>
      </c>
      <c r="C15">
        <f t="shared" si="12"/>
        <v>0.60000000000000009</v>
      </c>
      <c r="D15">
        <f t="shared" ref="D15:D18" si="14">E14+1</f>
        <v>31.000000000000004</v>
      </c>
      <c r="E15">
        <f t="shared" si="13"/>
        <v>60.000000000000007</v>
      </c>
    </row>
    <row r="16" spans="1:23" x14ac:dyDescent="0.25">
      <c r="A16">
        <v>4</v>
      </c>
      <c r="B16">
        <v>0.25</v>
      </c>
      <c r="C16">
        <f t="shared" si="12"/>
        <v>0.85000000000000009</v>
      </c>
      <c r="D16">
        <f t="shared" si="14"/>
        <v>61.000000000000007</v>
      </c>
      <c r="E16">
        <f t="shared" si="13"/>
        <v>85.000000000000014</v>
      </c>
    </row>
    <row r="17" spans="1:5" x14ac:dyDescent="0.25">
      <c r="A17">
        <v>5</v>
      </c>
      <c r="B17">
        <v>0.1</v>
      </c>
      <c r="C17">
        <f t="shared" si="12"/>
        <v>0.95000000000000007</v>
      </c>
      <c r="D17">
        <f t="shared" si="14"/>
        <v>86.000000000000014</v>
      </c>
      <c r="E17">
        <f t="shared" si="13"/>
        <v>95</v>
      </c>
    </row>
    <row r="18" spans="1:5" x14ac:dyDescent="0.25">
      <c r="A18">
        <v>6</v>
      </c>
      <c r="B18">
        <v>0.05</v>
      </c>
      <c r="C18">
        <f t="shared" si="12"/>
        <v>1</v>
      </c>
      <c r="D18">
        <f t="shared" si="14"/>
        <v>96</v>
      </c>
      <c r="E18">
        <v>0</v>
      </c>
    </row>
    <row r="20" spans="1:5" x14ac:dyDescent="0.25">
      <c r="A20" t="s">
        <v>33</v>
      </c>
    </row>
    <row r="21" spans="1:5" x14ac:dyDescent="0.25">
      <c r="A21" t="s">
        <v>3</v>
      </c>
      <c r="B21" t="s">
        <v>27</v>
      </c>
      <c r="C21" t="s">
        <v>28</v>
      </c>
      <c r="D21" t="s">
        <v>29</v>
      </c>
      <c r="E21" t="s">
        <v>30</v>
      </c>
    </row>
    <row r="22" spans="1:5" x14ac:dyDescent="0.25">
      <c r="A22">
        <v>3</v>
      </c>
      <c r="B22">
        <v>0.35</v>
      </c>
      <c r="C22">
        <f>SUM(B22,C21)</f>
        <v>0.35</v>
      </c>
      <c r="D22">
        <v>1</v>
      </c>
      <c r="E22">
        <f>C22*100</f>
        <v>35</v>
      </c>
    </row>
    <row r="23" spans="1:5" x14ac:dyDescent="0.25">
      <c r="A23">
        <v>4</v>
      </c>
      <c r="B23">
        <v>0.25</v>
      </c>
      <c r="C23">
        <f t="shared" ref="C23:C25" si="15">SUM(B23,C22)</f>
        <v>0.6</v>
      </c>
      <c r="D23">
        <f>E22+1</f>
        <v>36</v>
      </c>
      <c r="E23">
        <f t="shared" ref="E23:E24" si="16">C23*100</f>
        <v>60</v>
      </c>
    </row>
    <row r="24" spans="1:5" x14ac:dyDescent="0.25">
      <c r="A24">
        <v>5</v>
      </c>
      <c r="B24">
        <v>0.2</v>
      </c>
      <c r="C24">
        <f t="shared" si="15"/>
        <v>0.8</v>
      </c>
      <c r="D24">
        <f t="shared" ref="D24:D25" si="17">E23+1</f>
        <v>61</v>
      </c>
      <c r="E24">
        <f t="shared" si="16"/>
        <v>80</v>
      </c>
    </row>
    <row r="25" spans="1:5" x14ac:dyDescent="0.25">
      <c r="A25">
        <v>6</v>
      </c>
      <c r="B25">
        <v>0.2</v>
      </c>
      <c r="C25">
        <f t="shared" si="15"/>
        <v>1</v>
      </c>
      <c r="D25">
        <f t="shared" si="17"/>
        <v>81</v>
      </c>
      <c r="E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M18" sqref="M18"/>
    </sheetView>
  </sheetViews>
  <sheetFormatPr defaultRowHeight="15" x14ac:dyDescent="0.25"/>
  <sheetData>
    <row r="1" spans="1:10" x14ac:dyDescent="0.25">
      <c r="A1">
        <f ca="1">RANDBETWEEN(1,100)/100</f>
        <v>0.91</v>
      </c>
      <c r="B1">
        <f t="shared" ref="B1:J10" ca="1" si="0">RANDBETWEEN(1,100)/100</f>
        <v>0.59</v>
      </c>
      <c r="C1">
        <f t="shared" ca="1" si="0"/>
        <v>0.94</v>
      </c>
      <c r="D1">
        <f t="shared" ca="1" si="0"/>
        <v>0.82</v>
      </c>
      <c r="E1">
        <f t="shared" ca="1" si="0"/>
        <v>0.66</v>
      </c>
      <c r="F1">
        <f t="shared" ca="1" si="0"/>
        <v>0.56000000000000005</v>
      </c>
      <c r="G1">
        <f t="shared" ca="1" si="0"/>
        <v>0.9</v>
      </c>
      <c r="H1">
        <f t="shared" ca="1" si="0"/>
        <v>0.71</v>
      </c>
      <c r="I1">
        <f t="shared" ca="1" si="0"/>
        <v>0.78</v>
      </c>
      <c r="J1">
        <f t="shared" ca="1" si="0"/>
        <v>0.56000000000000005</v>
      </c>
    </row>
    <row r="2" spans="1:10" x14ac:dyDescent="0.25">
      <c r="A2">
        <f t="shared" ref="A2:A10" ca="1" si="1">RANDBETWEEN(1,100)/100</f>
        <v>0.96</v>
      </c>
      <c r="B2">
        <f t="shared" ca="1" si="0"/>
        <v>0.09</v>
      </c>
      <c r="C2">
        <f t="shared" ca="1" si="0"/>
        <v>0.86</v>
      </c>
      <c r="D2">
        <f t="shared" ca="1" si="0"/>
        <v>0.17</v>
      </c>
      <c r="E2">
        <f t="shared" ca="1" si="0"/>
        <v>0.64</v>
      </c>
      <c r="F2">
        <f t="shared" ca="1" si="0"/>
        <v>0.27</v>
      </c>
      <c r="G2">
        <f t="shared" ca="1" si="0"/>
        <v>0.55000000000000004</v>
      </c>
      <c r="H2">
        <f t="shared" ca="1" si="0"/>
        <v>0.71</v>
      </c>
      <c r="I2">
        <f t="shared" ca="1" si="0"/>
        <v>0.21</v>
      </c>
      <c r="J2">
        <f t="shared" ca="1" si="0"/>
        <v>0.68</v>
      </c>
    </row>
    <row r="3" spans="1:10" x14ac:dyDescent="0.25">
      <c r="A3">
        <f t="shared" ca="1" si="1"/>
        <v>0.56000000000000005</v>
      </c>
      <c r="B3">
        <f t="shared" ca="1" si="0"/>
        <v>0.62</v>
      </c>
      <c r="C3">
        <f t="shared" ca="1" si="0"/>
        <v>0.95</v>
      </c>
      <c r="D3">
        <f t="shared" ca="1" si="0"/>
        <v>0.82</v>
      </c>
      <c r="E3">
        <f t="shared" ca="1" si="0"/>
        <v>0.87</v>
      </c>
      <c r="F3">
        <f t="shared" ca="1" si="0"/>
        <v>0.4</v>
      </c>
      <c r="G3">
        <f t="shared" ca="1" si="0"/>
        <v>0.69</v>
      </c>
      <c r="H3">
        <f t="shared" ca="1" si="0"/>
        <v>0.04</v>
      </c>
      <c r="I3">
        <f t="shared" ca="1" si="0"/>
        <v>0.4</v>
      </c>
      <c r="J3">
        <f t="shared" ca="1" si="0"/>
        <v>0.33</v>
      </c>
    </row>
    <row r="4" spans="1:10" x14ac:dyDescent="0.25">
      <c r="A4">
        <f t="shared" ca="1" si="1"/>
        <v>0.78</v>
      </c>
      <c r="B4">
        <f t="shared" ca="1" si="0"/>
        <v>0.77</v>
      </c>
      <c r="C4">
        <f t="shared" ca="1" si="0"/>
        <v>0.16</v>
      </c>
      <c r="D4">
        <f t="shared" ca="1" si="0"/>
        <v>0.14000000000000001</v>
      </c>
      <c r="E4">
        <f t="shared" ca="1" si="0"/>
        <v>0.06</v>
      </c>
      <c r="F4">
        <f t="shared" ca="1" si="0"/>
        <v>0.86</v>
      </c>
      <c r="G4">
        <f t="shared" ca="1" si="0"/>
        <v>0.4</v>
      </c>
      <c r="H4">
        <f t="shared" ca="1" si="0"/>
        <v>0.36</v>
      </c>
      <c r="I4">
        <f t="shared" ca="1" si="0"/>
        <v>0.41</v>
      </c>
      <c r="J4">
        <f t="shared" ca="1" si="0"/>
        <v>0.28000000000000003</v>
      </c>
    </row>
    <row r="5" spans="1:10" x14ac:dyDescent="0.25">
      <c r="A5">
        <f t="shared" ca="1" si="1"/>
        <v>0.57999999999999996</v>
      </c>
      <c r="B5">
        <f t="shared" ca="1" si="0"/>
        <v>0.46</v>
      </c>
      <c r="C5">
        <f t="shared" ca="1" si="0"/>
        <v>0.16</v>
      </c>
      <c r="D5">
        <f t="shared" ca="1" si="0"/>
        <v>0.43</v>
      </c>
      <c r="E5">
        <f t="shared" ca="1" si="0"/>
        <v>0.34</v>
      </c>
      <c r="F5">
        <f t="shared" ca="1" si="0"/>
        <v>0.32</v>
      </c>
      <c r="G5">
        <f t="shared" ca="1" si="0"/>
        <v>0.46</v>
      </c>
      <c r="H5">
        <f t="shared" ca="1" si="0"/>
        <v>0.91</v>
      </c>
      <c r="I5">
        <f t="shared" ca="1" si="0"/>
        <v>0.17</v>
      </c>
      <c r="J5">
        <f t="shared" ca="1" si="0"/>
        <v>0.53</v>
      </c>
    </row>
    <row r="6" spans="1:10" x14ac:dyDescent="0.25">
      <c r="A6">
        <f t="shared" ca="1" si="1"/>
        <v>0.83</v>
      </c>
      <c r="B6">
        <f t="shared" ca="1" si="0"/>
        <v>0.05</v>
      </c>
      <c r="C6">
        <f t="shared" ca="1" si="0"/>
        <v>0.06</v>
      </c>
      <c r="D6">
        <f t="shared" ca="1" si="0"/>
        <v>0.35</v>
      </c>
      <c r="E6">
        <f t="shared" ca="1" si="0"/>
        <v>0.96</v>
      </c>
      <c r="F6">
        <f t="shared" ca="1" si="0"/>
        <v>0.03</v>
      </c>
      <c r="G6">
        <f t="shared" ca="1" si="0"/>
        <v>0.37</v>
      </c>
      <c r="H6">
        <f t="shared" ca="1" si="0"/>
        <v>0.54</v>
      </c>
      <c r="I6">
        <f t="shared" ca="1" si="0"/>
        <v>0.96</v>
      </c>
      <c r="J6">
        <f t="shared" ca="1" si="0"/>
        <v>0.99</v>
      </c>
    </row>
    <row r="7" spans="1:10" x14ac:dyDescent="0.25">
      <c r="A7">
        <f t="shared" ca="1" si="1"/>
        <v>0.21</v>
      </c>
      <c r="B7">
        <f t="shared" ca="1" si="0"/>
        <v>0.19</v>
      </c>
      <c r="C7">
        <f t="shared" ca="1" si="0"/>
        <v>0.17</v>
      </c>
      <c r="D7">
        <f t="shared" ca="1" si="0"/>
        <v>0.1</v>
      </c>
      <c r="E7">
        <f t="shared" ca="1" si="0"/>
        <v>0.01</v>
      </c>
      <c r="F7">
        <f t="shared" ca="1" si="0"/>
        <v>0.99</v>
      </c>
      <c r="G7">
        <f t="shared" ca="1" si="0"/>
        <v>0.81</v>
      </c>
      <c r="H7">
        <f t="shared" ca="1" si="0"/>
        <v>0.71</v>
      </c>
      <c r="I7">
        <f t="shared" ca="1" si="0"/>
        <v>0.47</v>
      </c>
      <c r="J7">
        <f t="shared" ca="1" si="0"/>
        <v>0.63</v>
      </c>
    </row>
    <row r="8" spans="1:10" x14ac:dyDescent="0.25">
      <c r="A8">
        <f t="shared" ca="1" si="1"/>
        <v>0.28000000000000003</v>
      </c>
      <c r="B8">
        <f t="shared" ca="1" si="0"/>
        <v>0.01</v>
      </c>
      <c r="C8">
        <f t="shared" ca="1" si="0"/>
        <v>0.92</v>
      </c>
      <c r="D8">
        <f t="shared" ca="1" si="0"/>
        <v>0.19</v>
      </c>
      <c r="E8">
        <f t="shared" ca="1" si="0"/>
        <v>0.81</v>
      </c>
      <c r="F8">
        <f t="shared" ca="1" si="0"/>
        <v>0.94</v>
      </c>
      <c r="G8">
        <f t="shared" ca="1" si="0"/>
        <v>0.8</v>
      </c>
      <c r="H8">
        <f t="shared" ca="1" si="0"/>
        <v>0.24</v>
      </c>
      <c r="I8">
        <f t="shared" ca="1" si="0"/>
        <v>0.2</v>
      </c>
      <c r="J8">
        <f t="shared" ca="1" si="0"/>
        <v>0.6</v>
      </c>
    </row>
    <row r="9" spans="1:10" x14ac:dyDescent="0.25">
      <c r="A9">
        <f t="shared" ca="1" si="1"/>
        <v>0.27</v>
      </c>
      <c r="B9">
        <f t="shared" ca="1" si="0"/>
        <v>0.01</v>
      </c>
      <c r="C9">
        <f t="shared" ca="1" si="0"/>
        <v>0.04</v>
      </c>
      <c r="D9">
        <f t="shared" ca="1" si="0"/>
        <v>0.52</v>
      </c>
      <c r="E9">
        <f t="shared" ca="1" si="0"/>
        <v>0.91</v>
      </c>
      <c r="F9">
        <f t="shared" ca="1" si="0"/>
        <v>0.56000000000000005</v>
      </c>
      <c r="G9">
        <f t="shared" ca="1" si="0"/>
        <v>0.79</v>
      </c>
      <c r="H9">
        <f t="shared" ca="1" si="0"/>
        <v>0.6</v>
      </c>
      <c r="I9">
        <f t="shared" ca="1" si="0"/>
        <v>0.78</v>
      </c>
      <c r="J9">
        <f t="shared" ca="1" si="0"/>
        <v>0.47</v>
      </c>
    </row>
    <row r="10" spans="1:10" x14ac:dyDescent="0.25">
      <c r="A10">
        <f t="shared" ca="1" si="1"/>
        <v>0.73</v>
      </c>
      <c r="B10">
        <f t="shared" ca="1" si="0"/>
        <v>0.61</v>
      </c>
      <c r="C10">
        <f t="shared" ca="1" si="0"/>
        <v>0.97</v>
      </c>
      <c r="D10">
        <f t="shared" ca="1" si="0"/>
        <v>0.33</v>
      </c>
      <c r="E10">
        <f t="shared" ca="1" si="0"/>
        <v>0.63</v>
      </c>
      <c r="F10">
        <f t="shared" ca="1" si="0"/>
        <v>0.18</v>
      </c>
      <c r="G10">
        <f t="shared" ca="1" si="0"/>
        <v>0.09</v>
      </c>
      <c r="H10">
        <f t="shared" ca="1" si="0"/>
        <v>0.74</v>
      </c>
      <c r="I10">
        <f t="shared" ca="1" si="0"/>
        <v>0.4</v>
      </c>
      <c r="J10">
        <f t="shared" ca="1" si="0"/>
        <v>0.14000000000000001</v>
      </c>
    </row>
    <row r="12" spans="1:10" x14ac:dyDescent="0.25">
      <c r="A12" t="s">
        <v>39</v>
      </c>
      <c r="B12" t="s">
        <v>40</v>
      </c>
      <c r="C12" t="s">
        <v>41</v>
      </c>
      <c r="D12" t="s">
        <v>42</v>
      </c>
      <c r="E12" t="s">
        <v>53</v>
      </c>
    </row>
    <row r="13" spans="1:10" x14ac:dyDescent="0.25">
      <c r="A13" t="s">
        <v>43</v>
      </c>
      <c r="B13">
        <f ca="1">COUNTIF(numbers,"&lt;0.1")</f>
        <v>11</v>
      </c>
      <c r="C13">
        <v>10</v>
      </c>
      <c r="D13">
        <f ca="1">SUM(B13,-C13)</f>
        <v>1</v>
      </c>
      <c r="E13">
        <f ca="1">D13*D13/C13</f>
        <v>0.1</v>
      </c>
    </row>
    <row r="14" spans="1:10" x14ac:dyDescent="0.25">
      <c r="A14" t="s">
        <v>44</v>
      </c>
      <c r="B14">
        <f ca="1">COUNTIF(numbers,"&lt;0.2")-SUM(B13)</f>
        <v>11</v>
      </c>
      <c r="C14">
        <v>10</v>
      </c>
      <c r="D14">
        <f t="shared" ref="D14:D22" ca="1" si="2">SUM(B14,-C14)</f>
        <v>1</v>
      </c>
      <c r="E14">
        <f t="shared" ref="E14:E22" ca="1" si="3">D14*D14/C14</f>
        <v>0.1</v>
      </c>
    </row>
    <row r="15" spans="1:10" x14ac:dyDescent="0.25">
      <c r="A15" t="s">
        <v>45</v>
      </c>
      <c r="B15">
        <f ca="1">COUNTIF(numbers,"&lt;0.3")-SUM(B13:B14)</f>
        <v>8</v>
      </c>
      <c r="C15">
        <v>10</v>
      </c>
      <c r="D15">
        <f t="shared" ca="1" si="2"/>
        <v>-2</v>
      </c>
      <c r="E15">
        <f t="shared" ca="1" si="3"/>
        <v>0.4</v>
      </c>
    </row>
    <row r="16" spans="1:10" x14ac:dyDescent="0.25">
      <c r="A16" t="s">
        <v>46</v>
      </c>
      <c r="B16">
        <f ca="1">COUNTIF(numbers,"&lt;0.4")-SUM(B13:B15)</f>
        <v>7</v>
      </c>
      <c r="C16">
        <v>10</v>
      </c>
      <c r="D16">
        <f t="shared" ca="1" si="2"/>
        <v>-3</v>
      </c>
      <c r="E16">
        <f t="shared" ca="1" si="3"/>
        <v>0.9</v>
      </c>
    </row>
    <row r="17" spans="1:5" x14ac:dyDescent="0.25">
      <c r="A17" t="s">
        <v>47</v>
      </c>
      <c r="B17">
        <f ca="1">COUNTIF(numbers,"&lt;0.5")-SUM(B13:B16)</f>
        <v>10</v>
      </c>
      <c r="C17">
        <v>10</v>
      </c>
      <c r="D17">
        <f t="shared" ca="1" si="2"/>
        <v>0</v>
      </c>
      <c r="E17">
        <f t="shared" ca="1" si="3"/>
        <v>0</v>
      </c>
    </row>
    <row r="18" spans="1:5" x14ac:dyDescent="0.25">
      <c r="A18" t="s">
        <v>48</v>
      </c>
      <c r="B18">
        <f ca="1">COUNTIF(numbers,"&lt;0.6")-SUM(B13:B17)</f>
        <v>10</v>
      </c>
      <c r="C18">
        <v>10</v>
      </c>
      <c r="D18">
        <f t="shared" ca="1" si="2"/>
        <v>0</v>
      </c>
      <c r="E18">
        <f t="shared" ca="1" si="3"/>
        <v>0</v>
      </c>
    </row>
    <row r="19" spans="1:5" x14ac:dyDescent="0.25">
      <c r="A19" t="s">
        <v>49</v>
      </c>
      <c r="B19">
        <f ca="1">COUNTIF(numbers,"&lt;0.7")-SUM(B13:B18)</f>
        <v>10</v>
      </c>
      <c r="C19">
        <v>10</v>
      </c>
      <c r="D19">
        <f t="shared" ca="1" si="2"/>
        <v>0</v>
      </c>
      <c r="E19">
        <f t="shared" ca="1" si="3"/>
        <v>0</v>
      </c>
    </row>
    <row r="20" spans="1:5" x14ac:dyDescent="0.25">
      <c r="A20" t="s">
        <v>50</v>
      </c>
      <c r="B20">
        <f ca="1">COUNTIF(numbers,"&lt;0.8")-SUM(B13:B19)</f>
        <v>10</v>
      </c>
      <c r="C20">
        <v>10</v>
      </c>
      <c r="D20">
        <f t="shared" ca="1" si="2"/>
        <v>0</v>
      </c>
      <c r="E20">
        <f t="shared" ca="1" si="3"/>
        <v>0</v>
      </c>
    </row>
    <row r="21" spans="1:5" x14ac:dyDescent="0.25">
      <c r="A21" t="s">
        <v>51</v>
      </c>
      <c r="B21">
        <f ca="1">COUNTIF(numbers,"&lt;0.9")-SUM(B13:B20)</f>
        <v>9</v>
      </c>
      <c r="C21">
        <v>10</v>
      </c>
      <c r="D21">
        <f t="shared" ca="1" si="2"/>
        <v>-1</v>
      </c>
      <c r="E21">
        <f t="shared" ca="1" si="3"/>
        <v>0.1</v>
      </c>
    </row>
    <row r="22" spans="1:5" x14ac:dyDescent="0.25">
      <c r="A22" t="s">
        <v>52</v>
      </c>
      <c r="B22">
        <f ca="1">COUNTIF(numbers,"&lt;1")-SUM(B13:B21)</f>
        <v>14</v>
      </c>
      <c r="C22">
        <v>10</v>
      </c>
      <c r="D22">
        <f t="shared" ca="1" si="2"/>
        <v>4</v>
      </c>
      <c r="E22">
        <f t="shared" ca="1" si="3"/>
        <v>1.6</v>
      </c>
    </row>
    <row r="23" spans="1:5" x14ac:dyDescent="0.25">
      <c r="E23">
        <f ca="1">SUM(E13:E22)</f>
        <v>3.2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19" sqref="J19"/>
    </sheetView>
  </sheetViews>
  <sheetFormatPr defaultRowHeight="15" x14ac:dyDescent="0.25"/>
  <sheetData>
    <row r="1" spans="1:12" x14ac:dyDescent="0.25">
      <c r="A1" t="s">
        <v>54</v>
      </c>
      <c r="B1" t="s">
        <v>55</v>
      </c>
      <c r="C1" t="s">
        <v>63</v>
      </c>
      <c r="D1" t="s">
        <v>56</v>
      </c>
      <c r="E1" t="s">
        <v>57</v>
      </c>
      <c r="F1" t="s">
        <v>58</v>
      </c>
      <c r="G1" t="s">
        <v>59</v>
      </c>
    </row>
    <row r="2" spans="1:12" x14ac:dyDescent="0.25">
      <c r="A2">
        <v>1</v>
      </c>
      <c r="B2">
        <f ca="1">RANDBETWEEN(1,100)/100</f>
        <v>0.73</v>
      </c>
      <c r="C2">
        <f ca="1">SMALL(num,1)</f>
        <v>0.09</v>
      </c>
      <c r="D2">
        <f>A2/No</f>
        <v>0.1</v>
      </c>
      <c r="E2">
        <f>(A2-1)/No</f>
        <v>0</v>
      </c>
      <c r="F2">
        <f ca="1">SUM(D2,-C2)</f>
        <v>1.0000000000000009E-2</v>
      </c>
      <c r="G2">
        <f ca="1">SUM(C2,-E2)</f>
        <v>0.09</v>
      </c>
    </row>
    <row r="3" spans="1:12" x14ac:dyDescent="0.25">
      <c r="A3">
        <v>2</v>
      </c>
      <c r="B3">
        <f ca="1">RANDBETWEEN(1,100)/100</f>
        <v>0.66</v>
      </c>
      <c r="C3">
        <f ca="1">SMALL(num,2)</f>
        <v>0.21</v>
      </c>
      <c r="D3">
        <f>A3/No</f>
        <v>0.2</v>
      </c>
      <c r="E3">
        <f>(A3-1)/No</f>
        <v>0.1</v>
      </c>
      <c r="F3">
        <f t="shared" ref="F3:F11" ca="1" si="0">SUM(D3,-C3)</f>
        <v>-9.9999999999999811E-3</v>
      </c>
      <c r="G3">
        <f t="shared" ref="G3:G11" ca="1" si="1">SUM(C3,-E3)</f>
        <v>0.10999999999999999</v>
      </c>
    </row>
    <row r="4" spans="1:12" x14ac:dyDescent="0.25">
      <c r="A4">
        <v>3</v>
      </c>
      <c r="B4">
        <f ca="1">RANDBETWEEN(1,100)/100</f>
        <v>0.41</v>
      </c>
      <c r="C4">
        <f ca="1">SMALL(num,3)</f>
        <v>0.27</v>
      </c>
      <c r="D4">
        <f>A4/No</f>
        <v>0.3</v>
      </c>
      <c r="E4">
        <f>(A4-1)/No</f>
        <v>0.2</v>
      </c>
      <c r="F4">
        <f t="shared" ca="1" si="0"/>
        <v>2.9999999999999971E-2</v>
      </c>
      <c r="G4">
        <f t="shared" ca="1" si="1"/>
        <v>7.0000000000000007E-2</v>
      </c>
    </row>
    <row r="5" spans="1:12" x14ac:dyDescent="0.25">
      <c r="A5">
        <v>4</v>
      </c>
      <c r="B5">
        <f ca="1">RANDBETWEEN(1,100)/100</f>
        <v>0.74</v>
      </c>
      <c r="C5">
        <f ca="1">SMALL(num,4)</f>
        <v>0.41</v>
      </c>
      <c r="D5">
        <f>A5/No</f>
        <v>0.4</v>
      </c>
      <c r="E5">
        <f>(A5-1)/No</f>
        <v>0.3</v>
      </c>
      <c r="F5">
        <f t="shared" ca="1" si="0"/>
        <v>-9.9999999999999534E-3</v>
      </c>
      <c r="G5">
        <f t="shared" ca="1" si="1"/>
        <v>0.10999999999999999</v>
      </c>
    </row>
    <row r="6" spans="1:12" x14ac:dyDescent="0.25">
      <c r="A6">
        <v>5</v>
      </c>
      <c r="B6">
        <f ca="1">RANDBETWEEN(1,100)/100</f>
        <v>0.73</v>
      </c>
      <c r="C6">
        <f ca="1">SMALL(num,5)</f>
        <v>0.6</v>
      </c>
      <c r="D6">
        <f>A6/No</f>
        <v>0.5</v>
      </c>
      <c r="E6">
        <f>(A6-1)/No</f>
        <v>0.4</v>
      </c>
      <c r="F6">
        <f t="shared" ca="1" si="0"/>
        <v>-9.9999999999999978E-2</v>
      </c>
      <c r="G6">
        <f t="shared" ca="1" si="1"/>
        <v>0.19999999999999996</v>
      </c>
    </row>
    <row r="7" spans="1:12" x14ac:dyDescent="0.25">
      <c r="A7">
        <v>6</v>
      </c>
      <c r="B7">
        <f ca="1">RANDBETWEEN(1,100)/100</f>
        <v>0.6</v>
      </c>
      <c r="C7">
        <f ca="1">SMALL(num,6)</f>
        <v>0.66</v>
      </c>
      <c r="D7">
        <f>A7/No</f>
        <v>0.6</v>
      </c>
      <c r="E7">
        <f>(A7-1)/No</f>
        <v>0.5</v>
      </c>
      <c r="F7">
        <f t="shared" ca="1" si="0"/>
        <v>-6.0000000000000053E-2</v>
      </c>
      <c r="G7">
        <f t="shared" ca="1" si="1"/>
        <v>0.16000000000000003</v>
      </c>
      <c r="L7">
        <f>COUNT(A2:A11)</f>
        <v>10</v>
      </c>
    </row>
    <row r="8" spans="1:12" x14ac:dyDescent="0.25">
      <c r="A8">
        <v>7</v>
      </c>
      <c r="B8">
        <f ca="1">RANDBETWEEN(1,100)/100</f>
        <v>0.21</v>
      </c>
      <c r="C8">
        <f ca="1">SMALL(num,7)</f>
        <v>0.72</v>
      </c>
      <c r="D8">
        <f>A8/No</f>
        <v>0.7</v>
      </c>
      <c r="E8">
        <f>(A8-1)/No</f>
        <v>0.6</v>
      </c>
      <c r="F8">
        <f t="shared" ca="1" si="0"/>
        <v>-2.0000000000000018E-2</v>
      </c>
      <c r="G8">
        <f t="shared" ca="1" si="1"/>
        <v>0.12</v>
      </c>
    </row>
    <row r="9" spans="1:12" x14ac:dyDescent="0.25">
      <c r="A9">
        <v>8</v>
      </c>
      <c r="B9">
        <f ca="1">RANDBETWEEN(1,100)/100</f>
        <v>0.72</v>
      </c>
      <c r="C9">
        <f ca="1">SMALL(num,8)</f>
        <v>0.73</v>
      </c>
      <c r="D9">
        <f>A9/No</f>
        <v>0.8</v>
      </c>
      <c r="E9">
        <f>(A9-1)/No</f>
        <v>0.7</v>
      </c>
      <c r="F9">
        <f t="shared" ca="1" si="0"/>
        <v>7.0000000000000062E-2</v>
      </c>
      <c r="G9">
        <f t="shared" ca="1" si="1"/>
        <v>3.0000000000000027E-2</v>
      </c>
    </row>
    <row r="10" spans="1:12" x14ac:dyDescent="0.25">
      <c r="A10">
        <v>9</v>
      </c>
      <c r="B10">
        <f ca="1">RANDBETWEEN(1,100)/100</f>
        <v>0.27</v>
      </c>
      <c r="C10">
        <f ca="1">SMALL(num,9)</f>
        <v>0.73</v>
      </c>
      <c r="D10">
        <f>A10/No</f>
        <v>0.9</v>
      </c>
      <c r="E10">
        <f>(A10-1)/No</f>
        <v>0.8</v>
      </c>
      <c r="F10">
        <f t="shared" ca="1" si="0"/>
        <v>0.17000000000000004</v>
      </c>
      <c r="G10">
        <f t="shared" ca="1" si="1"/>
        <v>-7.0000000000000062E-2</v>
      </c>
    </row>
    <row r="11" spans="1:12" x14ac:dyDescent="0.25">
      <c r="A11">
        <v>10</v>
      </c>
      <c r="B11">
        <f ca="1">RANDBETWEEN(1,100)/100</f>
        <v>0.09</v>
      </c>
      <c r="C11">
        <f ca="1">SMALL(num,10)</f>
        <v>0.74</v>
      </c>
      <c r="D11">
        <f>A11/No</f>
        <v>1</v>
      </c>
      <c r="E11">
        <f>(A11-1)/No</f>
        <v>0.9</v>
      </c>
      <c r="F11">
        <f t="shared" ca="1" si="0"/>
        <v>0.26</v>
      </c>
      <c r="G11">
        <f t="shared" ca="1" si="1"/>
        <v>-0.16000000000000003</v>
      </c>
    </row>
    <row r="14" spans="1:12" x14ac:dyDescent="0.25">
      <c r="F14" t="s">
        <v>61</v>
      </c>
      <c r="G14">
        <f ca="1">MAX(F2:F11)</f>
        <v>0.26</v>
      </c>
    </row>
    <row r="15" spans="1:12" x14ac:dyDescent="0.25">
      <c r="F15" t="s">
        <v>60</v>
      </c>
      <c r="G15">
        <f ca="1">MAX(G2:G11)</f>
        <v>0.19999999999999996</v>
      </c>
    </row>
    <row r="17" spans="6:7" x14ac:dyDescent="0.25">
      <c r="F17" t="s">
        <v>62</v>
      </c>
      <c r="G17">
        <f ca="1">MAX(G14:G15)</f>
        <v>0.26</v>
      </c>
    </row>
  </sheetData>
  <sortState ref="A2:F1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Q3" sqref="Q3"/>
    </sheetView>
  </sheetViews>
  <sheetFormatPr defaultRowHeight="15" x14ac:dyDescent="0.25"/>
  <sheetData>
    <row r="1" spans="1:17" x14ac:dyDescent="0.25">
      <c r="A1" t="s">
        <v>64</v>
      </c>
      <c r="B1" t="s">
        <v>32</v>
      </c>
      <c r="C1" t="s">
        <v>65</v>
      </c>
      <c r="D1" t="s">
        <v>68</v>
      </c>
      <c r="E1" t="s">
        <v>69</v>
      </c>
      <c r="G1" t="s">
        <v>70</v>
      </c>
      <c r="H1" t="s">
        <v>11</v>
      </c>
      <c r="I1" t="s">
        <v>71</v>
      </c>
      <c r="J1" t="s">
        <v>66</v>
      </c>
      <c r="K1" t="s">
        <v>64</v>
      </c>
      <c r="L1" t="s">
        <v>72</v>
      </c>
      <c r="M1" t="s">
        <v>73</v>
      </c>
      <c r="N1" t="s">
        <v>74</v>
      </c>
      <c r="O1" t="s">
        <v>66</v>
      </c>
      <c r="P1" t="s">
        <v>75</v>
      </c>
      <c r="Q1" t="s">
        <v>76</v>
      </c>
    </row>
    <row r="2" spans="1:17" x14ac:dyDescent="0.25">
      <c r="A2">
        <v>0</v>
      </c>
      <c r="B2">
        <v>0.1</v>
      </c>
      <c r="C2">
        <f>SUM(B2)</f>
        <v>0.1</v>
      </c>
      <c r="D2">
        <v>1</v>
      </c>
      <c r="E2">
        <f>C2*100</f>
        <v>10</v>
      </c>
      <c r="G2" s="1" t="s">
        <v>77</v>
      </c>
      <c r="H2">
        <v>1</v>
      </c>
      <c r="I2">
        <v>3</v>
      </c>
      <c r="J2">
        <v>26</v>
      </c>
      <c r="K2">
        <f>LOOKUP(J2,dem,demand)</f>
        <v>1</v>
      </c>
      <c r="L2">
        <f>IF(K2&lt;I2,I2-K2,0)</f>
        <v>2</v>
      </c>
      <c r="M2">
        <f>IF(K2&gt;I2,K2-I2,0)</f>
        <v>0</v>
      </c>
      <c r="N2">
        <f>11-I2</f>
        <v>8</v>
      </c>
      <c r="Q2">
        <v>1</v>
      </c>
    </row>
    <row r="3" spans="1:17" x14ac:dyDescent="0.25">
      <c r="A3">
        <v>1</v>
      </c>
      <c r="B3">
        <v>0.25</v>
      </c>
      <c r="C3">
        <f>SUM(B3,C2)</f>
        <v>0.35</v>
      </c>
      <c r="D3">
        <f>E2+1</f>
        <v>11</v>
      </c>
      <c r="E3">
        <f t="shared" ref="E3:E5" si="0">C3*100</f>
        <v>35</v>
      </c>
      <c r="G3" s="1"/>
      <c r="H3">
        <v>2</v>
      </c>
      <c r="I3">
        <f>IF(Q2=0,L2+$N$2,L2)</f>
        <v>2</v>
      </c>
      <c r="J3">
        <v>68</v>
      </c>
      <c r="K3">
        <f>LOOKUP(J3,dem,demand)</f>
        <v>2</v>
      </c>
      <c r="L3">
        <f>IF(I3&gt;K3,I3-K3-M2,0)</f>
        <v>0</v>
      </c>
      <c r="M3">
        <f>IF(I3&lt;(M2+K3),M2+K3-I3,0)</f>
        <v>0</v>
      </c>
      <c r="Q3">
        <f>IF(COUNTBLANK(Q2)&gt;0,"",IF(Q2&gt;0,Q2-1,""))</f>
        <v>0</v>
      </c>
    </row>
    <row r="4" spans="1:17" x14ac:dyDescent="0.25">
      <c r="A4">
        <v>2</v>
      </c>
      <c r="B4">
        <v>0.35</v>
      </c>
      <c r="C4">
        <f t="shared" ref="C4:C6" si="1">SUM(B4,C3)</f>
        <v>0.7</v>
      </c>
      <c r="D4">
        <f t="shared" ref="D4:D6" si="2">E3+1</f>
        <v>36</v>
      </c>
      <c r="E4">
        <f t="shared" si="0"/>
        <v>70</v>
      </c>
      <c r="G4" s="1"/>
      <c r="H4">
        <v>3</v>
      </c>
      <c r="I4">
        <f t="shared" ref="I4:I7" si="3">IF(Q3=0,L3+$N$2,L3)</f>
        <v>8</v>
      </c>
      <c r="J4">
        <v>33</v>
      </c>
      <c r="K4">
        <f>LOOKUP(J4,dem,demand)</f>
        <v>1</v>
      </c>
      <c r="L4">
        <f t="shared" ref="L4:L26" si="4">IF(I4&gt;K4,I4-K4-M3,0)</f>
        <v>7</v>
      </c>
      <c r="M4">
        <f t="shared" ref="M4:M26" si="5">IF(I4&lt;(M3+K4),M3+K4-I4,0)</f>
        <v>0</v>
      </c>
      <c r="Q4" t="str">
        <f t="shared" ref="Q4:Q26" si="6">IF(COUNTBLANK(Q3)&gt;0,"",IF(Q3&gt;0,Q3-1,""))</f>
        <v/>
      </c>
    </row>
    <row r="5" spans="1:17" x14ac:dyDescent="0.25">
      <c r="A5">
        <v>3</v>
      </c>
      <c r="B5">
        <v>0.21</v>
      </c>
      <c r="C5">
        <f t="shared" si="1"/>
        <v>0.90999999999999992</v>
      </c>
      <c r="D5">
        <f t="shared" si="2"/>
        <v>71</v>
      </c>
      <c r="E5">
        <f t="shared" si="0"/>
        <v>90.999999999999986</v>
      </c>
      <c r="G5" s="1"/>
      <c r="H5">
        <v>4</v>
      </c>
      <c r="I5">
        <f t="shared" si="3"/>
        <v>7</v>
      </c>
      <c r="J5">
        <v>39</v>
      </c>
      <c r="K5">
        <f>LOOKUP(J5,dem,demand)</f>
        <v>2</v>
      </c>
      <c r="L5">
        <f t="shared" si="4"/>
        <v>5</v>
      </c>
      <c r="M5">
        <f t="shared" si="5"/>
        <v>0</v>
      </c>
      <c r="Q5" t="str">
        <f t="shared" si="6"/>
        <v/>
      </c>
    </row>
    <row r="6" spans="1:17" x14ac:dyDescent="0.25">
      <c r="A6">
        <v>4</v>
      </c>
      <c r="B6">
        <v>0.09</v>
      </c>
      <c r="C6">
        <f t="shared" si="1"/>
        <v>0.99999999999999989</v>
      </c>
      <c r="D6">
        <f t="shared" si="2"/>
        <v>91.999999999999986</v>
      </c>
      <c r="E6">
        <v>0</v>
      </c>
      <c r="G6" s="1"/>
      <c r="H6">
        <v>5</v>
      </c>
      <c r="I6">
        <f t="shared" si="3"/>
        <v>5</v>
      </c>
      <c r="J6">
        <v>86</v>
      </c>
      <c r="K6">
        <f>LOOKUP(J6,dem,demand)</f>
        <v>3</v>
      </c>
      <c r="L6">
        <f t="shared" si="4"/>
        <v>2</v>
      </c>
      <c r="M6">
        <f t="shared" si="5"/>
        <v>0</v>
      </c>
      <c r="N6">
        <f>11-L6</f>
        <v>9</v>
      </c>
      <c r="O6">
        <v>8</v>
      </c>
      <c r="P6">
        <f ca="1">LOOKUP(O6,le,lead)</f>
        <v>2</v>
      </c>
      <c r="Q6">
        <f ca="1">P6</f>
        <v>2</v>
      </c>
    </row>
    <row r="7" spans="1:17" x14ac:dyDescent="0.25">
      <c r="G7" s="1" t="s">
        <v>78</v>
      </c>
      <c r="H7">
        <v>6</v>
      </c>
      <c r="I7">
        <f ca="1">IF(Q6=0,L6+$N$6,L6)</f>
        <v>2</v>
      </c>
      <c r="J7">
        <v>18</v>
      </c>
      <c r="K7">
        <f>LOOKUP(J7,dem,demand)</f>
        <v>1</v>
      </c>
      <c r="L7">
        <f t="shared" ca="1" si="4"/>
        <v>1</v>
      </c>
      <c r="M7">
        <f t="shared" ca="1" si="5"/>
        <v>0</v>
      </c>
      <c r="Q7">
        <f t="shared" ca="1" si="6"/>
        <v>1</v>
      </c>
    </row>
    <row r="8" spans="1:17" x14ac:dyDescent="0.25">
      <c r="A8" t="s">
        <v>67</v>
      </c>
      <c r="B8" t="s">
        <v>32</v>
      </c>
      <c r="C8" t="s">
        <v>65</v>
      </c>
      <c r="D8" t="s">
        <v>68</v>
      </c>
      <c r="E8" t="s">
        <v>69</v>
      </c>
      <c r="G8" s="1"/>
      <c r="H8">
        <v>7</v>
      </c>
      <c r="I8">
        <f t="shared" ref="I8:I11" ca="1" si="7">IF(Q7=0,L7+$N$6,L7)</f>
        <v>1</v>
      </c>
      <c r="J8">
        <v>64</v>
      </c>
      <c r="K8">
        <f>LOOKUP(J8,dem,demand)</f>
        <v>2</v>
      </c>
      <c r="L8">
        <f t="shared" ca="1" si="4"/>
        <v>0</v>
      </c>
      <c r="M8">
        <f t="shared" ca="1" si="5"/>
        <v>1</v>
      </c>
      <c r="Q8">
        <f t="shared" ca="1" si="6"/>
        <v>0</v>
      </c>
    </row>
    <row r="9" spans="1:17" x14ac:dyDescent="0.25">
      <c r="A9">
        <v>1</v>
      </c>
      <c r="B9">
        <v>0.6</v>
      </c>
      <c r="C9">
        <f>SUM(B9,C8)</f>
        <v>0.6</v>
      </c>
      <c r="D9">
        <v>1</v>
      </c>
      <c r="E9">
        <f>C9*10</f>
        <v>6</v>
      </c>
      <c r="G9" s="1"/>
      <c r="H9">
        <v>8</v>
      </c>
      <c r="I9">
        <f t="shared" ca="1" si="7"/>
        <v>9</v>
      </c>
      <c r="J9">
        <v>79</v>
      </c>
      <c r="K9">
        <f>LOOKUP(J9,dem,demand)</f>
        <v>3</v>
      </c>
      <c r="L9">
        <f t="shared" ca="1" si="4"/>
        <v>5</v>
      </c>
      <c r="M9">
        <f t="shared" ca="1" si="5"/>
        <v>0</v>
      </c>
      <c r="Q9" t="str">
        <f t="shared" ca="1" si="6"/>
        <v/>
      </c>
    </row>
    <row r="10" spans="1:17" x14ac:dyDescent="0.25">
      <c r="A10">
        <v>2</v>
      </c>
      <c r="B10">
        <v>0.3</v>
      </c>
      <c r="C10">
        <f t="shared" ref="C10:C11" si="8">SUM(B10,C9)</f>
        <v>0.89999999999999991</v>
      </c>
      <c r="D10">
        <f>E9+1</f>
        <v>7</v>
      </c>
      <c r="E10">
        <f>C10*10</f>
        <v>9</v>
      </c>
      <c r="G10" s="1"/>
      <c r="H10">
        <v>9</v>
      </c>
      <c r="I10">
        <f t="shared" ca="1" si="7"/>
        <v>5</v>
      </c>
      <c r="J10">
        <v>55</v>
      </c>
      <c r="K10">
        <f>LOOKUP(J10,dem,demand)</f>
        <v>2</v>
      </c>
      <c r="L10">
        <f t="shared" ca="1" si="4"/>
        <v>3</v>
      </c>
      <c r="M10">
        <f t="shared" ca="1" si="5"/>
        <v>0</v>
      </c>
      <c r="Q10" t="str">
        <f t="shared" ca="1" si="6"/>
        <v/>
      </c>
    </row>
    <row r="11" spans="1:17" x14ac:dyDescent="0.25">
      <c r="A11">
        <v>3</v>
      </c>
      <c r="B11">
        <v>0.1</v>
      </c>
      <c r="C11">
        <f t="shared" si="8"/>
        <v>0.99999999999999989</v>
      </c>
      <c r="D11" t="s">
        <v>26</v>
      </c>
      <c r="E11">
        <v>0</v>
      </c>
      <c r="G11" s="1"/>
      <c r="H11">
        <v>10</v>
      </c>
      <c r="I11">
        <f t="shared" ca="1" si="7"/>
        <v>3</v>
      </c>
      <c r="J11">
        <v>74</v>
      </c>
      <c r="K11">
        <f>LOOKUP(J11,dem,demand)</f>
        <v>3</v>
      </c>
      <c r="L11">
        <f t="shared" ca="1" si="4"/>
        <v>0</v>
      </c>
      <c r="M11">
        <f t="shared" ca="1" si="5"/>
        <v>0</v>
      </c>
      <c r="N11">
        <f ca="1">11-L11</f>
        <v>11</v>
      </c>
      <c r="O11">
        <v>7</v>
      </c>
      <c r="P11">
        <f ca="1">LOOKUP(O11,le,lead)</f>
        <v>2</v>
      </c>
      <c r="Q11">
        <f ca="1">P11</f>
        <v>2</v>
      </c>
    </row>
    <row r="12" spans="1:17" x14ac:dyDescent="0.25">
      <c r="G12" s="1" t="s">
        <v>79</v>
      </c>
      <c r="H12">
        <v>11</v>
      </c>
      <c r="I12">
        <f ca="1">IF(Q11=0,L11+$N$11,L11)</f>
        <v>0</v>
      </c>
      <c r="J12">
        <v>21</v>
      </c>
      <c r="K12">
        <f>LOOKUP(J12,dem,demand)</f>
        <v>1</v>
      </c>
      <c r="L12">
        <f t="shared" ca="1" si="4"/>
        <v>0</v>
      </c>
      <c r="M12">
        <f t="shared" ca="1" si="5"/>
        <v>1</v>
      </c>
      <c r="Q12">
        <f t="shared" ca="1" si="6"/>
        <v>1</v>
      </c>
    </row>
    <row r="13" spans="1:17" x14ac:dyDescent="0.25">
      <c r="G13" s="1"/>
      <c r="H13">
        <v>12</v>
      </c>
      <c r="I13">
        <f t="shared" ref="I13:I16" ca="1" si="9">IF(Q12=0,L12+$N$11,L12)</f>
        <v>0</v>
      </c>
      <c r="J13">
        <v>43</v>
      </c>
      <c r="K13">
        <f>LOOKUP(J13,dem,demand)</f>
        <v>2</v>
      </c>
      <c r="L13">
        <f t="shared" ca="1" si="4"/>
        <v>0</v>
      </c>
      <c r="M13">
        <f t="shared" ca="1" si="5"/>
        <v>3</v>
      </c>
      <c r="Q13">
        <f t="shared" ca="1" si="6"/>
        <v>0</v>
      </c>
    </row>
    <row r="14" spans="1:17" x14ac:dyDescent="0.25">
      <c r="G14" s="1"/>
      <c r="H14">
        <v>13</v>
      </c>
      <c r="I14">
        <f t="shared" ca="1" si="9"/>
        <v>11</v>
      </c>
      <c r="J14">
        <v>49</v>
      </c>
      <c r="K14">
        <f>LOOKUP(J14,dem,demand)</f>
        <v>2</v>
      </c>
      <c r="L14">
        <f t="shared" ca="1" si="4"/>
        <v>6</v>
      </c>
      <c r="M14">
        <f t="shared" ca="1" si="5"/>
        <v>0</v>
      </c>
      <c r="Q14" t="str">
        <f t="shared" ca="1" si="6"/>
        <v/>
      </c>
    </row>
    <row r="15" spans="1:17" x14ac:dyDescent="0.25">
      <c r="G15" s="1"/>
      <c r="H15">
        <v>14</v>
      </c>
      <c r="I15">
        <f t="shared" ca="1" si="9"/>
        <v>6</v>
      </c>
      <c r="J15">
        <v>90</v>
      </c>
      <c r="K15">
        <f>LOOKUP(J15,dem,demand)</f>
        <v>3</v>
      </c>
      <c r="L15">
        <f t="shared" ca="1" si="4"/>
        <v>3</v>
      </c>
      <c r="M15">
        <f t="shared" ca="1" si="5"/>
        <v>0</v>
      </c>
      <c r="Q15" t="str">
        <f t="shared" ca="1" si="6"/>
        <v/>
      </c>
    </row>
    <row r="16" spans="1:17" x14ac:dyDescent="0.25">
      <c r="G16" s="1"/>
      <c r="H16">
        <v>15</v>
      </c>
      <c r="I16">
        <f t="shared" ca="1" si="9"/>
        <v>3</v>
      </c>
      <c r="J16">
        <v>35</v>
      </c>
      <c r="K16">
        <f>LOOKUP(J16,dem,demand)</f>
        <v>1</v>
      </c>
      <c r="L16">
        <f t="shared" ca="1" si="4"/>
        <v>2</v>
      </c>
      <c r="M16">
        <f t="shared" ca="1" si="5"/>
        <v>0</v>
      </c>
      <c r="N16">
        <f ca="1">11-L16</f>
        <v>9</v>
      </c>
      <c r="O16">
        <v>2</v>
      </c>
      <c r="P16">
        <f ca="1">LOOKUP(O16,le,lead)</f>
        <v>1</v>
      </c>
      <c r="Q16">
        <f ca="1">P16</f>
        <v>1</v>
      </c>
    </row>
    <row r="17" spans="7:17" x14ac:dyDescent="0.25">
      <c r="G17" s="1" t="s">
        <v>80</v>
      </c>
      <c r="H17">
        <v>16</v>
      </c>
      <c r="I17">
        <f ca="1">IF(Q16=0,L16+$N$16,L16)</f>
        <v>2</v>
      </c>
      <c r="J17">
        <v>8</v>
      </c>
      <c r="K17">
        <f>LOOKUP(J17,dem,demand)</f>
        <v>0</v>
      </c>
      <c r="L17">
        <f t="shared" ca="1" si="4"/>
        <v>2</v>
      </c>
      <c r="M17">
        <f t="shared" ca="1" si="5"/>
        <v>0</v>
      </c>
      <c r="Q17">
        <f t="shared" ca="1" si="6"/>
        <v>0</v>
      </c>
    </row>
    <row r="18" spans="7:17" x14ac:dyDescent="0.25">
      <c r="G18" s="1"/>
      <c r="H18">
        <v>17</v>
      </c>
      <c r="I18">
        <f t="shared" ref="I18:I21" ca="1" si="10">IF(Q17=0,L17+$N$16,L17)</f>
        <v>11</v>
      </c>
      <c r="J18">
        <v>98</v>
      </c>
      <c r="K18">
        <f>LOOKUP(J18,dem,demand)</f>
        <v>4</v>
      </c>
      <c r="L18">
        <f t="shared" ca="1" si="4"/>
        <v>7</v>
      </c>
      <c r="M18">
        <f t="shared" ca="1" si="5"/>
        <v>0</v>
      </c>
      <c r="Q18" t="str">
        <f t="shared" ca="1" si="6"/>
        <v/>
      </c>
    </row>
    <row r="19" spans="7:17" x14ac:dyDescent="0.25">
      <c r="G19" s="1"/>
      <c r="H19">
        <v>18</v>
      </c>
      <c r="I19">
        <f t="shared" ca="1" si="10"/>
        <v>7</v>
      </c>
      <c r="J19">
        <v>61</v>
      </c>
      <c r="K19">
        <f>LOOKUP(J19,dem,demand)</f>
        <v>2</v>
      </c>
      <c r="L19">
        <f t="shared" ca="1" si="4"/>
        <v>5</v>
      </c>
      <c r="M19">
        <f t="shared" ca="1" si="5"/>
        <v>0</v>
      </c>
      <c r="Q19" t="str">
        <f t="shared" ca="1" si="6"/>
        <v/>
      </c>
    </row>
    <row r="20" spans="7:17" x14ac:dyDescent="0.25">
      <c r="G20" s="1"/>
      <c r="H20">
        <v>19</v>
      </c>
      <c r="I20">
        <f t="shared" ca="1" si="10"/>
        <v>5</v>
      </c>
      <c r="J20">
        <v>85</v>
      </c>
      <c r="K20">
        <f>LOOKUP(J20,dem,demand)</f>
        <v>3</v>
      </c>
      <c r="L20">
        <f t="shared" ca="1" si="4"/>
        <v>2</v>
      </c>
      <c r="M20">
        <f t="shared" ca="1" si="5"/>
        <v>0</v>
      </c>
      <c r="Q20" t="str">
        <f t="shared" ca="1" si="6"/>
        <v/>
      </c>
    </row>
    <row r="21" spans="7:17" x14ac:dyDescent="0.25">
      <c r="G21" s="1"/>
      <c r="H21">
        <v>20</v>
      </c>
      <c r="I21">
        <f t="shared" ca="1" si="10"/>
        <v>2</v>
      </c>
      <c r="J21">
        <v>81</v>
      </c>
      <c r="K21">
        <f>LOOKUP(J21,dem,demand)</f>
        <v>3</v>
      </c>
      <c r="L21">
        <f t="shared" ca="1" si="4"/>
        <v>0</v>
      </c>
      <c r="M21">
        <f t="shared" ca="1" si="5"/>
        <v>1</v>
      </c>
      <c r="N21">
        <f ca="1">11-L21</f>
        <v>11</v>
      </c>
      <c r="O21">
        <v>3</v>
      </c>
      <c r="P21">
        <f ca="1">LOOKUP(O21,le,lead)</f>
        <v>1</v>
      </c>
      <c r="Q21">
        <f ca="1">P21</f>
        <v>1</v>
      </c>
    </row>
    <row r="22" spans="7:17" x14ac:dyDescent="0.25">
      <c r="G22" s="1" t="s">
        <v>81</v>
      </c>
      <c r="H22">
        <v>21</v>
      </c>
      <c r="I22">
        <f ca="1">IF(Q21=0,L21+$N$21,L21)</f>
        <v>0</v>
      </c>
      <c r="J22">
        <v>53</v>
      </c>
      <c r="K22">
        <f>LOOKUP(J22,dem,demand)</f>
        <v>2</v>
      </c>
      <c r="L22">
        <f t="shared" ca="1" si="4"/>
        <v>0</v>
      </c>
      <c r="M22">
        <f t="shared" ca="1" si="5"/>
        <v>3</v>
      </c>
      <c r="Q22">
        <f t="shared" ca="1" si="6"/>
        <v>0</v>
      </c>
    </row>
    <row r="23" spans="7:17" x14ac:dyDescent="0.25">
      <c r="G23" s="1"/>
      <c r="H23">
        <v>22</v>
      </c>
      <c r="I23">
        <f t="shared" ref="I23:I26" ca="1" si="11">IF(Q22=0,L22+$N$21,L22)</f>
        <v>11</v>
      </c>
      <c r="J23">
        <v>15</v>
      </c>
      <c r="K23">
        <f>LOOKUP(J23,dem,demand)</f>
        <v>1</v>
      </c>
      <c r="L23">
        <f t="shared" ca="1" si="4"/>
        <v>7</v>
      </c>
      <c r="M23">
        <f t="shared" ca="1" si="5"/>
        <v>0</v>
      </c>
      <c r="Q23" t="str">
        <f t="shared" ca="1" si="6"/>
        <v/>
      </c>
    </row>
    <row r="24" spans="7:17" x14ac:dyDescent="0.25">
      <c r="G24" s="1"/>
      <c r="H24">
        <v>23</v>
      </c>
      <c r="I24">
        <f t="shared" ca="1" si="11"/>
        <v>7</v>
      </c>
      <c r="J24">
        <v>94</v>
      </c>
      <c r="K24">
        <f>LOOKUP(J24,dem,demand)</f>
        <v>4</v>
      </c>
      <c r="L24">
        <f t="shared" ca="1" si="4"/>
        <v>3</v>
      </c>
      <c r="M24">
        <f t="shared" ca="1" si="5"/>
        <v>0</v>
      </c>
      <c r="Q24" t="str">
        <f t="shared" ca="1" si="6"/>
        <v/>
      </c>
    </row>
    <row r="25" spans="7:17" x14ac:dyDescent="0.25">
      <c r="G25" s="1"/>
      <c r="H25">
        <v>24</v>
      </c>
      <c r="I25">
        <f t="shared" ca="1" si="11"/>
        <v>3</v>
      </c>
      <c r="J25">
        <v>19</v>
      </c>
      <c r="K25">
        <f>LOOKUP(J25,dem,demand)</f>
        <v>1</v>
      </c>
      <c r="L25">
        <f t="shared" ca="1" si="4"/>
        <v>2</v>
      </c>
      <c r="M25">
        <f t="shared" ca="1" si="5"/>
        <v>0</v>
      </c>
      <c r="Q25" t="str">
        <f t="shared" ca="1" si="6"/>
        <v/>
      </c>
    </row>
    <row r="26" spans="7:17" x14ac:dyDescent="0.25">
      <c r="G26" s="1"/>
      <c r="H26">
        <v>25</v>
      </c>
      <c r="I26">
        <f t="shared" ca="1" si="11"/>
        <v>2</v>
      </c>
      <c r="J26">
        <v>44</v>
      </c>
      <c r="K26">
        <f>LOOKUP(J26,dem,demand)</f>
        <v>2</v>
      </c>
      <c r="L26">
        <f t="shared" ca="1" si="4"/>
        <v>0</v>
      </c>
      <c r="M26">
        <f t="shared" ca="1" si="5"/>
        <v>0</v>
      </c>
      <c r="N26">
        <f ca="1">11-L26</f>
        <v>11</v>
      </c>
      <c r="O26">
        <v>1</v>
      </c>
      <c r="P26">
        <f ca="1">LOOKUP(O26,le,lead)</f>
        <v>1</v>
      </c>
      <c r="Q26" t="str">
        <f t="shared" ca="1" si="6"/>
        <v/>
      </c>
    </row>
    <row r="27" spans="7:17" x14ac:dyDescent="0.25">
      <c r="L27">
        <f ca="1">SUM(L2:L26)</f>
        <v>64</v>
      </c>
      <c r="M27">
        <f ca="1">COUNTIF(M2:M26,"&gt;0")</f>
        <v>5</v>
      </c>
    </row>
  </sheetData>
  <mergeCells count="5">
    <mergeCell ref="G2:G6"/>
    <mergeCell ref="G7:G11"/>
    <mergeCell ref="G12:G16"/>
    <mergeCell ref="G17:G21"/>
    <mergeCell ref="G22:G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10" sqref="I10"/>
    </sheetView>
  </sheetViews>
  <sheetFormatPr defaultRowHeight="15" x14ac:dyDescent="0.25"/>
  <cols>
    <col min="9" max="9" width="11.855468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14" x14ac:dyDescent="0.25">
      <c r="A2">
        <v>1</v>
      </c>
      <c r="B2">
        <v>58</v>
      </c>
      <c r="C2" t="str">
        <f>LOOKUP(B2,$N$4:$N$6,$K$4:$K$6)</f>
        <v>fair</v>
      </c>
      <c r="D2">
        <v>93</v>
      </c>
      <c r="E2">
        <f>IF(C2="good",LOOKUP(D2,$H$15:$H$21,$A$15:$A$21),IF(C2="fair",LOOKUP(D2,$I$15:$I$20,$A$15:$A$20),LOOKUP(D2,$J$15:$J$19,$A$15:$A$19)))</f>
        <v>80</v>
      </c>
      <c r="F2">
        <f>IF(E2&gt;=70,35,E2*0.5)</f>
        <v>35</v>
      </c>
      <c r="G2">
        <f>IF(E2&gt;70,(E2-70)*0.17,0)</f>
        <v>1.7000000000000002</v>
      </c>
      <c r="H2">
        <f>IF(E2&lt;70,(70-E2)*0.05,0)</f>
        <v>0</v>
      </c>
      <c r="I2">
        <f>SUM(F2,H2,-23.1,-G2)</f>
        <v>10.199999999999999</v>
      </c>
    </row>
    <row r="3" spans="1:14" x14ac:dyDescent="0.25">
      <c r="A3">
        <v>2</v>
      </c>
      <c r="B3">
        <v>17</v>
      </c>
      <c r="C3" t="str">
        <f t="shared" ref="C3:C11" si="0">LOOKUP(B3,$N$4:$N$6,$K$4:$K$6)</f>
        <v>good</v>
      </c>
      <c r="D3">
        <v>63</v>
      </c>
      <c r="E3">
        <f t="shared" ref="E3:E11" si="1">IF(C3="good",LOOKUP(D3,$H$15:$H$21,$A$15:$A$21),IF(C3="fair",LOOKUP(D3,$I$15:$I$20,$A$15:$A$20),LOOKUP(D3,$J$15:$J$19,$A$15:$A$19)))</f>
        <v>80</v>
      </c>
      <c r="F3">
        <f t="shared" ref="F3:F11" si="2">IF(E3&gt;=70,35,E3*0.5)</f>
        <v>35</v>
      </c>
      <c r="G3">
        <f t="shared" ref="G3:G11" si="3">IF(E3&gt;70,(E3-70)*0.17,0)</f>
        <v>1.7000000000000002</v>
      </c>
      <c r="H3">
        <f t="shared" ref="H3:H11" si="4">IF(E3&lt;70,(70-E3)*0.05,0)</f>
        <v>0</v>
      </c>
      <c r="I3">
        <f t="shared" ref="I3:I11" si="5">SUM(F3,H3,-23.1,-G3)</f>
        <v>10.199999999999999</v>
      </c>
      <c r="K3" t="s">
        <v>13</v>
      </c>
      <c r="L3" t="s">
        <v>32</v>
      </c>
      <c r="M3" t="s">
        <v>65</v>
      </c>
      <c r="N3" t="s">
        <v>68</v>
      </c>
    </row>
    <row r="4" spans="1:14" x14ac:dyDescent="0.25">
      <c r="A4">
        <v>3</v>
      </c>
      <c r="B4">
        <v>21</v>
      </c>
      <c r="C4" t="str">
        <f t="shared" si="0"/>
        <v>good</v>
      </c>
      <c r="D4">
        <v>31</v>
      </c>
      <c r="E4">
        <f t="shared" si="1"/>
        <v>70</v>
      </c>
      <c r="F4">
        <f t="shared" si="2"/>
        <v>35</v>
      </c>
      <c r="G4">
        <f t="shared" si="3"/>
        <v>0</v>
      </c>
      <c r="H4">
        <f t="shared" si="4"/>
        <v>0</v>
      </c>
      <c r="I4">
        <f t="shared" si="5"/>
        <v>11.899999999999999</v>
      </c>
      <c r="K4" t="s">
        <v>82</v>
      </c>
      <c r="L4">
        <v>0.35</v>
      </c>
      <c r="M4">
        <f>SUM(L4,M3)</f>
        <v>0.35</v>
      </c>
      <c r="N4">
        <v>1</v>
      </c>
    </row>
    <row r="5" spans="1:14" x14ac:dyDescent="0.25">
      <c r="A5">
        <v>4</v>
      </c>
      <c r="B5">
        <v>45</v>
      </c>
      <c r="C5" t="str">
        <f t="shared" si="0"/>
        <v>fair</v>
      </c>
      <c r="D5">
        <v>19</v>
      </c>
      <c r="E5">
        <f t="shared" si="1"/>
        <v>50</v>
      </c>
      <c r="F5">
        <f t="shared" si="2"/>
        <v>25</v>
      </c>
      <c r="G5">
        <f t="shared" si="3"/>
        <v>0</v>
      </c>
      <c r="H5">
        <f t="shared" si="4"/>
        <v>1</v>
      </c>
      <c r="I5">
        <f t="shared" si="5"/>
        <v>2.8999999999999986</v>
      </c>
      <c r="K5" t="s">
        <v>83</v>
      </c>
      <c r="L5">
        <v>0.45</v>
      </c>
      <c r="M5">
        <f t="shared" ref="M5:M6" si="6">SUM(L5,M4)</f>
        <v>0.8</v>
      </c>
      <c r="N5">
        <f>M4*100+1</f>
        <v>36</v>
      </c>
    </row>
    <row r="6" spans="1:14" x14ac:dyDescent="0.25">
      <c r="A6">
        <v>5</v>
      </c>
      <c r="B6">
        <v>43</v>
      </c>
      <c r="C6" t="str">
        <f t="shared" si="0"/>
        <v>fair</v>
      </c>
      <c r="D6">
        <v>91</v>
      </c>
      <c r="E6">
        <f t="shared" si="1"/>
        <v>80</v>
      </c>
      <c r="F6">
        <f t="shared" si="2"/>
        <v>35</v>
      </c>
      <c r="G6">
        <f t="shared" si="3"/>
        <v>1.7000000000000002</v>
      </c>
      <c r="H6">
        <f t="shared" si="4"/>
        <v>0</v>
      </c>
      <c r="I6">
        <f t="shared" si="5"/>
        <v>10.199999999999999</v>
      </c>
      <c r="K6" t="s">
        <v>84</v>
      </c>
      <c r="L6">
        <v>0.2</v>
      </c>
      <c r="M6">
        <f t="shared" si="6"/>
        <v>1</v>
      </c>
      <c r="N6">
        <f>M5*100+1</f>
        <v>81</v>
      </c>
    </row>
    <row r="7" spans="1:14" x14ac:dyDescent="0.25">
      <c r="A7">
        <v>6</v>
      </c>
      <c r="B7">
        <v>36</v>
      </c>
      <c r="C7" t="str">
        <f t="shared" si="0"/>
        <v>fair</v>
      </c>
      <c r="D7">
        <v>71</v>
      </c>
      <c r="E7">
        <f t="shared" si="1"/>
        <v>70</v>
      </c>
      <c r="F7">
        <f t="shared" si="2"/>
        <v>35</v>
      </c>
      <c r="G7">
        <f t="shared" si="3"/>
        <v>0</v>
      </c>
      <c r="H7">
        <f t="shared" si="4"/>
        <v>0</v>
      </c>
      <c r="I7">
        <f t="shared" si="5"/>
        <v>11.899999999999999</v>
      </c>
    </row>
    <row r="8" spans="1:14" x14ac:dyDescent="0.25">
      <c r="A8">
        <v>7</v>
      </c>
      <c r="B8">
        <v>27</v>
      </c>
      <c r="C8" t="str">
        <f t="shared" si="0"/>
        <v>good</v>
      </c>
      <c r="D8">
        <v>84</v>
      </c>
      <c r="E8">
        <f t="shared" si="1"/>
        <v>90</v>
      </c>
      <c r="F8">
        <f t="shared" si="2"/>
        <v>35</v>
      </c>
      <c r="G8">
        <f t="shared" si="3"/>
        <v>3.4000000000000004</v>
      </c>
      <c r="H8">
        <f t="shared" si="4"/>
        <v>0</v>
      </c>
      <c r="I8">
        <f t="shared" si="5"/>
        <v>8.4999999999999982</v>
      </c>
    </row>
    <row r="9" spans="1:14" x14ac:dyDescent="0.25">
      <c r="A9">
        <v>8</v>
      </c>
      <c r="B9">
        <v>73</v>
      </c>
      <c r="C9" t="str">
        <f t="shared" si="0"/>
        <v>fair</v>
      </c>
      <c r="D9">
        <v>37</v>
      </c>
      <c r="E9">
        <f t="shared" si="1"/>
        <v>60</v>
      </c>
      <c r="F9">
        <f t="shared" si="2"/>
        <v>30</v>
      </c>
      <c r="G9">
        <f t="shared" si="3"/>
        <v>0</v>
      </c>
      <c r="H9">
        <f t="shared" si="4"/>
        <v>0.5</v>
      </c>
      <c r="I9">
        <f t="shared" si="5"/>
        <v>7.3999999999999986</v>
      </c>
    </row>
    <row r="10" spans="1:14" x14ac:dyDescent="0.25">
      <c r="A10">
        <v>9</v>
      </c>
      <c r="B10">
        <v>86</v>
      </c>
      <c r="C10" t="str">
        <f t="shared" si="0"/>
        <v>poor</v>
      </c>
      <c r="D10">
        <v>23</v>
      </c>
      <c r="E10">
        <f t="shared" si="1"/>
        <v>40</v>
      </c>
      <c r="F10">
        <f t="shared" si="2"/>
        <v>20</v>
      </c>
      <c r="G10">
        <f t="shared" si="3"/>
        <v>0</v>
      </c>
      <c r="H10">
        <f t="shared" si="4"/>
        <v>1.5</v>
      </c>
      <c r="I10">
        <f t="shared" si="5"/>
        <v>-1.6000000000000014</v>
      </c>
    </row>
    <row r="11" spans="1:14" x14ac:dyDescent="0.25">
      <c r="A11">
        <v>10</v>
      </c>
      <c r="B11">
        <v>19</v>
      </c>
      <c r="C11" t="str">
        <f t="shared" si="0"/>
        <v>good</v>
      </c>
      <c r="D11">
        <v>2</v>
      </c>
      <c r="E11">
        <f t="shared" si="1"/>
        <v>40</v>
      </c>
      <c r="F11">
        <f t="shared" si="2"/>
        <v>20</v>
      </c>
      <c r="G11">
        <f t="shared" si="3"/>
        <v>0</v>
      </c>
      <c r="H11">
        <f t="shared" si="4"/>
        <v>1.5</v>
      </c>
      <c r="I11">
        <f t="shared" si="5"/>
        <v>-1.6000000000000014</v>
      </c>
    </row>
    <row r="12" spans="1:14" x14ac:dyDescent="0.25">
      <c r="I12">
        <f>SUM(I2:I11)</f>
        <v>70</v>
      </c>
    </row>
    <row r="14" spans="1:14" x14ac:dyDescent="0.25">
      <c r="A14" t="s">
        <v>64</v>
      </c>
      <c r="B14" t="s">
        <v>82</v>
      </c>
      <c r="C14" t="s">
        <v>83</v>
      </c>
      <c r="D14" t="s">
        <v>84</v>
      </c>
      <c r="E14" t="s">
        <v>65</v>
      </c>
      <c r="F14" t="s">
        <v>65</v>
      </c>
      <c r="G14" t="s">
        <v>65</v>
      </c>
      <c r="H14" t="s">
        <v>82</v>
      </c>
      <c r="I14" t="s">
        <v>83</v>
      </c>
      <c r="J14" t="s">
        <v>84</v>
      </c>
    </row>
    <row r="15" spans="1:14" x14ac:dyDescent="0.25">
      <c r="A15">
        <v>40</v>
      </c>
      <c r="B15">
        <v>0.03</v>
      </c>
      <c r="C15">
        <v>0.1</v>
      </c>
      <c r="D15">
        <v>0.44</v>
      </c>
      <c r="E15">
        <f>SUM(B15,E14)</f>
        <v>0.03</v>
      </c>
      <c r="F15">
        <f t="shared" ref="F15:G15" si="7">SUM(C15,F14)</f>
        <v>0.1</v>
      </c>
      <c r="G15">
        <f t="shared" si="7"/>
        <v>0.44</v>
      </c>
      <c r="H15">
        <v>1</v>
      </c>
      <c r="I15">
        <v>1</v>
      </c>
      <c r="J15">
        <v>1</v>
      </c>
    </row>
    <row r="16" spans="1:14" x14ac:dyDescent="0.25">
      <c r="A16">
        <v>50</v>
      </c>
      <c r="B16">
        <v>0.05</v>
      </c>
      <c r="C16">
        <v>0.18</v>
      </c>
      <c r="D16">
        <v>0.22</v>
      </c>
      <c r="E16">
        <f t="shared" ref="E16:E21" si="8">SUM(B16,E15)</f>
        <v>0.08</v>
      </c>
      <c r="F16">
        <f t="shared" ref="F16:F21" si="9">SUM(C16,F15)</f>
        <v>0.28000000000000003</v>
      </c>
      <c r="G16">
        <f t="shared" ref="G16:G21" si="10">SUM(D16,G15)</f>
        <v>0.66</v>
      </c>
      <c r="H16">
        <f>E15*100+1</f>
        <v>4</v>
      </c>
      <c r="I16">
        <f t="shared" ref="I16:J16" si="11">F15*100+1</f>
        <v>11</v>
      </c>
      <c r="J16">
        <f t="shared" si="11"/>
        <v>45</v>
      </c>
    </row>
    <row r="17" spans="1:10" x14ac:dyDescent="0.25">
      <c r="A17">
        <v>60</v>
      </c>
      <c r="B17">
        <v>0.15</v>
      </c>
      <c r="C17">
        <v>0.4</v>
      </c>
      <c r="D17">
        <v>0.16</v>
      </c>
      <c r="E17">
        <f t="shared" si="8"/>
        <v>0.22999999999999998</v>
      </c>
      <c r="F17">
        <f t="shared" si="9"/>
        <v>0.68</v>
      </c>
      <c r="G17">
        <f t="shared" si="10"/>
        <v>0.82000000000000006</v>
      </c>
      <c r="H17">
        <f t="shared" ref="H17:H21" si="12">E16*100+1</f>
        <v>9</v>
      </c>
      <c r="I17">
        <f t="shared" ref="I17:I21" si="13">F16*100+1</f>
        <v>29.000000000000004</v>
      </c>
      <c r="J17">
        <f t="shared" ref="J17:J21" si="14">G16*100+1</f>
        <v>67</v>
      </c>
    </row>
    <row r="18" spans="1:10" x14ac:dyDescent="0.25">
      <c r="A18">
        <v>70</v>
      </c>
      <c r="B18">
        <v>0.2</v>
      </c>
      <c r="C18">
        <v>0.2</v>
      </c>
      <c r="D18">
        <v>0.12</v>
      </c>
      <c r="E18">
        <f t="shared" si="8"/>
        <v>0.43</v>
      </c>
      <c r="F18">
        <f t="shared" si="9"/>
        <v>0.88000000000000012</v>
      </c>
      <c r="G18">
        <f t="shared" si="10"/>
        <v>0.94000000000000006</v>
      </c>
      <c r="H18">
        <f t="shared" si="12"/>
        <v>24</v>
      </c>
      <c r="I18">
        <f t="shared" si="13"/>
        <v>69</v>
      </c>
      <c r="J18">
        <f t="shared" si="14"/>
        <v>83</v>
      </c>
    </row>
    <row r="19" spans="1:10" x14ac:dyDescent="0.25">
      <c r="A19">
        <v>80</v>
      </c>
      <c r="B19">
        <v>0.35</v>
      </c>
      <c r="C19">
        <v>0.08</v>
      </c>
      <c r="D19">
        <v>0.06</v>
      </c>
      <c r="E19">
        <f t="shared" si="8"/>
        <v>0.78</v>
      </c>
      <c r="F19">
        <f t="shared" si="9"/>
        <v>0.96000000000000008</v>
      </c>
      <c r="G19">
        <f t="shared" si="10"/>
        <v>1</v>
      </c>
      <c r="H19">
        <f t="shared" si="12"/>
        <v>44</v>
      </c>
      <c r="I19">
        <f t="shared" si="13"/>
        <v>89.000000000000014</v>
      </c>
      <c r="J19">
        <f t="shared" si="14"/>
        <v>95</v>
      </c>
    </row>
    <row r="20" spans="1:10" x14ac:dyDescent="0.25">
      <c r="A20">
        <v>90</v>
      </c>
      <c r="B20">
        <v>0.15</v>
      </c>
      <c r="C20">
        <v>0.04</v>
      </c>
      <c r="D20">
        <v>0</v>
      </c>
      <c r="E20">
        <f t="shared" si="8"/>
        <v>0.93</v>
      </c>
      <c r="F20">
        <f t="shared" si="9"/>
        <v>1</v>
      </c>
      <c r="G20">
        <f t="shared" si="10"/>
        <v>1</v>
      </c>
      <c r="H20">
        <f t="shared" si="12"/>
        <v>79</v>
      </c>
      <c r="I20">
        <f t="shared" si="13"/>
        <v>97.000000000000014</v>
      </c>
    </row>
    <row r="21" spans="1:10" x14ac:dyDescent="0.25">
      <c r="A21">
        <v>100</v>
      </c>
      <c r="B21">
        <v>7.0000000000000007E-2</v>
      </c>
      <c r="C21">
        <v>0</v>
      </c>
      <c r="D21">
        <v>0</v>
      </c>
      <c r="E21">
        <f t="shared" si="8"/>
        <v>1</v>
      </c>
      <c r="F21">
        <f t="shared" si="9"/>
        <v>1</v>
      </c>
      <c r="G21">
        <f t="shared" si="10"/>
        <v>1</v>
      </c>
      <c r="H21">
        <f t="shared" si="12"/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24" sqref="D24"/>
    </sheetView>
  </sheetViews>
  <sheetFormatPr defaultRowHeight="15" x14ac:dyDescent="0.25"/>
  <sheetData>
    <row r="1" spans="1:9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9" x14ac:dyDescent="0.25">
      <c r="A2">
        <v>6.5</v>
      </c>
      <c r="B2">
        <v>103</v>
      </c>
      <c r="C2">
        <f>A2*A2</f>
        <v>42.25</v>
      </c>
      <c r="D2">
        <f>B2*B2</f>
        <v>10609</v>
      </c>
      <c r="E2">
        <f>A2*B2</f>
        <v>669.5</v>
      </c>
    </row>
    <row r="3" spans="1:9" x14ac:dyDescent="0.25">
      <c r="A3">
        <v>4.3</v>
      </c>
      <c r="B3">
        <v>83</v>
      </c>
      <c r="C3">
        <f t="shared" ref="C3:C11" si="0">A3*A3</f>
        <v>18.489999999999998</v>
      </c>
      <c r="D3">
        <f t="shared" ref="D3:D10" si="1">B3*B3</f>
        <v>6889</v>
      </c>
      <c r="E3">
        <f t="shared" ref="E3:E11" si="2">A3*B3</f>
        <v>356.9</v>
      </c>
    </row>
    <row r="4" spans="1:9" x14ac:dyDescent="0.25">
      <c r="A4">
        <v>6.9</v>
      </c>
      <c r="B4">
        <v>116</v>
      </c>
      <c r="C4">
        <f t="shared" si="0"/>
        <v>47.610000000000007</v>
      </c>
      <c r="D4">
        <f t="shared" si="1"/>
        <v>13456</v>
      </c>
      <c r="E4">
        <f t="shared" si="2"/>
        <v>800.40000000000009</v>
      </c>
    </row>
    <row r="5" spans="1:9" x14ac:dyDescent="0.25">
      <c r="A5">
        <v>6</v>
      </c>
      <c r="B5">
        <v>97</v>
      </c>
      <c r="C5">
        <f t="shared" si="0"/>
        <v>36</v>
      </c>
      <c r="D5">
        <f t="shared" si="1"/>
        <v>9409</v>
      </c>
      <c r="E5">
        <f t="shared" si="2"/>
        <v>582</v>
      </c>
      <c r="I5">
        <v>10</v>
      </c>
    </row>
    <row r="6" spans="1:9" x14ac:dyDescent="0.25">
      <c r="A6">
        <v>6.9</v>
      </c>
      <c r="B6">
        <v>112</v>
      </c>
      <c r="C6">
        <f t="shared" si="0"/>
        <v>47.610000000000007</v>
      </c>
      <c r="D6">
        <f t="shared" si="1"/>
        <v>12544</v>
      </c>
      <c r="E6">
        <f t="shared" si="2"/>
        <v>772.80000000000007</v>
      </c>
    </row>
    <row r="7" spans="1:9" x14ac:dyDescent="0.25">
      <c r="A7">
        <v>6.9</v>
      </c>
      <c r="B7">
        <v>104</v>
      </c>
      <c r="C7">
        <f t="shared" si="0"/>
        <v>47.610000000000007</v>
      </c>
      <c r="D7">
        <f t="shared" si="1"/>
        <v>10816</v>
      </c>
      <c r="E7">
        <f t="shared" si="2"/>
        <v>717.6</v>
      </c>
    </row>
    <row r="8" spans="1:9" x14ac:dyDescent="0.25">
      <c r="A8">
        <v>5.8</v>
      </c>
      <c r="B8">
        <v>106</v>
      </c>
      <c r="C8">
        <f t="shared" si="0"/>
        <v>33.64</v>
      </c>
      <c r="D8">
        <f t="shared" si="1"/>
        <v>11236</v>
      </c>
      <c r="E8">
        <f t="shared" si="2"/>
        <v>614.79999999999995</v>
      </c>
    </row>
    <row r="9" spans="1:9" x14ac:dyDescent="0.25">
      <c r="A9">
        <v>7.3</v>
      </c>
      <c r="B9">
        <v>109</v>
      </c>
      <c r="C9">
        <f t="shared" si="0"/>
        <v>53.29</v>
      </c>
      <c r="D9">
        <f t="shared" si="1"/>
        <v>11881</v>
      </c>
      <c r="E9">
        <f t="shared" si="2"/>
        <v>795.69999999999993</v>
      </c>
    </row>
    <row r="10" spans="1:9" x14ac:dyDescent="0.25">
      <c r="A10">
        <v>4.5</v>
      </c>
      <c r="B10">
        <v>92</v>
      </c>
      <c r="C10">
        <f t="shared" si="0"/>
        <v>20.25</v>
      </c>
      <c r="D10">
        <f t="shared" si="1"/>
        <v>8464</v>
      </c>
      <c r="E10">
        <f t="shared" si="2"/>
        <v>414</v>
      </c>
    </row>
    <row r="11" spans="1:9" x14ac:dyDescent="0.25">
      <c r="A11">
        <v>6.3</v>
      </c>
      <c r="B11">
        <v>96</v>
      </c>
      <c r="C11">
        <f t="shared" si="0"/>
        <v>39.69</v>
      </c>
      <c r="D11">
        <f>B11*B11</f>
        <v>9216</v>
      </c>
      <c r="E11">
        <f t="shared" si="2"/>
        <v>604.79999999999995</v>
      </c>
    </row>
    <row r="12" spans="1:9" x14ac:dyDescent="0.25">
      <c r="A12">
        <f>SUM(A2:A11)</f>
        <v>61.399999999999991</v>
      </c>
      <c r="B12">
        <f>SUM(B2:B11)</f>
        <v>1018</v>
      </c>
      <c r="C12">
        <f>SUM(C2:C11)</f>
        <v>386.44000000000005</v>
      </c>
      <c r="D12">
        <f>SUM(D2:D11)</f>
        <v>104520</v>
      </c>
      <c r="E12">
        <f>SUM(E2:E11)</f>
        <v>6328.5</v>
      </c>
    </row>
    <row r="14" spans="1:9" x14ac:dyDescent="0.25">
      <c r="A14" t="s">
        <v>85</v>
      </c>
      <c r="B14">
        <f>A12/10</f>
        <v>6.1399999999999988</v>
      </c>
    </row>
    <row r="15" spans="1:9" x14ac:dyDescent="0.25">
      <c r="A15" t="s">
        <v>86</v>
      </c>
      <c r="B15">
        <f>B12/10</f>
        <v>101.8</v>
      </c>
      <c r="D15" t="s">
        <v>95</v>
      </c>
      <c r="E15">
        <f>(C12-(n*B14*B14))/(n-1)</f>
        <v>1.0493333333333541</v>
      </c>
    </row>
    <row r="16" spans="1:9" x14ac:dyDescent="0.25">
      <c r="A16" t="s">
        <v>87</v>
      </c>
      <c r="B16">
        <f>B14*B15</f>
        <v>625.05199999999991</v>
      </c>
      <c r="D16" t="s">
        <v>96</v>
      </c>
      <c r="E16">
        <f>(D12-(n*B15*B15))/(n-1)</f>
        <v>98.622222222222874</v>
      </c>
    </row>
    <row r="18" spans="4:5" x14ac:dyDescent="0.25">
      <c r="D18" t="s">
        <v>88</v>
      </c>
      <c r="E18">
        <f>SQRT(E15)</f>
        <v>1.0243697249203307</v>
      </c>
    </row>
    <row r="19" spans="4:5" x14ac:dyDescent="0.25">
      <c r="D19" t="s">
        <v>94</v>
      </c>
      <c r="E19">
        <f>SQRT(E16)</f>
        <v>9.9308721783246643</v>
      </c>
    </row>
    <row r="21" spans="4:5" x14ac:dyDescent="0.25">
      <c r="D21" t="s">
        <v>97</v>
      </c>
      <c r="E21">
        <f>(E12-(n*B16))/(n-1)</f>
        <v>8.664444444444598</v>
      </c>
    </row>
    <row r="23" spans="4:5" x14ac:dyDescent="0.25">
      <c r="D23" t="s">
        <v>98</v>
      </c>
      <c r="E23">
        <f>E21/(E18*E19)</f>
        <v>0.85171950862374612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single queue simulation</vt:lpstr>
      <vt:lpstr>double queue simulation</vt:lpstr>
      <vt:lpstr>chi</vt:lpstr>
      <vt:lpstr>KS</vt:lpstr>
      <vt:lpstr>5 cycles</vt:lpstr>
      <vt:lpstr>Inventory</vt:lpstr>
      <vt:lpstr>cc</vt:lpstr>
      <vt:lpstr>chan1</vt:lpstr>
      <vt:lpstr>chan2</vt:lpstr>
      <vt:lpstr>dem</vt:lpstr>
      <vt:lpstr>demand</vt:lpstr>
      <vt:lpstr>le</vt:lpstr>
      <vt:lpstr>lead</vt:lpstr>
      <vt:lpstr>LOWER</vt:lpstr>
      <vt:lpstr>mins</vt:lpstr>
      <vt:lpstr>my</vt:lpstr>
      <vt:lpstr>n</vt:lpstr>
      <vt:lpstr>No</vt:lpstr>
      <vt:lpstr>num</vt:lpstr>
      <vt:lpstr>numbers</vt:lpstr>
      <vt:lpstr>ST</vt:lpstr>
      <vt:lpstr>TBA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SruMy</cp:lastModifiedBy>
  <dcterms:created xsi:type="dcterms:W3CDTF">2019-04-11T18:47:29Z</dcterms:created>
  <dcterms:modified xsi:type="dcterms:W3CDTF">2019-04-29T16:52:57Z</dcterms:modified>
</cp:coreProperties>
</file>