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utosh/Documents/College/Semester-2/APM/"/>
    </mc:Choice>
  </mc:AlternateContent>
  <xr:revisionPtr revIDLastSave="0" documentId="13_ncr:1_{793675C8-31E3-AA4E-816B-8EB0AD3B4417}" xr6:coauthVersionLast="47" xr6:coauthVersionMax="47" xr10:uidLastSave="{00000000-0000-0000-0000-000000000000}"/>
  <bookViews>
    <workbookView xWindow="-4740" yWindow="-21600" windowWidth="38400" windowHeight="21600" activeTab="3" xr2:uid="{6C8AAFDE-1E63-6F43-93C5-7EB9827D2BB7}"/>
  </bookViews>
  <sheets>
    <sheet name="Net-Net" sheetId="2" r:id="rId1"/>
    <sheet name="Defensive Investor" sheetId="1" r:id="rId2"/>
    <sheet name="Enterprise investor" sheetId="3" r:id="rId3"/>
    <sheet name="Intrinsic Value" sheetId="4" r:id="rId4"/>
    <sheet name="DCF model" sheetId="5" r:id="rId5"/>
    <sheet name="Sheet1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8" i="7" l="1"/>
  <c r="F13" i="7"/>
  <c r="F12" i="7"/>
  <c r="F11" i="7"/>
  <c r="F10" i="7"/>
  <c r="F9" i="7"/>
  <c r="F8" i="7"/>
  <c r="F7" i="7"/>
  <c r="F6" i="7"/>
  <c r="F5" i="7"/>
  <c r="F4" i="7"/>
  <c r="F3" i="7"/>
  <c r="F2" i="7"/>
  <c r="X22" i="5"/>
  <c r="Y22" i="5"/>
  <c r="R22" i="5"/>
  <c r="S22" i="5"/>
  <c r="T22" i="5"/>
  <c r="U22" i="5"/>
  <c r="V22" i="5"/>
  <c r="W22" i="5"/>
  <c r="Z22" i="5"/>
  <c r="AA22" i="5"/>
  <c r="AB22" i="5"/>
  <c r="R23" i="5"/>
  <c r="S23" i="5"/>
  <c r="T23" i="5"/>
  <c r="U23" i="5"/>
  <c r="V23" i="5"/>
  <c r="W23" i="5"/>
  <c r="X23" i="5"/>
  <c r="Y23" i="5"/>
  <c r="Z23" i="5"/>
  <c r="AA23" i="5"/>
  <c r="AB23" i="5"/>
  <c r="R24" i="5"/>
  <c r="AC24" i="5" s="1"/>
  <c r="AD24" i="5" s="1"/>
  <c r="AO24" i="5" s="1"/>
  <c r="AX24" i="5" s="1"/>
  <c r="BA24" i="5" s="1"/>
  <c r="BC24" i="5" s="1"/>
  <c r="BE24" i="5" s="1"/>
  <c r="BF24" i="5" s="1"/>
  <c r="S24" i="5"/>
  <c r="T24" i="5"/>
  <c r="U24" i="5"/>
  <c r="V24" i="5"/>
  <c r="W24" i="5"/>
  <c r="X24" i="5"/>
  <c r="Y24" i="5"/>
  <c r="Z24" i="5"/>
  <c r="AA24" i="5"/>
  <c r="AB24" i="5"/>
  <c r="R25" i="5"/>
  <c r="S25" i="5"/>
  <c r="T25" i="5"/>
  <c r="U25" i="5"/>
  <c r="V25" i="5"/>
  <c r="W25" i="5"/>
  <c r="X25" i="5"/>
  <c r="Y25" i="5"/>
  <c r="Z25" i="5"/>
  <c r="AA25" i="5"/>
  <c r="AB25" i="5"/>
  <c r="R26" i="5"/>
  <c r="AC26" i="5" s="1"/>
  <c r="S26" i="5"/>
  <c r="T26" i="5"/>
  <c r="U26" i="5"/>
  <c r="V26" i="5"/>
  <c r="W26" i="5"/>
  <c r="X26" i="5"/>
  <c r="Y26" i="5"/>
  <c r="Z26" i="5"/>
  <c r="AA26" i="5"/>
  <c r="AB26" i="5"/>
  <c r="R27" i="5"/>
  <c r="AC27" i="5" s="1"/>
  <c r="S27" i="5"/>
  <c r="T27" i="5"/>
  <c r="U27" i="5"/>
  <c r="V27" i="5"/>
  <c r="W27" i="5"/>
  <c r="X27" i="5"/>
  <c r="Y27" i="5"/>
  <c r="Z27" i="5"/>
  <c r="AA27" i="5"/>
  <c r="AB27" i="5"/>
  <c r="R28" i="5"/>
  <c r="S28" i="5"/>
  <c r="T28" i="5"/>
  <c r="U28" i="5"/>
  <c r="V28" i="5"/>
  <c r="W28" i="5"/>
  <c r="X28" i="5"/>
  <c r="Y28" i="5"/>
  <c r="Z28" i="5"/>
  <c r="AA28" i="5"/>
  <c r="AB28" i="5"/>
  <c r="R29" i="5"/>
  <c r="AC29" i="5" s="1"/>
  <c r="AD29" i="5" s="1"/>
  <c r="S29" i="5"/>
  <c r="T29" i="5"/>
  <c r="U29" i="5"/>
  <c r="V29" i="5"/>
  <c r="W29" i="5"/>
  <c r="X29" i="5"/>
  <c r="Y29" i="5"/>
  <c r="Z29" i="5"/>
  <c r="AA29" i="5"/>
  <c r="AB29" i="5"/>
  <c r="R30" i="5"/>
  <c r="S30" i="5"/>
  <c r="T30" i="5"/>
  <c r="U30" i="5"/>
  <c r="V30" i="5"/>
  <c r="W30" i="5"/>
  <c r="X30" i="5"/>
  <c r="Y30" i="5"/>
  <c r="Z30" i="5"/>
  <c r="AA30" i="5"/>
  <c r="AB30" i="5"/>
  <c r="R31" i="5"/>
  <c r="AC31" i="5" s="1"/>
  <c r="S31" i="5"/>
  <c r="T31" i="5"/>
  <c r="U31" i="5"/>
  <c r="V31" i="5"/>
  <c r="W31" i="5"/>
  <c r="X31" i="5"/>
  <c r="Y31" i="5"/>
  <c r="Z31" i="5"/>
  <c r="AA31" i="5"/>
  <c r="AB31" i="5"/>
  <c r="AC23" i="5"/>
  <c r="AD23" i="5" s="1"/>
  <c r="AC25" i="5"/>
  <c r="AC28" i="5"/>
  <c r="AD28" i="5" s="1"/>
  <c r="AC30" i="5"/>
  <c r="AD30" i="5" s="1"/>
  <c r="R21" i="5"/>
  <c r="AC21" i="5" s="1"/>
  <c r="AD21" i="5" s="1"/>
  <c r="AE21" i="5" s="1"/>
  <c r="AF21" i="5" s="1"/>
  <c r="AG21" i="5" s="1"/>
  <c r="AH21" i="5" s="1"/>
  <c r="AI21" i="5" s="1"/>
  <c r="AJ21" i="5" s="1"/>
  <c r="AK21" i="5" s="1"/>
  <c r="AL21" i="5" s="1"/>
  <c r="S21" i="5"/>
  <c r="T21" i="5"/>
  <c r="U21" i="5"/>
  <c r="V21" i="5"/>
  <c r="W21" i="5"/>
  <c r="X21" i="5"/>
  <c r="Y21" i="5"/>
  <c r="Z21" i="5"/>
  <c r="AA21" i="5"/>
  <c r="AB21" i="5"/>
  <c r="R20" i="5"/>
  <c r="AA20" i="5"/>
  <c r="AZ25" i="5"/>
  <c r="S20" i="5"/>
  <c r="T20" i="5"/>
  <c r="U20" i="5"/>
  <c r="V20" i="5"/>
  <c r="W20" i="5"/>
  <c r="X20" i="5"/>
  <c r="Y20" i="5"/>
  <c r="Z20" i="5"/>
  <c r="AB20" i="5"/>
  <c r="AO7" i="5"/>
  <c r="AG7" i="5"/>
  <c r="AF7" i="5"/>
  <c r="AE7" i="5"/>
  <c r="AF15" i="5"/>
  <c r="AG15" i="5"/>
  <c r="AH15" i="5"/>
  <c r="AS15" i="5" s="1"/>
  <c r="AI15" i="5"/>
  <c r="AT15" i="5" s="1"/>
  <c r="AJ15" i="5"/>
  <c r="AU15" i="5" s="1"/>
  <c r="AK15" i="5"/>
  <c r="AV15" i="5" s="1"/>
  <c r="AL15" i="5"/>
  <c r="AW15" i="5" s="1"/>
  <c r="AD14" i="5"/>
  <c r="AF14" i="5"/>
  <c r="AG14" i="5" s="1"/>
  <c r="AN13" i="5"/>
  <c r="AL13" i="5"/>
  <c r="BC13" i="5"/>
  <c r="BA13" i="5"/>
  <c r="AF13" i="5"/>
  <c r="AG13" i="5" s="1"/>
  <c r="W13" i="5"/>
  <c r="W14" i="5"/>
  <c r="W15" i="5"/>
  <c r="V13" i="5"/>
  <c r="V14" i="5"/>
  <c r="V15" i="5"/>
  <c r="U13" i="5"/>
  <c r="U14" i="5"/>
  <c r="U15" i="5"/>
  <c r="V8" i="5"/>
  <c r="W8" i="5"/>
  <c r="X8" i="5"/>
  <c r="Y8" i="5"/>
  <c r="Z8" i="5"/>
  <c r="AA8" i="5"/>
  <c r="AB8" i="5"/>
  <c r="V9" i="5"/>
  <c r="W9" i="5"/>
  <c r="X9" i="5"/>
  <c r="Y9" i="5"/>
  <c r="Z9" i="5"/>
  <c r="AA9" i="5"/>
  <c r="AB9" i="5"/>
  <c r="V10" i="5"/>
  <c r="W10" i="5"/>
  <c r="X10" i="5"/>
  <c r="Y10" i="5"/>
  <c r="Z10" i="5"/>
  <c r="AA10" i="5"/>
  <c r="AB10" i="5"/>
  <c r="V11" i="5"/>
  <c r="W11" i="5"/>
  <c r="X11" i="5"/>
  <c r="Y11" i="5"/>
  <c r="Z11" i="5"/>
  <c r="AA11" i="5"/>
  <c r="AB11" i="5"/>
  <c r="X12" i="5"/>
  <c r="Y12" i="5"/>
  <c r="Z12" i="5"/>
  <c r="AA12" i="5"/>
  <c r="AB12" i="5"/>
  <c r="X13" i="5"/>
  <c r="Y13" i="5"/>
  <c r="Z13" i="5"/>
  <c r="AA13" i="5"/>
  <c r="AB13" i="5"/>
  <c r="X14" i="5"/>
  <c r="Y14" i="5"/>
  <c r="Z14" i="5"/>
  <c r="AA14" i="5"/>
  <c r="AB14" i="5"/>
  <c r="X15" i="5"/>
  <c r="Y15" i="5"/>
  <c r="Z15" i="5"/>
  <c r="AA15" i="5"/>
  <c r="AB15" i="5"/>
  <c r="U8" i="5"/>
  <c r="U9" i="5"/>
  <c r="U10" i="5"/>
  <c r="U11" i="5"/>
  <c r="T8" i="5"/>
  <c r="T9" i="5"/>
  <c r="T10" i="5"/>
  <c r="T11" i="5"/>
  <c r="T13" i="5"/>
  <c r="T14" i="5"/>
  <c r="T15" i="5"/>
  <c r="S8" i="5"/>
  <c r="S9" i="5"/>
  <c r="S10" i="5"/>
  <c r="S11" i="5"/>
  <c r="S13" i="5"/>
  <c r="S14" i="5"/>
  <c r="S15" i="5"/>
  <c r="R8" i="5"/>
  <c r="R9" i="5"/>
  <c r="R10" i="5"/>
  <c r="R11" i="5"/>
  <c r="AC12" i="5"/>
  <c r="AD12" i="5" s="1"/>
  <c r="R13" i="5"/>
  <c r="R14" i="5"/>
  <c r="AC14" i="5" s="1"/>
  <c r="R15" i="5"/>
  <c r="BE13" i="5"/>
  <c r="AD7" i="5"/>
  <c r="AQ13" i="5"/>
  <c r="AQ14" i="5"/>
  <c r="AQ15" i="5"/>
  <c r="AR15" i="5"/>
  <c r="AP7" i="5"/>
  <c r="AN15" i="5"/>
  <c r="AB7" i="5"/>
  <c r="Z7" i="5"/>
  <c r="S7" i="5"/>
  <c r="T7" i="5"/>
  <c r="U7" i="5"/>
  <c r="V7" i="5"/>
  <c r="W7" i="5"/>
  <c r="X7" i="5"/>
  <c r="Y7" i="5"/>
  <c r="AA7" i="5"/>
  <c r="R7" i="5"/>
  <c r="O53" i="4"/>
  <c r="P53" i="4" s="1"/>
  <c r="O55" i="4"/>
  <c r="P55" i="4" s="1"/>
  <c r="O57" i="4"/>
  <c r="P57" i="4" s="1"/>
  <c r="O49" i="4"/>
  <c r="P49" i="4" s="1"/>
  <c r="O36" i="4"/>
  <c r="P36" i="4" s="1"/>
  <c r="O42" i="4"/>
  <c r="P42" i="4" s="1"/>
  <c r="O44" i="4"/>
  <c r="P44" i="4" s="1"/>
  <c r="N8" i="4"/>
  <c r="O8" i="4" s="1"/>
  <c r="P8" i="4" s="1"/>
  <c r="N9" i="4"/>
  <c r="N10" i="4"/>
  <c r="O10" i="4" s="1"/>
  <c r="P10" i="4" s="1"/>
  <c r="N11" i="4"/>
  <c r="O11" i="4" s="1"/>
  <c r="P11" i="4" s="1"/>
  <c r="N12" i="4"/>
  <c r="O12" i="4" s="1"/>
  <c r="P12" i="4" s="1"/>
  <c r="N13" i="4"/>
  <c r="O13" i="4" s="1"/>
  <c r="P13" i="4" s="1"/>
  <c r="N14" i="4"/>
  <c r="O14" i="4" s="1"/>
  <c r="P14" i="4" s="1"/>
  <c r="N15" i="4"/>
  <c r="N7" i="4"/>
  <c r="N20" i="4"/>
  <c r="O20" i="4" s="1"/>
  <c r="P20" i="4" s="1"/>
  <c r="N21" i="4"/>
  <c r="O21" i="4" s="1"/>
  <c r="P21" i="4" s="1"/>
  <c r="N22" i="4"/>
  <c r="O22" i="4" s="1"/>
  <c r="P22" i="4" s="1"/>
  <c r="N23" i="4"/>
  <c r="O23" i="4" s="1"/>
  <c r="P23" i="4" s="1"/>
  <c r="N24" i="4"/>
  <c r="O24" i="4" s="1"/>
  <c r="P24" i="4" s="1"/>
  <c r="N25" i="4"/>
  <c r="O25" i="4" s="1"/>
  <c r="P25" i="4" s="1"/>
  <c r="N26" i="4"/>
  <c r="O26" i="4" s="1"/>
  <c r="P26" i="4" s="1"/>
  <c r="N27" i="4"/>
  <c r="O27" i="4" s="1"/>
  <c r="P27" i="4" s="1"/>
  <c r="N28" i="4"/>
  <c r="O28" i="4" s="1"/>
  <c r="P28" i="4" s="1"/>
  <c r="N29" i="4"/>
  <c r="O29" i="4" s="1"/>
  <c r="P29" i="4" s="1"/>
  <c r="N30" i="4"/>
  <c r="O30" i="4" s="1"/>
  <c r="P30" i="4" s="1"/>
  <c r="N31" i="4"/>
  <c r="O31" i="4" s="1"/>
  <c r="P31" i="4" s="1"/>
  <c r="N35" i="4"/>
  <c r="O35" i="4" s="1"/>
  <c r="P35" i="4" s="1"/>
  <c r="N36" i="4"/>
  <c r="N37" i="4"/>
  <c r="O37" i="4" s="1"/>
  <c r="P37" i="4" s="1"/>
  <c r="N38" i="4"/>
  <c r="O38" i="4" s="1"/>
  <c r="P38" i="4" s="1"/>
  <c r="N39" i="4"/>
  <c r="O39" i="4" s="1"/>
  <c r="P39" i="4" s="1"/>
  <c r="N40" i="4"/>
  <c r="O40" i="4" s="1"/>
  <c r="P40" i="4" s="1"/>
  <c r="N41" i="4"/>
  <c r="O41" i="4" s="1"/>
  <c r="P41" i="4" s="1"/>
  <c r="N42" i="4"/>
  <c r="N43" i="4"/>
  <c r="O43" i="4" s="1"/>
  <c r="P43" i="4" s="1"/>
  <c r="N44" i="4"/>
  <c r="N45" i="4"/>
  <c r="O45" i="4" s="1"/>
  <c r="P45" i="4" s="1"/>
  <c r="N49" i="4"/>
  <c r="N50" i="4"/>
  <c r="O50" i="4" s="1"/>
  <c r="P50" i="4" s="1"/>
  <c r="N51" i="4"/>
  <c r="O51" i="4" s="1"/>
  <c r="P51" i="4" s="1"/>
  <c r="N52" i="4"/>
  <c r="O52" i="4" s="1"/>
  <c r="P52" i="4" s="1"/>
  <c r="N53" i="4"/>
  <c r="N54" i="4"/>
  <c r="O54" i="4" s="1"/>
  <c r="P54" i="4" s="1"/>
  <c r="N55" i="4"/>
  <c r="N56" i="4"/>
  <c r="O56" i="4" s="1"/>
  <c r="P56" i="4" s="1"/>
  <c r="N57" i="4"/>
  <c r="N58" i="4"/>
  <c r="O58" i="4" s="1"/>
  <c r="P58" i="4" s="1"/>
  <c r="N59" i="4"/>
  <c r="O59" i="4" s="1"/>
  <c r="P59" i="4" s="1"/>
  <c r="N60" i="4"/>
  <c r="O60" i="4" s="1"/>
  <c r="P60" i="4" s="1"/>
  <c r="N64" i="4"/>
  <c r="O64" i="4" s="1"/>
  <c r="P64" i="4" s="1"/>
  <c r="N66" i="4"/>
  <c r="O66" i="4" s="1"/>
  <c r="P66" i="4" s="1"/>
  <c r="I66" i="4"/>
  <c r="K66" i="4" s="1"/>
  <c r="L66" i="4" s="1"/>
  <c r="I64" i="4"/>
  <c r="I50" i="4"/>
  <c r="K50" i="4" s="1"/>
  <c r="L50" i="4" s="1"/>
  <c r="I51" i="4"/>
  <c r="K51" i="4" s="1"/>
  <c r="L51" i="4" s="1"/>
  <c r="I52" i="4"/>
  <c r="K52" i="4" s="1"/>
  <c r="L52" i="4" s="1"/>
  <c r="I53" i="4"/>
  <c r="I54" i="4"/>
  <c r="I55" i="4"/>
  <c r="I56" i="4"/>
  <c r="K56" i="4" s="1"/>
  <c r="L56" i="4" s="1"/>
  <c r="I57" i="4"/>
  <c r="K57" i="4" s="1"/>
  <c r="L57" i="4" s="1"/>
  <c r="I58" i="4"/>
  <c r="K58" i="4" s="1"/>
  <c r="L58" i="4" s="1"/>
  <c r="I59" i="4"/>
  <c r="K59" i="4" s="1"/>
  <c r="L59" i="4" s="1"/>
  <c r="I60" i="4"/>
  <c r="K60" i="4" s="1"/>
  <c r="L60" i="4" s="1"/>
  <c r="I49" i="4"/>
  <c r="K49" i="4" s="1"/>
  <c r="L49" i="4" s="1"/>
  <c r="I36" i="4"/>
  <c r="K36" i="4" s="1"/>
  <c r="L36" i="4" s="1"/>
  <c r="I37" i="4"/>
  <c r="I38" i="4"/>
  <c r="K38" i="4" s="1"/>
  <c r="L38" i="4" s="1"/>
  <c r="I39" i="4"/>
  <c r="I40" i="4"/>
  <c r="K40" i="4" s="1"/>
  <c r="L40" i="4" s="1"/>
  <c r="I41" i="4"/>
  <c r="K41" i="4" s="1"/>
  <c r="L41" i="4" s="1"/>
  <c r="I42" i="4"/>
  <c r="K42" i="4" s="1"/>
  <c r="L42" i="4" s="1"/>
  <c r="I43" i="4"/>
  <c r="I44" i="4"/>
  <c r="K44" i="4" s="1"/>
  <c r="L44" i="4" s="1"/>
  <c r="I45" i="4"/>
  <c r="K45" i="4" s="1"/>
  <c r="L45" i="4" s="1"/>
  <c r="I35" i="4"/>
  <c r="K35" i="4" s="1"/>
  <c r="L35" i="4" s="1"/>
  <c r="I26" i="4"/>
  <c r="K26" i="4" s="1"/>
  <c r="L26" i="4" s="1"/>
  <c r="I27" i="4"/>
  <c r="K27" i="4" s="1"/>
  <c r="L27" i="4" s="1"/>
  <c r="I28" i="4"/>
  <c r="K28" i="4" s="1"/>
  <c r="L28" i="4" s="1"/>
  <c r="I29" i="4"/>
  <c r="K29" i="4" s="1"/>
  <c r="L29" i="4" s="1"/>
  <c r="I30" i="4"/>
  <c r="K30" i="4" s="1"/>
  <c r="L30" i="4" s="1"/>
  <c r="I31" i="4"/>
  <c r="K31" i="4" s="1"/>
  <c r="L31" i="4" s="1"/>
  <c r="I25" i="4"/>
  <c r="K25" i="4" s="1"/>
  <c r="L25" i="4" s="1"/>
  <c r="I21" i="4"/>
  <c r="K21" i="4" s="1"/>
  <c r="L21" i="4" s="1"/>
  <c r="I22" i="4"/>
  <c r="K22" i="4" s="1"/>
  <c r="L22" i="4" s="1"/>
  <c r="I23" i="4"/>
  <c r="K23" i="4" s="1"/>
  <c r="L23" i="4" s="1"/>
  <c r="I24" i="4"/>
  <c r="K24" i="4" s="1"/>
  <c r="L24" i="4" s="1"/>
  <c r="I10" i="4"/>
  <c r="K10" i="4" s="1"/>
  <c r="L10" i="4" s="1"/>
  <c r="I11" i="4"/>
  <c r="I12" i="4"/>
  <c r="I13" i="4"/>
  <c r="I14" i="4"/>
  <c r="K14" i="4" s="1"/>
  <c r="L14" i="4" s="1"/>
  <c r="I15" i="4"/>
  <c r="K15" i="4" s="1"/>
  <c r="L15" i="4" s="1"/>
  <c r="I20" i="4"/>
  <c r="K20" i="4" s="1"/>
  <c r="L20" i="4" s="1"/>
  <c r="I8" i="4"/>
  <c r="K8" i="4" s="1"/>
  <c r="L8" i="4" s="1"/>
  <c r="I9" i="4"/>
  <c r="K9" i="4" s="1"/>
  <c r="L9" i="4" s="1"/>
  <c r="I7" i="4"/>
  <c r="K7" i="4" s="1"/>
  <c r="L7" i="4" s="1"/>
  <c r="H65" i="1"/>
  <c r="I65" i="1"/>
  <c r="N65" i="1"/>
  <c r="O65" i="1"/>
  <c r="P65" i="1"/>
  <c r="G65" i="1"/>
  <c r="H59" i="1"/>
  <c r="I59" i="1"/>
  <c r="N59" i="1"/>
  <c r="O59" i="1"/>
  <c r="P59" i="1"/>
  <c r="G59" i="1"/>
  <c r="H44" i="1"/>
  <c r="I44" i="1"/>
  <c r="N44" i="1"/>
  <c r="O44" i="1"/>
  <c r="P44" i="1"/>
  <c r="G44" i="1"/>
  <c r="H30" i="1"/>
  <c r="I30" i="1"/>
  <c r="N30" i="1"/>
  <c r="O30" i="1"/>
  <c r="P30" i="1"/>
  <c r="G30" i="1"/>
  <c r="H14" i="1"/>
  <c r="I14" i="1"/>
  <c r="N14" i="1"/>
  <c r="O14" i="1"/>
  <c r="P14" i="1"/>
  <c r="G14" i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5" i="2"/>
  <c r="M64" i="1"/>
  <c r="L64" i="1" s="1"/>
  <c r="M62" i="1"/>
  <c r="L62" i="1" s="1"/>
  <c r="M48" i="1"/>
  <c r="L48" i="1" s="1"/>
  <c r="M49" i="1"/>
  <c r="L49" i="1" s="1"/>
  <c r="M50" i="1"/>
  <c r="L50" i="1" s="1"/>
  <c r="M51" i="1"/>
  <c r="L51" i="1" s="1"/>
  <c r="M52" i="1"/>
  <c r="L52" i="1" s="1"/>
  <c r="M53" i="1"/>
  <c r="L53" i="1" s="1"/>
  <c r="M54" i="1"/>
  <c r="L54" i="1" s="1"/>
  <c r="M55" i="1"/>
  <c r="L55" i="1" s="1"/>
  <c r="M56" i="1"/>
  <c r="L56" i="1" s="1"/>
  <c r="M57" i="1"/>
  <c r="L57" i="1" s="1"/>
  <c r="M58" i="1"/>
  <c r="L58" i="1" s="1"/>
  <c r="M47" i="1"/>
  <c r="L47" i="1" s="1"/>
  <c r="M41" i="1"/>
  <c r="L41" i="1" s="1"/>
  <c r="AC22" i="5" l="1"/>
  <c r="AD27" i="5"/>
  <c r="AC20" i="5"/>
  <c r="AD20" i="5" s="1"/>
  <c r="AD25" i="5"/>
  <c r="AO25" i="5" s="1"/>
  <c r="AX25" i="5" s="1"/>
  <c r="BA25" i="5" s="1"/>
  <c r="BC25" i="5" s="1"/>
  <c r="BE25" i="5" s="1"/>
  <c r="BF25" i="5" s="1"/>
  <c r="AD26" i="5"/>
  <c r="AE26" i="5" s="1"/>
  <c r="AF26" i="5" s="1"/>
  <c r="AG26" i="5" s="1"/>
  <c r="AH26" i="5" s="1"/>
  <c r="AI26" i="5" s="1"/>
  <c r="AJ26" i="5" s="1"/>
  <c r="AK26" i="5" s="1"/>
  <c r="AL26" i="5" s="1"/>
  <c r="AN26" i="5" s="1"/>
  <c r="AP26" i="5" s="1"/>
  <c r="AR26" i="5" s="1"/>
  <c r="AT26" i="5" s="1"/>
  <c r="AV26" i="5" s="1"/>
  <c r="AD31" i="5"/>
  <c r="AE31" i="5" s="1"/>
  <c r="AO21" i="5"/>
  <c r="AE28" i="5"/>
  <c r="AO28" i="5"/>
  <c r="AX28" i="5" s="1"/>
  <c r="BA28" i="5" s="1"/>
  <c r="BC28" i="5" s="1"/>
  <c r="BE28" i="5" s="1"/>
  <c r="BF28" i="5" s="1"/>
  <c r="AE29" i="5"/>
  <c r="AF29" i="5" s="1"/>
  <c r="AG29" i="5" s="1"/>
  <c r="AH29" i="5" s="1"/>
  <c r="AI29" i="5" s="1"/>
  <c r="AJ29" i="5" s="1"/>
  <c r="AK29" i="5" s="1"/>
  <c r="AL29" i="5" s="1"/>
  <c r="AN29" i="5" s="1"/>
  <c r="AP29" i="5" s="1"/>
  <c r="AR29" i="5" s="1"/>
  <c r="AT29" i="5" s="1"/>
  <c r="AV29" i="5" s="1"/>
  <c r="AO29" i="5"/>
  <c r="AX29" i="5" s="1"/>
  <c r="BA29" i="5" s="1"/>
  <c r="BC29" i="5" s="1"/>
  <c r="BE29" i="5" s="1"/>
  <c r="BF29" i="5" s="1"/>
  <c r="AE25" i="5"/>
  <c r="AE30" i="5"/>
  <c r="AF30" i="5" s="1"/>
  <c r="AG30" i="5" s="1"/>
  <c r="AH30" i="5" s="1"/>
  <c r="AI30" i="5" s="1"/>
  <c r="AJ30" i="5" s="1"/>
  <c r="AK30" i="5" s="1"/>
  <c r="AL30" i="5" s="1"/>
  <c r="AN30" i="5" s="1"/>
  <c r="AP30" i="5" s="1"/>
  <c r="AR30" i="5" s="1"/>
  <c r="AT30" i="5" s="1"/>
  <c r="AV30" i="5" s="1"/>
  <c r="AO30" i="5"/>
  <c r="AX30" i="5" s="1"/>
  <c r="BA30" i="5" s="1"/>
  <c r="BC30" i="5" s="1"/>
  <c r="BE30" i="5" s="1"/>
  <c r="BF30" i="5" s="1"/>
  <c r="AE23" i="5"/>
  <c r="AO23" i="5"/>
  <c r="AX23" i="5" s="1"/>
  <c r="BA23" i="5" s="1"/>
  <c r="BC23" i="5" s="1"/>
  <c r="BE23" i="5" s="1"/>
  <c r="BF23" i="5" s="1"/>
  <c r="AO27" i="5"/>
  <c r="AE27" i="5"/>
  <c r="AE24" i="5"/>
  <c r="AF24" i="5" s="1"/>
  <c r="AE20" i="5"/>
  <c r="AF20" i="5" s="1"/>
  <c r="AG20" i="5" s="1"/>
  <c r="AH20" i="5" s="1"/>
  <c r="AI20" i="5" s="1"/>
  <c r="AC15" i="5"/>
  <c r="AD15" i="5" s="1"/>
  <c r="AO15" i="5" s="1"/>
  <c r="AR14" i="5"/>
  <c r="AH14" i="5"/>
  <c r="AR13" i="5"/>
  <c r="AH13" i="5"/>
  <c r="AC11" i="5"/>
  <c r="AD11" i="5" s="1"/>
  <c r="AC10" i="5"/>
  <c r="AD10" i="5" s="1"/>
  <c r="AO10" i="5" s="1"/>
  <c r="AC9" i="5"/>
  <c r="AD9" i="5" s="1"/>
  <c r="AC8" i="5"/>
  <c r="AD8" i="5" s="1"/>
  <c r="AE11" i="5"/>
  <c r="AO11" i="5"/>
  <c r="AC13" i="5"/>
  <c r="AD13" i="5" s="1"/>
  <c r="AE13" i="5" s="1"/>
  <c r="AP13" i="5" s="1"/>
  <c r="AE12" i="5"/>
  <c r="AO12" i="5"/>
  <c r="AO14" i="5"/>
  <c r="AE14" i="5"/>
  <c r="AP14" i="5" s="1"/>
  <c r="AC7" i="5"/>
  <c r="O9" i="4"/>
  <c r="P9" i="4" s="1"/>
  <c r="O7" i="4"/>
  <c r="P7" i="4" s="1"/>
  <c r="O15" i="4"/>
  <c r="P15" i="4" s="1"/>
  <c r="K13" i="4"/>
  <c r="L13" i="4" s="1"/>
  <c r="K12" i="4"/>
  <c r="L12" i="4" s="1"/>
  <c r="K43" i="4"/>
  <c r="L43" i="4" s="1"/>
  <c r="K11" i="4"/>
  <c r="L11" i="4" s="1"/>
  <c r="K54" i="4"/>
  <c r="L54" i="4" s="1"/>
  <c r="K64" i="4"/>
  <c r="L64" i="4" s="1"/>
  <c r="K55" i="4"/>
  <c r="L55" i="4" s="1"/>
  <c r="K53" i="4"/>
  <c r="L53" i="4" s="1"/>
  <c r="K39" i="4"/>
  <c r="L39" i="4" s="1"/>
  <c r="K37" i="4"/>
  <c r="L37" i="4" s="1"/>
  <c r="M34" i="1"/>
  <c r="L34" i="1" s="1"/>
  <c r="M35" i="1"/>
  <c r="L35" i="1" s="1"/>
  <c r="M36" i="1"/>
  <c r="L36" i="1" s="1"/>
  <c r="M37" i="1"/>
  <c r="L37" i="1" s="1"/>
  <c r="M38" i="1"/>
  <c r="L38" i="1" s="1"/>
  <c r="M42" i="1"/>
  <c r="L42" i="1" s="1"/>
  <c r="M43" i="1"/>
  <c r="L43" i="1" s="1"/>
  <c r="M33" i="1"/>
  <c r="L33" i="1" s="1"/>
  <c r="AD22" i="5" l="1"/>
  <c r="AE22" i="5" s="1"/>
  <c r="AF22" i="5" s="1"/>
  <c r="AO31" i="5"/>
  <c r="AX31" i="5" s="1"/>
  <c r="BA31" i="5" s="1"/>
  <c r="BC31" i="5" s="1"/>
  <c r="BE31" i="5" s="1"/>
  <c r="BF31" i="5" s="1"/>
  <c r="AO22" i="5"/>
  <c r="AO26" i="5"/>
  <c r="AJ20" i="5"/>
  <c r="AK20" i="5" s="1"/>
  <c r="AL20" i="5" s="1"/>
  <c r="AN20" i="5" s="1"/>
  <c r="AP20" i="5" s="1"/>
  <c r="AR20" i="5" s="1"/>
  <c r="AT20" i="5" s="1"/>
  <c r="AQ24" i="5"/>
  <c r="AG24" i="5"/>
  <c r="AH24" i="5" s="1"/>
  <c r="AI24" i="5" s="1"/>
  <c r="AJ24" i="5" s="1"/>
  <c r="AK24" i="5" s="1"/>
  <c r="AL24" i="5" s="1"/>
  <c r="AN24" i="5" s="1"/>
  <c r="AP24" i="5" s="1"/>
  <c r="AR24" i="5" s="1"/>
  <c r="AT24" i="5" s="1"/>
  <c r="AV24" i="5" s="1"/>
  <c r="AF27" i="5"/>
  <c r="AG27" i="5" s="1"/>
  <c r="AH27" i="5" s="1"/>
  <c r="AI27" i="5" s="1"/>
  <c r="AJ27" i="5" s="1"/>
  <c r="AK27" i="5" s="1"/>
  <c r="AL27" i="5" s="1"/>
  <c r="AN27" i="5" s="1"/>
  <c r="AP27" i="5" s="1"/>
  <c r="AR27" i="5" s="1"/>
  <c r="AT27" i="5" s="1"/>
  <c r="AV27" i="5" s="1"/>
  <c r="AF31" i="5"/>
  <c r="AG31" i="5" s="1"/>
  <c r="AH31" i="5" s="1"/>
  <c r="AI31" i="5" s="1"/>
  <c r="AJ31" i="5" s="1"/>
  <c r="AK31" i="5" s="1"/>
  <c r="AL31" i="5" s="1"/>
  <c r="AN31" i="5" s="1"/>
  <c r="AP31" i="5" s="1"/>
  <c r="AR31" i="5" s="1"/>
  <c r="AT31" i="5" s="1"/>
  <c r="AV31" i="5" s="1"/>
  <c r="AQ29" i="5"/>
  <c r="AS29" i="5" s="1"/>
  <c r="AU29" i="5" s="1"/>
  <c r="AW29" i="5" s="1"/>
  <c r="AQ26" i="5"/>
  <c r="AS26" i="5" s="1"/>
  <c r="AU26" i="5" s="1"/>
  <c r="AW26" i="5" s="1"/>
  <c r="AX26" i="5"/>
  <c r="BA26" i="5" s="1"/>
  <c r="BC26" i="5" s="1"/>
  <c r="BE26" i="5" s="1"/>
  <c r="BF26" i="5" s="1"/>
  <c r="AX27" i="5"/>
  <c r="BA27" i="5" s="1"/>
  <c r="BC27" i="5" s="1"/>
  <c r="BE27" i="5" s="1"/>
  <c r="BF27" i="5" s="1"/>
  <c r="AF28" i="5"/>
  <c r="AQ30" i="5"/>
  <c r="AS30" i="5" s="1"/>
  <c r="AU30" i="5" s="1"/>
  <c r="AW30" i="5" s="1"/>
  <c r="AF23" i="5"/>
  <c r="AG23" i="5" s="1"/>
  <c r="AH23" i="5" s="1"/>
  <c r="AI23" i="5" s="1"/>
  <c r="AJ23" i="5" s="1"/>
  <c r="AK23" i="5" s="1"/>
  <c r="AL23" i="5" s="1"/>
  <c r="AN23" i="5" s="1"/>
  <c r="AP23" i="5" s="1"/>
  <c r="AR23" i="5" s="1"/>
  <c r="AT23" i="5" s="1"/>
  <c r="AV23" i="5" s="1"/>
  <c r="AF25" i="5"/>
  <c r="AO20" i="5"/>
  <c r="AQ20" i="5" s="1"/>
  <c r="AS20" i="5" s="1"/>
  <c r="AU20" i="5" s="1"/>
  <c r="AW20" i="5" s="1"/>
  <c r="AE15" i="5"/>
  <c r="AP15" i="5" s="1"/>
  <c r="AX15" i="5" s="1"/>
  <c r="BA15" i="5" s="1"/>
  <c r="BC15" i="5" s="1"/>
  <c r="BE15" i="5" s="1"/>
  <c r="AS14" i="5"/>
  <c r="AI14" i="5"/>
  <c r="AS13" i="5"/>
  <c r="AI13" i="5"/>
  <c r="AP12" i="5"/>
  <c r="AF12" i="5"/>
  <c r="AE8" i="5"/>
  <c r="AO8" i="5"/>
  <c r="AP11" i="5"/>
  <c r="AF11" i="5"/>
  <c r="AO13" i="5"/>
  <c r="AE10" i="5"/>
  <c r="AF10" i="5" s="1"/>
  <c r="AF8" i="5"/>
  <c r="AP8" i="5"/>
  <c r="AO9" i="5"/>
  <c r="AE9" i="5"/>
  <c r="AF9" i="5" s="1"/>
  <c r="K23" i="1"/>
  <c r="M23" i="1" s="1"/>
  <c r="L23" i="1" s="1"/>
  <c r="M20" i="1"/>
  <c r="L20" i="1" s="1"/>
  <c r="M19" i="1"/>
  <c r="L19" i="1" s="1"/>
  <c r="M21" i="1"/>
  <c r="L21" i="1" s="1"/>
  <c r="M22" i="1"/>
  <c r="L22" i="1" s="1"/>
  <c r="M24" i="1"/>
  <c r="L24" i="1" s="1"/>
  <c r="M25" i="1"/>
  <c r="L25" i="1" s="1"/>
  <c r="M26" i="1"/>
  <c r="L26" i="1" s="1"/>
  <c r="M27" i="1"/>
  <c r="L27" i="1" s="1"/>
  <c r="M28" i="1"/>
  <c r="L28" i="1" s="1"/>
  <c r="M29" i="1"/>
  <c r="L29" i="1" s="1"/>
  <c r="M18" i="1"/>
  <c r="L18" i="1" s="1"/>
  <c r="K13" i="1"/>
  <c r="M13" i="1" s="1"/>
  <c r="L13" i="1" s="1"/>
  <c r="K8" i="1"/>
  <c r="M8" i="1" s="1"/>
  <c r="L8" i="1" s="1"/>
  <c r="K7" i="1"/>
  <c r="M7" i="1" s="1"/>
  <c r="L7" i="1" s="1"/>
  <c r="K6" i="1"/>
  <c r="M6" i="1" s="1"/>
  <c r="L6" i="1" s="1"/>
  <c r="M9" i="1"/>
  <c r="L9" i="1" s="1"/>
  <c r="M10" i="1"/>
  <c r="L10" i="1" s="1"/>
  <c r="M12" i="1"/>
  <c r="L12" i="1" s="1"/>
  <c r="M5" i="1"/>
  <c r="L5" i="1" s="1"/>
  <c r="AG22" i="5" l="1"/>
  <c r="AH22" i="5" s="1"/>
  <c r="AI22" i="5" s="1"/>
  <c r="AJ22" i="5" s="1"/>
  <c r="AK22" i="5" s="1"/>
  <c r="AL22" i="5" s="1"/>
  <c r="AN22" i="5" s="1"/>
  <c r="AP22" i="5" s="1"/>
  <c r="AR22" i="5" s="1"/>
  <c r="AT22" i="5" s="1"/>
  <c r="AV22" i="5" s="1"/>
  <c r="AQ22" i="5"/>
  <c r="AS22" i="5" s="1"/>
  <c r="AU22" i="5" s="1"/>
  <c r="AW22" i="5" s="1"/>
  <c r="AN21" i="5"/>
  <c r="AP21" i="5" s="1"/>
  <c r="AR21" i="5" s="1"/>
  <c r="AT21" i="5" s="1"/>
  <c r="AV21" i="5" s="1"/>
  <c r="AQ23" i="5"/>
  <c r="AS23" i="5" s="1"/>
  <c r="AU23" i="5" s="1"/>
  <c r="AW23" i="5" s="1"/>
  <c r="AQ27" i="5"/>
  <c r="AS27" i="5" s="1"/>
  <c r="AU27" i="5" s="1"/>
  <c r="AW27" i="5" s="1"/>
  <c r="AQ21" i="5"/>
  <c r="AS21" i="5" s="1"/>
  <c r="AU21" i="5" s="1"/>
  <c r="AW21" i="5" s="1"/>
  <c r="AV20" i="5"/>
  <c r="AX20" i="5" s="1"/>
  <c r="BA20" i="5" s="1"/>
  <c r="BC20" i="5" s="1"/>
  <c r="BE20" i="5" s="1"/>
  <c r="BF20" i="5" s="1"/>
  <c r="AQ31" i="5"/>
  <c r="AS31" i="5" s="1"/>
  <c r="AU31" i="5" s="1"/>
  <c r="AW31" i="5" s="1"/>
  <c r="AQ25" i="5"/>
  <c r="AG25" i="5"/>
  <c r="AG28" i="5"/>
  <c r="AQ28" i="5"/>
  <c r="AS24" i="5"/>
  <c r="AU24" i="5" s="1"/>
  <c r="AW24" i="5" s="1"/>
  <c r="AJ14" i="5"/>
  <c r="AT14" i="5"/>
  <c r="AT13" i="5"/>
  <c r="AJ13" i="5"/>
  <c r="AG12" i="5"/>
  <c r="AQ12" i="5"/>
  <c r="AQ11" i="5"/>
  <c r="AG11" i="5"/>
  <c r="AP10" i="5"/>
  <c r="AG9" i="5"/>
  <c r="AQ9" i="5"/>
  <c r="AP9" i="5"/>
  <c r="AG8" i="5"/>
  <c r="AQ8" i="5"/>
  <c r="AG10" i="5"/>
  <c r="AQ10" i="5"/>
  <c r="AQ7" i="5"/>
  <c r="AX22" i="5" l="1"/>
  <c r="BA22" i="5" s="1"/>
  <c r="BC22" i="5" s="1"/>
  <c r="BE22" i="5" s="1"/>
  <c r="BF22" i="5" s="1"/>
  <c r="AX21" i="5"/>
  <c r="BA21" i="5" s="1"/>
  <c r="BC21" i="5" s="1"/>
  <c r="BE21" i="5" s="1"/>
  <c r="AH28" i="5"/>
  <c r="AI28" i="5" s="1"/>
  <c r="AJ28" i="5" s="1"/>
  <c r="AK28" i="5" s="1"/>
  <c r="AL28" i="5" s="1"/>
  <c r="AN28" i="5" s="1"/>
  <c r="AP28" i="5" s="1"/>
  <c r="AR28" i="5" s="1"/>
  <c r="AT28" i="5" s="1"/>
  <c r="AV28" i="5" s="1"/>
  <c r="AH25" i="5"/>
  <c r="AS28" i="5"/>
  <c r="AK14" i="5"/>
  <c r="AU14" i="5"/>
  <c r="AU13" i="5"/>
  <c r="AK13" i="5"/>
  <c r="AH12" i="5"/>
  <c r="AR12" i="5"/>
  <c r="AR11" i="5"/>
  <c r="AH11" i="5"/>
  <c r="AH10" i="5"/>
  <c r="AR10" i="5"/>
  <c r="AR8" i="5"/>
  <c r="AH8" i="5"/>
  <c r="AR9" i="5"/>
  <c r="AH9" i="5"/>
  <c r="AR7" i="5"/>
  <c r="AU28" i="5" l="1"/>
  <c r="AW28" i="5" s="1"/>
  <c r="AS25" i="5"/>
  <c r="AI25" i="5"/>
  <c r="AV14" i="5"/>
  <c r="AL14" i="5"/>
  <c r="AV13" i="5"/>
  <c r="AS12" i="5"/>
  <c r="AI12" i="5"/>
  <c r="AI11" i="5"/>
  <c r="AS11" i="5"/>
  <c r="AS9" i="5"/>
  <c r="AI9" i="5"/>
  <c r="AS8" i="5"/>
  <c r="AI8" i="5"/>
  <c r="AS10" i="5"/>
  <c r="AI10" i="5"/>
  <c r="AH7" i="5"/>
  <c r="AS7" i="5" s="1"/>
  <c r="AJ25" i="5" l="1"/>
  <c r="AK25" i="5" s="1"/>
  <c r="AL25" i="5" s="1"/>
  <c r="AN25" i="5" s="1"/>
  <c r="AP25" i="5" s="1"/>
  <c r="AR25" i="5" s="1"/>
  <c r="AT25" i="5" s="1"/>
  <c r="AV25" i="5" s="1"/>
  <c r="AW14" i="5"/>
  <c r="AX14" i="5" s="1"/>
  <c r="BA14" i="5" s="1"/>
  <c r="BC14" i="5" s="1"/>
  <c r="BE14" i="5" s="1"/>
  <c r="AN14" i="5"/>
  <c r="AW13" i="5"/>
  <c r="AX13" i="5" s="1"/>
  <c r="AT12" i="5"/>
  <c r="AJ12" i="5"/>
  <c r="AJ11" i="5"/>
  <c r="AT11" i="5"/>
  <c r="AT10" i="5"/>
  <c r="AJ10" i="5"/>
  <c r="AT8" i="5"/>
  <c r="AJ8" i="5"/>
  <c r="AT9" i="5"/>
  <c r="AJ9" i="5"/>
  <c r="AI7" i="5"/>
  <c r="AT7" i="5" s="1"/>
  <c r="AU25" i="5" l="1"/>
  <c r="AW25" i="5" s="1"/>
  <c r="AK12" i="5"/>
  <c r="AU12" i="5"/>
  <c r="AU11" i="5"/>
  <c r="AK11" i="5"/>
  <c r="AU9" i="5"/>
  <c r="AK9" i="5"/>
  <c r="AU8" i="5"/>
  <c r="AK8" i="5"/>
  <c r="AK10" i="5"/>
  <c r="AU10" i="5"/>
  <c r="AJ7" i="5"/>
  <c r="AL12" i="5" l="1"/>
  <c r="AV12" i="5"/>
  <c r="AV11" i="5"/>
  <c r="AL11" i="5"/>
  <c r="AV10" i="5"/>
  <c r="AL10" i="5"/>
  <c r="AL8" i="5"/>
  <c r="AV8" i="5"/>
  <c r="AL9" i="5"/>
  <c r="AV9" i="5"/>
  <c r="AK7" i="5"/>
  <c r="AU7" i="5"/>
  <c r="AW12" i="5" l="1"/>
  <c r="AX12" i="5" s="1"/>
  <c r="BA12" i="5" s="1"/>
  <c r="BC12" i="5" s="1"/>
  <c r="BE12" i="5" s="1"/>
  <c r="AN12" i="5"/>
  <c r="AN11" i="5"/>
  <c r="AW11" i="5"/>
  <c r="AX11" i="5" s="1"/>
  <c r="BA11" i="5" s="1"/>
  <c r="BC11" i="5" s="1"/>
  <c r="BE11" i="5" s="1"/>
  <c r="AN9" i="5"/>
  <c r="AW9" i="5"/>
  <c r="AX9" i="5" s="1"/>
  <c r="BA9" i="5" s="1"/>
  <c r="BC9" i="5" s="1"/>
  <c r="BE9" i="5" s="1"/>
  <c r="AW8" i="5"/>
  <c r="AX8" i="5" s="1"/>
  <c r="BA8" i="5" s="1"/>
  <c r="BC8" i="5" s="1"/>
  <c r="BE8" i="5" s="1"/>
  <c r="AN8" i="5"/>
  <c r="AN10" i="5"/>
  <c r="AW10" i="5"/>
  <c r="AX10" i="5" s="1"/>
  <c r="BA10" i="5" s="1"/>
  <c r="BC10" i="5" s="1"/>
  <c r="BE10" i="5" s="1"/>
  <c r="AL7" i="5"/>
  <c r="AV7" i="5"/>
  <c r="AW7" i="5" l="1"/>
  <c r="AX7" i="5" s="1"/>
  <c r="BA7" i="5" s="1"/>
  <c r="BC7" i="5" s="1"/>
  <c r="BE7" i="5" s="1"/>
  <c r="AN7" i="5"/>
</calcChain>
</file>

<file path=xl/sharedStrings.xml><?xml version="1.0" encoding="utf-8"?>
<sst xmlns="http://schemas.openxmlformats.org/spreadsheetml/2006/main" count="1879" uniqueCount="265">
  <si>
    <t>No.</t>
  </si>
  <si>
    <t>Ticker</t>
  </si>
  <si>
    <t>Company</t>
  </si>
  <si>
    <t>Country</t>
  </si>
  <si>
    <t>Market Cap</t>
  </si>
  <si>
    <t>P/E</t>
  </si>
  <si>
    <t>Price</t>
  </si>
  <si>
    <t>Change</t>
  </si>
  <si>
    <t>Volume</t>
  </si>
  <si>
    <t>V</t>
  </si>
  <si>
    <t>Visa Inc.</t>
  </si>
  <si>
    <t>USA</t>
  </si>
  <si>
    <t>471.07B</t>
  </si>
  <si>
    <t>MA</t>
  </si>
  <si>
    <t>Mastercard Incorporated</t>
  </si>
  <si>
    <t>357.54B</t>
  </si>
  <si>
    <t>AXP</t>
  </si>
  <si>
    <t>American Express Company</t>
  </si>
  <si>
    <t>126.92B</t>
  </si>
  <si>
    <t>DFS</t>
  </si>
  <si>
    <t>Discover Financial Services</t>
  </si>
  <si>
    <t>31.00B</t>
  </si>
  <si>
    <t>OMF</t>
  </si>
  <si>
    <t>OneMain Holdings, Inc.</t>
  </si>
  <si>
    <t>5.22B</t>
  </si>
  <si>
    <t>ORCC</t>
  </si>
  <si>
    <t>Owl Rock Capital Corporation</t>
  </si>
  <si>
    <t>5.19B</t>
  </si>
  <si>
    <t>FCFS</t>
  </si>
  <si>
    <t>FirstCash Holdings, Inc</t>
  </si>
  <si>
    <t>4.16B</t>
  </si>
  <si>
    <t>SLM</t>
  </si>
  <si>
    <t>SLM Corporation</t>
  </si>
  <si>
    <t>3.76B</t>
  </si>
  <si>
    <t>BFH</t>
  </si>
  <si>
    <t>Bread Financial Holdings, Inc.</t>
  </si>
  <si>
    <t>2.08B</t>
  </si>
  <si>
    <t>OCSL</t>
  </si>
  <si>
    <t>Oaktree Specialty Lending Corporation</t>
  </si>
  <si>
    <t>AGM</t>
  </si>
  <si>
    <t>Federal Agricultural Mortgage Corporation</t>
  </si>
  <si>
    <t>BBDC</t>
  </si>
  <si>
    <t>Barings BDC, Inc.</t>
  </si>
  <si>
    <t>RWAY</t>
  </si>
  <si>
    <t>Runway Growth Finance Corp.</t>
  </si>
  <si>
    <t>MFIN</t>
  </si>
  <si>
    <t>Medallion Financial Corp.</t>
  </si>
  <si>
    <t>PARENT SECTOR: FINANCIAL</t>
  </si>
  <si>
    <t>P/B</t>
  </si>
  <si>
    <t>Debt/Assets</t>
  </si>
  <si>
    <t>Div Yield</t>
  </si>
  <si>
    <t>Fwd P/E</t>
  </si>
  <si>
    <t>PEG</t>
  </si>
  <si>
    <t>P/S</t>
  </si>
  <si>
    <t>P/C</t>
  </si>
  <si>
    <t>P/FCF</t>
  </si>
  <si>
    <t>EPS this Y</t>
  </si>
  <si>
    <t>EPS next Y</t>
  </si>
  <si>
    <t>EPS past 5Y</t>
  </si>
  <si>
    <t>EPS next 5Y</t>
  </si>
  <si>
    <t>Sales past 5Y</t>
  </si>
  <si>
    <t>-</t>
  </si>
  <si>
    <t>Forward P/E</t>
  </si>
  <si>
    <t>Dividend</t>
  </si>
  <si>
    <t>ROA</t>
  </si>
  <si>
    <t>ROE</t>
  </si>
  <si>
    <t>ROI</t>
  </si>
  <si>
    <t>LTDebt/Eq</t>
  </si>
  <si>
    <t>Debt/Eq</t>
  </si>
  <si>
    <t>Gross M</t>
  </si>
  <si>
    <t>Oper M</t>
  </si>
  <si>
    <t>Profit M</t>
  </si>
  <si>
    <t>Earnings</t>
  </si>
  <si>
    <t>Jan 26/a</t>
  </si>
  <si>
    <t>Jan 26/b</t>
  </si>
  <si>
    <t>Jan 27/b</t>
  </si>
  <si>
    <t>Jan 18/a</t>
  </si>
  <si>
    <t>Feb 07/b</t>
  </si>
  <si>
    <t>Nov 02/a</t>
  </si>
  <si>
    <t>Feb 02/b</t>
  </si>
  <si>
    <t>Feb 01/a</t>
  </si>
  <si>
    <t>Nov 03/a</t>
  </si>
  <si>
    <t>Profit Margin</t>
  </si>
  <si>
    <t>Total Assets</t>
  </si>
  <si>
    <t>Total Debt</t>
  </si>
  <si>
    <t>N/A</t>
  </si>
  <si>
    <t>(billion)</t>
  </si>
  <si>
    <t>SUBGROUP: Credit Services</t>
  </si>
  <si>
    <t>JPM</t>
  </si>
  <si>
    <t>JPMorgan Chase &amp; Co.</t>
  </si>
  <si>
    <t>412.02B</t>
  </si>
  <si>
    <t>BAC</t>
  </si>
  <si>
    <t>Bank of America Corporation</t>
  </si>
  <si>
    <t>290.41B</t>
  </si>
  <si>
    <t>WFC</t>
  </si>
  <si>
    <t>Wells Fargo &amp; Company</t>
  </si>
  <si>
    <t>182.50B</t>
  </si>
  <si>
    <t>RY</t>
  </si>
  <si>
    <t>Royal Bank of Canada</t>
  </si>
  <si>
    <t>Canada</t>
  </si>
  <si>
    <t>142.84B</t>
  </si>
  <si>
    <t>TD</t>
  </si>
  <si>
    <t>The Toronto-Dominion Bank</t>
  </si>
  <si>
    <t>125.96B</t>
  </si>
  <si>
    <t>C</t>
  </si>
  <si>
    <t>Citigroup Inc.</t>
  </si>
  <si>
    <t>101.54B</t>
  </si>
  <si>
    <t>MUFG</t>
  </si>
  <si>
    <t>Mitsubishi UFJ Financial Group, Inc.</t>
  </si>
  <si>
    <t>Japan</t>
  </si>
  <si>
    <t>93.34B</t>
  </si>
  <si>
    <t>UBS</t>
  </si>
  <si>
    <t>UBS Group AG</t>
  </si>
  <si>
    <t>Switzerland</t>
  </si>
  <si>
    <t>76.39B</t>
  </si>
  <si>
    <t>BNS</t>
  </si>
  <si>
    <t>The Bank of Nova Scotia</t>
  </si>
  <si>
    <t>65.33B</t>
  </si>
  <si>
    <t>SMFG</t>
  </si>
  <si>
    <t>Sumitomo Mitsui Financial Group, Inc.</t>
  </si>
  <si>
    <t>59.46B</t>
  </si>
  <si>
    <t>ING</t>
  </si>
  <si>
    <t>ING Groep N.V.</t>
  </si>
  <si>
    <t>Netherlands</t>
  </si>
  <si>
    <t>52.41B</t>
  </si>
  <si>
    <t>41.80B</t>
  </si>
  <si>
    <t>EWBC</t>
  </si>
  <si>
    <t>East West Bancorp, Inc.</t>
  </si>
  <si>
    <t>11.18B</t>
  </si>
  <si>
    <t>SUBGROUP: Banks Diversified</t>
  </si>
  <si>
    <t>Jan 13/b</t>
  </si>
  <si>
    <t>Nov 30/b</t>
  </si>
  <si>
    <t>Mar 02/b</t>
  </si>
  <si>
    <t>Jan 31/b</t>
  </si>
  <si>
    <t>Feb 28/b</t>
  </si>
  <si>
    <t>SUBGROUP: Capital Markets</t>
  </si>
  <si>
    <t>MS</t>
  </si>
  <si>
    <t>Morgan Stanley</t>
  </si>
  <si>
    <t>165.39B</t>
  </si>
  <si>
    <t>SCHW</t>
  </si>
  <si>
    <t>The Charles Schwab Corporation</t>
  </si>
  <si>
    <t>145.91B</t>
  </si>
  <si>
    <t>GS</t>
  </si>
  <si>
    <t>The Goldman Sachs Group, Inc.</t>
  </si>
  <si>
    <t>126.86B</t>
  </si>
  <si>
    <t>IBKR</t>
  </si>
  <si>
    <t>Interactive Brokers Group, Inc.</t>
  </si>
  <si>
    <t>35.11B</t>
  </si>
  <si>
    <t>RJF</t>
  </si>
  <si>
    <t>Raymond James Financial, Inc.</t>
  </si>
  <si>
    <t>23.71B</t>
  </si>
  <si>
    <t>LPLA</t>
  </si>
  <si>
    <t>LPL Financial Holdings Inc.</t>
  </si>
  <si>
    <t>18.73B</t>
  </si>
  <si>
    <t>TW</t>
  </si>
  <si>
    <t>Tradeweb Markets Inc.</t>
  </si>
  <si>
    <t>17.10B</t>
  </si>
  <si>
    <t>MKTX</t>
  </si>
  <si>
    <t>MarketAxess Holdings Inc.</t>
  </si>
  <si>
    <t>14.68B</t>
  </si>
  <si>
    <t>SF</t>
  </si>
  <si>
    <t>Stifel Financial Corp.</t>
  </si>
  <si>
    <t>7.10B</t>
  </si>
  <si>
    <t>HLI</t>
  </si>
  <si>
    <t>Houlihan Lokey, Inc.</t>
  </si>
  <si>
    <t>6.60B</t>
  </si>
  <si>
    <t>EVR</t>
  </si>
  <si>
    <t>Evercore Inc.</t>
  </si>
  <si>
    <t>5.05B</t>
  </si>
  <si>
    <t>Jan 17/b</t>
  </si>
  <si>
    <t>Jan 18/b</t>
  </si>
  <si>
    <t>Jan 17/a</t>
  </si>
  <si>
    <t>Jan 25/a</t>
  </si>
  <si>
    <t>Feb 02/a</t>
  </si>
  <si>
    <t>Jan 25/b</t>
  </si>
  <si>
    <t>Jan 31/a</t>
  </si>
  <si>
    <t>Feb 01/b</t>
  </si>
  <si>
    <t>Feb 07/a</t>
  </si>
  <si>
    <t>BX</t>
  </si>
  <si>
    <t>Blackstone Inc.</t>
  </si>
  <si>
    <t>119.04B</t>
  </si>
  <si>
    <t>BLK</t>
  </si>
  <si>
    <t>BlackRock, Inc.</t>
  </si>
  <si>
    <t>111.26B</t>
  </si>
  <si>
    <t>BK</t>
  </si>
  <si>
    <t>The Bank of New York Mellon Corporation</t>
  </si>
  <si>
    <t>AMP</t>
  </si>
  <si>
    <t>Ameriprise Financial, Inc.</t>
  </si>
  <si>
    <t>36.47B</t>
  </si>
  <si>
    <t>STT</t>
  </si>
  <si>
    <t>State Street Corporation</t>
  </si>
  <si>
    <t>33.13B</t>
  </si>
  <si>
    <t>TROW</t>
  </si>
  <si>
    <t>T. Rowe Price Group, Inc.</t>
  </si>
  <si>
    <t>27.61B</t>
  </si>
  <si>
    <t>ARES</t>
  </si>
  <si>
    <t>Ares Management Corporation</t>
  </si>
  <si>
    <t>24.75B</t>
  </si>
  <si>
    <t>NTRS</t>
  </si>
  <si>
    <t>Northern Trust Corporation</t>
  </si>
  <si>
    <t>20.44B</t>
  </si>
  <si>
    <t>BEN</t>
  </si>
  <si>
    <t>Franklin Resources, Inc.</t>
  </si>
  <si>
    <t>16.02B</t>
  </si>
  <si>
    <t>CRBG</t>
  </si>
  <si>
    <t>Corebridge Financial, Inc.</t>
  </si>
  <si>
    <t>14.21B</t>
  </si>
  <si>
    <t>CG</t>
  </si>
  <si>
    <t>The Carlyle Group Inc.</t>
  </si>
  <si>
    <t>13.05B</t>
  </si>
  <si>
    <t>ARCC</t>
  </si>
  <si>
    <t>Ares Capital Corporation</t>
  </si>
  <si>
    <t>10.32B</t>
  </si>
  <si>
    <t>SUBGROUP: Asset Management</t>
  </si>
  <si>
    <t>Jan 20/b</t>
  </si>
  <si>
    <t>Feb 09/b</t>
  </si>
  <si>
    <t>Jan 19/b</t>
  </si>
  <si>
    <t>Jan 30/b</t>
  </si>
  <si>
    <t>Feb 17/b</t>
  </si>
  <si>
    <t>SUBGROUP: Financial Conglomerate</t>
  </si>
  <si>
    <t>JEF</t>
  </si>
  <si>
    <t>Jefferies Financial Group Inc.</t>
  </si>
  <si>
    <t>8.86B</t>
  </si>
  <si>
    <t>RILY</t>
  </si>
  <si>
    <t>B. Riley Financial, Inc.</t>
  </si>
  <si>
    <t>1.19B</t>
  </si>
  <si>
    <t>VOYA</t>
  </si>
  <si>
    <t>Voya Financial, Inc.</t>
  </si>
  <si>
    <t>7.14B</t>
  </si>
  <si>
    <t>Jan 09/a</t>
  </si>
  <si>
    <t>Current Assets</t>
  </si>
  <si>
    <t>Total Liabilities</t>
  </si>
  <si>
    <t>Outstanding Shares</t>
  </si>
  <si>
    <t>NCAVPS</t>
  </si>
  <si>
    <t>(billions)</t>
  </si>
  <si>
    <t>Assets/Debt</t>
  </si>
  <si>
    <t>EPS</t>
  </si>
  <si>
    <t>Growth Rate</t>
  </si>
  <si>
    <t>AAA Corporate bond Yield</t>
  </si>
  <si>
    <t>Intrinsic Value</t>
  </si>
  <si>
    <t>Margin of Safety</t>
  </si>
  <si>
    <t>Acceptable Buy Price</t>
  </si>
  <si>
    <t>Buy/Sell</t>
  </si>
  <si>
    <t>Graham's formula for intrinsic value</t>
  </si>
  <si>
    <t>Revised Graham's formula</t>
  </si>
  <si>
    <t>Average</t>
  </si>
  <si>
    <t>Discount (WACC)</t>
  </si>
  <si>
    <t>Years</t>
  </si>
  <si>
    <t>Forecast</t>
  </si>
  <si>
    <t>Growth rate</t>
  </si>
  <si>
    <t>GDP growth</t>
  </si>
  <si>
    <t>Terminal Value</t>
  </si>
  <si>
    <t>PV of Cash Flow</t>
  </si>
  <si>
    <t>Sum</t>
  </si>
  <si>
    <t>Cash Equivalents</t>
  </si>
  <si>
    <t>Equity Value</t>
  </si>
  <si>
    <t>Shares Outstanding</t>
  </si>
  <si>
    <t>Price Per Share</t>
  </si>
  <si>
    <t>Current Price</t>
  </si>
  <si>
    <t>Difference</t>
  </si>
  <si>
    <t>Inference</t>
  </si>
  <si>
    <t>Overvalued</t>
  </si>
  <si>
    <t>Undervalued</t>
  </si>
  <si>
    <t>Sell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</si>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</sst>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74" formatCode="0.00;[Red]0.00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12"/>
      <color rgb="FF0D0D0D"/>
      <name val="Calibri"/>
      <family val="2"/>
      <scheme val="minor"/>
    </font>
    <font>
      <sz val="12"/>
      <color rgb="FF9C0006"/>
      <name val="Calibri"/>
      <family val="2"/>
      <scheme val="minor"/>
    </font>
    <font>
      <sz val="8"/>
      <name val="Calibri"/>
      <family val="2"/>
      <scheme val="minor"/>
    </font>
    <font>
      <sz val="12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6">
    <xf numFmtId="0" fontId="0" fillId="0" borderId="0" xfId="0"/>
    <xf numFmtId="0" fontId="0" fillId="0" borderId="1" xfId="0" applyBorder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2" fillId="0" borderId="0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0" fontId="4" fillId="0" borderId="3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0" fontId="4" fillId="0" borderId="10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10" fontId="4" fillId="0" borderId="10" xfId="0" applyNumberFormat="1" applyFont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9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10" fontId="4" fillId="0" borderId="0" xfId="0" applyNumberFormat="1" applyFont="1" applyAlignment="1">
      <alignment vertical="center"/>
    </xf>
    <xf numFmtId="0" fontId="4" fillId="0" borderId="11" xfId="0" applyFont="1" applyBorder="1" applyAlignment="1">
      <alignment vertical="center"/>
    </xf>
    <xf numFmtId="3" fontId="4" fillId="0" borderId="0" xfId="0" applyNumberFormat="1" applyFont="1" applyAlignment="1">
      <alignment vertical="center"/>
    </xf>
    <xf numFmtId="3" fontId="4" fillId="0" borderId="10" xfId="0" applyNumberFormat="1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9" fontId="4" fillId="0" borderId="5" xfId="0" applyNumberFormat="1" applyFon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0" fontId="4" fillId="0" borderId="6" xfId="0" applyNumberFormat="1" applyFon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3" fillId="0" borderId="1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6" xfId="0" applyBorder="1" applyAlignment="1">
      <alignment vertical="top"/>
    </xf>
    <xf numFmtId="3" fontId="0" fillId="0" borderId="0" xfId="0" applyNumberFormat="1" applyAlignment="1">
      <alignment vertical="top"/>
    </xf>
    <xf numFmtId="0" fontId="6" fillId="0" borderId="1" xfId="0" applyFont="1" applyBorder="1" applyAlignment="1">
      <alignment vertical="top"/>
    </xf>
    <xf numFmtId="3" fontId="0" fillId="0" borderId="1" xfId="0" applyNumberFormat="1" applyBorder="1" applyAlignment="1">
      <alignment vertical="top"/>
    </xf>
    <xf numFmtId="3" fontId="2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5" xfId="0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9" fontId="8" fillId="0" borderId="1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vertical="top"/>
    </xf>
    <xf numFmtId="10" fontId="7" fillId="0" borderId="10" xfId="0" applyNumberFormat="1" applyFont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9" fontId="8" fillId="0" borderId="5" xfId="0" applyNumberFormat="1" applyFont="1" applyBorder="1" applyAlignment="1">
      <alignment horizontal="center" vertical="center"/>
    </xf>
    <xf numFmtId="9" fontId="8" fillId="0" borderId="10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0" xfId="0" applyFont="1" applyAlignment="1">
      <alignment vertical="top"/>
    </xf>
    <xf numFmtId="164" fontId="7" fillId="0" borderId="10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0" fontId="8" fillId="0" borderId="10" xfId="0" applyFont="1" applyBorder="1" applyAlignment="1">
      <alignment vertical="top"/>
    </xf>
    <xf numFmtId="0" fontId="8" fillId="0" borderId="3" xfId="0" applyFont="1" applyBorder="1" applyAlignment="1">
      <alignment vertical="top"/>
    </xf>
    <xf numFmtId="9" fontId="7" fillId="0" borderId="10" xfId="0" applyNumberFormat="1" applyFont="1" applyBorder="1" applyAlignment="1">
      <alignment horizontal="center" vertical="center"/>
    </xf>
    <xf numFmtId="10" fontId="7" fillId="0" borderId="11" xfId="0" applyNumberFormat="1" applyFont="1" applyBorder="1" applyAlignment="1">
      <alignment horizontal="center" vertical="center"/>
    </xf>
    <xf numFmtId="10" fontId="7" fillId="0" borderId="5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vertical="top"/>
    </xf>
    <xf numFmtId="164" fontId="7" fillId="0" borderId="12" xfId="0" applyNumberFormat="1" applyFont="1" applyBorder="1" applyAlignment="1">
      <alignment horizontal="center" vertical="center"/>
    </xf>
    <xf numFmtId="10" fontId="7" fillId="0" borderId="1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vertical="top"/>
    </xf>
    <xf numFmtId="164" fontId="7" fillId="0" borderId="3" xfId="0" applyNumberFormat="1" applyFont="1" applyBorder="1" applyAlignment="1">
      <alignment horizontal="center" vertical="center"/>
    </xf>
    <xf numFmtId="10" fontId="7" fillId="0" borderId="3" xfId="0" applyNumberFormat="1" applyFont="1" applyBorder="1" applyAlignment="1">
      <alignment horizontal="center" vertical="center"/>
    </xf>
    <xf numFmtId="10" fontId="7" fillId="0" borderId="9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top"/>
    </xf>
    <xf numFmtId="0" fontId="7" fillId="0" borderId="11" xfId="0" applyFont="1" applyBorder="1" applyAlignment="1">
      <alignment horizontal="center" vertical="center"/>
    </xf>
    <xf numFmtId="0" fontId="7" fillId="0" borderId="5" xfId="0" applyFont="1" applyBorder="1" applyAlignment="1">
      <alignment vertical="top"/>
    </xf>
    <xf numFmtId="3" fontId="7" fillId="0" borderId="0" xfId="0" applyNumberFormat="1" applyFont="1" applyAlignment="1">
      <alignment vertical="top"/>
    </xf>
    <xf numFmtId="3" fontId="7" fillId="0" borderId="10" xfId="0" applyNumberFormat="1" applyFont="1" applyBorder="1" applyAlignment="1">
      <alignment vertical="top"/>
    </xf>
    <xf numFmtId="0" fontId="8" fillId="0" borderId="11" xfId="0" applyFont="1" applyBorder="1" applyAlignment="1">
      <alignment horizontal="center" vertical="center"/>
    </xf>
    <xf numFmtId="0" fontId="8" fillId="0" borderId="5" xfId="0" applyFont="1" applyBorder="1" applyAlignment="1">
      <alignment vertical="top"/>
    </xf>
    <xf numFmtId="0" fontId="0" fillId="0" borderId="1" xfId="1" applyNumberFormat="1" applyFont="1" applyBorder="1"/>
    <xf numFmtId="9" fontId="0" fillId="0" borderId="1" xfId="0" applyNumberFormat="1" applyBorder="1"/>
    <xf numFmtId="0" fontId="9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9" fontId="0" fillId="0" borderId="0" xfId="0" applyNumberFormat="1"/>
    <xf numFmtId="0" fontId="7" fillId="0" borderId="2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8" fillId="0" borderId="2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7" fillId="0" borderId="2" xfId="0" applyFont="1" applyBorder="1" applyAlignment="1">
      <alignment vertical="top"/>
    </xf>
    <xf numFmtId="0" fontId="7" fillId="0" borderId="8" xfId="0" applyFont="1" applyBorder="1" applyAlignment="1">
      <alignment vertical="top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vertical="top"/>
    </xf>
    <xf numFmtId="0" fontId="8" fillId="0" borderId="8" xfId="0" applyFont="1" applyBorder="1" applyAlignment="1">
      <alignment vertical="top"/>
    </xf>
    <xf numFmtId="0" fontId="7" fillId="0" borderId="3" xfId="0" applyFont="1" applyBorder="1" applyAlignment="1">
      <alignment vertical="top"/>
    </xf>
    <xf numFmtId="3" fontId="7" fillId="2" borderId="2" xfId="0" applyNumberFormat="1" applyFont="1" applyFill="1" applyBorder="1" applyAlignment="1">
      <alignment vertical="top"/>
    </xf>
    <xf numFmtId="3" fontId="7" fillId="2" borderId="3" xfId="0" applyNumberFormat="1" applyFont="1" applyFill="1" applyBorder="1" applyAlignment="1">
      <alignment vertical="top"/>
    </xf>
    <xf numFmtId="3" fontId="7" fillId="0" borderId="2" xfId="0" applyNumberFormat="1" applyFont="1" applyBorder="1" applyAlignment="1">
      <alignment vertical="top"/>
    </xf>
    <xf numFmtId="3" fontId="7" fillId="0" borderId="3" xfId="0" applyNumberFormat="1" applyFont="1" applyBorder="1" applyAlignment="1">
      <alignment vertical="top"/>
    </xf>
    <xf numFmtId="0" fontId="0" fillId="0" borderId="1" xfId="0" applyBorder="1" applyAlignment="1">
      <alignment horizontal="center"/>
    </xf>
    <xf numFmtId="0" fontId="7" fillId="2" borderId="2" xfId="0" applyFont="1" applyFill="1" applyBorder="1" applyAlignment="1">
      <alignment vertical="top"/>
    </xf>
    <xf numFmtId="0" fontId="7" fillId="2" borderId="3" xfId="0" applyFont="1" applyFill="1" applyBorder="1" applyAlignment="1">
      <alignment vertical="top"/>
    </xf>
    <xf numFmtId="0" fontId="3" fillId="0" borderId="1" xfId="0" applyFont="1" applyBorder="1" applyAlignment="1">
      <alignment horizontal="center"/>
    </xf>
    <xf numFmtId="0" fontId="7" fillId="2" borderId="2" xfId="0" applyFont="1" applyFill="1" applyBorder="1" applyAlignment="1">
      <alignment horizontal="center" vertical="top"/>
    </xf>
    <xf numFmtId="0" fontId="7" fillId="2" borderId="3" xfId="0" applyFont="1" applyFill="1" applyBorder="1" applyAlignment="1">
      <alignment horizontal="center" vertical="top"/>
    </xf>
    <xf numFmtId="0" fontId="7" fillId="2" borderId="8" xfId="0" applyFont="1" applyFill="1" applyBorder="1" applyAlignment="1">
      <alignment vertical="top"/>
    </xf>
    <xf numFmtId="0" fontId="8" fillId="0" borderId="1" xfId="0" applyFont="1" applyBorder="1" applyAlignment="1">
      <alignment horizontal="center" vertical="center"/>
    </xf>
    <xf numFmtId="0" fontId="3" fillId="0" borderId="1" xfId="0" applyFont="1" applyBorder="1"/>
    <xf numFmtId="9" fontId="0" fillId="0" borderId="1" xfId="1" applyFont="1" applyBorder="1"/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/>
    <xf numFmtId="3" fontId="4" fillId="0" borderId="1" xfId="0" applyNumberFormat="1" applyFont="1" applyBorder="1" applyAlignment="1">
      <alignment horizontal="center" vertical="center"/>
    </xf>
    <xf numFmtId="3" fontId="0" fillId="0" borderId="1" xfId="0" applyNumberFormat="1" applyBorder="1"/>
    <xf numFmtId="3" fontId="4" fillId="0" borderId="5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11" fillId="0" borderId="1" xfId="0" applyFont="1" applyBorder="1"/>
    <xf numFmtId="0" fontId="7" fillId="0" borderId="2" xfId="0" applyFont="1" applyFill="1" applyBorder="1" applyAlignment="1">
      <alignment vertical="top"/>
    </xf>
    <xf numFmtId="0" fontId="7" fillId="0" borderId="8" xfId="0" applyFont="1" applyFill="1" applyBorder="1" applyAlignment="1">
      <alignment vertical="top"/>
    </xf>
    <xf numFmtId="0" fontId="5" fillId="0" borderId="1" xfId="0" applyFont="1" applyBorder="1"/>
    <xf numFmtId="10" fontId="3" fillId="0" borderId="1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" fillId="0" borderId="2" xfId="0" applyFont="1" applyBorder="1"/>
    <xf numFmtId="0" fontId="0" fillId="0" borderId="0" xfId="0" applyBorder="1" applyAlignment="1">
      <alignment horizontal="center" vertical="center"/>
    </xf>
    <xf numFmtId="0" fontId="0" fillId="0" borderId="15" xfId="0" applyBorder="1"/>
    <xf numFmtId="0" fontId="0" fillId="0" borderId="12" xfId="0" applyBorder="1" applyAlignment="1">
      <alignment horizontal="center" vertical="center"/>
    </xf>
    <xf numFmtId="174" fontId="0" fillId="0" borderId="0" xfId="0" applyNumberFormat="1"/>
    <xf numFmtId="174" fontId="3" fillId="0" borderId="1" xfId="0" applyNumberFormat="1" applyFont="1" applyFill="1" applyBorder="1"/>
    <xf numFmtId="174" fontId="0" fillId="0" borderId="1" xfId="1" applyNumberFormat="1" applyFont="1" applyBorder="1"/>
    <xf numFmtId="0" fontId="0" fillId="0" borderId="0" xfId="0" applyFill="1" applyBorder="1"/>
    <xf numFmtId="0" fontId="0" fillId="2" borderId="2" xfId="0" applyFill="1" applyBorder="1" applyAlignment="1">
      <alignment vertical="top"/>
    </xf>
    <xf numFmtId="0" fontId="0" fillId="2" borderId="3" xfId="0" applyFill="1" applyBorder="1" applyAlignment="1">
      <alignment vertical="top"/>
    </xf>
    <xf numFmtId="164" fontId="5" fillId="2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8" fillId="0" borderId="2" xfId="0" applyFont="1" applyBorder="1" applyAlignment="1">
      <alignment horizontal="center" vertical="top"/>
    </xf>
    <xf numFmtId="0" fontId="8" fillId="0" borderId="3" xfId="0" applyFont="1" applyBorder="1" applyAlignment="1">
      <alignment horizontal="center" vertical="top"/>
    </xf>
    <xf numFmtId="0" fontId="8" fillId="0" borderId="2" xfId="0" applyFont="1" applyBorder="1" applyAlignment="1">
      <alignment horizontal="left" vertical="top"/>
    </xf>
    <xf numFmtId="0" fontId="8" fillId="0" borderId="8" xfId="0" applyFont="1" applyBorder="1" applyAlignment="1">
      <alignment horizontal="left" vertical="top"/>
    </xf>
    <xf numFmtId="0" fontId="7" fillId="3" borderId="2" xfId="0" applyFont="1" applyFill="1" applyBorder="1" applyAlignment="1">
      <alignment horizontal="left" vertical="top"/>
    </xf>
    <xf numFmtId="0" fontId="7" fillId="3" borderId="8" xfId="0" applyFont="1" applyFill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7" fillId="0" borderId="8" xfId="0" applyFont="1" applyBorder="1" applyAlignment="1">
      <alignment horizontal="left" vertical="top"/>
    </xf>
    <xf numFmtId="9" fontId="4" fillId="0" borderId="10" xfId="0" applyNumberFormat="1" applyFont="1" applyBorder="1" applyAlignment="1">
      <alignment horizontal="center" vertical="center"/>
    </xf>
    <xf numFmtId="0" fontId="7" fillId="0" borderId="3" xfId="0" applyFont="1" applyFill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3" fillId="0" borderId="2" xfId="0" applyFont="1" applyBorder="1"/>
    <xf numFmtId="0" fontId="3" fillId="0" borderId="3" xfId="0" applyFont="1" applyBorder="1"/>
    <xf numFmtId="0" fontId="0" fillId="0" borderId="2" xfId="0" applyBorder="1"/>
    <xf numFmtId="0" fontId="0" fillId="0" borderId="3" xfId="0" applyBorder="1"/>
    <xf numFmtId="10" fontId="2" fillId="0" borderId="10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vertical="top"/>
    </xf>
    <xf numFmtId="0" fontId="6" fillId="0" borderId="3" xfId="0" applyFont="1" applyBorder="1" applyAlignment="1">
      <alignment vertical="top"/>
    </xf>
    <xf numFmtId="3" fontId="4" fillId="0" borderId="2" xfId="0" applyNumberFormat="1" applyFont="1" applyBorder="1" applyAlignment="1">
      <alignment vertical="top"/>
    </xf>
    <xf numFmtId="3" fontId="4" fillId="0" borderId="3" xfId="0" applyNumberFormat="1" applyFont="1" applyBorder="1" applyAlignment="1">
      <alignment vertical="top"/>
    </xf>
    <xf numFmtId="3" fontId="13" fillId="0" borderId="2" xfId="0" applyNumberFormat="1" applyFont="1" applyBorder="1" applyAlignment="1">
      <alignment vertical="top"/>
    </xf>
    <xf numFmtId="3" fontId="13" fillId="0" borderId="3" xfId="0" applyNumberFormat="1" applyFont="1" applyBorder="1" applyAlignment="1">
      <alignment vertical="top"/>
    </xf>
    <xf numFmtId="0" fontId="13" fillId="0" borderId="10" xfId="0" applyFont="1" applyBorder="1" applyAlignment="1">
      <alignment horizontal="center" vertical="center"/>
    </xf>
    <xf numFmtId="164" fontId="13" fillId="0" borderId="10" xfId="0" applyNumberFormat="1" applyFont="1" applyBorder="1" applyAlignment="1">
      <alignment horizontal="center" vertical="center"/>
    </xf>
    <xf numFmtId="10" fontId="13" fillId="0" borderId="10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0" fontId="13" fillId="0" borderId="5" xfId="0" applyNumberFormat="1" applyFont="1" applyBorder="1" applyAlignment="1">
      <alignment horizontal="center" vertical="center"/>
    </xf>
    <xf numFmtId="10" fontId="13" fillId="0" borderId="1" xfId="0" applyNumberFormat="1" applyFont="1" applyBorder="1" applyAlignment="1">
      <alignment horizontal="center" vertical="center"/>
    </xf>
    <xf numFmtId="3" fontId="0" fillId="0" borderId="2" xfId="0" applyNumberFormat="1" applyBorder="1" applyAlignment="1">
      <alignment vertical="top"/>
    </xf>
    <xf numFmtId="3" fontId="0" fillId="0" borderId="3" xfId="0" applyNumberFormat="1" applyBorder="1" applyAlignment="1">
      <alignment vertical="top"/>
    </xf>
  </cellXfs>
  <cellStyles count="2">
    <cellStyle name="Normal" xfId="0" builtinId="0"/>
    <cellStyle name="Percent" xfId="1" builtinId="5"/>
  </cellStyles>
  <dxfs count="22"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6E7A7-9F21-874C-887E-CF83E1B26E04}">
  <dimension ref="A1:J70"/>
  <sheetViews>
    <sheetView workbookViewId="0">
      <selection activeCell="H13" sqref="H13"/>
    </sheetView>
  </sheetViews>
  <sheetFormatPr baseColWidth="10" defaultRowHeight="16" x14ac:dyDescent="0.2"/>
  <cols>
    <col min="4" max="4" width="30.5" customWidth="1"/>
    <col min="6" max="6" width="13" bestFit="1" customWidth="1"/>
    <col min="7" max="7" width="13.6640625" bestFit="1" customWidth="1"/>
    <col min="8" max="8" width="17.33203125" bestFit="1" customWidth="1"/>
  </cols>
  <sheetData>
    <row r="1" spans="1:10" x14ac:dyDescent="0.2">
      <c r="A1" s="149" t="s">
        <v>47</v>
      </c>
      <c r="B1" s="150"/>
      <c r="C1" s="151"/>
      <c r="D1" s="45"/>
      <c r="E1" s="45"/>
    </row>
    <row r="2" spans="1:10" x14ac:dyDescent="0.2">
      <c r="A2" s="45"/>
      <c r="B2" s="45"/>
      <c r="C2" s="45"/>
      <c r="D2" s="45"/>
      <c r="E2" s="45"/>
    </row>
    <row r="3" spans="1:10" x14ac:dyDescent="0.2">
      <c r="A3" s="144" t="s">
        <v>87</v>
      </c>
      <c r="B3" s="145"/>
      <c r="C3" s="152"/>
      <c r="D3" s="45"/>
      <c r="E3" s="45"/>
      <c r="F3" t="s">
        <v>234</v>
      </c>
      <c r="G3" t="s">
        <v>234</v>
      </c>
    </row>
    <row r="4" spans="1:10" x14ac:dyDescent="0.2">
      <c r="A4" s="46" t="s">
        <v>0</v>
      </c>
      <c r="B4" s="47" t="s">
        <v>1</v>
      </c>
      <c r="C4" s="149" t="s">
        <v>2</v>
      </c>
      <c r="D4" s="150"/>
      <c r="E4" s="38" t="s">
        <v>3</v>
      </c>
      <c r="F4" s="38" t="s">
        <v>230</v>
      </c>
      <c r="G4" s="38" t="s">
        <v>231</v>
      </c>
      <c r="H4" s="38" t="s">
        <v>232</v>
      </c>
      <c r="I4" s="38" t="s">
        <v>233</v>
      </c>
      <c r="J4" s="38" t="s">
        <v>6</v>
      </c>
    </row>
    <row r="5" spans="1:10" x14ac:dyDescent="0.2">
      <c r="A5" s="42">
        <v>1</v>
      </c>
      <c r="B5" s="34" t="s">
        <v>9</v>
      </c>
      <c r="C5" s="147" t="s">
        <v>10</v>
      </c>
      <c r="D5" s="148"/>
      <c r="E5" s="41" t="s">
        <v>11</v>
      </c>
      <c r="F5" s="1">
        <v>30.204999999999998</v>
      </c>
      <c r="G5" s="1">
        <v>49.92</v>
      </c>
      <c r="H5" s="1">
        <v>2.1019999999999999</v>
      </c>
      <c r="I5" s="1">
        <f>(F5-G5)/H5</f>
        <v>-9.3791627021883937</v>
      </c>
      <c r="J5" s="1"/>
    </row>
    <row r="6" spans="1:10" x14ac:dyDescent="0.2">
      <c r="A6" s="42">
        <v>2</v>
      </c>
      <c r="B6" s="34" t="s">
        <v>13</v>
      </c>
      <c r="C6" s="147" t="s">
        <v>14</v>
      </c>
      <c r="D6" s="148"/>
      <c r="E6" s="41" t="s">
        <v>11</v>
      </c>
      <c r="F6" s="1">
        <v>7.4210000000000003</v>
      </c>
      <c r="G6" s="1">
        <v>30.257000000000001</v>
      </c>
      <c r="H6" s="1">
        <v>0.95599999999999996</v>
      </c>
      <c r="I6" s="1">
        <f t="shared" ref="I6:I18" si="0">(F6-G6)/H6</f>
        <v>-23.887029288702934</v>
      </c>
      <c r="J6" s="1"/>
    </row>
    <row r="7" spans="1:10" x14ac:dyDescent="0.2">
      <c r="A7" s="42">
        <v>3</v>
      </c>
      <c r="B7" s="34" t="s">
        <v>16</v>
      </c>
      <c r="C7" s="147" t="s">
        <v>17</v>
      </c>
      <c r="D7" s="148"/>
      <c r="E7" s="41" t="s">
        <v>11</v>
      </c>
      <c r="F7" s="1"/>
      <c r="G7" s="1"/>
      <c r="H7" s="1"/>
      <c r="I7" s="1" t="e">
        <f t="shared" si="0"/>
        <v>#DIV/0!</v>
      </c>
      <c r="J7" s="1"/>
    </row>
    <row r="8" spans="1:10" x14ac:dyDescent="0.2">
      <c r="A8" s="42">
        <v>4</v>
      </c>
      <c r="B8" s="34" t="s">
        <v>19</v>
      </c>
      <c r="C8" s="147" t="s">
        <v>20</v>
      </c>
      <c r="D8" s="148"/>
      <c r="E8" s="41" t="s">
        <v>11</v>
      </c>
      <c r="F8" s="1"/>
      <c r="G8" s="1"/>
      <c r="H8" s="1"/>
      <c r="I8" s="1" t="e">
        <f t="shared" si="0"/>
        <v>#DIV/0!</v>
      </c>
      <c r="J8" s="1"/>
    </row>
    <row r="9" spans="1:10" x14ac:dyDescent="0.2">
      <c r="A9" s="42">
        <v>5</v>
      </c>
      <c r="B9" s="34" t="s">
        <v>22</v>
      </c>
      <c r="C9" s="147" t="s">
        <v>23</v>
      </c>
      <c r="D9" s="148"/>
      <c r="E9" s="41" t="s">
        <v>11</v>
      </c>
      <c r="F9" s="1"/>
      <c r="G9" s="1"/>
      <c r="H9" s="1"/>
      <c r="I9" s="1" t="e">
        <f t="shared" si="0"/>
        <v>#DIV/0!</v>
      </c>
      <c r="J9" s="1"/>
    </row>
    <row r="10" spans="1:10" x14ac:dyDescent="0.2">
      <c r="A10" s="42">
        <v>6</v>
      </c>
      <c r="B10" s="34" t="s">
        <v>25</v>
      </c>
      <c r="C10" s="147" t="s">
        <v>26</v>
      </c>
      <c r="D10" s="148"/>
      <c r="E10" s="41" t="s">
        <v>11</v>
      </c>
      <c r="F10" s="1"/>
      <c r="G10" s="1"/>
      <c r="H10" s="1"/>
      <c r="I10" s="1" t="e">
        <f t="shared" si="0"/>
        <v>#DIV/0!</v>
      </c>
      <c r="J10" s="1"/>
    </row>
    <row r="11" spans="1:10" x14ac:dyDescent="0.2">
      <c r="A11" s="42">
        <v>7</v>
      </c>
      <c r="B11" s="34" t="s">
        <v>28</v>
      </c>
      <c r="C11" s="147" t="s">
        <v>29</v>
      </c>
      <c r="D11" s="148"/>
      <c r="E11" s="41" t="s">
        <v>11</v>
      </c>
      <c r="F11" s="1"/>
      <c r="G11" s="1"/>
      <c r="H11" s="1"/>
      <c r="I11" s="1" t="e">
        <f t="shared" si="0"/>
        <v>#DIV/0!</v>
      </c>
      <c r="J11" s="1"/>
    </row>
    <row r="12" spans="1:10" x14ac:dyDescent="0.2">
      <c r="A12" s="42">
        <v>8</v>
      </c>
      <c r="B12" s="34" t="s">
        <v>31</v>
      </c>
      <c r="C12" s="147" t="s">
        <v>32</v>
      </c>
      <c r="D12" s="148"/>
      <c r="E12" s="41" t="s">
        <v>11</v>
      </c>
      <c r="F12" s="1"/>
      <c r="G12" s="1"/>
      <c r="H12" s="1"/>
      <c r="I12" s="1" t="e">
        <f t="shared" si="0"/>
        <v>#DIV/0!</v>
      </c>
      <c r="J12" s="1"/>
    </row>
    <row r="13" spans="1:10" x14ac:dyDescent="0.2">
      <c r="A13" s="42">
        <v>9</v>
      </c>
      <c r="B13" s="34" t="s">
        <v>34</v>
      </c>
      <c r="C13" s="147" t="s">
        <v>35</v>
      </c>
      <c r="D13" s="148"/>
      <c r="E13" s="41" t="s">
        <v>11</v>
      </c>
      <c r="F13" s="1"/>
      <c r="G13" s="1"/>
      <c r="H13" s="1"/>
      <c r="I13" s="1" t="e">
        <f t="shared" si="0"/>
        <v>#DIV/0!</v>
      </c>
      <c r="J13" s="1"/>
    </row>
    <row r="14" spans="1:10" x14ac:dyDescent="0.2">
      <c r="A14" s="48">
        <v>10</v>
      </c>
      <c r="B14" s="49" t="s">
        <v>37</v>
      </c>
      <c r="C14" s="56" t="s">
        <v>38</v>
      </c>
      <c r="D14" s="56"/>
      <c r="E14" s="40" t="s">
        <v>11</v>
      </c>
      <c r="F14" s="1"/>
      <c r="G14" s="1"/>
      <c r="H14" s="1"/>
      <c r="I14" s="1" t="e">
        <f t="shared" si="0"/>
        <v>#DIV/0!</v>
      </c>
      <c r="J14" s="1"/>
    </row>
    <row r="15" spans="1:10" x14ac:dyDescent="0.2">
      <c r="A15" s="48">
        <v>11</v>
      </c>
      <c r="B15" s="49" t="s">
        <v>39</v>
      </c>
      <c r="C15" s="56" t="s">
        <v>40</v>
      </c>
      <c r="D15" s="56"/>
      <c r="E15" s="40" t="s">
        <v>11</v>
      </c>
      <c r="F15" s="1"/>
      <c r="G15" s="1"/>
      <c r="H15" s="1"/>
      <c r="I15" s="1" t="e">
        <f t="shared" si="0"/>
        <v>#DIV/0!</v>
      </c>
      <c r="J15" s="1"/>
    </row>
    <row r="16" spans="1:10" x14ac:dyDescent="0.2">
      <c r="A16" s="48">
        <v>12</v>
      </c>
      <c r="B16" s="49" t="s">
        <v>41</v>
      </c>
      <c r="C16" s="56" t="s">
        <v>42</v>
      </c>
      <c r="D16" s="56"/>
      <c r="E16" s="40" t="s">
        <v>11</v>
      </c>
      <c r="F16" s="1"/>
      <c r="G16" s="1"/>
      <c r="H16" s="1"/>
      <c r="I16" s="1" t="e">
        <f t="shared" si="0"/>
        <v>#DIV/0!</v>
      </c>
      <c r="J16" s="1"/>
    </row>
    <row r="17" spans="1:10" x14ac:dyDescent="0.2">
      <c r="A17" s="48">
        <v>13</v>
      </c>
      <c r="B17" s="49" t="s">
        <v>43</v>
      </c>
      <c r="C17" s="56" t="s">
        <v>44</v>
      </c>
      <c r="D17" s="56"/>
      <c r="E17" s="40" t="s">
        <v>11</v>
      </c>
      <c r="F17" s="1"/>
      <c r="G17" s="1"/>
      <c r="H17" s="1"/>
      <c r="I17" s="1" t="e">
        <f t="shared" si="0"/>
        <v>#DIV/0!</v>
      </c>
      <c r="J17" s="1"/>
    </row>
    <row r="18" spans="1:10" x14ac:dyDescent="0.2">
      <c r="A18" s="48">
        <v>14</v>
      </c>
      <c r="B18" s="49" t="s">
        <v>45</v>
      </c>
      <c r="C18" s="142" t="s">
        <v>46</v>
      </c>
      <c r="D18" s="143"/>
      <c r="E18" s="40" t="s">
        <v>11</v>
      </c>
      <c r="F18" s="1"/>
      <c r="G18" s="1"/>
      <c r="H18" s="1"/>
      <c r="I18" s="1" t="e">
        <f t="shared" si="0"/>
        <v>#DIV/0!</v>
      </c>
      <c r="J18" s="1"/>
    </row>
    <row r="19" spans="1:10" x14ac:dyDescent="0.2">
      <c r="A19" s="43"/>
      <c r="B19" s="43"/>
      <c r="C19" s="43"/>
      <c r="D19" s="43"/>
      <c r="E19" s="43"/>
    </row>
    <row r="20" spans="1:10" x14ac:dyDescent="0.2">
      <c r="A20" s="144" t="s">
        <v>129</v>
      </c>
      <c r="B20" s="145"/>
      <c r="C20" s="146"/>
      <c r="D20" s="43"/>
      <c r="E20" s="43"/>
    </row>
    <row r="21" spans="1:10" x14ac:dyDescent="0.2">
      <c r="A21" s="46" t="s">
        <v>0</v>
      </c>
      <c r="B21" s="47" t="s">
        <v>1</v>
      </c>
      <c r="C21" s="47" t="s">
        <v>2</v>
      </c>
      <c r="D21" s="39"/>
      <c r="E21" s="39" t="s">
        <v>3</v>
      </c>
      <c r="F21" s="38" t="s">
        <v>230</v>
      </c>
      <c r="G21" s="39" t="s">
        <v>231</v>
      </c>
      <c r="H21" s="39" t="s">
        <v>232</v>
      </c>
      <c r="I21" s="39" t="s">
        <v>233</v>
      </c>
      <c r="J21" s="39" t="s">
        <v>6</v>
      </c>
    </row>
    <row r="22" spans="1:10" x14ac:dyDescent="0.2">
      <c r="A22" s="48">
        <v>1</v>
      </c>
      <c r="B22" s="49" t="s">
        <v>88</v>
      </c>
      <c r="C22" s="49" t="s">
        <v>89</v>
      </c>
      <c r="D22" s="49"/>
      <c r="E22" s="49" t="s">
        <v>11</v>
      </c>
    </row>
    <row r="23" spans="1:10" x14ac:dyDescent="0.2">
      <c r="A23" s="48">
        <v>2</v>
      </c>
      <c r="B23" s="49" t="s">
        <v>91</v>
      </c>
      <c r="C23" s="49" t="s">
        <v>92</v>
      </c>
      <c r="D23" s="49"/>
      <c r="E23" s="49" t="s">
        <v>11</v>
      </c>
    </row>
    <row r="24" spans="1:10" x14ac:dyDescent="0.2">
      <c r="A24" s="48">
        <v>3</v>
      </c>
      <c r="B24" s="49" t="s">
        <v>94</v>
      </c>
      <c r="C24" s="49" t="s">
        <v>95</v>
      </c>
      <c r="D24" s="49"/>
      <c r="E24" s="49" t="s">
        <v>11</v>
      </c>
    </row>
    <row r="25" spans="1:10" x14ac:dyDescent="0.2">
      <c r="A25" s="48">
        <v>4</v>
      </c>
      <c r="B25" s="49" t="s">
        <v>97</v>
      </c>
      <c r="C25" s="49" t="s">
        <v>98</v>
      </c>
      <c r="D25" s="49"/>
      <c r="E25" s="49" t="s">
        <v>99</v>
      </c>
    </row>
    <row r="26" spans="1:10" x14ac:dyDescent="0.2">
      <c r="A26" s="48">
        <v>5</v>
      </c>
      <c r="B26" s="49" t="s">
        <v>101</v>
      </c>
      <c r="C26" s="49" t="s">
        <v>102</v>
      </c>
      <c r="D26" s="49"/>
      <c r="E26" s="49" t="s">
        <v>99</v>
      </c>
    </row>
    <row r="27" spans="1:10" x14ac:dyDescent="0.2">
      <c r="A27" s="48">
        <v>6</v>
      </c>
      <c r="B27" s="49" t="s">
        <v>104</v>
      </c>
      <c r="C27" s="49" t="s">
        <v>105</v>
      </c>
      <c r="D27" s="49"/>
      <c r="E27" s="49" t="s">
        <v>11</v>
      </c>
    </row>
    <row r="28" spans="1:10" x14ac:dyDescent="0.2">
      <c r="A28" s="48">
        <v>7</v>
      </c>
      <c r="B28" s="49" t="s">
        <v>107</v>
      </c>
      <c r="C28" s="49" t="s">
        <v>108</v>
      </c>
      <c r="D28" s="49"/>
      <c r="E28" s="49" t="s">
        <v>109</v>
      </c>
    </row>
    <row r="29" spans="1:10" x14ac:dyDescent="0.2">
      <c r="A29" s="48">
        <v>8</v>
      </c>
      <c r="B29" s="49" t="s">
        <v>111</v>
      </c>
      <c r="C29" s="49" t="s">
        <v>112</v>
      </c>
      <c r="D29" s="49"/>
      <c r="E29" s="49" t="s">
        <v>113</v>
      </c>
    </row>
    <row r="30" spans="1:10" x14ac:dyDescent="0.2">
      <c r="A30" s="48">
        <v>9</v>
      </c>
      <c r="B30" s="49" t="s">
        <v>115</v>
      </c>
      <c r="C30" s="49" t="s">
        <v>116</v>
      </c>
      <c r="D30" s="49"/>
      <c r="E30" s="49" t="s">
        <v>99</v>
      </c>
    </row>
    <row r="31" spans="1:10" x14ac:dyDescent="0.2">
      <c r="A31" s="48">
        <v>10</v>
      </c>
      <c r="B31" s="49" t="s">
        <v>118</v>
      </c>
      <c r="C31" s="49" t="s">
        <v>119</v>
      </c>
      <c r="D31" s="49"/>
      <c r="E31" s="49" t="s">
        <v>109</v>
      </c>
    </row>
    <row r="32" spans="1:10" x14ac:dyDescent="0.2">
      <c r="A32" s="48">
        <v>11</v>
      </c>
      <c r="B32" s="49" t="s">
        <v>121</v>
      </c>
      <c r="C32" s="49" t="s">
        <v>122</v>
      </c>
      <c r="D32" s="49"/>
      <c r="E32" s="49" t="s">
        <v>123</v>
      </c>
    </row>
    <row r="33" spans="1:10" x14ac:dyDescent="0.2">
      <c r="A33" s="48">
        <v>12</v>
      </c>
      <c r="B33" s="49" t="s">
        <v>126</v>
      </c>
      <c r="C33" s="49" t="s">
        <v>127</v>
      </c>
      <c r="D33" s="49"/>
      <c r="E33" s="49" t="s">
        <v>11</v>
      </c>
    </row>
    <row r="34" spans="1:10" x14ac:dyDescent="0.2">
      <c r="A34" s="45"/>
      <c r="B34" s="45"/>
      <c r="C34" s="45"/>
      <c r="D34" s="45"/>
      <c r="E34" s="45"/>
    </row>
    <row r="35" spans="1:10" x14ac:dyDescent="0.2">
      <c r="A35" s="144" t="s">
        <v>135</v>
      </c>
      <c r="B35" s="145"/>
      <c r="C35" s="146"/>
      <c r="D35" s="45"/>
      <c r="E35" s="45"/>
    </row>
    <row r="36" spans="1:10" x14ac:dyDescent="0.2">
      <c r="A36" s="46" t="s">
        <v>0</v>
      </c>
      <c r="B36" s="47" t="s">
        <v>1</v>
      </c>
      <c r="C36" s="47" t="s">
        <v>2</v>
      </c>
      <c r="D36" s="39"/>
      <c r="E36" s="39" t="s">
        <v>3</v>
      </c>
      <c r="F36" s="38" t="s">
        <v>230</v>
      </c>
      <c r="G36" s="39" t="s">
        <v>231</v>
      </c>
      <c r="H36" s="39" t="s">
        <v>232</v>
      </c>
      <c r="I36" s="39" t="s">
        <v>233</v>
      </c>
      <c r="J36" s="39" t="s">
        <v>6</v>
      </c>
    </row>
    <row r="37" spans="1:10" x14ac:dyDescent="0.2">
      <c r="A37" s="42">
        <v>1</v>
      </c>
      <c r="B37" s="34" t="s">
        <v>136</v>
      </c>
      <c r="C37" s="34" t="s">
        <v>137</v>
      </c>
      <c r="D37" s="34"/>
      <c r="E37" s="34" t="s">
        <v>11</v>
      </c>
    </row>
    <row r="38" spans="1:10" x14ac:dyDescent="0.2">
      <c r="A38" s="42">
        <v>2</v>
      </c>
      <c r="B38" s="34" t="s">
        <v>139</v>
      </c>
      <c r="C38" s="34" t="s">
        <v>140</v>
      </c>
      <c r="D38" s="34"/>
      <c r="E38" s="34" t="s">
        <v>11</v>
      </c>
    </row>
    <row r="39" spans="1:10" x14ac:dyDescent="0.2">
      <c r="A39" s="42">
        <v>3</v>
      </c>
      <c r="B39" s="34" t="s">
        <v>142</v>
      </c>
      <c r="C39" s="34" t="s">
        <v>143</v>
      </c>
      <c r="D39" s="34"/>
      <c r="E39" s="34" t="s">
        <v>11</v>
      </c>
    </row>
    <row r="40" spans="1:10" x14ac:dyDescent="0.2">
      <c r="A40" s="42">
        <v>4</v>
      </c>
      <c r="B40" s="34" t="s">
        <v>145</v>
      </c>
      <c r="C40" s="34" t="s">
        <v>146</v>
      </c>
      <c r="D40" s="34"/>
      <c r="E40" s="34" t="s">
        <v>11</v>
      </c>
    </row>
    <row r="41" spans="1:10" x14ac:dyDescent="0.2">
      <c r="A41" s="42">
        <v>5</v>
      </c>
      <c r="B41" s="34" t="s">
        <v>148</v>
      </c>
      <c r="C41" s="34" t="s">
        <v>149</v>
      </c>
      <c r="D41" s="34"/>
      <c r="E41" s="34" t="s">
        <v>11</v>
      </c>
    </row>
    <row r="42" spans="1:10" x14ac:dyDescent="0.2">
      <c r="A42" s="42">
        <v>6</v>
      </c>
      <c r="B42" s="34" t="s">
        <v>151</v>
      </c>
      <c r="C42" s="34" t="s">
        <v>152</v>
      </c>
      <c r="D42" s="34"/>
      <c r="E42" s="34" t="s">
        <v>11</v>
      </c>
    </row>
    <row r="43" spans="1:10" x14ac:dyDescent="0.2">
      <c r="A43" s="42">
        <v>7</v>
      </c>
      <c r="B43" s="34" t="s">
        <v>154</v>
      </c>
      <c r="C43" s="34" t="s">
        <v>155</v>
      </c>
      <c r="D43" s="34"/>
      <c r="E43" s="34" t="s">
        <v>11</v>
      </c>
    </row>
    <row r="44" spans="1:10" x14ac:dyDescent="0.2">
      <c r="A44" s="42">
        <v>8</v>
      </c>
      <c r="B44" s="34" t="s">
        <v>157</v>
      </c>
      <c r="C44" s="34" t="s">
        <v>158</v>
      </c>
      <c r="D44" s="34"/>
      <c r="E44" s="34" t="s">
        <v>11</v>
      </c>
    </row>
    <row r="45" spans="1:10" x14ac:dyDescent="0.2">
      <c r="A45" s="42">
        <v>9</v>
      </c>
      <c r="B45" s="34" t="s">
        <v>160</v>
      </c>
      <c r="C45" s="34" t="s">
        <v>161</v>
      </c>
      <c r="D45" s="34"/>
      <c r="E45" s="34" t="s">
        <v>11</v>
      </c>
    </row>
    <row r="46" spans="1:10" x14ac:dyDescent="0.2">
      <c r="A46" s="50">
        <v>10</v>
      </c>
      <c r="B46" s="51" t="s">
        <v>163</v>
      </c>
      <c r="C46" s="51" t="s">
        <v>164</v>
      </c>
      <c r="D46" s="51"/>
      <c r="E46" s="51" t="s">
        <v>11</v>
      </c>
    </row>
    <row r="47" spans="1:10" x14ac:dyDescent="0.2">
      <c r="A47" s="41">
        <v>11</v>
      </c>
      <c r="B47" s="33" t="s">
        <v>166</v>
      </c>
      <c r="C47" s="33" t="s">
        <v>167</v>
      </c>
      <c r="D47" s="33"/>
      <c r="E47" s="33" t="s">
        <v>11</v>
      </c>
    </row>
    <row r="48" spans="1:10" x14ac:dyDescent="0.2">
      <c r="A48" s="45"/>
      <c r="B48" s="45"/>
      <c r="C48" s="45"/>
      <c r="D48" s="45"/>
      <c r="E48" s="45"/>
    </row>
    <row r="49" spans="1:10" x14ac:dyDescent="0.2">
      <c r="A49" s="144" t="s">
        <v>213</v>
      </c>
      <c r="B49" s="145"/>
      <c r="C49" s="146"/>
      <c r="D49" s="45"/>
      <c r="E49" s="45"/>
    </row>
    <row r="50" spans="1:10" x14ac:dyDescent="0.2">
      <c r="A50" s="38" t="s">
        <v>0</v>
      </c>
      <c r="B50" s="44" t="s">
        <v>1</v>
      </c>
      <c r="C50" s="38" t="s">
        <v>2</v>
      </c>
      <c r="D50" s="39"/>
      <c r="E50" s="39" t="s">
        <v>3</v>
      </c>
      <c r="F50" s="38" t="s">
        <v>230</v>
      </c>
      <c r="G50" s="39" t="s">
        <v>231</v>
      </c>
      <c r="H50" s="39" t="s">
        <v>232</v>
      </c>
      <c r="I50" s="39" t="s">
        <v>233</v>
      </c>
      <c r="J50" s="39" t="s">
        <v>6</v>
      </c>
    </row>
    <row r="51" spans="1:10" x14ac:dyDescent="0.2">
      <c r="A51" s="42">
        <v>1</v>
      </c>
      <c r="B51" s="53" t="s">
        <v>178</v>
      </c>
      <c r="C51" s="42" t="s">
        <v>179</v>
      </c>
      <c r="D51" s="34"/>
      <c r="E51" s="34" t="s">
        <v>11</v>
      </c>
    </row>
    <row r="52" spans="1:10" x14ac:dyDescent="0.2">
      <c r="A52" s="42">
        <v>2</v>
      </c>
      <c r="B52" s="53" t="s">
        <v>181</v>
      </c>
      <c r="C52" s="42" t="s">
        <v>182</v>
      </c>
      <c r="D52" s="34"/>
      <c r="E52" s="34" t="s">
        <v>11</v>
      </c>
    </row>
    <row r="53" spans="1:10" x14ac:dyDescent="0.2">
      <c r="A53" s="42">
        <v>3</v>
      </c>
      <c r="B53" s="53" t="s">
        <v>184</v>
      </c>
      <c r="C53" s="42" t="s">
        <v>185</v>
      </c>
      <c r="D53" s="34"/>
      <c r="E53" s="34" t="s">
        <v>11</v>
      </c>
    </row>
    <row r="54" spans="1:10" x14ac:dyDescent="0.2">
      <c r="A54" s="42">
        <v>4</v>
      </c>
      <c r="B54" s="53" t="s">
        <v>186</v>
      </c>
      <c r="C54" s="42" t="s">
        <v>187</v>
      </c>
      <c r="D54" s="34"/>
      <c r="E54" s="34" t="s">
        <v>11</v>
      </c>
    </row>
    <row r="55" spans="1:10" x14ac:dyDescent="0.2">
      <c r="A55" s="42">
        <v>5</v>
      </c>
      <c r="B55" s="53" t="s">
        <v>189</v>
      </c>
      <c r="C55" s="42" t="s">
        <v>190</v>
      </c>
      <c r="D55" s="34"/>
      <c r="E55" s="34" t="s">
        <v>11</v>
      </c>
    </row>
    <row r="56" spans="1:10" x14ac:dyDescent="0.2">
      <c r="A56" s="42">
        <v>6</v>
      </c>
      <c r="B56" s="53" t="s">
        <v>192</v>
      </c>
      <c r="C56" s="42" t="s">
        <v>193</v>
      </c>
      <c r="D56" s="34"/>
      <c r="E56" s="34" t="s">
        <v>11</v>
      </c>
    </row>
    <row r="57" spans="1:10" x14ac:dyDescent="0.2">
      <c r="A57" s="42">
        <v>7</v>
      </c>
      <c r="B57" s="53" t="s">
        <v>195</v>
      </c>
      <c r="C57" s="42" t="s">
        <v>196</v>
      </c>
      <c r="D57" s="34"/>
      <c r="E57" s="34" t="s">
        <v>11</v>
      </c>
    </row>
    <row r="58" spans="1:10" x14ac:dyDescent="0.2">
      <c r="A58" s="42">
        <v>8</v>
      </c>
      <c r="B58" s="53" t="s">
        <v>198</v>
      </c>
      <c r="C58" s="42" t="s">
        <v>199</v>
      </c>
      <c r="D58" s="34"/>
      <c r="E58" s="34" t="s">
        <v>11</v>
      </c>
    </row>
    <row r="59" spans="1:10" x14ac:dyDescent="0.2">
      <c r="A59" s="42">
        <v>9</v>
      </c>
      <c r="B59" s="53" t="s">
        <v>201</v>
      </c>
      <c r="C59" s="42" t="s">
        <v>202</v>
      </c>
      <c r="D59" s="34"/>
      <c r="E59" s="34" t="s">
        <v>11</v>
      </c>
    </row>
    <row r="60" spans="1:10" x14ac:dyDescent="0.2">
      <c r="A60" s="42">
        <v>10</v>
      </c>
      <c r="B60" s="53" t="s">
        <v>204</v>
      </c>
      <c r="C60" s="42" t="s">
        <v>205</v>
      </c>
      <c r="D60" s="34"/>
      <c r="E60" s="34" t="s">
        <v>11</v>
      </c>
    </row>
    <row r="61" spans="1:10" x14ac:dyDescent="0.2">
      <c r="A61" s="42">
        <v>11</v>
      </c>
      <c r="B61" s="53" t="s">
        <v>207</v>
      </c>
      <c r="C61" s="42" t="s">
        <v>208</v>
      </c>
      <c r="D61" s="34"/>
      <c r="E61" s="34" t="s">
        <v>11</v>
      </c>
    </row>
    <row r="62" spans="1:10" x14ac:dyDescent="0.2">
      <c r="A62" s="42">
        <v>12</v>
      </c>
      <c r="B62" s="53" t="s">
        <v>210</v>
      </c>
      <c r="C62" s="42" t="s">
        <v>211</v>
      </c>
      <c r="D62" s="34"/>
      <c r="E62" s="34" t="s">
        <v>11</v>
      </c>
    </row>
    <row r="63" spans="1:10" x14ac:dyDescent="0.2">
      <c r="A63" s="45"/>
      <c r="B63" s="52"/>
      <c r="C63" s="54"/>
      <c r="D63" s="45"/>
      <c r="E63" s="45"/>
    </row>
    <row r="64" spans="1:10" x14ac:dyDescent="0.2">
      <c r="A64" s="144" t="s">
        <v>219</v>
      </c>
      <c r="B64" s="145"/>
      <c r="C64" s="146"/>
      <c r="D64" s="45"/>
      <c r="E64" s="45"/>
    </row>
    <row r="65" spans="1:10" x14ac:dyDescent="0.2">
      <c r="A65" s="46" t="s">
        <v>0</v>
      </c>
      <c r="B65" s="47" t="s">
        <v>1</v>
      </c>
      <c r="C65" s="47" t="s">
        <v>2</v>
      </c>
      <c r="D65" s="39"/>
      <c r="E65" s="39" t="s">
        <v>3</v>
      </c>
      <c r="F65" s="38" t="s">
        <v>230</v>
      </c>
      <c r="G65" s="39" t="s">
        <v>231</v>
      </c>
      <c r="H65" s="39" t="s">
        <v>232</v>
      </c>
      <c r="I65" s="39" t="s">
        <v>233</v>
      </c>
      <c r="J65" s="39" t="s">
        <v>6</v>
      </c>
    </row>
    <row r="66" spans="1:10" x14ac:dyDescent="0.2">
      <c r="A66" s="42">
        <v>1</v>
      </c>
      <c r="B66" s="35" t="s">
        <v>220</v>
      </c>
      <c r="C66" s="55" t="s">
        <v>221</v>
      </c>
      <c r="D66" s="34"/>
      <c r="E66" s="34" t="s">
        <v>11</v>
      </c>
    </row>
    <row r="67" spans="1:10" x14ac:dyDescent="0.2">
      <c r="A67" s="42">
        <v>2</v>
      </c>
      <c r="B67" s="35" t="s">
        <v>223</v>
      </c>
      <c r="C67" s="55" t="s">
        <v>224</v>
      </c>
      <c r="D67" s="34"/>
      <c r="E67" s="34" t="s">
        <v>11</v>
      </c>
    </row>
    <row r="68" spans="1:10" x14ac:dyDescent="0.2">
      <c r="A68" s="42">
        <v>3</v>
      </c>
      <c r="B68" s="35" t="s">
        <v>226</v>
      </c>
      <c r="C68" s="55" t="s">
        <v>227</v>
      </c>
      <c r="D68" s="34"/>
      <c r="E68" s="34" t="s">
        <v>11</v>
      </c>
    </row>
    <row r="69" spans="1:10" x14ac:dyDescent="0.2">
      <c r="A69" s="45"/>
      <c r="B69" s="52"/>
      <c r="C69" s="54"/>
      <c r="D69" s="45"/>
      <c r="E69" s="45"/>
    </row>
    <row r="70" spans="1:10" x14ac:dyDescent="0.2">
      <c r="A70" s="45"/>
      <c r="B70" s="52"/>
      <c r="C70" s="54"/>
      <c r="D70" s="45"/>
      <c r="E70" s="45"/>
    </row>
  </sheetData>
  <mergeCells count="17">
    <mergeCell ref="C13:D13"/>
    <mergeCell ref="A1:C1"/>
    <mergeCell ref="A3:C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8:D18"/>
    <mergeCell ref="A20:C20"/>
    <mergeCell ref="A35:C35"/>
    <mergeCell ref="A49:C49"/>
    <mergeCell ref="A64:C6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F366F-098D-C24A-8B82-02DD0C02E90A}">
  <dimension ref="A1:BA66"/>
  <sheetViews>
    <sheetView tabSelected="1" topLeftCell="A16" zoomScale="88" workbookViewId="0">
      <selection activeCell="S73" sqref="S73"/>
    </sheetView>
  </sheetViews>
  <sheetFormatPr baseColWidth="10" defaultRowHeight="16" x14ac:dyDescent="0.2"/>
  <cols>
    <col min="1" max="2" width="10.83203125" style="4"/>
    <col min="3" max="3" width="10.83203125" style="79"/>
    <col min="4" max="4" width="25.6640625" style="79" customWidth="1"/>
    <col min="5" max="7" width="10.83203125" style="4"/>
    <col min="8" max="8" width="11.83203125" style="4" bestFit="1" customWidth="1"/>
    <col min="9" max="9" width="10.83203125" style="4"/>
    <col min="10" max="10" width="12.83203125" style="4" bestFit="1" customWidth="1"/>
    <col min="11" max="11" width="10" style="4" bestFit="1" customWidth="1"/>
    <col min="12" max="12" width="11.33203125" style="4" bestFit="1" customWidth="1"/>
    <col min="13" max="13" width="11.83203125" style="4" bestFit="1" customWidth="1"/>
    <col min="14" max="15" width="10.83203125" style="4"/>
    <col min="16" max="16" width="12" style="4" bestFit="1" customWidth="1"/>
    <col min="17" max="31" width="10.83203125" style="4"/>
    <col min="32" max="32" width="12" style="4" bestFit="1" customWidth="1"/>
    <col min="33" max="34" width="10.83203125" style="4"/>
    <col min="35" max="35" width="11.5" style="4" bestFit="1" customWidth="1"/>
    <col min="36" max="16384" width="10.83203125" style="4"/>
  </cols>
  <sheetData>
    <row r="1" spans="1:48" x14ac:dyDescent="0.2">
      <c r="A1" s="154" t="s">
        <v>47</v>
      </c>
      <c r="B1" s="154"/>
      <c r="C1" s="154"/>
    </row>
    <row r="3" spans="1:48" x14ac:dyDescent="0.2">
      <c r="A3" s="154" t="s">
        <v>87</v>
      </c>
      <c r="B3" s="154"/>
      <c r="C3" s="154"/>
      <c r="J3" s="4" t="s">
        <v>86</v>
      </c>
      <c r="K3" s="4" t="s">
        <v>86</v>
      </c>
    </row>
    <row r="4" spans="1:48" x14ac:dyDescent="0.2">
      <c r="A4" s="3" t="s">
        <v>0</v>
      </c>
      <c r="B4" s="3" t="s">
        <v>1</v>
      </c>
      <c r="C4" s="159" t="s">
        <v>2</v>
      </c>
      <c r="D4" s="160"/>
      <c r="E4" s="3" t="s">
        <v>3</v>
      </c>
      <c r="F4" s="3" t="s">
        <v>4</v>
      </c>
      <c r="G4" s="3" t="s">
        <v>5</v>
      </c>
      <c r="H4" s="3" t="s">
        <v>62</v>
      </c>
      <c r="I4" s="3" t="s">
        <v>48</v>
      </c>
      <c r="J4" s="3" t="s">
        <v>83</v>
      </c>
      <c r="K4" s="3" t="s">
        <v>84</v>
      </c>
      <c r="L4" s="3" t="s">
        <v>235</v>
      </c>
      <c r="M4" s="3" t="s">
        <v>49</v>
      </c>
      <c r="N4" s="3" t="s">
        <v>50</v>
      </c>
      <c r="O4" s="3" t="s">
        <v>64</v>
      </c>
      <c r="P4" s="3" t="s">
        <v>82</v>
      </c>
      <c r="Q4" s="13"/>
      <c r="R4" s="5" t="s">
        <v>0</v>
      </c>
      <c r="S4" s="5" t="s">
        <v>1</v>
      </c>
      <c r="T4" s="5" t="s">
        <v>4</v>
      </c>
      <c r="U4" s="5" t="s">
        <v>5</v>
      </c>
      <c r="V4" s="5" t="s">
        <v>51</v>
      </c>
      <c r="W4" s="5" t="s">
        <v>52</v>
      </c>
      <c r="X4" s="5" t="s">
        <v>53</v>
      </c>
      <c r="Y4" s="5" t="s">
        <v>48</v>
      </c>
      <c r="Z4" s="5" t="s">
        <v>54</v>
      </c>
      <c r="AA4" s="5" t="s">
        <v>55</v>
      </c>
      <c r="AB4" s="5" t="s">
        <v>56</v>
      </c>
      <c r="AC4" s="5" t="s">
        <v>57</v>
      </c>
      <c r="AD4" s="5" t="s">
        <v>58</v>
      </c>
      <c r="AE4" s="5" t="s">
        <v>59</v>
      </c>
      <c r="AF4" s="5" t="s">
        <v>60</v>
      </c>
      <c r="AG4" s="5" t="s">
        <v>6</v>
      </c>
      <c r="AH4" s="5" t="s">
        <v>7</v>
      </c>
      <c r="AI4" s="5" t="s">
        <v>8</v>
      </c>
      <c r="AJ4" s="5" t="s">
        <v>63</v>
      </c>
      <c r="AK4" s="5" t="s">
        <v>64</v>
      </c>
      <c r="AL4" s="5" t="s">
        <v>65</v>
      </c>
      <c r="AM4" s="5" t="s">
        <v>66</v>
      </c>
      <c r="AN4" s="5" t="s">
        <v>67</v>
      </c>
      <c r="AO4" s="5" t="s">
        <v>68</v>
      </c>
      <c r="AP4" s="5" t="s">
        <v>69</v>
      </c>
      <c r="AQ4" s="5" t="s">
        <v>70</v>
      </c>
      <c r="AR4" s="5" t="s">
        <v>71</v>
      </c>
      <c r="AS4" s="5" t="s">
        <v>72</v>
      </c>
    </row>
    <row r="5" spans="1:48" x14ac:dyDescent="0.2">
      <c r="A5" s="5">
        <v>1</v>
      </c>
      <c r="B5" s="5" t="s">
        <v>9</v>
      </c>
      <c r="C5" s="155" t="s">
        <v>10</v>
      </c>
      <c r="D5" s="156"/>
      <c r="E5" s="5" t="s">
        <v>11</v>
      </c>
      <c r="F5" s="17" t="s">
        <v>12</v>
      </c>
      <c r="G5" s="15">
        <v>32.06</v>
      </c>
      <c r="H5" s="15">
        <v>23.74</v>
      </c>
      <c r="I5" s="15">
        <v>13.53</v>
      </c>
      <c r="J5" s="57">
        <v>85.501000000000005</v>
      </c>
      <c r="K5" s="57">
        <v>22.45</v>
      </c>
      <c r="L5" s="78">
        <f>1/M5</f>
        <v>3.8085077951002231</v>
      </c>
      <c r="M5" s="5">
        <f>K5/J5</f>
        <v>0.26257002842072019</v>
      </c>
      <c r="N5" s="11">
        <v>7.7999999999999996E-3</v>
      </c>
      <c r="O5" s="11">
        <v>0.17599999999999999</v>
      </c>
      <c r="P5" s="11">
        <v>0.49199999999999999</v>
      </c>
      <c r="R5" s="5">
        <v>1</v>
      </c>
      <c r="S5" s="5" t="s">
        <v>9</v>
      </c>
      <c r="T5" s="5" t="s">
        <v>12</v>
      </c>
      <c r="U5" s="5">
        <v>32.06</v>
      </c>
      <c r="V5" s="5">
        <v>23.74</v>
      </c>
      <c r="W5" s="5">
        <v>2.0699999999999998</v>
      </c>
      <c r="X5" s="5">
        <v>15.6</v>
      </c>
      <c r="Y5" s="5">
        <v>13.53</v>
      </c>
      <c r="Z5" s="5">
        <v>29.22</v>
      </c>
      <c r="AA5" s="5">
        <v>32.71</v>
      </c>
      <c r="AB5" s="6">
        <v>0.245</v>
      </c>
      <c r="AC5" s="6">
        <v>0.14499999999999999</v>
      </c>
      <c r="AD5" s="6">
        <v>0.20100000000000001</v>
      </c>
      <c r="AE5" s="6">
        <v>0.15479999999999999</v>
      </c>
      <c r="AF5" s="6">
        <v>9.8000000000000004E-2</v>
      </c>
      <c r="AG5" s="5">
        <v>231</v>
      </c>
      <c r="AH5" s="6">
        <v>6.7999999999999996E-3</v>
      </c>
      <c r="AI5" s="7">
        <v>2731172</v>
      </c>
      <c r="AJ5" s="6">
        <v>7.7999999999999996E-3</v>
      </c>
      <c r="AK5" s="6">
        <v>0.17599999999999999</v>
      </c>
      <c r="AL5" s="6">
        <v>0.44400000000000001</v>
      </c>
      <c r="AM5" s="6">
        <v>0.28100000000000003</v>
      </c>
      <c r="AN5" s="5">
        <v>0.59</v>
      </c>
      <c r="AO5" s="5">
        <v>0.59</v>
      </c>
      <c r="AP5" s="6">
        <v>0.80400000000000005</v>
      </c>
      <c r="AQ5" s="6">
        <v>0.63400000000000001</v>
      </c>
      <c r="AR5" s="6">
        <v>0.49199999999999999</v>
      </c>
      <c r="AS5" s="5" t="s">
        <v>73</v>
      </c>
      <c r="AU5" s="8"/>
      <c r="AV5" s="9"/>
    </row>
    <row r="6" spans="1:48" x14ac:dyDescent="0.2">
      <c r="A6" s="5">
        <v>2</v>
      </c>
      <c r="B6" s="5" t="s">
        <v>13</v>
      </c>
      <c r="C6" s="155" t="s">
        <v>14</v>
      </c>
      <c r="D6" s="156"/>
      <c r="E6" s="5" t="s">
        <v>11</v>
      </c>
      <c r="F6" s="17" t="s">
        <v>15</v>
      </c>
      <c r="G6" s="15">
        <v>36.49</v>
      </c>
      <c r="H6" s="15">
        <v>25.71</v>
      </c>
      <c r="I6" s="15">
        <v>56.6</v>
      </c>
      <c r="J6" s="57">
        <v>37.668999999999997</v>
      </c>
      <c r="K6" s="57">
        <f>(792+13109)/1000</f>
        <v>13.901</v>
      </c>
      <c r="L6" s="78">
        <f t="shared" ref="L6:L13" si="0">1/M6</f>
        <v>2.7098050499964033</v>
      </c>
      <c r="M6" s="5">
        <f t="shared" ref="M6:M13" si="1">K6/J6</f>
        <v>0.36903023706496058</v>
      </c>
      <c r="N6" s="11">
        <v>6.1000000000000004E-3</v>
      </c>
      <c r="O6" s="11">
        <v>0.26100000000000001</v>
      </c>
      <c r="P6" s="11">
        <v>0.436</v>
      </c>
      <c r="R6" s="5">
        <v>2</v>
      </c>
      <c r="S6" s="5" t="s">
        <v>13</v>
      </c>
      <c r="T6" s="5" t="s">
        <v>15</v>
      </c>
      <c r="U6" s="5">
        <v>36.49</v>
      </c>
      <c r="V6" s="5">
        <v>25.71</v>
      </c>
      <c r="W6" s="5">
        <v>1.79</v>
      </c>
      <c r="X6" s="5">
        <v>16.079999999999998</v>
      </c>
      <c r="Y6" s="5">
        <v>56.6</v>
      </c>
      <c r="Z6" s="5">
        <v>44.44</v>
      </c>
      <c r="AA6" s="5">
        <v>46.52</v>
      </c>
      <c r="AB6" s="6">
        <v>0.374</v>
      </c>
      <c r="AC6" s="6">
        <v>0.18990000000000001</v>
      </c>
      <c r="AD6" s="6">
        <v>0.189</v>
      </c>
      <c r="AE6" s="6">
        <v>0.2034</v>
      </c>
      <c r="AF6" s="6">
        <v>0.11899999999999999</v>
      </c>
      <c r="AG6" s="5">
        <v>375</v>
      </c>
      <c r="AH6" s="6">
        <v>5.4000000000000003E-3</v>
      </c>
      <c r="AI6" s="7">
        <v>1507532</v>
      </c>
      <c r="AJ6" s="6">
        <v>6.1000000000000004E-3</v>
      </c>
      <c r="AK6" s="6">
        <v>0.26100000000000001</v>
      </c>
      <c r="AL6" s="6">
        <v>1.4430000000000001</v>
      </c>
      <c r="AM6" s="6">
        <v>0.39900000000000002</v>
      </c>
      <c r="AN6" s="5">
        <v>2.13</v>
      </c>
      <c r="AO6" s="5">
        <v>2.2799999999999998</v>
      </c>
      <c r="AP6" s="5" t="s">
        <v>61</v>
      </c>
      <c r="AQ6" s="6">
        <v>0.51800000000000002</v>
      </c>
      <c r="AR6" s="6">
        <v>0.436</v>
      </c>
      <c r="AS6" s="5" t="s">
        <v>74</v>
      </c>
      <c r="AU6" s="8"/>
      <c r="AV6" s="9"/>
    </row>
    <row r="7" spans="1:48" x14ac:dyDescent="0.2">
      <c r="A7" s="5">
        <v>3</v>
      </c>
      <c r="B7" s="5" t="s">
        <v>16</v>
      </c>
      <c r="C7" s="210" t="s">
        <v>17</v>
      </c>
      <c r="D7" s="211"/>
      <c r="E7" s="5" t="s">
        <v>11</v>
      </c>
      <c r="F7" s="17" t="s">
        <v>18</v>
      </c>
      <c r="G7" s="17">
        <v>17.93</v>
      </c>
      <c r="H7" s="17">
        <v>14</v>
      </c>
      <c r="I7" s="15">
        <v>5.51</v>
      </c>
      <c r="J7" s="57">
        <v>188.548</v>
      </c>
      <c r="K7" s="57">
        <f>(2243+38675)/1000</f>
        <v>40.917999999999999</v>
      </c>
      <c r="L7" s="212">
        <f t="shared" si="0"/>
        <v>4.6079476025221178</v>
      </c>
      <c r="M7" s="5">
        <f t="shared" si="1"/>
        <v>0.21701635657763541</v>
      </c>
      <c r="N7" s="11">
        <v>1.18E-2</v>
      </c>
      <c r="O7" s="11">
        <v>3.6999999999999998E-2</v>
      </c>
      <c r="P7" s="11">
        <v>0.13800000000000001</v>
      </c>
      <c r="R7" s="5">
        <v>3</v>
      </c>
      <c r="S7" s="5" t="s">
        <v>16</v>
      </c>
      <c r="T7" s="5" t="s">
        <v>18</v>
      </c>
      <c r="U7" s="5">
        <v>17.93</v>
      </c>
      <c r="V7" s="5">
        <v>14</v>
      </c>
      <c r="W7" s="5">
        <v>2.39</v>
      </c>
      <c r="X7" s="5">
        <v>2.33</v>
      </c>
      <c r="Y7" s="5">
        <v>5.51</v>
      </c>
      <c r="Z7" s="5">
        <v>4.4000000000000004</v>
      </c>
      <c r="AA7" s="5">
        <v>9.06</v>
      </c>
      <c r="AB7" s="6">
        <v>1.661</v>
      </c>
      <c r="AC7" s="6">
        <v>0.13189999999999999</v>
      </c>
      <c r="AD7" s="6">
        <v>0.123</v>
      </c>
      <c r="AE7" s="6">
        <v>7.4999999999999997E-2</v>
      </c>
      <c r="AF7" s="6">
        <v>3.5000000000000003E-2</v>
      </c>
      <c r="AG7" s="5">
        <v>178.26</v>
      </c>
      <c r="AH7" s="6">
        <v>1.01E-2</v>
      </c>
      <c r="AI7" s="7">
        <v>2121172</v>
      </c>
      <c r="AJ7" s="6">
        <v>1.18E-2</v>
      </c>
      <c r="AK7" s="6">
        <v>3.6999999999999998E-2</v>
      </c>
      <c r="AL7" s="6">
        <v>0.32600000000000001</v>
      </c>
      <c r="AM7" s="6">
        <v>5.5E-2</v>
      </c>
      <c r="AN7" s="5">
        <v>1.77</v>
      </c>
      <c r="AO7" s="5">
        <v>6.16</v>
      </c>
      <c r="AP7" s="6">
        <v>0.66</v>
      </c>
      <c r="AQ7" s="6">
        <v>0.184</v>
      </c>
      <c r="AR7" s="6">
        <v>0.13800000000000001</v>
      </c>
      <c r="AS7" s="5" t="s">
        <v>75</v>
      </c>
      <c r="AU7" s="8"/>
      <c r="AV7" s="9"/>
    </row>
    <row r="8" spans="1:48" x14ac:dyDescent="0.2">
      <c r="A8" s="5">
        <v>4</v>
      </c>
      <c r="B8" s="5" t="s">
        <v>19</v>
      </c>
      <c r="C8" s="155" t="s">
        <v>20</v>
      </c>
      <c r="D8" s="156"/>
      <c r="E8" s="5" t="s">
        <v>11</v>
      </c>
      <c r="F8" s="17" t="s">
        <v>21</v>
      </c>
      <c r="G8" s="17">
        <v>7.57</v>
      </c>
      <c r="H8" s="17">
        <v>8.2100000000000009</v>
      </c>
      <c r="I8" s="15">
        <v>2.42</v>
      </c>
      <c r="J8" s="57">
        <v>17.739999999999998</v>
      </c>
      <c r="K8" s="57">
        <f>(3548+439)/1000</f>
        <v>3.9870000000000001</v>
      </c>
      <c r="L8" s="78">
        <f t="shared" si="0"/>
        <v>4.4494607474291445</v>
      </c>
      <c r="M8" s="5">
        <f t="shared" si="1"/>
        <v>0.22474633596392335</v>
      </c>
      <c r="N8" s="11">
        <v>2.0500000000000001E-2</v>
      </c>
      <c r="O8" s="11">
        <v>3.9E-2</v>
      </c>
      <c r="P8" s="11">
        <v>0.34399999999999997</v>
      </c>
      <c r="R8" s="5">
        <v>4</v>
      </c>
      <c r="S8" s="5" t="s">
        <v>19</v>
      </c>
      <c r="T8" s="5" t="s">
        <v>21</v>
      </c>
      <c r="U8" s="5">
        <v>7.57</v>
      </c>
      <c r="V8" s="5">
        <v>8.2100000000000009</v>
      </c>
      <c r="W8" s="5" t="s">
        <v>61</v>
      </c>
      <c r="X8" s="5">
        <v>2.41</v>
      </c>
      <c r="Y8" s="5">
        <v>2.42</v>
      </c>
      <c r="Z8" s="5" t="s">
        <v>61</v>
      </c>
      <c r="AA8" s="5">
        <v>5.63</v>
      </c>
      <c r="AB8" s="6">
        <v>3.96</v>
      </c>
      <c r="AC8" s="6">
        <v>4.4600000000000001E-2</v>
      </c>
      <c r="AD8" s="6">
        <v>0.254</v>
      </c>
      <c r="AE8" s="5" t="s">
        <v>61</v>
      </c>
      <c r="AF8" s="6">
        <v>4.2999999999999997E-2</v>
      </c>
      <c r="AG8" s="5">
        <v>117.93</v>
      </c>
      <c r="AH8" s="6">
        <v>6.7000000000000002E-3</v>
      </c>
      <c r="AI8" s="7">
        <v>1137176</v>
      </c>
      <c r="AJ8" s="6">
        <v>2.0500000000000001E-2</v>
      </c>
      <c r="AK8" s="6">
        <v>3.9E-2</v>
      </c>
      <c r="AL8" s="6">
        <v>0.34899999999999998</v>
      </c>
      <c r="AM8" s="6">
        <v>0.23599999999999999</v>
      </c>
      <c r="AN8" s="5">
        <v>1.35</v>
      </c>
      <c r="AO8" s="5">
        <v>1.53</v>
      </c>
      <c r="AP8" s="5" t="s">
        <v>61</v>
      </c>
      <c r="AQ8" s="6">
        <v>0.68600000000000005</v>
      </c>
      <c r="AR8" s="6">
        <v>0.34399999999999997</v>
      </c>
      <c r="AS8" s="5" t="s">
        <v>76</v>
      </c>
      <c r="AU8" s="8"/>
      <c r="AV8" s="9"/>
    </row>
    <row r="9" spans="1:48" x14ac:dyDescent="0.2">
      <c r="A9" s="5">
        <v>5</v>
      </c>
      <c r="B9" s="24" t="s">
        <v>22</v>
      </c>
      <c r="C9" s="157" t="s">
        <v>23</v>
      </c>
      <c r="D9" s="158"/>
      <c r="E9" s="24" t="s">
        <v>11</v>
      </c>
      <c r="F9" s="25" t="s">
        <v>24</v>
      </c>
      <c r="G9" s="25">
        <v>5.58</v>
      </c>
      <c r="H9" s="25">
        <v>6.18</v>
      </c>
      <c r="I9" s="19">
        <v>1.73</v>
      </c>
      <c r="J9" s="57">
        <v>22.079000000000001</v>
      </c>
      <c r="K9" s="57">
        <v>17.75</v>
      </c>
      <c r="L9" s="76">
        <f t="shared" si="0"/>
        <v>1.2438873239436619</v>
      </c>
      <c r="M9" s="5">
        <f t="shared" si="1"/>
        <v>0.80393133746999412</v>
      </c>
      <c r="N9" s="26">
        <v>8.9800000000000005E-2</v>
      </c>
      <c r="O9" s="26">
        <v>4.2999999999999997E-2</v>
      </c>
      <c r="P9" s="26">
        <v>0.189</v>
      </c>
      <c r="R9" s="5">
        <v>5</v>
      </c>
      <c r="S9" s="5" t="s">
        <v>22</v>
      </c>
      <c r="T9" s="5" t="s">
        <v>24</v>
      </c>
      <c r="U9" s="5">
        <v>5.58</v>
      </c>
      <c r="V9" s="5">
        <v>6.18</v>
      </c>
      <c r="W9" s="5" t="s">
        <v>61</v>
      </c>
      <c r="X9" s="5">
        <v>1.03</v>
      </c>
      <c r="Y9" s="5">
        <v>1.73</v>
      </c>
      <c r="Z9" s="5">
        <v>9.75</v>
      </c>
      <c r="AA9" s="5">
        <v>2.78</v>
      </c>
      <c r="AB9" s="6">
        <v>0.82499999999999996</v>
      </c>
      <c r="AC9" s="6">
        <v>-5.7799999999999997E-2</v>
      </c>
      <c r="AD9" s="6">
        <v>0.441</v>
      </c>
      <c r="AE9" s="6">
        <v>-7.5499999999999998E-2</v>
      </c>
      <c r="AF9" s="6">
        <v>0.05</v>
      </c>
      <c r="AG9" s="5">
        <v>46.55</v>
      </c>
      <c r="AH9" s="6">
        <v>0.1002</v>
      </c>
      <c r="AI9" s="7">
        <v>3295625</v>
      </c>
      <c r="AJ9" s="6">
        <v>8.9800000000000005E-2</v>
      </c>
      <c r="AK9" s="6">
        <v>4.2999999999999997E-2</v>
      </c>
      <c r="AL9" s="6">
        <v>0.314</v>
      </c>
      <c r="AM9" s="6">
        <v>6.3E-2</v>
      </c>
      <c r="AN9" s="5">
        <v>6.04</v>
      </c>
      <c r="AO9" s="5">
        <v>6.04</v>
      </c>
      <c r="AP9" s="6">
        <v>0.82399999999999995</v>
      </c>
      <c r="AQ9" s="6">
        <v>0.252</v>
      </c>
      <c r="AR9" s="6">
        <v>0.189</v>
      </c>
      <c r="AS9" s="5" t="s">
        <v>77</v>
      </c>
      <c r="AU9" s="8"/>
      <c r="AV9" s="9"/>
    </row>
    <row r="10" spans="1:48" x14ac:dyDescent="0.2">
      <c r="A10" s="5">
        <v>6</v>
      </c>
      <c r="B10" s="28" t="s">
        <v>25</v>
      </c>
      <c r="C10" s="157" t="s">
        <v>26</v>
      </c>
      <c r="D10" s="158"/>
      <c r="E10" s="28" t="s">
        <v>11</v>
      </c>
      <c r="F10" s="29" t="s">
        <v>27</v>
      </c>
      <c r="G10" s="29">
        <v>11.59</v>
      </c>
      <c r="H10" s="29">
        <v>7.94</v>
      </c>
      <c r="I10" s="29">
        <v>0.89</v>
      </c>
      <c r="J10" s="57">
        <v>13.298</v>
      </c>
      <c r="K10" s="57">
        <v>7.0789999999999997</v>
      </c>
      <c r="L10" s="76">
        <f t="shared" si="0"/>
        <v>1.8785139143946885</v>
      </c>
      <c r="M10" s="5">
        <f t="shared" si="1"/>
        <v>0.53233568957738009</v>
      </c>
      <c r="N10" s="30">
        <v>0.1</v>
      </c>
      <c r="O10" s="30">
        <v>3.4000000000000002E-2</v>
      </c>
      <c r="P10" s="30">
        <v>0.39600000000000002</v>
      </c>
      <c r="R10" s="5">
        <v>6</v>
      </c>
      <c r="S10" s="5" t="s">
        <v>25</v>
      </c>
      <c r="T10" s="5" t="s">
        <v>27</v>
      </c>
      <c r="U10" s="5">
        <v>11.59</v>
      </c>
      <c r="V10" s="5">
        <v>7.94</v>
      </c>
      <c r="W10" s="5" t="s">
        <v>61</v>
      </c>
      <c r="X10" s="5">
        <v>4.58</v>
      </c>
      <c r="Y10" s="5">
        <v>0.89</v>
      </c>
      <c r="Z10" s="5">
        <v>14.39</v>
      </c>
      <c r="AA10" s="5" t="s">
        <v>61</v>
      </c>
      <c r="AB10" s="6">
        <v>0.59699999999999998</v>
      </c>
      <c r="AC10" s="6">
        <v>0.21049999999999999</v>
      </c>
      <c r="AD10" s="6">
        <v>1.056</v>
      </c>
      <c r="AE10" s="5" t="s">
        <v>61</v>
      </c>
      <c r="AF10" s="6">
        <v>1.0409999999999999</v>
      </c>
      <c r="AG10" s="5">
        <v>13.19</v>
      </c>
      <c r="AH10" s="6">
        <v>-4.0000000000000002E-4</v>
      </c>
      <c r="AI10" s="7">
        <v>1463615</v>
      </c>
      <c r="AJ10" s="6">
        <v>0.1</v>
      </c>
      <c r="AK10" s="6">
        <v>3.4000000000000002E-2</v>
      </c>
      <c r="AL10" s="6">
        <v>7.6999999999999999E-2</v>
      </c>
      <c r="AM10" s="6">
        <v>3.6999999999999998E-2</v>
      </c>
      <c r="AN10" s="5">
        <v>1.23</v>
      </c>
      <c r="AO10" s="5">
        <v>1.23</v>
      </c>
      <c r="AP10" s="6">
        <v>0.5</v>
      </c>
      <c r="AQ10" s="6">
        <v>0.47</v>
      </c>
      <c r="AR10" s="6">
        <v>0.39600000000000002</v>
      </c>
      <c r="AS10" s="5" t="s">
        <v>78</v>
      </c>
      <c r="AU10" s="8"/>
      <c r="AV10" s="9"/>
    </row>
    <row r="11" spans="1:48" x14ac:dyDescent="0.2">
      <c r="A11" s="5">
        <v>7</v>
      </c>
      <c r="B11" s="28" t="s">
        <v>28</v>
      </c>
      <c r="C11" s="157" t="s">
        <v>29</v>
      </c>
      <c r="D11" s="158"/>
      <c r="E11" s="28" t="s">
        <v>11</v>
      </c>
      <c r="F11" s="29" t="s">
        <v>30</v>
      </c>
      <c r="G11" s="29">
        <v>16.420000000000002</v>
      </c>
      <c r="H11" s="29">
        <v>13</v>
      </c>
      <c r="I11" s="32">
        <v>2.29</v>
      </c>
      <c r="J11" s="57">
        <v>3.8359999999999999</v>
      </c>
      <c r="K11" s="57" t="s">
        <v>85</v>
      </c>
      <c r="L11" s="15" t="s">
        <v>85</v>
      </c>
      <c r="M11" s="5" t="s">
        <v>85</v>
      </c>
      <c r="N11" s="30">
        <v>1.4999999999999999E-2</v>
      </c>
      <c r="O11" s="30">
        <v>4.5999999999999999E-2</v>
      </c>
      <c r="P11" s="30">
        <v>6.5000000000000002E-2</v>
      </c>
      <c r="R11" s="5">
        <v>7</v>
      </c>
      <c r="S11" s="5" t="s">
        <v>28</v>
      </c>
      <c r="T11" s="5" t="s">
        <v>30</v>
      </c>
      <c r="U11" s="5">
        <v>16.420000000000002</v>
      </c>
      <c r="V11" s="5">
        <v>13</v>
      </c>
      <c r="W11" s="5">
        <v>2.29</v>
      </c>
      <c r="X11" s="5">
        <v>1.52</v>
      </c>
      <c r="Y11" s="5">
        <v>2.29</v>
      </c>
      <c r="Z11" s="5">
        <v>41.31</v>
      </c>
      <c r="AA11" s="5">
        <v>17.12</v>
      </c>
      <c r="AB11" s="6">
        <v>0.188</v>
      </c>
      <c r="AC11" s="6">
        <v>0.14269999999999999</v>
      </c>
      <c r="AD11" s="6">
        <v>0.121</v>
      </c>
      <c r="AE11" s="6">
        <v>7.1599999999999997E-2</v>
      </c>
      <c r="AF11" s="6">
        <v>9.2999999999999999E-2</v>
      </c>
      <c r="AG11" s="5">
        <v>89.46</v>
      </c>
      <c r="AH11" s="6">
        <v>1.35E-2</v>
      </c>
      <c r="AI11" s="7">
        <v>72331</v>
      </c>
      <c r="AJ11" s="6">
        <v>1.4999999999999999E-2</v>
      </c>
      <c r="AK11" s="6">
        <v>4.5999999999999999E-2</v>
      </c>
      <c r="AL11" s="6">
        <v>9.8000000000000004E-2</v>
      </c>
      <c r="AM11" s="6">
        <v>0.05</v>
      </c>
      <c r="AN11" s="5">
        <v>0.76</v>
      </c>
      <c r="AO11" s="5">
        <v>0.76</v>
      </c>
      <c r="AP11" s="6">
        <v>0.46300000000000002</v>
      </c>
      <c r="AQ11" s="6">
        <v>0.10199999999999999</v>
      </c>
      <c r="AR11" s="6">
        <v>6.5000000000000002E-2</v>
      </c>
      <c r="AS11" s="5" t="s">
        <v>79</v>
      </c>
      <c r="AU11" s="8"/>
      <c r="AV11" s="9"/>
    </row>
    <row r="12" spans="1:48" x14ac:dyDescent="0.2">
      <c r="A12" s="5">
        <v>8</v>
      </c>
      <c r="B12" s="28" t="s">
        <v>31</v>
      </c>
      <c r="C12" s="157" t="s">
        <v>32</v>
      </c>
      <c r="D12" s="158"/>
      <c r="E12" s="28" t="s">
        <v>11</v>
      </c>
      <c r="F12" s="29" t="s">
        <v>33</v>
      </c>
      <c r="G12" s="29">
        <v>9.0399999999999991</v>
      </c>
      <c r="H12" s="29">
        <v>5.57</v>
      </c>
      <c r="I12" s="32">
        <v>2.23</v>
      </c>
      <c r="J12" s="57">
        <v>29.221</v>
      </c>
      <c r="K12" s="57">
        <v>5.93</v>
      </c>
      <c r="L12" s="78">
        <f t="shared" si="0"/>
        <v>4.9276559865092748</v>
      </c>
      <c r="M12" s="5">
        <f t="shared" si="1"/>
        <v>0.20293624448170836</v>
      </c>
      <c r="N12" s="30">
        <v>2.86E-2</v>
      </c>
      <c r="O12" s="30">
        <v>2.9000000000000001E-2</v>
      </c>
      <c r="P12" s="30">
        <v>0.41599999999999998</v>
      </c>
      <c r="R12" s="5">
        <v>8</v>
      </c>
      <c r="S12" s="5" t="s">
        <v>31</v>
      </c>
      <c r="T12" s="5" t="s">
        <v>33</v>
      </c>
      <c r="U12" s="5">
        <v>9.0399999999999991</v>
      </c>
      <c r="V12" s="5">
        <v>5.57</v>
      </c>
      <c r="W12" s="5">
        <v>0.53</v>
      </c>
      <c r="X12" s="5">
        <v>1.85</v>
      </c>
      <c r="Y12" s="5">
        <v>2.23</v>
      </c>
      <c r="Z12" s="5">
        <v>0.75</v>
      </c>
      <c r="AA12" s="5">
        <v>110.56</v>
      </c>
      <c r="AB12" s="6">
        <v>0.60599999999999998</v>
      </c>
      <c r="AC12" s="6">
        <v>7.1499999999999994E-2</v>
      </c>
      <c r="AD12" s="6">
        <v>0.46800000000000003</v>
      </c>
      <c r="AE12" s="6">
        <v>0.17069999999999999</v>
      </c>
      <c r="AF12" s="6">
        <v>0.105</v>
      </c>
      <c r="AG12" s="5">
        <v>15.94</v>
      </c>
      <c r="AH12" s="6">
        <v>3.7100000000000001E-2</v>
      </c>
      <c r="AI12" s="7">
        <v>1991177</v>
      </c>
      <c r="AJ12" s="6">
        <v>2.86E-2</v>
      </c>
      <c r="AK12" s="6">
        <v>2.9000000000000001E-2</v>
      </c>
      <c r="AL12" s="6">
        <v>0.47299999999999998</v>
      </c>
      <c r="AM12" s="6">
        <v>0.13400000000000001</v>
      </c>
      <c r="AN12" s="5">
        <v>3.19</v>
      </c>
      <c r="AO12" s="5">
        <v>3.19</v>
      </c>
      <c r="AP12" s="5" t="s">
        <v>61</v>
      </c>
      <c r="AQ12" s="6">
        <v>0.59599999999999997</v>
      </c>
      <c r="AR12" s="6">
        <v>0.41599999999999998</v>
      </c>
      <c r="AS12" s="5" t="s">
        <v>80</v>
      </c>
      <c r="AU12" s="8"/>
      <c r="AV12" s="9"/>
    </row>
    <row r="13" spans="1:48" x14ac:dyDescent="0.2">
      <c r="A13" s="5">
        <v>9</v>
      </c>
      <c r="B13" s="28" t="s">
        <v>34</v>
      </c>
      <c r="C13" s="157" t="s">
        <v>35</v>
      </c>
      <c r="D13" s="158"/>
      <c r="E13" s="28" t="s">
        <v>11</v>
      </c>
      <c r="F13" s="29" t="s">
        <v>36</v>
      </c>
      <c r="G13" s="29">
        <v>9.11</v>
      </c>
      <c r="H13" s="29">
        <v>3.88</v>
      </c>
      <c r="I13" s="29">
        <v>0.84</v>
      </c>
      <c r="J13" s="57">
        <v>27.745999999999999</v>
      </c>
      <c r="K13" s="57">
        <f>(5453+1986)/1000</f>
        <v>7.4390000000000001</v>
      </c>
      <c r="L13" s="78">
        <f t="shared" si="0"/>
        <v>3.7298023927947299</v>
      </c>
      <c r="M13" s="5">
        <f t="shared" si="1"/>
        <v>0.26811071866214953</v>
      </c>
      <c r="N13" s="30">
        <v>2.07E-2</v>
      </c>
      <c r="O13" s="30" t="s">
        <v>61</v>
      </c>
      <c r="P13" s="30" t="s">
        <v>61</v>
      </c>
      <c r="R13" s="5">
        <v>9</v>
      </c>
      <c r="S13" s="5" t="s">
        <v>34</v>
      </c>
      <c r="T13" s="5" t="s">
        <v>36</v>
      </c>
      <c r="U13" s="5">
        <v>9.11</v>
      </c>
      <c r="V13" s="5">
        <v>3.88</v>
      </c>
      <c r="W13" s="5">
        <v>1.76</v>
      </c>
      <c r="X13" s="5">
        <v>0.48</v>
      </c>
      <c r="Y13" s="5">
        <v>0.84</v>
      </c>
      <c r="Z13" s="5">
        <v>0.57999999999999996</v>
      </c>
      <c r="AA13" s="5" t="s">
        <v>61</v>
      </c>
      <c r="AB13" s="6">
        <v>2.669</v>
      </c>
      <c r="AC13" s="6">
        <v>7.6100000000000001E-2</v>
      </c>
      <c r="AD13" s="6">
        <v>0.16500000000000001</v>
      </c>
      <c r="AE13" s="6">
        <v>5.1700000000000003E-2</v>
      </c>
      <c r="AF13" s="6">
        <v>-0.125</v>
      </c>
      <c r="AG13" s="5">
        <v>41.49</v>
      </c>
      <c r="AH13" s="6">
        <v>2.0899999999999998E-2</v>
      </c>
      <c r="AI13" s="7">
        <v>500829</v>
      </c>
      <c r="AJ13" s="6">
        <v>2.07E-2</v>
      </c>
      <c r="AK13" s="5" t="s">
        <v>61</v>
      </c>
      <c r="AL13" s="5" t="s">
        <v>61</v>
      </c>
      <c r="AM13" s="6">
        <v>3.7999999999999999E-2</v>
      </c>
      <c r="AN13" s="5">
        <v>2.4700000000000002</v>
      </c>
      <c r="AO13" s="5">
        <v>7.66</v>
      </c>
      <c r="AP13" s="6">
        <v>0.91700000000000004</v>
      </c>
      <c r="AQ13" s="5" t="s">
        <v>61</v>
      </c>
      <c r="AR13" s="5" t="s">
        <v>61</v>
      </c>
      <c r="AS13" s="5" t="s">
        <v>74</v>
      </c>
      <c r="AU13" s="8"/>
      <c r="AV13" s="9"/>
    </row>
    <row r="14" spans="1:48" x14ac:dyDescent="0.2">
      <c r="A14" s="21"/>
      <c r="B14" s="21"/>
      <c r="C14" s="80"/>
      <c r="D14" s="80"/>
      <c r="E14" s="21"/>
      <c r="F14" s="21"/>
      <c r="G14" s="95">
        <f>AVERAGE(G5:G13)</f>
        <v>16.198888888888892</v>
      </c>
      <c r="H14" s="95">
        <f>AVERAGE(H5:H13)</f>
        <v>12.025555555555554</v>
      </c>
      <c r="I14" s="95">
        <f>AVERAGE(I5:I13)</f>
        <v>9.5600000000000023</v>
      </c>
      <c r="J14" s="93"/>
      <c r="K14" s="93"/>
      <c r="L14" s="93"/>
      <c r="M14" s="93"/>
      <c r="N14" s="94">
        <f>AVERAGE(N5:N13)</f>
        <v>3.3366666666666669E-2</v>
      </c>
      <c r="O14" s="94">
        <f>AVERAGE(O5:O13)</f>
        <v>8.3125000000000018E-2</v>
      </c>
      <c r="P14" s="94">
        <f>AVERAGE(P5:P13)</f>
        <v>0.30949999999999994</v>
      </c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60"/>
      <c r="AC14" s="60"/>
      <c r="AD14" s="60"/>
      <c r="AE14" s="60"/>
      <c r="AF14" s="60"/>
      <c r="AG14" s="21"/>
      <c r="AH14" s="60"/>
      <c r="AI14" s="91"/>
      <c r="AJ14" s="60"/>
      <c r="AK14" s="60"/>
      <c r="AL14" s="60"/>
      <c r="AM14" s="60"/>
      <c r="AN14" s="21"/>
      <c r="AO14" s="21"/>
      <c r="AP14" s="21"/>
      <c r="AQ14" s="60"/>
      <c r="AR14" s="60"/>
      <c r="AS14" s="21"/>
      <c r="AU14" s="8"/>
      <c r="AV14" s="9"/>
    </row>
    <row r="15" spans="1:48" x14ac:dyDescent="0.2">
      <c r="A15" s="21"/>
      <c r="B15" s="21"/>
      <c r="C15" s="80"/>
      <c r="D15" s="80"/>
      <c r="E15" s="21"/>
      <c r="F15" s="21"/>
      <c r="G15" s="21"/>
      <c r="H15" s="21"/>
      <c r="I15" s="21"/>
      <c r="J15" s="59"/>
      <c r="K15" s="59"/>
      <c r="L15" s="59"/>
      <c r="N15" s="60"/>
      <c r="O15" s="60"/>
      <c r="P15" s="60"/>
      <c r="AU15" s="8"/>
      <c r="AV15" s="9"/>
    </row>
    <row r="16" spans="1:48" x14ac:dyDescent="0.2">
      <c r="A16" s="144" t="s">
        <v>129</v>
      </c>
      <c r="B16" s="145"/>
      <c r="C16" s="152"/>
      <c r="D16" s="80"/>
      <c r="E16" s="21"/>
      <c r="F16" s="21"/>
      <c r="G16" s="21"/>
      <c r="H16" s="21"/>
      <c r="I16" s="21"/>
      <c r="J16" s="21"/>
      <c r="K16" s="21"/>
      <c r="L16" s="21"/>
      <c r="N16" s="22"/>
      <c r="O16" s="22"/>
      <c r="P16" s="22"/>
      <c r="AU16" s="8"/>
      <c r="AV16" s="9"/>
    </row>
    <row r="17" spans="1:48" x14ac:dyDescent="0.2">
      <c r="A17" s="3" t="s">
        <v>0</v>
      </c>
      <c r="B17" s="3" t="s">
        <v>1</v>
      </c>
      <c r="C17" s="81" t="s">
        <v>2</v>
      </c>
      <c r="D17" s="81"/>
      <c r="E17" s="3" t="s">
        <v>3</v>
      </c>
      <c r="F17" s="3" t="s">
        <v>4</v>
      </c>
      <c r="G17" s="3" t="s">
        <v>5</v>
      </c>
      <c r="H17" s="61" t="s">
        <v>62</v>
      </c>
      <c r="I17" s="37" t="s">
        <v>48</v>
      </c>
      <c r="J17" s="37" t="s">
        <v>83</v>
      </c>
      <c r="K17" s="37" t="s">
        <v>84</v>
      </c>
      <c r="L17" s="61" t="s">
        <v>235</v>
      </c>
      <c r="M17" s="37" t="s">
        <v>49</v>
      </c>
      <c r="N17" s="37" t="s">
        <v>50</v>
      </c>
      <c r="O17" s="37" t="s">
        <v>64</v>
      </c>
      <c r="P17" s="37" t="s">
        <v>82</v>
      </c>
      <c r="R17" s="5" t="s">
        <v>0</v>
      </c>
      <c r="S17" s="5" t="s">
        <v>1</v>
      </c>
      <c r="T17" s="5" t="s">
        <v>4</v>
      </c>
      <c r="U17" s="5" t="s">
        <v>5</v>
      </c>
      <c r="V17" s="5" t="s">
        <v>51</v>
      </c>
      <c r="W17" s="5" t="s">
        <v>52</v>
      </c>
      <c r="X17" s="5" t="s">
        <v>53</v>
      </c>
      <c r="Y17" s="5" t="s">
        <v>48</v>
      </c>
      <c r="Z17" s="5" t="s">
        <v>54</v>
      </c>
      <c r="AA17" s="5" t="s">
        <v>55</v>
      </c>
      <c r="AB17" s="5" t="s">
        <v>56</v>
      </c>
      <c r="AC17" s="5" t="s">
        <v>57</v>
      </c>
      <c r="AD17" s="5" t="s">
        <v>58</v>
      </c>
      <c r="AE17" s="5" t="s">
        <v>59</v>
      </c>
      <c r="AF17" s="5" t="s">
        <v>60</v>
      </c>
      <c r="AG17" s="5" t="s">
        <v>6</v>
      </c>
      <c r="AH17" s="5" t="s">
        <v>7</v>
      </c>
      <c r="AI17" s="5" t="s">
        <v>8</v>
      </c>
      <c r="AJ17" s="5" t="s">
        <v>63</v>
      </c>
      <c r="AK17" s="5" t="s">
        <v>64</v>
      </c>
      <c r="AL17" s="5" t="s">
        <v>65</v>
      </c>
      <c r="AM17" s="5" t="s">
        <v>66</v>
      </c>
      <c r="AN17" s="5" t="s">
        <v>67</v>
      </c>
      <c r="AO17" s="6" t="s">
        <v>68</v>
      </c>
      <c r="AP17" s="5" t="s">
        <v>69</v>
      </c>
      <c r="AQ17" s="5" t="s">
        <v>70</v>
      </c>
      <c r="AR17" s="5" t="s">
        <v>71</v>
      </c>
      <c r="AS17" s="5" t="s">
        <v>72</v>
      </c>
    </row>
    <row r="18" spans="1:48" x14ac:dyDescent="0.2">
      <c r="A18" s="62">
        <v>1</v>
      </c>
      <c r="B18" s="62" t="s">
        <v>88</v>
      </c>
      <c r="C18" s="82" t="s">
        <v>89</v>
      </c>
      <c r="D18" s="82"/>
      <c r="E18" s="62" t="s">
        <v>11</v>
      </c>
      <c r="F18" s="62" t="s">
        <v>90</v>
      </c>
      <c r="G18" s="17">
        <v>11.8</v>
      </c>
      <c r="H18" s="17">
        <v>10.62</v>
      </c>
      <c r="I18" s="15">
        <v>1.66</v>
      </c>
      <c r="J18" s="57">
        <v>3773.884</v>
      </c>
      <c r="K18" s="57">
        <v>287.47300000000001</v>
      </c>
      <c r="L18" s="78">
        <f>1/M18</f>
        <v>13.127785913807557</v>
      </c>
      <c r="M18" s="5">
        <f>K18/J18</f>
        <v>7.6174307424393545E-2</v>
      </c>
      <c r="N18" s="6">
        <v>2.8000000000000001E-2</v>
      </c>
      <c r="O18" s="63">
        <v>0.01</v>
      </c>
      <c r="P18" s="64">
        <v>0.4</v>
      </c>
      <c r="R18" s="5">
        <v>1</v>
      </c>
      <c r="S18" s="5" t="s">
        <v>88</v>
      </c>
      <c r="T18" s="5" t="s">
        <v>90</v>
      </c>
      <c r="U18" s="5">
        <v>11.8</v>
      </c>
      <c r="V18" s="5">
        <v>10.62</v>
      </c>
      <c r="W18" s="5" t="s">
        <v>61</v>
      </c>
      <c r="X18" s="5">
        <v>4.4400000000000004</v>
      </c>
      <c r="Y18" s="5">
        <v>1.66</v>
      </c>
      <c r="Z18" s="5">
        <v>0.27</v>
      </c>
      <c r="AA18" s="5">
        <v>3.41</v>
      </c>
      <c r="AB18" s="6">
        <v>0.73099999999999998</v>
      </c>
      <c r="AC18" s="6">
        <v>4.6100000000000002E-2</v>
      </c>
      <c r="AD18" s="6">
        <v>0.19900000000000001</v>
      </c>
      <c r="AE18" s="6">
        <v>-9.9000000000000008E-3</v>
      </c>
      <c r="AF18" s="6">
        <v>7.0000000000000001E-3</v>
      </c>
      <c r="AG18" s="5">
        <v>142.63999999999999</v>
      </c>
      <c r="AH18" s="6">
        <v>-7.0000000000000001E-3</v>
      </c>
      <c r="AI18" s="7">
        <v>6956777</v>
      </c>
      <c r="AJ18" s="6">
        <v>2.8000000000000001E-2</v>
      </c>
      <c r="AK18" s="6">
        <v>0.01</v>
      </c>
      <c r="AL18" s="6">
        <v>0.14599999999999999</v>
      </c>
      <c r="AM18" s="6">
        <v>6.3E-2</v>
      </c>
      <c r="AN18" s="6">
        <v>1.08</v>
      </c>
      <c r="AO18" s="6">
        <v>1.08</v>
      </c>
      <c r="AP18" s="5" t="s">
        <v>61</v>
      </c>
      <c r="AQ18" s="6">
        <v>0.60299999999999998</v>
      </c>
      <c r="AR18" s="10">
        <v>0.40100000000000002</v>
      </c>
      <c r="AS18" s="5" t="s">
        <v>130</v>
      </c>
      <c r="AU18" s="8"/>
      <c r="AV18" s="9"/>
    </row>
    <row r="19" spans="1:48" x14ac:dyDescent="0.2">
      <c r="A19" s="62">
        <v>2</v>
      </c>
      <c r="B19" s="62" t="s">
        <v>91</v>
      </c>
      <c r="C19" s="82" t="s">
        <v>92</v>
      </c>
      <c r="D19" s="82"/>
      <c r="E19" s="62" t="s">
        <v>11</v>
      </c>
      <c r="F19" s="62" t="s">
        <v>93</v>
      </c>
      <c r="G19" s="17">
        <v>11.46</v>
      </c>
      <c r="H19" s="17">
        <v>9.8699999999999992</v>
      </c>
      <c r="I19" s="90">
        <v>1.23</v>
      </c>
      <c r="J19" s="57">
        <v>3072.953</v>
      </c>
      <c r="K19" s="57">
        <v>269.12200000000001</v>
      </c>
      <c r="L19" s="78">
        <f t="shared" ref="L19:L29" si="2">1/M19</f>
        <v>11.418438477716427</v>
      </c>
      <c r="M19" s="5">
        <f t="shared" ref="M19:M29" si="3">K19/J19</f>
        <v>8.7577649251387835E-2</v>
      </c>
      <c r="N19" s="6">
        <v>2.41E-2</v>
      </c>
      <c r="O19" s="65">
        <v>8.0000000000000002E-3</v>
      </c>
      <c r="P19" s="66">
        <v>0.37</v>
      </c>
      <c r="R19" s="5">
        <v>2</v>
      </c>
      <c r="S19" s="5" t="s">
        <v>91</v>
      </c>
      <c r="T19" s="5" t="s">
        <v>93</v>
      </c>
      <c r="U19" s="5">
        <v>11.46</v>
      </c>
      <c r="V19" s="5">
        <v>9.8699999999999992</v>
      </c>
      <c r="W19" s="5">
        <v>3.41</v>
      </c>
      <c r="X19" s="5">
        <v>4</v>
      </c>
      <c r="Y19" s="5">
        <v>1.23</v>
      </c>
      <c r="Z19" s="5">
        <v>0.34</v>
      </c>
      <c r="AA19" s="5" t="s">
        <v>61</v>
      </c>
      <c r="AB19" s="6">
        <v>0.90700000000000003</v>
      </c>
      <c r="AC19" s="6">
        <v>7.7499999999999999E-2</v>
      </c>
      <c r="AD19" s="6">
        <v>0.191</v>
      </c>
      <c r="AE19" s="6">
        <v>3.3599999999999998E-2</v>
      </c>
      <c r="AF19" s="6">
        <v>-1.4E-2</v>
      </c>
      <c r="AG19" s="5">
        <v>36.5</v>
      </c>
      <c r="AH19" s="6">
        <v>-7.3000000000000001E-3</v>
      </c>
      <c r="AI19" s="7">
        <v>28013863</v>
      </c>
      <c r="AJ19" s="6">
        <v>2.41E-2</v>
      </c>
      <c r="AK19" s="6">
        <v>8.0000000000000002E-3</v>
      </c>
      <c r="AL19" s="6">
        <v>0.11</v>
      </c>
      <c r="AM19" s="6">
        <v>6.0999999999999999E-2</v>
      </c>
      <c r="AN19" s="6">
        <v>1.1100000000000001</v>
      </c>
      <c r="AO19" s="6">
        <v>2.1</v>
      </c>
      <c r="AP19" s="5" t="s">
        <v>61</v>
      </c>
      <c r="AQ19" s="6">
        <v>0.64900000000000002</v>
      </c>
      <c r="AR19" s="10">
        <v>0.36599999999999999</v>
      </c>
      <c r="AS19" s="5" t="s">
        <v>130</v>
      </c>
      <c r="AU19" s="8"/>
      <c r="AV19" s="9"/>
    </row>
    <row r="20" spans="1:48" x14ac:dyDescent="0.2">
      <c r="A20" s="62">
        <v>3</v>
      </c>
      <c r="B20" s="62" t="s">
        <v>94</v>
      </c>
      <c r="C20" s="82" t="s">
        <v>95</v>
      </c>
      <c r="D20" s="82"/>
      <c r="E20" s="62" t="s">
        <v>11</v>
      </c>
      <c r="F20" s="62" t="s">
        <v>96</v>
      </c>
      <c r="G20" s="17">
        <v>15.35</v>
      </c>
      <c r="H20" s="17">
        <v>9.2100000000000009</v>
      </c>
      <c r="I20" s="90">
        <v>1.17</v>
      </c>
      <c r="J20" s="57">
        <v>1877.74</v>
      </c>
      <c r="K20" s="57">
        <v>195</v>
      </c>
      <c r="L20" s="78">
        <f t="shared" si="2"/>
        <v>9.6294358974358971</v>
      </c>
      <c r="M20" s="5">
        <f t="shared" si="3"/>
        <v>0.10384824310074878</v>
      </c>
      <c r="N20" s="6">
        <v>2.4899999999999999E-2</v>
      </c>
      <c r="O20" s="65">
        <v>8.9999999999999993E-3</v>
      </c>
      <c r="P20" s="66">
        <v>0.31</v>
      </c>
      <c r="R20" s="5">
        <v>3</v>
      </c>
      <c r="S20" s="5" t="s">
        <v>94</v>
      </c>
      <c r="T20" s="5" t="s">
        <v>96</v>
      </c>
      <c r="U20" s="5">
        <v>15.35</v>
      </c>
      <c r="V20" s="5">
        <v>9.2100000000000009</v>
      </c>
      <c r="W20" s="5">
        <v>2.7</v>
      </c>
      <c r="X20" s="5">
        <v>3.38</v>
      </c>
      <c r="Y20" s="5">
        <v>1.17</v>
      </c>
      <c r="Z20" s="5">
        <v>0.5</v>
      </c>
      <c r="AA20" s="5">
        <v>42.81</v>
      </c>
      <c r="AB20" s="6">
        <v>0.54900000000000004</v>
      </c>
      <c r="AC20" s="6">
        <v>0.10009999999999999</v>
      </c>
      <c r="AD20" s="6">
        <v>4.3999999999999997E-2</v>
      </c>
      <c r="AE20" s="6">
        <v>5.6800000000000003E-2</v>
      </c>
      <c r="AF20" s="6">
        <v>-5.8999999999999997E-2</v>
      </c>
      <c r="AG20" s="5">
        <v>48.25</v>
      </c>
      <c r="AH20" s="6">
        <v>2.5000000000000001E-3</v>
      </c>
      <c r="AI20" s="7">
        <v>18061337</v>
      </c>
      <c r="AJ20" s="6">
        <v>2.4899999999999999E-2</v>
      </c>
      <c r="AK20" s="6">
        <v>8.9999999999999993E-3</v>
      </c>
      <c r="AL20" s="6">
        <v>0.10299999999999999</v>
      </c>
      <c r="AM20" s="6">
        <v>0.105</v>
      </c>
      <c r="AN20" s="6">
        <v>1</v>
      </c>
      <c r="AO20" s="6">
        <v>1</v>
      </c>
      <c r="AP20" s="5" t="s">
        <v>61</v>
      </c>
      <c r="AQ20" s="6">
        <v>0.73399999999999999</v>
      </c>
      <c r="AR20" s="10">
        <v>0.30499999999999999</v>
      </c>
      <c r="AS20" s="5" t="s">
        <v>130</v>
      </c>
      <c r="AU20" s="8"/>
      <c r="AV20" s="9"/>
    </row>
    <row r="21" spans="1:48" x14ac:dyDescent="0.2">
      <c r="A21" s="62">
        <v>4</v>
      </c>
      <c r="B21" s="62" t="s">
        <v>97</v>
      </c>
      <c r="C21" s="82" t="s">
        <v>98</v>
      </c>
      <c r="D21" s="82"/>
      <c r="E21" s="62" t="s">
        <v>99</v>
      </c>
      <c r="F21" s="62" t="s">
        <v>100</v>
      </c>
      <c r="G21" s="17">
        <v>12.49</v>
      </c>
      <c r="H21" s="17">
        <v>8.16</v>
      </c>
      <c r="I21" s="90">
        <v>1.9</v>
      </c>
      <c r="J21" s="57">
        <v>1489.269</v>
      </c>
      <c r="K21" s="57">
        <v>7.7869999999999999</v>
      </c>
      <c r="L21" s="78">
        <f t="shared" si="2"/>
        <v>191.25067420059071</v>
      </c>
      <c r="M21" s="5">
        <f t="shared" si="3"/>
        <v>5.228739737414799E-3</v>
      </c>
      <c r="N21" s="6">
        <v>3.7999999999999999E-2</v>
      </c>
      <c r="O21" s="65">
        <v>8.0000000000000002E-3</v>
      </c>
      <c r="P21" s="66">
        <v>0.38</v>
      </c>
      <c r="R21" s="5">
        <v>4</v>
      </c>
      <c r="S21" s="5" t="s">
        <v>97</v>
      </c>
      <c r="T21" s="5" t="s">
        <v>100</v>
      </c>
      <c r="U21" s="5">
        <v>12.49</v>
      </c>
      <c r="V21" s="5">
        <v>8.16</v>
      </c>
      <c r="W21" s="5">
        <v>2.62</v>
      </c>
      <c r="X21" s="5">
        <v>4.66</v>
      </c>
      <c r="Y21" s="5">
        <v>1.9</v>
      </c>
      <c r="Z21" s="5">
        <v>0.24</v>
      </c>
      <c r="AA21" s="5">
        <v>15.24</v>
      </c>
      <c r="AB21" s="6">
        <v>0</v>
      </c>
      <c r="AC21" s="6">
        <v>7.5399999999999995E-2</v>
      </c>
      <c r="AD21" s="6">
        <v>7.9000000000000001E-2</v>
      </c>
      <c r="AE21" s="6">
        <v>4.7699999999999999E-2</v>
      </c>
      <c r="AF21" s="6">
        <v>8.6999999999999994E-2</v>
      </c>
      <c r="AG21" s="5">
        <v>103.75</v>
      </c>
      <c r="AH21" s="6">
        <v>3.7000000000000002E-3</v>
      </c>
      <c r="AI21" s="7">
        <v>954300</v>
      </c>
      <c r="AJ21" s="6">
        <v>3.7999999999999999E-2</v>
      </c>
      <c r="AK21" s="6">
        <v>8.0000000000000002E-3</v>
      </c>
      <c r="AL21" s="6">
        <v>0.16</v>
      </c>
      <c r="AM21" s="6">
        <v>4.2000000000000003E-2</v>
      </c>
      <c r="AN21" s="6">
        <v>0.11</v>
      </c>
      <c r="AO21" s="6">
        <v>3.17</v>
      </c>
      <c r="AP21" s="5" t="s">
        <v>61</v>
      </c>
      <c r="AQ21" s="6">
        <v>0.54500000000000004</v>
      </c>
      <c r="AR21" s="10">
        <v>0.38100000000000001</v>
      </c>
      <c r="AS21" s="5" t="s">
        <v>131</v>
      </c>
      <c r="AU21" s="8"/>
      <c r="AV21" s="9"/>
    </row>
    <row r="22" spans="1:48" x14ac:dyDescent="0.2">
      <c r="A22" s="62">
        <v>5</v>
      </c>
      <c r="B22" s="62" t="s">
        <v>101</v>
      </c>
      <c r="C22" s="82" t="s">
        <v>102</v>
      </c>
      <c r="D22" s="82"/>
      <c r="E22" s="62" t="s">
        <v>99</v>
      </c>
      <c r="F22" s="62" t="s">
        <v>103</v>
      </c>
      <c r="G22" s="17">
        <v>9.7100000000000009</v>
      </c>
      <c r="H22" s="17">
        <v>7.19</v>
      </c>
      <c r="I22" s="31">
        <v>1.66</v>
      </c>
      <c r="J22" s="57">
        <v>1489.5630000000001</v>
      </c>
      <c r="K22" s="57">
        <v>8.77</v>
      </c>
      <c r="L22" s="78">
        <f t="shared" si="2"/>
        <v>169.84754846066136</v>
      </c>
      <c r="M22" s="5">
        <f t="shared" si="3"/>
        <v>5.8876328157989955E-3</v>
      </c>
      <c r="N22" s="6">
        <v>4.1000000000000002E-2</v>
      </c>
      <c r="O22" s="65">
        <v>8.9999999999999993E-3</v>
      </c>
      <c r="P22" s="66">
        <v>0.42</v>
      </c>
      <c r="R22" s="5">
        <v>5</v>
      </c>
      <c r="S22" s="5" t="s">
        <v>101</v>
      </c>
      <c r="T22" s="5" t="s">
        <v>103</v>
      </c>
      <c r="U22" s="5">
        <v>9.7100000000000009</v>
      </c>
      <c r="V22" s="5">
        <v>7.19</v>
      </c>
      <c r="W22" s="5">
        <v>1.03</v>
      </c>
      <c r="X22" s="5">
        <v>4.09</v>
      </c>
      <c r="Y22" s="5">
        <v>1.66</v>
      </c>
      <c r="Z22" s="5">
        <v>0.22</v>
      </c>
      <c r="AA22" s="5">
        <v>5.44</v>
      </c>
      <c r="AB22" s="6">
        <v>0.22700000000000001</v>
      </c>
      <c r="AC22" s="6">
        <v>6.3200000000000006E-2</v>
      </c>
      <c r="AD22" s="6">
        <v>0.115</v>
      </c>
      <c r="AE22" s="6">
        <v>9.4500000000000001E-2</v>
      </c>
      <c r="AF22" s="6">
        <v>6.6000000000000003E-2</v>
      </c>
      <c r="AG22" s="5">
        <v>69.040000000000006</v>
      </c>
      <c r="AH22" s="6">
        <v>-3.2000000000000002E-3</v>
      </c>
      <c r="AI22" s="7">
        <v>1452527</v>
      </c>
      <c r="AJ22" s="6">
        <v>4.1000000000000002E-2</v>
      </c>
      <c r="AK22" s="6">
        <v>8.9999999999999993E-3</v>
      </c>
      <c r="AL22" s="6">
        <v>0.17899999999999999</v>
      </c>
      <c r="AM22" s="6">
        <v>4.9000000000000002E-2</v>
      </c>
      <c r="AN22" s="6">
        <v>0.59</v>
      </c>
      <c r="AO22" s="6">
        <v>3.52</v>
      </c>
      <c r="AP22" s="5" t="s">
        <v>61</v>
      </c>
      <c r="AQ22" s="6">
        <v>0.64100000000000001</v>
      </c>
      <c r="AR22" s="10">
        <v>0.41799999999999998</v>
      </c>
      <c r="AS22" s="5" t="s">
        <v>132</v>
      </c>
      <c r="AU22" s="8"/>
      <c r="AV22" s="9"/>
    </row>
    <row r="23" spans="1:48" x14ac:dyDescent="0.2">
      <c r="A23" s="62">
        <v>6</v>
      </c>
      <c r="B23" s="62" t="s">
        <v>104</v>
      </c>
      <c r="C23" s="82" t="s">
        <v>105</v>
      </c>
      <c r="D23" s="82"/>
      <c r="E23" s="62" t="s">
        <v>11</v>
      </c>
      <c r="F23" s="62" t="s">
        <v>106</v>
      </c>
      <c r="G23" s="17">
        <v>7.2</v>
      </c>
      <c r="H23" s="17">
        <v>7.59</v>
      </c>
      <c r="I23" s="90">
        <v>0.55000000000000004</v>
      </c>
      <c r="J23" s="57">
        <v>2291.413</v>
      </c>
      <c r="K23" s="57">
        <f>(254.374+27.973)</f>
        <v>282.34699999999998</v>
      </c>
      <c r="L23" s="78">
        <f t="shared" si="2"/>
        <v>8.1155918072442788</v>
      </c>
      <c r="M23" s="5">
        <f t="shared" si="3"/>
        <v>0.12321960292622935</v>
      </c>
      <c r="N23" s="6">
        <v>3.9899999999999998E-2</v>
      </c>
      <c r="O23" s="65">
        <v>7.0000000000000001E-3</v>
      </c>
      <c r="P23" s="66">
        <v>0.21</v>
      </c>
      <c r="R23" s="5">
        <v>6</v>
      </c>
      <c r="S23" s="5" t="s">
        <v>104</v>
      </c>
      <c r="T23" s="5" t="s">
        <v>106</v>
      </c>
      <c r="U23" s="5">
        <v>7.2</v>
      </c>
      <c r="V23" s="5">
        <v>7.59</v>
      </c>
      <c r="W23" s="5" t="s">
        <v>61</v>
      </c>
      <c r="X23" s="5">
        <v>1.36</v>
      </c>
      <c r="Y23" s="5">
        <v>0.55000000000000004</v>
      </c>
      <c r="Z23" s="5">
        <v>0.1</v>
      </c>
      <c r="AA23" s="5">
        <v>3.97</v>
      </c>
      <c r="AB23" s="6">
        <v>1.1439999999999999</v>
      </c>
      <c r="AC23" s="6">
        <v>0.16</v>
      </c>
      <c r="AD23" s="6">
        <v>0.16400000000000001</v>
      </c>
      <c r="AE23" s="6">
        <v>-9.1499999999999998E-2</v>
      </c>
      <c r="AF23" s="6">
        <v>-2.7E-2</v>
      </c>
      <c r="AG23" s="5">
        <v>51.15</v>
      </c>
      <c r="AH23" s="6">
        <v>4.0000000000000002E-4</v>
      </c>
      <c r="AI23" s="7">
        <v>13232779</v>
      </c>
      <c r="AJ23" s="6">
        <v>3.9899999999999998E-2</v>
      </c>
      <c r="AK23" s="6">
        <v>7.0000000000000001E-3</v>
      </c>
      <c r="AL23" s="6">
        <v>8.5999999999999993E-2</v>
      </c>
      <c r="AM23" s="6">
        <v>9.2999999999999999E-2</v>
      </c>
      <c r="AN23" s="6">
        <v>1.37</v>
      </c>
      <c r="AO23" s="6">
        <v>0</v>
      </c>
      <c r="AP23" s="5" t="s">
        <v>61</v>
      </c>
      <c r="AQ23" s="6">
        <v>0.59299999999999997</v>
      </c>
      <c r="AR23" s="10">
        <v>0.20899999999999999</v>
      </c>
      <c r="AS23" s="5" t="s">
        <v>130</v>
      </c>
      <c r="AU23" s="8"/>
      <c r="AV23" s="9"/>
    </row>
    <row r="24" spans="1:48" x14ac:dyDescent="0.2">
      <c r="A24" s="62">
        <v>7</v>
      </c>
      <c r="B24" s="62" t="s">
        <v>107</v>
      </c>
      <c r="C24" s="82" t="s">
        <v>108</v>
      </c>
      <c r="D24" s="82"/>
      <c r="E24" s="62" t="s">
        <v>109</v>
      </c>
      <c r="F24" s="62" t="s">
        <v>110</v>
      </c>
      <c r="G24" s="15">
        <v>28.57</v>
      </c>
      <c r="H24" s="15">
        <v>9.73</v>
      </c>
      <c r="I24" s="90">
        <v>0.68</v>
      </c>
      <c r="J24" s="57">
        <v>2979.201</v>
      </c>
      <c r="K24" s="57">
        <v>415.14100000000002</v>
      </c>
      <c r="L24" s="78">
        <f t="shared" si="2"/>
        <v>7.1763593574231406</v>
      </c>
      <c r="M24" s="5">
        <f t="shared" si="3"/>
        <v>0.13934642207759732</v>
      </c>
      <c r="N24" s="6">
        <v>1.47E-2</v>
      </c>
      <c r="O24" s="65">
        <v>1E-3</v>
      </c>
      <c r="P24" s="66">
        <v>0.09</v>
      </c>
      <c r="R24" s="5">
        <v>7</v>
      </c>
      <c r="S24" s="5" t="s">
        <v>107</v>
      </c>
      <c r="T24" s="5" t="s">
        <v>110</v>
      </c>
      <c r="U24" s="5">
        <v>28.57</v>
      </c>
      <c r="V24" s="5">
        <v>9.73</v>
      </c>
      <c r="W24" s="5">
        <v>3.81</v>
      </c>
      <c r="X24" s="5">
        <v>2.68</v>
      </c>
      <c r="Y24" s="5">
        <v>0.68</v>
      </c>
      <c r="Z24" s="5">
        <v>0.08</v>
      </c>
      <c r="AA24" s="5" t="s">
        <v>61</v>
      </c>
      <c r="AB24" s="6">
        <v>0.46200000000000002</v>
      </c>
      <c r="AC24" s="6">
        <v>7.1999999999999995E-2</v>
      </c>
      <c r="AD24" s="6">
        <v>5.2999999999999999E-2</v>
      </c>
      <c r="AE24" s="6">
        <v>7.4999999999999997E-2</v>
      </c>
      <c r="AF24" s="6">
        <v>-2.1999999999999999E-2</v>
      </c>
      <c r="AG24" s="5">
        <v>7.2</v>
      </c>
      <c r="AH24" s="6">
        <v>0</v>
      </c>
      <c r="AI24" s="7">
        <v>2354666</v>
      </c>
      <c r="AJ24" s="6">
        <v>1.47E-2</v>
      </c>
      <c r="AK24" s="6">
        <v>1E-3</v>
      </c>
      <c r="AL24" s="6">
        <v>2.4E-2</v>
      </c>
      <c r="AM24" s="6">
        <v>2.4E-2</v>
      </c>
      <c r="AN24" s="6">
        <v>2.2999999999999998</v>
      </c>
      <c r="AO24" s="6">
        <v>2.2999999999999998</v>
      </c>
      <c r="AP24" s="5" t="s">
        <v>61</v>
      </c>
      <c r="AQ24" s="6">
        <v>0.56799999999999995</v>
      </c>
      <c r="AR24" s="10">
        <v>0.09</v>
      </c>
      <c r="AS24" s="5" t="s">
        <v>61</v>
      </c>
      <c r="AU24" s="8"/>
      <c r="AV24" s="9"/>
    </row>
    <row r="25" spans="1:48" x14ac:dyDescent="0.2">
      <c r="A25" s="62">
        <v>8</v>
      </c>
      <c r="B25" s="62" t="s">
        <v>111</v>
      </c>
      <c r="C25" s="82" t="s">
        <v>112</v>
      </c>
      <c r="D25" s="82"/>
      <c r="E25" s="62" t="s">
        <v>113</v>
      </c>
      <c r="F25" s="62" t="s">
        <v>114</v>
      </c>
      <c r="G25" s="17">
        <v>9.65</v>
      </c>
      <c r="H25" s="17">
        <v>8.07</v>
      </c>
      <c r="I25" s="90">
        <v>1.25</v>
      </c>
      <c r="J25" s="57">
        <v>1111.7539999999999</v>
      </c>
      <c r="K25" s="57">
        <v>179.41200000000001</v>
      </c>
      <c r="L25" s="78">
        <f t="shared" si="2"/>
        <v>6.1966535125855566</v>
      </c>
      <c r="M25" s="5">
        <f t="shared" si="3"/>
        <v>0.16137742702072583</v>
      </c>
      <c r="N25" s="6">
        <v>2.5399999999999999E-2</v>
      </c>
      <c r="O25" s="65">
        <v>7.0000000000000001E-3</v>
      </c>
      <c r="P25" s="66">
        <v>0.6</v>
      </c>
      <c r="R25" s="5">
        <v>8</v>
      </c>
      <c r="S25" s="5" t="s">
        <v>111</v>
      </c>
      <c r="T25" s="5" t="s">
        <v>114</v>
      </c>
      <c r="U25" s="5">
        <v>9.65</v>
      </c>
      <c r="V25" s="5">
        <v>8.07</v>
      </c>
      <c r="W25" s="5">
        <v>1.1399999999999999</v>
      </c>
      <c r="X25" s="5">
        <v>5.79</v>
      </c>
      <c r="Y25" s="5">
        <v>1.25</v>
      </c>
      <c r="Z25" s="5">
        <v>0.12</v>
      </c>
      <c r="AA25" s="5">
        <v>1.53</v>
      </c>
      <c r="AB25" s="6">
        <v>0.16200000000000001</v>
      </c>
      <c r="AC25" s="6">
        <v>0.16070000000000001</v>
      </c>
      <c r="AD25" s="6">
        <v>0.186</v>
      </c>
      <c r="AE25" s="6">
        <v>8.48E-2</v>
      </c>
      <c r="AF25" s="6">
        <v>-6.5000000000000002E-2</v>
      </c>
      <c r="AG25" s="5">
        <v>21.63</v>
      </c>
      <c r="AH25" s="6">
        <v>-2.8E-3</v>
      </c>
      <c r="AI25" s="7">
        <v>1366506</v>
      </c>
      <c r="AJ25" s="6">
        <v>2.5399999999999999E-2</v>
      </c>
      <c r="AK25" s="6">
        <v>7.0000000000000001E-3</v>
      </c>
      <c r="AL25" s="6">
        <v>0.13600000000000001</v>
      </c>
      <c r="AM25" s="6">
        <v>1.6E-2</v>
      </c>
      <c r="AN25" s="6">
        <v>2.83</v>
      </c>
      <c r="AO25" s="6">
        <v>2.83</v>
      </c>
      <c r="AP25" s="5" t="s">
        <v>61</v>
      </c>
      <c r="AQ25" s="6">
        <v>0.52400000000000002</v>
      </c>
      <c r="AR25" s="10">
        <v>0.59699999999999998</v>
      </c>
      <c r="AS25" s="5" t="s">
        <v>133</v>
      </c>
      <c r="AU25" s="8"/>
      <c r="AV25" s="9"/>
    </row>
    <row r="26" spans="1:48" x14ac:dyDescent="0.2">
      <c r="A26" s="62">
        <v>9</v>
      </c>
      <c r="B26" s="62" t="s">
        <v>115</v>
      </c>
      <c r="C26" s="82" t="s">
        <v>116</v>
      </c>
      <c r="D26" s="82"/>
      <c r="E26" s="62" t="s">
        <v>99</v>
      </c>
      <c r="F26" s="62" t="s">
        <v>117</v>
      </c>
      <c r="G26" s="17">
        <v>9.0500000000000007</v>
      </c>
      <c r="H26" s="17">
        <v>6.33</v>
      </c>
      <c r="I26" s="90">
        <v>1.33</v>
      </c>
      <c r="J26" s="57">
        <v>1048.2280000000001</v>
      </c>
      <c r="K26" s="57">
        <v>23.995000000000001</v>
      </c>
      <c r="L26" s="78">
        <f t="shared" si="2"/>
        <v>43.685267764117526</v>
      </c>
      <c r="M26" s="5">
        <f t="shared" si="3"/>
        <v>2.2891012260691377E-2</v>
      </c>
      <c r="N26" s="6">
        <v>5.5300000000000002E-2</v>
      </c>
      <c r="O26" s="65">
        <v>7.0000000000000001E-3</v>
      </c>
      <c r="P26" s="66">
        <v>0.28999999999999998</v>
      </c>
      <c r="R26" s="5">
        <v>9</v>
      </c>
      <c r="S26" s="5" t="s">
        <v>115</v>
      </c>
      <c r="T26" s="5" t="s">
        <v>117</v>
      </c>
      <c r="U26" s="5">
        <v>9.0500000000000007</v>
      </c>
      <c r="V26" s="5">
        <v>6.33</v>
      </c>
      <c r="W26" s="5">
        <v>2.66</v>
      </c>
      <c r="X26" s="5">
        <v>2.59</v>
      </c>
      <c r="Y26" s="5">
        <v>1.33</v>
      </c>
      <c r="Z26" s="5">
        <v>0.21</v>
      </c>
      <c r="AA26" s="5">
        <v>7.73</v>
      </c>
      <c r="AB26" s="6">
        <v>4.2000000000000003E-2</v>
      </c>
      <c r="AC26" s="6">
        <v>3.4299999999999997E-2</v>
      </c>
      <c r="AD26" s="6">
        <v>4.2999999999999997E-2</v>
      </c>
      <c r="AE26" s="6">
        <v>3.4000000000000002E-2</v>
      </c>
      <c r="AF26" s="6">
        <v>7.0000000000000007E-2</v>
      </c>
      <c r="AG26" s="5">
        <v>54.46</v>
      </c>
      <c r="AH26" s="6">
        <v>-1.0500000000000001E-2</v>
      </c>
      <c r="AI26" s="7">
        <v>1231066</v>
      </c>
      <c r="AJ26" s="6">
        <v>5.5300000000000002E-2</v>
      </c>
      <c r="AK26" s="6">
        <v>7.0000000000000001E-3</v>
      </c>
      <c r="AL26" s="6">
        <v>0.14799999999999999</v>
      </c>
      <c r="AM26" s="6">
        <v>0.182</v>
      </c>
      <c r="AN26" s="6">
        <v>0.13</v>
      </c>
      <c r="AO26" s="6">
        <v>0.13</v>
      </c>
      <c r="AP26" s="5" t="s">
        <v>61</v>
      </c>
      <c r="AQ26" s="6">
        <v>0.499</v>
      </c>
      <c r="AR26" s="10">
        <v>0.28799999999999998</v>
      </c>
      <c r="AS26" s="5" t="s">
        <v>134</v>
      </c>
      <c r="AU26" s="8"/>
      <c r="AV26" s="9"/>
    </row>
    <row r="27" spans="1:48" x14ac:dyDescent="0.2">
      <c r="A27" s="62">
        <v>10</v>
      </c>
      <c r="B27" s="62" t="s">
        <v>118</v>
      </c>
      <c r="C27" s="82" t="s">
        <v>119</v>
      </c>
      <c r="D27" s="82"/>
      <c r="E27" s="62" t="s">
        <v>109</v>
      </c>
      <c r="F27" s="62" t="s">
        <v>120</v>
      </c>
      <c r="G27" s="17">
        <v>8.9700000000000006</v>
      </c>
      <c r="H27" s="17">
        <v>9.48</v>
      </c>
      <c r="I27" s="90">
        <v>0.61</v>
      </c>
      <c r="J27" s="57">
        <v>2076.627</v>
      </c>
      <c r="K27" s="57">
        <v>237.86</v>
      </c>
      <c r="L27" s="78">
        <f t="shared" si="2"/>
        <v>8.7304590935844608</v>
      </c>
      <c r="M27" s="5">
        <f t="shared" si="3"/>
        <v>0.11454151371430692</v>
      </c>
      <c r="N27" s="6">
        <v>0.1178</v>
      </c>
      <c r="O27" s="65">
        <v>3.0000000000000001E-3</v>
      </c>
      <c r="P27" s="66">
        <v>0.28000000000000003</v>
      </c>
      <c r="R27" s="5">
        <v>10</v>
      </c>
      <c r="S27" s="5" t="s">
        <v>118</v>
      </c>
      <c r="T27" s="5" t="s">
        <v>120</v>
      </c>
      <c r="U27" s="5">
        <v>8.9700000000000006</v>
      </c>
      <c r="V27" s="5">
        <v>9.48</v>
      </c>
      <c r="W27" s="5">
        <v>1.42</v>
      </c>
      <c r="X27" s="5">
        <v>2.48</v>
      </c>
      <c r="Y27" s="5">
        <v>0.61</v>
      </c>
      <c r="Z27" s="5">
        <v>7.0000000000000007E-2</v>
      </c>
      <c r="AA27" s="5" t="s">
        <v>61</v>
      </c>
      <c r="AB27" s="6">
        <v>0.378</v>
      </c>
      <c r="AC27" s="6">
        <v>2.1999999999999999E-2</v>
      </c>
      <c r="AD27" s="6">
        <v>0</v>
      </c>
      <c r="AE27" s="6">
        <v>6.3E-2</v>
      </c>
      <c r="AF27" s="6">
        <v>0</v>
      </c>
      <c r="AG27" s="5">
        <v>8.6300000000000008</v>
      </c>
      <c r="AH27" s="6">
        <v>2.3E-3</v>
      </c>
      <c r="AI27" s="7">
        <v>1875497</v>
      </c>
      <c r="AJ27" s="6">
        <v>0.1178</v>
      </c>
      <c r="AK27" s="6">
        <v>3.0000000000000001E-3</v>
      </c>
      <c r="AL27" s="6">
        <v>6.9000000000000006E-2</v>
      </c>
      <c r="AM27" s="6">
        <v>2.5999999999999999E-2</v>
      </c>
      <c r="AN27" s="6">
        <v>1.72</v>
      </c>
      <c r="AO27" s="6">
        <v>1.72</v>
      </c>
      <c r="AP27" s="5" t="s">
        <v>61</v>
      </c>
      <c r="AQ27" s="6">
        <v>0.498</v>
      </c>
      <c r="AR27" s="10">
        <v>0.27500000000000002</v>
      </c>
      <c r="AS27" s="5" t="s">
        <v>61</v>
      </c>
      <c r="AU27" s="8"/>
      <c r="AV27" s="9"/>
    </row>
    <row r="28" spans="1:48" x14ac:dyDescent="0.2">
      <c r="A28" s="62">
        <v>11</v>
      </c>
      <c r="B28" s="62" t="s">
        <v>121</v>
      </c>
      <c r="C28" s="82" t="s">
        <v>122</v>
      </c>
      <c r="D28" s="82"/>
      <c r="E28" s="62" t="s">
        <v>123</v>
      </c>
      <c r="F28" s="62" t="s">
        <v>124</v>
      </c>
      <c r="G28" s="17">
        <v>12.6</v>
      </c>
      <c r="H28" s="17">
        <v>8.1300000000000008</v>
      </c>
      <c r="I28" s="90">
        <v>0.91</v>
      </c>
      <c r="J28" s="57">
        <v>951.29</v>
      </c>
      <c r="K28" s="57">
        <v>91.784000000000006</v>
      </c>
      <c r="L28" s="78">
        <f t="shared" si="2"/>
        <v>10.364442604375489</v>
      </c>
      <c r="M28" s="5">
        <f t="shared" si="3"/>
        <v>9.6483722103669761E-2</v>
      </c>
      <c r="N28" s="6">
        <v>6.8599999999999994E-2</v>
      </c>
      <c r="O28" s="27" t="s">
        <v>61</v>
      </c>
      <c r="P28" s="66" t="s">
        <v>61</v>
      </c>
      <c r="R28" s="5">
        <v>11</v>
      </c>
      <c r="S28" s="5" t="s">
        <v>121</v>
      </c>
      <c r="T28" s="5" t="s">
        <v>124</v>
      </c>
      <c r="U28" s="5">
        <v>12.6</v>
      </c>
      <c r="V28" s="5">
        <v>8.1300000000000008</v>
      </c>
      <c r="W28" s="5">
        <v>0.95</v>
      </c>
      <c r="X28" s="5">
        <v>3.49</v>
      </c>
      <c r="Y28" s="5">
        <v>0.91</v>
      </c>
      <c r="Z28" s="5">
        <v>0.15</v>
      </c>
      <c r="AA28" s="5" t="s">
        <v>61</v>
      </c>
      <c r="AB28" s="6">
        <v>0.92700000000000005</v>
      </c>
      <c r="AC28" s="6">
        <v>9.0999999999999998E-2</v>
      </c>
      <c r="AD28" s="6">
        <v>2.5000000000000001E-2</v>
      </c>
      <c r="AE28" s="6">
        <v>0.13300000000000001</v>
      </c>
      <c r="AF28" s="6">
        <v>-0.13700000000000001</v>
      </c>
      <c r="AG28" s="5">
        <v>13.66</v>
      </c>
      <c r="AH28" s="6">
        <v>2.0199999999999999E-2</v>
      </c>
      <c r="AI28" s="7">
        <v>3883778</v>
      </c>
      <c r="AJ28" s="6">
        <v>6.8599999999999994E-2</v>
      </c>
      <c r="AK28" s="5" t="s">
        <v>61</v>
      </c>
      <c r="AL28" s="5" t="s">
        <v>61</v>
      </c>
      <c r="AM28" s="6">
        <v>6.9000000000000006E-2</v>
      </c>
      <c r="AN28" s="5">
        <v>2.0699999999999998</v>
      </c>
      <c r="AO28" s="5">
        <v>0</v>
      </c>
      <c r="AP28" s="5" t="s">
        <v>61</v>
      </c>
      <c r="AQ28" s="6" t="s">
        <v>61</v>
      </c>
      <c r="AR28" s="10" t="s">
        <v>61</v>
      </c>
      <c r="AS28" s="5" t="s">
        <v>79</v>
      </c>
      <c r="AU28" s="8"/>
      <c r="AV28" s="9"/>
    </row>
    <row r="29" spans="1:48" x14ac:dyDescent="0.2">
      <c r="A29" s="62">
        <v>12</v>
      </c>
      <c r="B29" s="62" t="s">
        <v>126</v>
      </c>
      <c r="C29" s="82" t="s">
        <v>127</v>
      </c>
      <c r="D29" s="82"/>
      <c r="E29" s="62" t="s">
        <v>11</v>
      </c>
      <c r="F29" s="62" t="s">
        <v>128</v>
      </c>
      <c r="G29" s="17">
        <v>9.9600000000000009</v>
      </c>
      <c r="H29" s="17">
        <v>8.4499999999999993</v>
      </c>
      <c r="I29" s="31">
        <v>1.96</v>
      </c>
      <c r="J29" s="57">
        <v>62.576000000000001</v>
      </c>
      <c r="K29" s="57">
        <v>0.47799999999999998</v>
      </c>
      <c r="L29" s="78">
        <f t="shared" si="2"/>
        <v>130.91213389121339</v>
      </c>
      <c r="M29" s="5">
        <f t="shared" si="3"/>
        <v>7.638711327026336E-3</v>
      </c>
      <c r="N29" s="6">
        <v>2.4299999999999999E-2</v>
      </c>
      <c r="O29" s="65">
        <v>1.4999999999999999E-2</v>
      </c>
      <c r="P29" s="66">
        <v>0.41</v>
      </c>
      <c r="R29" s="5">
        <v>12</v>
      </c>
      <c r="S29" s="5" t="s">
        <v>126</v>
      </c>
      <c r="T29" s="5" t="s">
        <v>128</v>
      </c>
      <c r="U29" s="5">
        <v>9.9600000000000009</v>
      </c>
      <c r="V29" s="5">
        <v>8.4499999999999993</v>
      </c>
      <c r="W29" s="5">
        <v>1.24</v>
      </c>
      <c r="X29" s="5">
        <v>4.82</v>
      </c>
      <c r="Y29" s="5">
        <v>1.96</v>
      </c>
      <c r="Z29" s="5">
        <v>3.03</v>
      </c>
      <c r="AA29" s="5" t="s">
        <v>61</v>
      </c>
      <c r="AB29" s="6">
        <v>0.53600000000000003</v>
      </c>
      <c r="AC29" s="6">
        <v>2.0899999999999998E-2</v>
      </c>
      <c r="AD29" s="6">
        <v>0.154</v>
      </c>
      <c r="AE29" s="6">
        <v>0.08</v>
      </c>
      <c r="AF29" s="6">
        <v>7.2999999999999995E-2</v>
      </c>
      <c r="AG29" s="5">
        <v>78.88</v>
      </c>
      <c r="AH29" s="6">
        <v>-1.35E-2</v>
      </c>
      <c r="AI29" s="7">
        <v>586542</v>
      </c>
      <c r="AJ29" s="6">
        <v>2.4299999999999999E-2</v>
      </c>
      <c r="AK29" s="6">
        <v>1.4999999999999999E-2</v>
      </c>
      <c r="AL29" s="6">
        <v>0.16500000000000001</v>
      </c>
      <c r="AM29" s="6">
        <v>0.22</v>
      </c>
      <c r="AN29" s="6">
        <v>0.03</v>
      </c>
      <c r="AO29" s="6">
        <v>0.03</v>
      </c>
      <c r="AP29" s="5" t="s">
        <v>61</v>
      </c>
      <c r="AQ29" s="6">
        <v>0.72699999999999998</v>
      </c>
      <c r="AR29" s="10">
        <v>0.40500000000000003</v>
      </c>
      <c r="AS29" s="5" t="s">
        <v>74</v>
      </c>
      <c r="AU29" s="8"/>
      <c r="AV29" s="9"/>
    </row>
    <row r="30" spans="1:48" x14ac:dyDescent="0.2">
      <c r="G30" s="3">
        <f>AVERAGE(G18:G29)</f>
        <v>12.234166666666669</v>
      </c>
      <c r="H30" s="3">
        <f t="shared" ref="H30:P30" si="4">AVERAGE(H18:H29)</f>
        <v>8.5691666666666659</v>
      </c>
      <c r="I30" s="3">
        <f t="shared" si="4"/>
        <v>1.2424999999999999</v>
      </c>
      <c r="N30" s="96">
        <f t="shared" si="4"/>
        <v>4.1833333333333333E-2</v>
      </c>
      <c r="O30" s="96">
        <f t="shared" si="4"/>
        <v>7.6363636363636364E-3</v>
      </c>
      <c r="P30" s="96">
        <f t="shared" si="4"/>
        <v>0.3418181818181818</v>
      </c>
    </row>
    <row r="31" spans="1:48" x14ac:dyDescent="0.2">
      <c r="A31" s="144" t="s">
        <v>135</v>
      </c>
      <c r="B31" s="145"/>
      <c r="C31" s="146"/>
    </row>
    <row r="32" spans="1:48" x14ac:dyDescent="0.2">
      <c r="A32" s="3" t="s">
        <v>0</v>
      </c>
      <c r="B32" s="3" t="s">
        <v>1</v>
      </c>
      <c r="C32" s="214" t="s">
        <v>2</v>
      </c>
      <c r="D32" s="215"/>
      <c r="E32" s="3" t="s">
        <v>3</v>
      </c>
      <c r="F32" s="3" t="s">
        <v>4</v>
      </c>
      <c r="G32" s="3" t="s">
        <v>5</v>
      </c>
      <c r="H32" s="61" t="s">
        <v>62</v>
      </c>
      <c r="I32" s="37" t="s">
        <v>48</v>
      </c>
      <c r="J32" s="37" t="s">
        <v>83</v>
      </c>
      <c r="K32" s="37" t="s">
        <v>84</v>
      </c>
      <c r="L32" s="61" t="s">
        <v>235</v>
      </c>
      <c r="M32" s="37" t="s">
        <v>49</v>
      </c>
      <c r="N32" s="37" t="s">
        <v>50</v>
      </c>
      <c r="O32" s="36" t="s">
        <v>64</v>
      </c>
      <c r="P32" s="61" t="s">
        <v>82</v>
      </c>
      <c r="R32" s="5" t="s">
        <v>0</v>
      </c>
      <c r="S32" s="5" t="s">
        <v>1</v>
      </c>
      <c r="T32" s="5" t="s">
        <v>4</v>
      </c>
      <c r="U32" s="5" t="s">
        <v>5</v>
      </c>
      <c r="V32" s="5" t="s">
        <v>51</v>
      </c>
      <c r="W32" s="5" t="s">
        <v>52</v>
      </c>
      <c r="X32" s="5" t="s">
        <v>53</v>
      </c>
      <c r="Y32" s="5" t="s">
        <v>48</v>
      </c>
      <c r="Z32" s="5" t="s">
        <v>54</v>
      </c>
      <c r="AA32" s="5" t="s">
        <v>55</v>
      </c>
      <c r="AB32" s="5" t="s">
        <v>56</v>
      </c>
      <c r="AC32" s="5" t="s">
        <v>57</v>
      </c>
      <c r="AD32" s="5" t="s">
        <v>58</v>
      </c>
      <c r="AE32" s="5" t="s">
        <v>59</v>
      </c>
      <c r="AF32" s="5" t="s">
        <v>60</v>
      </c>
      <c r="AG32" s="5" t="s">
        <v>6</v>
      </c>
      <c r="AH32" s="5" t="s">
        <v>7</v>
      </c>
      <c r="AI32" s="5" t="s">
        <v>8</v>
      </c>
      <c r="AJ32" s="5" t="s">
        <v>63</v>
      </c>
      <c r="AK32" s="5" t="s">
        <v>64</v>
      </c>
      <c r="AL32" s="5" t="s">
        <v>65</v>
      </c>
      <c r="AM32" s="5" t="s">
        <v>66</v>
      </c>
      <c r="AN32" s="5" t="s">
        <v>67</v>
      </c>
      <c r="AO32" s="5" t="s">
        <v>68</v>
      </c>
      <c r="AP32" s="5" t="s">
        <v>69</v>
      </c>
      <c r="AQ32" s="5" t="s">
        <v>70</v>
      </c>
      <c r="AR32" s="5" t="s">
        <v>71</v>
      </c>
      <c r="AS32" s="5" t="s">
        <v>72</v>
      </c>
    </row>
    <row r="33" spans="1:48" x14ac:dyDescent="0.2">
      <c r="A33" s="5">
        <v>1</v>
      </c>
      <c r="B33" s="5" t="s">
        <v>136</v>
      </c>
      <c r="C33" s="83" t="s">
        <v>137</v>
      </c>
      <c r="D33" s="83"/>
      <c r="E33" s="5" t="s">
        <v>11</v>
      </c>
      <c r="F33" s="5" t="s">
        <v>138</v>
      </c>
      <c r="G33" s="17">
        <v>16.13</v>
      </c>
      <c r="H33" s="17">
        <v>12.03</v>
      </c>
      <c r="I33" s="15">
        <v>1.8</v>
      </c>
      <c r="J33" s="57">
        <v>1188.1400000000001</v>
      </c>
      <c r="K33" s="57">
        <v>220.423</v>
      </c>
      <c r="L33" s="78">
        <f>1/M33</f>
        <v>5.3902723400008163</v>
      </c>
      <c r="M33" s="5">
        <f>K33/J33</f>
        <v>0.18551938323766559</v>
      </c>
      <c r="N33" s="63">
        <v>3.1300000000000001E-2</v>
      </c>
      <c r="O33" s="67">
        <v>1.0999999999999999E-2</v>
      </c>
      <c r="P33" s="6">
        <v>0.19900000000000001</v>
      </c>
      <c r="R33" s="5">
        <v>1</v>
      </c>
      <c r="S33" s="5" t="s">
        <v>136</v>
      </c>
      <c r="T33" s="5" t="s">
        <v>138</v>
      </c>
      <c r="U33" s="5">
        <v>16.13</v>
      </c>
      <c r="V33" s="5">
        <v>12.03</v>
      </c>
      <c r="W33" s="5">
        <v>2.82</v>
      </c>
      <c r="X33" s="5">
        <v>2.5099999999999998</v>
      </c>
      <c r="Y33" s="5">
        <v>1.8</v>
      </c>
      <c r="Z33" s="5">
        <v>1.48</v>
      </c>
      <c r="AA33" s="5">
        <v>16.41</v>
      </c>
      <c r="AB33" s="6">
        <v>0.24199999999999999</v>
      </c>
      <c r="AC33" s="6">
        <v>0.13139999999999999</v>
      </c>
      <c r="AD33" s="6">
        <v>0.224</v>
      </c>
      <c r="AE33" s="6">
        <v>5.7099999999999998E-2</v>
      </c>
      <c r="AF33" s="6">
        <v>0.1</v>
      </c>
      <c r="AG33" s="5">
        <v>98.96</v>
      </c>
      <c r="AH33" s="6">
        <v>-2.5999999999999999E-3</v>
      </c>
      <c r="AI33" s="7">
        <v>4704858</v>
      </c>
      <c r="AJ33" s="6">
        <v>3.1300000000000001E-2</v>
      </c>
      <c r="AK33" s="6">
        <v>1.0999999999999999E-2</v>
      </c>
      <c r="AL33" s="6">
        <v>0.13800000000000001</v>
      </c>
      <c r="AM33" s="6">
        <v>0.02</v>
      </c>
      <c r="AN33" s="5">
        <v>2.35</v>
      </c>
      <c r="AO33" s="5">
        <v>6.85</v>
      </c>
      <c r="AP33" s="6">
        <v>0.76100000000000001</v>
      </c>
      <c r="AQ33" s="6">
        <v>0.26800000000000002</v>
      </c>
      <c r="AR33" s="6">
        <v>0.19900000000000001</v>
      </c>
      <c r="AS33" s="5" t="s">
        <v>169</v>
      </c>
      <c r="AU33" s="8"/>
      <c r="AV33" s="9"/>
    </row>
    <row r="34" spans="1:48" x14ac:dyDescent="0.2">
      <c r="A34" s="5">
        <v>2</v>
      </c>
      <c r="B34" s="5" t="s">
        <v>139</v>
      </c>
      <c r="C34" s="83" t="s">
        <v>140</v>
      </c>
      <c r="D34" s="83"/>
      <c r="E34" s="5" t="s">
        <v>11</v>
      </c>
      <c r="F34" s="5" t="s">
        <v>141</v>
      </c>
      <c r="G34" s="15">
        <v>23</v>
      </c>
      <c r="H34" s="15">
        <v>14.75</v>
      </c>
      <c r="I34" s="15">
        <v>5.69</v>
      </c>
      <c r="J34" s="57">
        <v>577.56299999999999</v>
      </c>
      <c r="K34" s="57">
        <v>20.844000000000001</v>
      </c>
      <c r="L34" s="78">
        <f t="shared" ref="L34:L43" si="5">1/M34</f>
        <v>27.708837075417382</v>
      </c>
      <c r="M34" s="5">
        <f t="shared" ref="M34:M43" si="6">K34/J34</f>
        <v>3.6089569449566546E-2</v>
      </c>
      <c r="N34" s="63">
        <v>1.24E-2</v>
      </c>
      <c r="O34" s="67">
        <v>8.9999999999999993E-3</v>
      </c>
      <c r="P34" s="6">
        <v>0.25900000000000001</v>
      </c>
      <c r="R34" s="5">
        <v>2</v>
      </c>
      <c r="S34" s="5" t="s">
        <v>139</v>
      </c>
      <c r="T34" s="5" t="s">
        <v>141</v>
      </c>
      <c r="U34" s="5">
        <v>23</v>
      </c>
      <c r="V34" s="5">
        <v>14.75</v>
      </c>
      <c r="W34" s="5">
        <v>1.25</v>
      </c>
      <c r="X34" s="5">
        <v>6.54</v>
      </c>
      <c r="Y34" s="5">
        <v>5.69</v>
      </c>
      <c r="Z34" s="5">
        <v>3.14</v>
      </c>
      <c r="AA34" s="5">
        <v>1757.92</v>
      </c>
      <c r="AB34" s="6">
        <v>0.33200000000000002</v>
      </c>
      <c r="AC34" s="6">
        <v>0.23680000000000001</v>
      </c>
      <c r="AD34" s="6">
        <v>0.16600000000000001</v>
      </c>
      <c r="AE34" s="6">
        <v>0.1847</v>
      </c>
      <c r="AF34" s="6">
        <v>0.2</v>
      </c>
      <c r="AG34" s="5">
        <v>80.61</v>
      </c>
      <c r="AH34" s="6">
        <v>-7.1000000000000004E-3</v>
      </c>
      <c r="AI34" s="7">
        <v>7128553</v>
      </c>
      <c r="AJ34" s="6">
        <v>1.24E-2</v>
      </c>
      <c r="AK34" s="6">
        <v>8.9999999999999993E-3</v>
      </c>
      <c r="AL34" s="6">
        <v>0.16</v>
      </c>
      <c r="AM34" s="6">
        <v>1.0999999999999999E-2</v>
      </c>
      <c r="AN34" s="5">
        <v>0.78</v>
      </c>
      <c r="AO34" s="5">
        <v>15.59</v>
      </c>
      <c r="AP34" s="6">
        <v>0.93100000000000005</v>
      </c>
      <c r="AQ34" s="6">
        <v>0.36499999999999999</v>
      </c>
      <c r="AR34" s="6">
        <v>0.25900000000000001</v>
      </c>
      <c r="AS34" s="5" t="s">
        <v>170</v>
      </c>
      <c r="AU34" s="8"/>
      <c r="AV34" s="9"/>
    </row>
    <row r="35" spans="1:48" x14ac:dyDescent="0.2">
      <c r="A35" s="5">
        <v>3</v>
      </c>
      <c r="B35" s="5" t="s">
        <v>142</v>
      </c>
      <c r="C35" s="83" t="s">
        <v>143</v>
      </c>
      <c r="D35" s="83"/>
      <c r="E35" s="5" t="s">
        <v>11</v>
      </c>
      <c r="F35" s="5" t="s">
        <v>144</v>
      </c>
      <c r="G35" s="17">
        <v>12.48</v>
      </c>
      <c r="H35" s="17">
        <v>9.2799999999999994</v>
      </c>
      <c r="I35" s="17">
        <v>1.22</v>
      </c>
      <c r="J35" s="57">
        <v>1555.944</v>
      </c>
      <c r="K35" s="57">
        <v>239.965</v>
      </c>
      <c r="L35" s="78">
        <f t="shared" si="5"/>
        <v>6.4840455899818723</v>
      </c>
      <c r="M35" s="5">
        <f t="shared" si="6"/>
        <v>0.15422470217437131</v>
      </c>
      <c r="N35" s="63">
        <v>2.6700000000000002E-2</v>
      </c>
      <c r="O35" s="67">
        <v>0.01</v>
      </c>
      <c r="P35" s="6">
        <v>0.22900000000000001</v>
      </c>
      <c r="R35" s="5">
        <v>3</v>
      </c>
      <c r="S35" s="5" t="s">
        <v>142</v>
      </c>
      <c r="T35" s="5" t="s">
        <v>144</v>
      </c>
      <c r="U35" s="5">
        <v>12.48</v>
      </c>
      <c r="V35" s="5">
        <v>9.2799999999999994</v>
      </c>
      <c r="W35" s="5" t="s">
        <v>61</v>
      </c>
      <c r="X35" s="5">
        <v>1.85</v>
      </c>
      <c r="Y35" s="5">
        <v>1.22</v>
      </c>
      <c r="Z35" s="5">
        <v>0.45</v>
      </c>
      <c r="AA35" s="5" t="s">
        <v>61</v>
      </c>
      <c r="AB35" s="6">
        <v>1.403</v>
      </c>
      <c r="AC35" s="6">
        <v>0.18340000000000001</v>
      </c>
      <c r="AD35" s="6">
        <v>0.29599999999999999</v>
      </c>
      <c r="AE35" s="6">
        <v>-1.6899999999999998E-2</v>
      </c>
      <c r="AF35" s="6">
        <v>0.113</v>
      </c>
      <c r="AG35" s="5">
        <v>375.1</v>
      </c>
      <c r="AH35" s="6">
        <v>1.9E-3</v>
      </c>
      <c r="AI35" s="7">
        <v>1892834</v>
      </c>
      <c r="AJ35" s="6">
        <v>2.6700000000000002E-2</v>
      </c>
      <c r="AK35" s="6">
        <v>0.01</v>
      </c>
      <c r="AL35" s="6">
        <v>0.15</v>
      </c>
      <c r="AM35" s="6">
        <v>2.1999999999999999E-2</v>
      </c>
      <c r="AN35" s="5">
        <v>2.2799999999999998</v>
      </c>
      <c r="AO35" s="5">
        <v>8.34</v>
      </c>
      <c r="AP35" s="6">
        <v>0.61199999999999999</v>
      </c>
      <c r="AQ35" s="6">
        <v>0.29199999999999998</v>
      </c>
      <c r="AR35" s="6">
        <v>0.22900000000000001</v>
      </c>
      <c r="AS35" s="5" t="s">
        <v>169</v>
      </c>
      <c r="AU35" s="8"/>
      <c r="AV35" s="9"/>
    </row>
    <row r="36" spans="1:48" x14ac:dyDescent="0.2">
      <c r="A36" s="5">
        <v>4</v>
      </c>
      <c r="B36" s="5" t="s">
        <v>145</v>
      </c>
      <c r="C36" s="83" t="s">
        <v>146</v>
      </c>
      <c r="D36" s="83"/>
      <c r="E36" s="5" t="s">
        <v>11</v>
      </c>
      <c r="F36" s="5" t="s">
        <v>147</v>
      </c>
      <c r="G36" s="15">
        <v>23.12</v>
      </c>
      <c r="H36" s="15">
        <v>15.05</v>
      </c>
      <c r="I36" s="15">
        <v>3.29</v>
      </c>
      <c r="J36" s="57">
        <v>114.68300000000001</v>
      </c>
      <c r="K36" s="57">
        <v>12</v>
      </c>
      <c r="L36" s="78">
        <f t="shared" si="5"/>
        <v>9.5569166666666678</v>
      </c>
      <c r="M36" s="5">
        <f t="shared" si="6"/>
        <v>0.10463625820740649</v>
      </c>
      <c r="N36" s="63">
        <v>4.5999999999999999E-3</v>
      </c>
      <c r="O36" s="67">
        <v>2E-3</v>
      </c>
      <c r="P36" s="6">
        <v>6.2E-2</v>
      </c>
      <c r="R36" s="5">
        <v>4</v>
      </c>
      <c r="S36" s="5" t="s">
        <v>145</v>
      </c>
      <c r="T36" s="5" t="s">
        <v>147</v>
      </c>
      <c r="U36" s="5">
        <v>23.12</v>
      </c>
      <c r="V36" s="5">
        <v>15.05</v>
      </c>
      <c r="W36" s="5">
        <v>1.01</v>
      </c>
      <c r="X36" s="5">
        <v>8.59</v>
      </c>
      <c r="Y36" s="5">
        <v>3.29</v>
      </c>
      <c r="Z36" s="5">
        <v>11.03</v>
      </c>
      <c r="AA36" s="5">
        <v>15.19</v>
      </c>
      <c r="AB36" s="6">
        <v>0.34100000000000003</v>
      </c>
      <c r="AC36" s="6">
        <v>1.6999999999999999E-3</v>
      </c>
      <c r="AD36" s="6">
        <v>0.21</v>
      </c>
      <c r="AE36" s="6">
        <v>0.22950000000000001</v>
      </c>
      <c r="AF36" s="6">
        <v>0.14799999999999999</v>
      </c>
      <c r="AG36" s="5">
        <v>86.37</v>
      </c>
      <c r="AH36" s="6">
        <v>4.8999999999999998E-3</v>
      </c>
      <c r="AI36" s="7">
        <v>866195</v>
      </c>
      <c r="AJ36" s="6">
        <v>4.5999999999999999E-3</v>
      </c>
      <c r="AK36" s="6">
        <v>2E-3</v>
      </c>
      <c r="AL36" s="6">
        <v>0.10100000000000001</v>
      </c>
      <c r="AM36" s="6">
        <v>0.115</v>
      </c>
      <c r="AN36" s="5">
        <v>0</v>
      </c>
      <c r="AO36" s="5">
        <v>3.56</v>
      </c>
      <c r="AP36" s="6">
        <v>0.67100000000000004</v>
      </c>
      <c r="AQ36" s="6">
        <v>0.34100000000000003</v>
      </c>
      <c r="AR36" s="6">
        <v>6.2E-2</v>
      </c>
      <c r="AS36" s="5" t="s">
        <v>171</v>
      </c>
      <c r="AU36" s="8"/>
      <c r="AV36" s="9"/>
    </row>
    <row r="37" spans="1:48" x14ac:dyDescent="0.2">
      <c r="A37" s="5">
        <v>5</v>
      </c>
      <c r="B37" s="5" t="s">
        <v>148</v>
      </c>
      <c r="C37" s="83" t="s">
        <v>149</v>
      </c>
      <c r="D37" s="83"/>
      <c r="E37" s="5" t="s">
        <v>11</v>
      </c>
      <c r="F37" s="5" t="s">
        <v>150</v>
      </c>
      <c r="G37" s="17">
        <v>15.78</v>
      </c>
      <c r="H37" s="17">
        <v>10.39</v>
      </c>
      <c r="I37" s="15">
        <v>2.61</v>
      </c>
      <c r="J37" s="57">
        <v>77.046999999999997</v>
      </c>
      <c r="K37" s="57">
        <v>3.8340000000000001</v>
      </c>
      <c r="L37" s="78">
        <f t="shared" si="5"/>
        <v>20.095722483046423</v>
      </c>
      <c r="M37" s="5">
        <f t="shared" si="6"/>
        <v>4.9761833685931969E-2</v>
      </c>
      <c r="N37" s="63">
        <v>1.4800000000000001E-2</v>
      </c>
      <c r="O37" s="67">
        <v>1.9E-2</v>
      </c>
      <c r="P37" s="6">
        <v>0.13</v>
      </c>
      <c r="R37" s="5">
        <v>5</v>
      </c>
      <c r="S37" s="5" t="s">
        <v>148</v>
      </c>
      <c r="T37" s="5" t="s">
        <v>150</v>
      </c>
      <c r="U37" s="5">
        <v>15.78</v>
      </c>
      <c r="V37" s="5">
        <v>10.39</v>
      </c>
      <c r="W37" s="5">
        <v>0.96</v>
      </c>
      <c r="X37" s="5">
        <v>2.06</v>
      </c>
      <c r="Y37" s="5">
        <v>2.61</v>
      </c>
      <c r="Z37" s="5">
        <v>3.84</v>
      </c>
      <c r="AA37" s="5">
        <v>2.7</v>
      </c>
      <c r="AB37" s="6">
        <v>5.1999999999999998E-2</v>
      </c>
      <c r="AC37" s="6">
        <v>0.12280000000000001</v>
      </c>
      <c r="AD37" s="6">
        <v>0.19400000000000001</v>
      </c>
      <c r="AE37" s="6">
        <v>0.1641</v>
      </c>
      <c r="AF37" s="6">
        <v>0.11600000000000001</v>
      </c>
      <c r="AG37" s="5">
        <v>113.36</v>
      </c>
      <c r="AH37" s="6">
        <v>-4.8999999999999998E-3</v>
      </c>
      <c r="AI37" s="7">
        <v>844355</v>
      </c>
      <c r="AJ37" s="6">
        <v>1.4800000000000001E-2</v>
      </c>
      <c r="AK37" s="6">
        <v>1.9E-2</v>
      </c>
      <c r="AL37" s="6">
        <v>0.16700000000000001</v>
      </c>
      <c r="AM37" s="6">
        <v>2.3E-2</v>
      </c>
      <c r="AN37" s="5">
        <v>0.36</v>
      </c>
      <c r="AO37" s="5">
        <v>5.91</v>
      </c>
      <c r="AP37" s="6">
        <v>0.93200000000000005</v>
      </c>
      <c r="AQ37" s="6">
        <v>0.17100000000000001</v>
      </c>
      <c r="AR37" s="6">
        <v>0.13</v>
      </c>
      <c r="AS37" s="5" t="s">
        <v>172</v>
      </c>
      <c r="AU37" s="8"/>
      <c r="AV37" s="9"/>
    </row>
    <row r="38" spans="1:48" x14ac:dyDescent="0.2">
      <c r="A38" s="5">
        <v>6</v>
      </c>
      <c r="B38" s="5" t="s">
        <v>151</v>
      </c>
      <c r="C38" s="83" t="s">
        <v>152</v>
      </c>
      <c r="D38" s="83"/>
      <c r="E38" s="5" t="s">
        <v>11</v>
      </c>
      <c r="F38" s="5" t="s">
        <v>153</v>
      </c>
      <c r="G38" s="15">
        <v>31.59</v>
      </c>
      <c r="H38" s="15">
        <v>12.58</v>
      </c>
      <c r="I38" s="15">
        <v>9.83</v>
      </c>
      <c r="J38" s="57">
        <v>9.6959999999999997</v>
      </c>
      <c r="K38" s="57">
        <v>2.7189999999999999</v>
      </c>
      <c r="L38" s="78">
        <f t="shared" si="5"/>
        <v>3.5660169179845531</v>
      </c>
      <c r="M38" s="5">
        <f t="shared" si="6"/>
        <v>0.28042491749174919</v>
      </c>
      <c r="N38" s="63">
        <v>4.1000000000000003E-3</v>
      </c>
      <c r="O38" s="67">
        <v>6.0999999999999999E-2</v>
      </c>
      <c r="P38" s="6">
        <v>0.06</v>
      </c>
      <c r="R38" s="5">
        <v>6</v>
      </c>
      <c r="S38" s="5" t="s">
        <v>151</v>
      </c>
      <c r="T38" s="5" t="s">
        <v>153</v>
      </c>
      <c r="U38" s="5">
        <v>31.59</v>
      </c>
      <c r="V38" s="5">
        <v>12.58</v>
      </c>
      <c r="W38" s="5">
        <v>1.3</v>
      </c>
      <c r="X38" s="5">
        <v>2.2400000000000002</v>
      </c>
      <c r="Y38" s="5">
        <v>9.83</v>
      </c>
      <c r="Z38" s="5">
        <v>5.37</v>
      </c>
      <c r="AA38" s="5">
        <v>126.14</v>
      </c>
      <c r="AB38" s="6">
        <v>-3.9E-2</v>
      </c>
      <c r="AC38" s="6">
        <v>3.9699999999999999E-2</v>
      </c>
      <c r="AD38" s="6">
        <v>0.214</v>
      </c>
      <c r="AE38" s="6">
        <v>0.24260000000000001</v>
      </c>
      <c r="AF38" s="6">
        <v>0.13800000000000001</v>
      </c>
      <c r="AG38" s="5">
        <v>246.21</v>
      </c>
      <c r="AH38" s="6">
        <v>8.9999999999999998E-4</v>
      </c>
      <c r="AI38" s="7">
        <v>573570</v>
      </c>
      <c r="AJ38" s="6">
        <v>4.1000000000000003E-3</v>
      </c>
      <c r="AK38" s="6">
        <v>6.0999999999999999E-2</v>
      </c>
      <c r="AL38" s="6">
        <v>0.27900000000000003</v>
      </c>
      <c r="AM38" s="6">
        <v>0.123</v>
      </c>
      <c r="AN38" s="5">
        <v>1.41</v>
      </c>
      <c r="AO38" s="5">
        <v>0</v>
      </c>
      <c r="AP38" s="6">
        <v>0.99</v>
      </c>
      <c r="AQ38" s="6">
        <v>9.1999999999999998E-2</v>
      </c>
      <c r="AR38" s="6">
        <v>0.06</v>
      </c>
      <c r="AS38" s="5" t="s">
        <v>173</v>
      </c>
      <c r="AU38" s="8"/>
      <c r="AV38" s="9"/>
    </row>
    <row r="39" spans="1:48" x14ac:dyDescent="0.2">
      <c r="A39" s="5">
        <v>7</v>
      </c>
      <c r="B39" s="5" t="s">
        <v>154</v>
      </c>
      <c r="C39" s="83" t="s">
        <v>155</v>
      </c>
      <c r="D39" s="83"/>
      <c r="E39" s="5" t="s">
        <v>11</v>
      </c>
      <c r="F39" s="5" t="s">
        <v>156</v>
      </c>
      <c r="G39" s="15">
        <v>56.94</v>
      </c>
      <c r="H39" s="15">
        <v>30.56</v>
      </c>
      <c r="I39" s="15">
        <v>3.11</v>
      </c>
      <c r="J39" s="57">
        <v>6.1369999999999996</v>
      </c>
      <c r="K39" s="57" t="s">
        <v>85</v>
      </c>
      <c r="L39" s="76" t="s">
        <v>85</v>
      </c>
      <c r="M39" s="57" t="s">
        <v>85</v>
      </c>
      <c r="N39" s="63">
        <v>4.3E-3</v>
      </c>
      <c r="O39" s="67">
        <v>4.7E-2</v>
      </c>
      <c r="P39" s="6">
        <v>0.24099999999999999</v>
      </c>
      <c r="R39" s="5">
        <v>7</v>
      </c>
      <c r="S39" s="5" t="s">
        <v>154</v>
      </c>
      <c r="T39" s="5" t="s">
        <v>156</v>
      </c>
      <c r="U39" s="5">
        <v>56.94</v>
      </c>
      <c r="V39" s="5">
        <v>30.56</v>
      </c>
      <c r="W39" s="5">
        <v>4.43</v>
      </c>
      <c r="X39" s="5">
        <v>14.58</v>
      </c>
      <c r="Y39" s="5">
        <v>3.11</v>
      </c>
      <c r="Z39" s="5">
        <v>15.06</v>
      </c>
      <c r="AA39" s="5">
        <v>46.99</v>
      </c>
      <c r="AB39" s="6">
        <v>0.23899999999999999</v>
      </c>
      <c r="AC39" s="6">
        <v>0.12889999999999999</v>
      </c>
      <c r="AD39" s="6">
        <v>0.21199999999999999</v>
      </c>
      <c r="AE39" s="6">
        <v>0.12859999999999999</v>
      </c>
      <c r="AF39" s="6">
        <v>0.16900000000000001</v>
      </c>
      <c r="AG39" s="5">
        <v>73.62</v>
      </c>
      <c r="AH39" s="6">
        <v>-1.4500000000000001E-2</v>
      </c>
      <c r="AI39" s="7">
        <v>704758</v>
      </c>
      <c r="AJ39" s="6">
        <v>4.3E-3</v>
      </c>
      <c r="AK39" s="6">
        <v>4.7E-2</v>
      </c>
      <c r="AL39" s="6">
        <v>0.06</v>
      </c>
      <c r="AM39" s="6">
        <v>5.6000000000000001E-2</v>
      </c>
      <c r="AN39" s="5">
        <v>0</v>
      </c>
      <c r="AO39" s="5">
        <v>0</v>
      </c>
      <c r="AP39" s="5" t="s">
        <v>61</v>
      </c>
      <c r="AQ39" s="6">
        <v>0.35899999999999999</v>
      </c>
      <c r="AR39" s="6">
        <v>0.24099999999999999</v>
      </c>
      <c r="AS39" s="5" t="s">
        <v>79</v>
      </c>
      <c r="AU39" s="8"/>
      <c r="AV39" s="9"/>
    </row>
    <row r="40" spans="1:48" x14ac:dyDescent="0.2">
      <c r="A40" s="5">
        <v>8</v>
      </c>
      <c r="B40" s="5" t="s">
        <v>157</v>
      </c>
      <c r="C40" s="83" t="s">
        <v>158</v>
      </c>
      <c r="D40" s="83"/>
      <c r="E40" s="5" t="s">
        <v>11</v>
      </c>
      <c r="F40" s="5" t="s">
        <v>159</v>
      </c>
      <c r="G40" s="15">
        <v>53.41</v>
      </c>
      <c r="H40" s="15">
        <v>40.46</v>
      </c>
      <c r="I40" s="15">
        <v>13.06</v>
      </c>
      <c r="J40" s="57">
        <v>1.56</v>
      </c>
      <c r="K40" s="57" t="s">
        <v>85</v>
      </c>
      <c r="L40" s="76" t="s">
        <v>85</v>
      </c>
      <c r="M40" s="57" t="s">
        <v>85</v>
      </c>
      <c r="N40" s="63">
        <v>8.0999999999999996E-3</v>
      </c>
      <c r="O40" s="67">
        <v>0.152</v>
      </c>
      <c r="P40" s="6">
        <v>0.33700000000000002</v>
      </c>
      <c r="R40" s="5">
        <v>8</v>
      </c>
      <c r="S40" s="5" t="s">
        <v>157</v>
      </c>
      <c r="T40" s="5" t="s">
        <v>159</v>
      </c>
      <c r="U40" s="5">
        <v>53.41</v>
      </c>
      <c r="V40" s="5">
        <v>40.46</v>
      </c>
      <c r="W40" s="5">
        <v>3.75</v>
      </c>
      <c r="X40" s="5">
        <v>20.43</v>
      </c>
      <c r="Y40" s="5">
        <v>13.06</v>
      </c>
      <c r="Z40" s="5">
        <v>46.05</v>
      </c>
      <c r="AA40" s="5">
        <v>89.01</v>
      </c>
      <c r="AB40" s="6">
        <v>-0.13800000000000001</v>
      </c>
      <c r="AC40" s="6">
        <v>0.13200000000000001</v>
      </c>
      <c r="AD40" s="6">
        <v>0.152</v>
      </c>
      <c r="AE40" s="6">
        <v>0.1426</v>
      </c>
      <c r="AF40" s="6">
        <v>0.13600000000000001</v>
      </c>
      <c r="AG40" s="5">
        <v>355.03</v>
      </c>
      <c r="AH40" s="6">
        <v>-2.3E-3</v>
      </c>
      <c r="AI40" s="7">
        <v>274046</v>
      </c>
      <c r="AJ40" s="6">
        <v>8.0999999999999996E-3</v>
      </c>
      <c r="AK40" s="6">
        <v>0.152</v>
      </c>
      <c r="AL40" s="6">
        <v>0.23699999999999999</v>
      </c>
      <c r="AM40" s="6">
        <v>0.251</v>
      </c>
      <c r="AN40" s="5">
        <v>0</v>
      </c>
      <c r="AO40" s="5">
        <v>0</v>
      </c>
      <c r="AP40" s="6">
        <v>0.92600000000000005</v>
      </c>
      <c r="AQ40" s="6">
        <v>0.44500000000000001</v>
      </c>
      <c r="AR40" s="6">
        <v>0.33700000000000002</v>
      </c>
      <c r="AS40" s="5" t="s">
        <v>174</v>
      </c>
      <c r="AU40" s="8"/>
      <c r="AV40" s="9"/>
    </row>
    <row r="41" spans="1:48" x14ac:dyDescent="0.2">
      <c r="A41" s="5">
        <v>9</v>
      </c>
      <c r="B41" s="5" t="s">
        <v>160</v>
      </c>
      <c r="C41" s="83" t="s">
        <v>161</v>
      </c>
      <c r="D41" s="83"/>
      <c r="E41" s="5" t="s">
        <v>11</v>
      </c>
      <c r="F41" s="5" t="s">
        <v>162</v>
      </c>
      <c r="G41" s="17">
        <v>12.72</v>
      </c>
      <c r="H41" s="17">
        <v>8.18</v>
      </c>
      <c r="I41" s="15">
        <v>1.62</v>
      </c>
      <c r="J41" s="57">
        <v>37.612000000000002</v>
      </c>
      <c r="K41" s="68">
        <v>1.4319999999999999</v>
      </c>
      <c r="L41" s="78">
        <f t="shared" si="5"/>
        <v>26.265363128491622</v>
      </c>
      <c r="M41" s="5">
        <f t="shared" si="6"/>
        <v>3.8072955439753267E-2</v>
      </c>
      <c r="N41" s="63">
        <v>2.1299999999999999E-2</v>
      </c>
      <c r="O41" s="67">
        <v>2.1000000000000001E-2</v>
      </c>
      <c r="P41" s="6">
        <v>0.16300000000000001</v>
      </c>
      <c r="R41" s="5">
        <v>9</v>
      </c>
      <c r="S41" s="5" t="s">
        <v>160</v>
      </c>
      <c r="T41" s="5" t="s">
        <v>162</v>
      </c>
      <c r="U41" s="5">
        <v>12.72</v>
      </c>
      <c r="V41" s="5">
        <v>8.18</v>
      </c>
      <c r="W41" s="5">
        <v>0.9</v>
      </c>
      <c r="X41" s="5">
        <v>1.55</v>
      </c>
      <c r="Y41" s="5">
        <v>1.62</v>
      </c>
      <c r="Z41" s="5">
        <v>5.0199999999999996</v>
      </c>
      <c r="AA41" s="5">
        <v>8.7100000000000009</v>
      </c>
      <c r="AB41" s="6">
        <v>0.60199999999999998</v>
      </c>
      <c r="AC41" s="6">
        <v>0.15709999999999999</v>
      </c>
      <c r="AD41" s="6">
        <v>0.58399999999999996</v>
      </c>
      <c r="AE41" s="6">
        <v>0.14180000000000001</v>
      </c>
      <c r="AF41" s="6">
        <v>0.126</v>
      </c>
      <c r="AG41" s="5">
        <v>67.62</v>
      </c>
      <c r="AH41" s="6">
        <v>-6.1999999999999998E-3</v>
      </c>
      <c r="AI41" s="7">
        <v>428240</v>
      </c>
      <c r="AJ41" s="6">
        <v>2.1299999999999999E-2</v>
      </c>
      <c r="AK41" s="6">
        <v>2.1000000000000001E-2</v>
      </c>
      <c r="AL41" s="6">
        <v>0.17</v>
      </c>
      <c r="AM41" s="6">
        <v>2.8000000000000001E-2</v>
      </c>
      <c r="AN41" s="5">
        <v>0.26</v>
      </c>
      <c r="AO41" s="5">
        <v>6.44</v>
      </c>
      <c r="AP41" s="6">
        <v>0.99</v>
      </c>
      <c r="AQ41" s="6">
        <v>0.222</v>
      </c>
      <c r="AR41" s="6">
        <v>0.16300000000000001</v>
      </c>
      <c r="AS41" s="5" t="s">
        <v>174</v>
      </c>
      <c r="AU41" s="8"/>
      <c r="AV41" s="9"/>
    </row>
    <row r="42" spans="1:48" x14ac:dyDescent="0.2">
      <c r="A42" s="69">
        <v>10</v>
      </c>
      <c r="B42" s="69" t="s">
        <v>163</v>
      </c>
      <c r="C42" s="84" t="s">
        <v>164</v>
      </c>
      <c r="D42" s="84"/>
      <c r="E42" s="69" t="s">
        <v>11</v>
      </c>
      <c r="F42" s="69" t="s">
        <v>165</v>
      </c>
      <c r="G42" s="20">
        <v>25.81</v>
      </c>
      <c r="H42" s="20">
        <v>17.670000000000002</v>
      </c>
      <c r="I42" s="20">
        <v>4.2699999999999996</v>
      </c>
      <c r="J42" s="70">
        <v>2.5</v>
      </c>
      <c r="K42" s="70">
        <v>1E-3</v>
      </c>
      <c r="L42" s="78">
        <f t="shared" si="5"/>
        <v>2500</v>
      </c>
      <c r="M42" s="69">
        <f t="shared" si="6"/>
        <v>4.0000000000000002E-4</v>
      </c>
      <c r="N42" s="71">
        <v>2.18E-2</v>
      </c>
      <c r="O42" s="72">
        <v>0.155</v>
      </c>
      <c r="P42" s="6">
        <v>0.23</v>
      </c>
      <c r="R42" s="5">
        <v>10</v>
      </c>
      <c r="S42" s="69" t="s">
        <v>163</v>
      </c>
      <c r="T42" s="69" t="s">
        <v>165</v>
      </c>
      <c r="U42" s="69">
        <v>25.81</v>
      </c>
      <c r="V42" s="69">
        <v>17.670000000000002</v>
      </c>
      <c r="W42" s="69">
        <v>2.97</v>
      </c>
      <c r="X42" s="69">
        <v>3.59</v>
      </c>
      <c r="Y42" s="69">
        <v>4.2699999999999996</v>
      </c>
      <c r="Z42" s="69">
        <v>13.09</v>
      </c>
      <c r="AA42" s="69">
        <v>15.98</v>
      </c>
      <c r="AB42" s="73">
        <v>0.40799999999999997</v>
      </c>
      <c r="AC42" s="73">
        <v>0.2014</v>
      </c>
      <c r="AD42" s="73">
        <v>0.316</v>
      </c>
      <c r="AE42" s="73">
        <v>8.6999999999999994E-2</v>
      </c>
      <c r="AF42" s="73">
        <v>0.21099999999999999</v>
      </c>
      <c r="AG42" s="69">
        <v>97.29</v>
      </c>
      <c r="AH42" s="73">
        <v>-8.8000000000000005E-3</v>
      </c>
      <c r="AI42" s="74">
        <v>298810</v>
      </c>
      <c r="AJ42" s="73">
        <v>2.18E-2</v>
      </c>
      <c r="AK42" s="73">
        <v>0.155</v>
      </c>
      <c r="AL42" s="73">
        <v>0.28999999999999998</v>
      </c>
      <c r="AM42" s="73">
        <v>0.30499999999999999</v>
      </c>
      <c r="AN42" s="69">
        <v>0</v>
      </c>
      <c r="AO42" s="69">
        <v>0</v>
      </c>
      <c r="AP42" s="69" t="s">
        <v>61</v>
      </c>
      <c r="AQ42" s="73">
        <v>0.317</v>
      </c>
      <c r="AR42" s="73">
        <v>0.23</v>
      </c>
      <c r="AS42" s="69" t="s">
        <v>175</v>
      </c>
      <c r="AU42" s="8"/>
      <c r="AV42" s="9"/>
    </row>
    <row r="43" spans="1:48" x14ac:dyDescent="0.2">
      <c r="A43" s="5">
        <v>11</v>
      </c>
      <c r="B43" s="5" t="s">
        <v>166</v>
      </c>
      <c r="C43" s="83" t="s">
        <v>167</v>
      </c>
      <c r="D43" s="83"/>
      <c r="E43" s="5" t="s">
        <v>11</v>
      </c>
      <c r="F43" s="5" t="s">
        <v>168</v>
      </c>
      <c r="G43" s="17">
        <v>11.36</v>
      </c>
      <c r="H43" s="17">
        <v>10.46</v>
      </c>
      <c r="I43" s="15">
        <v>3.65</v>
      </c>
      <c r="J43" s="57">
        <v>3.15</v>
      </c>
      <c r="K43" s="57">
        <v>0.36</v>
      </c>
      <c r="L43" s="78">
        <f t="shared" si="5"/>
        <v>8.75</v>
      </c>
      <c r="M43" s="5">
        <f t="shared" si="6"/>
        <v>0.11428571428571428</v>
      </c>
      <c r="N43" s="63">
        <v>2.1899999999999999E-2</v>
      </c>
      <c r="O43" s="67">
        <v>0.22</v>
      </c>
      <c r="P43" s="6">
        <v>0.255</v>
      </c>
      <c r="R43" s="5">
        <v>11</v>
      </c>
      <c r="S43" s="5" t="s">
        <v>166</v>
      </c>
      <c r="T43" s="5" t="s">
        <v>168</v>
      </c>
      <c r="U43" s="5">
        <v>11.36</v>
      </c>
      <c r="V43" s="5">
        <v>10.46</v>
      </c>
      <c r="W43" s="5" t="s">
        <v>61</v>
      </c>
      <c r="X43" s="5">
        <v>1.82</v>
      </c>
      <c r="Y43" s="5">
        <v>3.65</v>
      </c>
      <c r="Z43" s="5">
        <v>2.83</v>
      </c>
      <c r="AA43" s="5">
        <v>5.3</v>
      </c>
      <c r="AB43" s="6">
        <v>1.077</v>
      </c>
      <c r="AC43" s="6">
        <v>0.15279999999999999</v>
      </c>
      <c r="AD43" s="6">
        <v>0.47699999999999998</v>
      </c>
      <c r="AE43" s="6">
        <v>-0.04</v>
      </c>
      <c r="AF43" s="6">
        <v>0.17799999999999999</v>
      </c>
      <c r="AG43" s="5">
        <v>131.66</v>
      </c>
      <c r="AH43" s="6">
        <v>-1.0999999999999999E-2</v>
      </c>
      <c r="AI43" s="7">
        <v>648923</v>
      </c>
      <c r="AJ43" s="6">
        <v>2.1899999999999999E-2</v>
      </c>
      <c r="AK43" s="6">
        <v>0.22</v>
      </c>
      <c r="AL43" s="6">
        <v>0.51600000000000001</v>
      </c>
      <c r="AM43" s="6">
        <v>0.504</v>
      </c>
      <c r="AN43" s="5">
        <v>0.26</v>
      </c>
      <c r="AO43" s="5">
        <v>0</v>
      </c>
      <c r="AP43" s="6">
        <v>0.99</v>
      </c>
      <c r="AQ43" s="6">
        <v>0.38</v>
      </c>
      <c r="AR43" s="6">
        <v>0.255</v>
      </c>
      <c r="AS43" s="5" t="s">
        <v>176</v>
      </c>
      <c r="AU43" s="8"/>
      <c r="AV43" s="9"/>
    </row>
    <row r="44" spans="1:48" x14ac:dyDescent="0.2">
      <c r="G44" s="3">
        <f>AVERAGE(G33:G43)</f>
        <v>25.667272727272731</v>
      </c>
      <c r="H44" s="3">
        <f t="shared" ref="H44:P44" si="7">AVERAGE(H33:H43)</f>
        <v>16.491818181818182</v>
      </c>
      <c r="I44" s="3">
        <f t="shared" si="7"/>
        <v>4.5590909090909086</v>
      </c>
      <c r="N44" s="96">
        <f t="shared" si="7"/>
        <v>1.5572727272727276E-2</v>
      </c>
      <c r="O44" s="96">
        <f t="shared" si="7"/>
        <v>6.4272727272727273E-2</v>
      </c>
      <c r="P44" s="96">
        <f t="shared" si="7"/>
        <v>0.19681818181818181</v>
      </c>
      <c r="AB44" s="8"/>
      <c r="AC44" s="8"/>
      <c r="AD44" s="8"/>
      <c r="AE44" s="8"/>
      <c r="AF44" s="8"/>
      <c r="AH44" s="8"/>
      <c r="AI44" s="9"/>
      <c r="AK44" s="8"/>
      <c r="AL44" s="8"/>
      <c r="AM44" s="8"/>
      <c r="AQ44" s="8"/>
      <c r="AR44" s="8"/>
      <c r="AU44" s="8"/>
      <c r="AV44" s="9"/>
    </row>
    <row r="45" spans="1:48" x14ac:dyDescent="0.2">
      <c r="A45" s="144" t="s">
        <v>213</v>
      </c>
      <c r="B45" s="145"/>
      <c r="C45" s="153"/>
      <c r="I45" s="12"/>
      <c r="J45" s="59"/>
      <c r="K45" s="59"/>
      <c r="L45" s="59"/>
      <c r="N45" s="14"/>
      <c r="O45" s="8"/>
      <c r="P45" s="8"/>
      <c r="AB45" s="8"/>
      <c r="AC45" s="8"/>
      <c r="AD45" s="8"/>
      <c r="AE45" s="8"/>
      <c r="AF45" s="8"/>
      <c r="AH45" s="8"/>
      <c r="AI45" s="9"/>
      <c r="AJ45" s="8"/>
      <c r="AK45" s="8"/>
      <c r="AL45" s="8"/>
      <c r="AM45" s="8"/>
      <c r="AP45" s="8"/>
      <c r="AQ45" s="8"/>
      <c r="AR45" s="8"/>
      <c r="AU45" s="8"/>
      <c r="AV45" s="9"/>
    </row>
    <row r="46" spans="1:48" x14ac:dyDescent="0.2">
      <c r="A46" s="3" t="s">
        <v>0</v>
      </c>
      <c r="B46" s="75" t="s">
        <v>1</v>
      </c>
      <c r="C46" s="81" t="s">
        <v>2</v>
      </c>
      <c r="D46" s="81"/>
      <c r="E46" s="3" t="s">
        <v>3</v>
      </c>
      <c r="F46" s="3" t="s">
        <v>4</v>
      </c>
      <c r="G46" s="3" t="s">
        <v>5</v>
      </c>
      <c r="H46" s="61" t="s">
        <v>62</v>
      </c>
      <c r="I46" s="37" t="s">
        <v>48</v>
      </c>
      <c r="J46" s="37" t="s">
        <v>83</v>
      </c>
      <c r="K46" s="37" t="s">
        <v>84</v>
      </c>
      <c r="L46" s="61" t="s">
        <v>235</v>
      </c>
      <c r="M46" s="37" t="s">
        <v>49</v>
      </c>
      <c r="N46" s="37" t="s">
        <v>50</v>
      </c>
      <c r="O46" s="36" t="s">
        <v>64</v>
      </c>
      <c r="P46" s="61" t="s">
        <v>82</v>
      </c>
      <c r="R46" s="5" t="s">
        <v>0</v>
      </c>
      <c r="S46" s="5" t="s">
        <v>1</v>
      </c>
      <c r="T46" s="5" t="s">
        <v>4</v>
      </c>
      <c r="U46" s="5" t="s">
        <v>5</v>
      </c>
      <c r="V46" s="5" t="s">
        <v>51</v>
      </c>
      <c r="W46" s="5" t="s">
        <v>52</v>
      </c>
      <c r="X46" s="5" t="s">
        <v>53</v>
      </c>
      <c r="Y46" s="5" t="s">
        <v>48</v>
      </c>
      <c r="Z46" s="5" t="s">
        <v>54</v>
      </c>
      <c r="AA46" s="5" t="s">
        <v>55</v>
      </c>
      <c r="AB46" s="6" t="s">
        <v>56</v>
      </c>
      <c r="AC46" s="6" t="s">
        <v>57</v>
      </c>
      <c r="AD46" s="6" t="s">
        <v>58</v>
      </c>
      <c r="AE46" s="6" t="s">
        <v>59</v>
      </c>
      <c r="AF46" s="6" t="s">
        <v>60</v>
      </c>
      <c r="AG46" s="5" t="s">
        <v>6</v>
      </c>
      <c r="AH46" s="6" t="s">
        <v>7</v>
      </c>
      <c r="AI46" s="7" t="s">
        <v>8</v>
      </c>
      <c r="AJ46" s="6" t="s">
        <v>63</v>
      </c>
      <c r="AK46" s="5" t="s">
        <v>64</v>
      </c>
      <c r="AL46" s="5" t="s">
        <v>65</v>
      </c>
      <c r="AM46" s="5" t="s">
        <v>66</v>
      </c>
      <c r="AN46" s="5" t="s">
        <v>67</v>
      </c>
      <c r="AO46" s="5" t="s">
        <v>68</v>
      </c>
      <c r="AP46" s="6" t="s">
        <v>69</v>
      </c>
      <c r="AQ46" s="7" t="s">
        <v>70</v>
      </c>
      <c r="AR46" s="5" t="s">
        <v>71</v>
      </c>
      <c r="AS46" s="5" t="s">
        <v>72</v>
      </c>
    </row>
    <row r="47" spans="1:48" x14ac:dyDescent="0.2">
      <c r="A47" s="5">
        <v>1</v>
      </c>
      <c r="B47" s="18" t="s">
        <v>178</v>
      </c>
      <c r="C47" s="83" t="s">
        <v>179</v>
      </c>
      <c r="D47" s="83"/>
      <c r="E47" s="5" t="s">
        <v>11</v>
      </c>
      <c r="F47" s="5" t="s">
        <v>180</v>
      </c>
      <c r="G47" s="15">
        <v>39.96</v>
      </c>
      <c r="H47" s="15">
        <v>15.15</v>
      </c>
      <c r="I47" s="15">
        <v>9.26</v>
      </c>
      <c r="J47" s="57">
        <v>40.259</v>
      </c>
      <c r="K47" s="57">
        <v>9.5760000000000005</v>
      </c>
      <c r="L47" s="78">
        <f>1/M47</f>
        <v>4.2041562238930661</v>
      </c>
      <c r="M47" s="5">
        <f t="shared" ref="M47:M58" si="8">K47/J47</f>
        <v>0.23785985742318488</v>
      </c>
      <c r="N47" s="6">
        <v>6.1800000000000001E-2</v>
      </c>
      <c r="O47" s="6">
        <v>9.6000000000000002E-2</v>
      </c>
      <c r="P47" s="6">
        <v>0.46800000000000003</v>
      </c>
      <c r="R47" s="5">
        <v>1</v>
      </c>
      <c r="S47" s="5" t="s">
        <v>178</v>
      </c>
      <c r="T47" s="5" t="s">
        <v>180</v>
      </c>
      <c r="U47" s="5">
        <v>39.96</v>
      </c>
      <c r="V47" s="5">
        <v>15.15</v>
      </c>
      <c r="W47" s="5">
        <v>3.88</v>
      </c>
      <c r="X47" s="5">
        <v>13.98</v>
      </c>
      <c r="Y47" s="5">
        <v>9.26</v>
      </c>
      <c r="Z47" s="5">
        <v>33.299999999999997</v>
      </c>
      <c r="AA47" s="5" t="s">
        <v>61</v>
      </c>
      <c r="AB47" s="6">
        <v>4.4249999999999998</v>
      </c>
      <c r="AC47" s="6">
        <v>0.2878</v>
      </c>
      <c r="AD47" s="6">
        <v>0.39100000000000001</v>
      </c>
      <c r="AE47" s="6">
        <v>0.10299999999999999</v>
      </c>
      <c r="AF47" s="6">
        <v>0.34399999999999997</v>
      </c>
      <c r="AG47" s="5">
        <v>93.36</v>
      </c>
      <c r="AH47" s="6">
        <v>-1.3299999999999999E-2</v>
      </c>
      <c r="AI47" s="7">
        <v>1423448</v>
      </c>
      <c r="AJ47" s="6">
        <v>6.1800000000000001E-2</v>
      </c>
      <c r="AK47" s="6">
        <v>9.6000000000000002E-2</v>
      </c>
      <c r="AL47" s="6">
        <v>0.45200000000000001</v>
      </c>
      <c r="AM47" s="6">
        <v>0.69</v>
      </c>
      <c r="AN47" s="5">
        <v>1.22</v>
      </c>
      <c r="AO47" s="5">
        <v>1.27</v>
      </c>
      <c r="AP47" s="6" t="s">
        <v>61</v>
      </c>
      <c r="AQ47" s="7" t="s">
        <v>61</v>
      </c>
      <c r="AR47" s="6">
        <v>0.46800000000000003</v>
      </c>
      <c r="AS47" s="5" t="s">
        <v>74</v>
      </c>
      <c r="AU47" s="8"/>
      <c r="AV47" s="9"/>
    </row>
    <row r="48" spans="1:48" x14ac:dyDescent="0.2">
      <c r="A48" s="5">
        <v>2</v>
      </c>
      <c r="B48" s="18" t="s">
        <v>181</v>
      </c>
      <c r="C48" s="83" t="s">
        <v>182</v>
      </c>
      <c r="D48" s="83"/>
      <c r="E48" s="5" t="s">
        <v>11</v>
      </c>
      <c r="F48" s="5" t="s">
        <v>183</v>
      </c>
      <c r="G48" s="15">
        <v>21.49</v>
      </c>
      <c r="H48" s="15">
        <v>18.32</v>
      </c>
      <c r="I48" s="15">
        <v>2.96</v>
      </c>
      <c r="J48" s="57">
        <v>115.43</v>
      </c>
      <c r="K48" s="57">
        <v>12.458</v>
      </c>
      <c r="L48" s="78">
        <f t="shared" ref="L48:L58" si="9">1/M48</f>
        <v>9.2655321881521928</v>
      </c>
      <c r="M48" s="5">
        <f t="shared" si="8"/>
        <v>0.10792688209304339</v>
      </c>
      <c r="N48" s="6">
        <v>2.7400000000000001E-2</v>
      </c>
      <c r="O48" s="6">
        <v>4.2999999999999997E-2</v>
      </c>
      <c r="P48" s="6">
        <v>0.32700000000000001</v>
      </c>
      <c r="R48" s="5">
        <v>2</v>
      </c>
      <c r="S48" s="5" t="s">
        <v>181</v>
      </c>
      <c r="T48" s="5" t="s">
        <v>183</v>
      </c>
      <c r="U48" s="5">
        <v>21.49</v>
      </c>
      <c r="V48" s="5">
        <v>18.32</v>
      </c>
      <c r="W48" s="5">
        <v>3.53</v>
      </c>
      <c r="X48" s="5">
        <v>6.23</v>
      </c>
      <c r="Y48" s="5">
        <v>2.96</v>
      </c>
      <c r="Z48" s="5">
        <v>16.37</v>
      </c>
      <c r="AA48" s="5">
        <v>65.099999999999994</v>
      </c>
      <c r="AB48" s="6">
        <v>0.2</v>
      </c>
      <c r="AC48" s="6">
        <v>0.1414</v>
      </c>
      <c r="AD48" s="6">
        <v>0.15</v>
      </c>
      <c r="AE48" s="6">
        <v>6.08E-2</v>
      </c>
      <c r="AF48" s="6">
        <v>9.6000000000000002E-2</v>
      </c>
      <c r="AG48" s="5">
        <v>722.92</v>
      </c>
      <c r="AH48" s="6">
        <v>-9.4999999999999998E-3</v>
      </c>
      <c r="AI48" s="7">
        <v>213385</v>
      </c>
      <c r="AJ48" s="6">
        <v>2.7400000000000001E-2</v>
      </c>
      <c r="AK48" s="6">
        <v>4.2999999999999997E-2</v>
      </c>
      <c r="AL48" s="6">
        <v>0.156</v>
      </c>
      <c r="AM48" s="6">
        <v>0.121</v>
      </c>
      <c r="AN48" s="5">
        <v>0.18</v>
      </c>
      <c r="AO48" s="5">
        <v>0</v>
      </c>
      <c r="AP48" s="6">
        <v>0.80900000000000005</v>
      </c>
      <c r="AQ48" s="7">
        <v>0.41399999999999998</v>
      </c>
      <c r="AR48" s="6">
        <v>0.32700000000000001</v>
      </c>
      <c r="AS48" s="5" t="s">
        <v>130</v>
      </c>
      <c r="AU48" s="8"/>
      <c r="AV48" s="9"/>
    </row>
    <row r="49" spans="1:53" x14ac:dyDescent="0.2">
      <c r="A49" s="5">
        <v>3</v>
      </c>
      <c r="B49" s="18" t="s">
        <v>184</v>
      </c>
      <c r="C49" s="83" t="s">
        <v>185</v>
      </c>
      <c r="D49" s="83"/>
      <c r="E49" s="5" t="s">
        <v>11</v>
      </c>
      <c r="F49" s="5" t="s">
        <v>125</v>
      </c>
      <c r="G49" s="17">
        <v>17.850000000000001</v>
      </c>
      <c r="H49" s="17">
        <v>9.6300000000000008</v>
      </c>
      <c r="I49" s="17">
        <v>1.2</v>
      </c>
      <c r="J49" s="57">
        <v>427.95299999999997</v>
      </c>
      <c r="K49" s="57">
        <v>28.117000000000001</v>
      </c>
      <c r="L49" s="78">
        <f t="shared" si="9"/>
        <v>15.220436035138881</v>
      </c>
      <c r="M49" s="5">
        <f t="shared" si="8"/>
        <v>6.5701140078466572E-2</v>
      </c>
      <c r="N49" s="6">
        <v>2.86E-2</v>
      </c>
      <c r="O49" s="6">
        <v>7.0000000000000001E-3</v>
      </c>
      <c r="P49" s="6">
        <v>0.45500000000000002</v>
      </c>
      <c r="R49" s="5">
        <v>3</v>
      </c>
      <c r="S49" s="5" t="s">
        <v>184</v>
      </c>
      <c r="T49" s="5" t="s">
        <v>125</v>
      </c>
      <c r="U49" s="5">
        <v>17.850000000000001</v>
      </c>
      <c r="V49" s="5">
        <v>9.6300000000000008</v>
      </c>
      <c r="W49" s="5">
        <v>1.89</v>
      </c>
      <c r="X49" s="5">
        <v>5.87</v>
      </c>
      <c r="Y49" s="5">
        <v>1.2</v>
      </c>
      <c r="Z49" s="5">
        <v>0.26</v>
      </c>
      <c r="AA49" s="5">
        <v>4.72</v>
      </c>
      <c r="AB49" s="6">
        <v>8.3000000000000004E-2</v>
      </c>
      <c r="AC49" s="6">
        <v>9.4200000000000006E-2</v>
      </c>
      <c r="AD49" s="6">
        <v>5.7000000000000002E-2</v>
      </c>
      <c r="AE49" s="6">
        <v>9.4600000000000004E-2</v>
      </c>
      <c r="AF49" s="6">
        <v>-4.4999999999999998E-2</v>
      </c>
      <c r="AG49" s="5">
        <v>51.86</v>
      </c>
      <c r="AH49" s="6">
        <v>1.5E-3</v>
      </c>
      <c r="AI49" s="7">
        <v>1722097</v>
      </c>
      <c r="AJ49" s="6">
        <v>2.86E-2</v>
      </c>
      <c r="AK49" s="6">
        <v>7.0000000000000001E-3</v>
      </c>
      <c r="AL49" s="6">
        <v>8.8999999999999996E-2</v>
      </c>
      <c r="AM49" s="6">
        <v>0.03</v>
      </c>
      <c r="AN49" s="6">
        <v>0.81</v>
      </c>
      <c r="AO49" s="6">
        <v>0.81</v>
      </c>
      <c r="AP49" s="6" t="s">
        <v>61</v>
      </c>
      <c r="AQ49" s="6">
        <v>0.40100000000000002</v>
      </c>
      <c r="AR49" s="6">
        <v>0.45500000000000002</v>
      </c>
      <c r="AS49" s="6" t="s">
        <v>130</v>
      </c>
      <c r="AT49" s="9"/>
      <c r="AU49" s="8"/>
      <c r="AV49" s="9"/>
    </row>
    <row r="50" spans="1:53" x14ac:dyDescent="0.2">
      <c r="A50" s="5">
        <v>4</v>
      </c>
      <c r="B50" s="18" t="s">
        <v>186</v>
      </c>
      <c r="C50" s="83" t="s">
        <v>187</v>
      </c>
      <c r="D50" s="83"/>
      <c r="E50" s="5" t="s">
        <v>11</v>
      </c>
      <c r="F50" s="5" t="s">
        <v>188</v>
      </c>
      <c r="G50" s="17">
        <v>15.71</v>
      </c>
      <c r="H50" s="17">
        <v>10.45</v>
      </c>
      <c r="I50" s="15">
        <v>11.96</v>
      </c>
      <c r="J50" s="57">
        <v>153.35400000000001</v>
      </c>
      <c r="K50" s="57">
        <v>5.2229999999999999</v>
      </c>
      <c r="L50" s="78">
        <f t="shared" si="9"/>
        <v>29.361286616886847</v>
      </c>
      <c r="M50" s="5">
        <f t="shared" si="8"/>
        <v>3.4058452991118586E-2</v>
      </c>
      <c r="N50" s="6">
        <v>1.4200000000000001E-2</v>
      </c>
      <c r="O50" s="6">
        <v>0.02</v>
      </c>
      <c r="P50" s="6">
        <v>0.22600000000000001</v>
      </c>
      <c r="R50" s="5">
        <v>4</v>
      </c>
      <c r="S50" s="5" t="s">
        <v>186</v>
      </c>
      <c r="T50" s="5" t="s">
        <v>188</v>
      </c>
      <c r="U50" s="5">
        <v>15.71</v>
      </c>
      <c r="V50" s="5">
        <v>10.45</v>
      </c>
      <c r="W50" s="5">
        <v>1.47</v>
      </c>
      <c r="X50" s="5">
        <v>2.54</v>
      </c>
      <c r="Y50" s="5">
        <v>11.96</v>
      </c>
      <c r="Z50" s="5">
        <v>4.5599999999999996</v>
      </c>
      <c r="AA50" s="5">
        <v>10.3</v>
      </c>
      <c r="AB50" s="6">
        <v>0.88500000000000001</v>
      </c>
      <c r="AC50" s="6">
        <v>9.0499999999999997E-2</v>
      </c>
      <c r="AD50" s="6">
        <v>0.24099999999999999</v>
      </c>
      <c r="AE50" s="6">
        <v>0.1066</v>
      </c>
      <c r="AF50" s="6">
        <v>2.5999999999999999E-2</v>
      </c>
      <c r="AG50" s="5">
        <v>351.56</v>
      </c>
      <c r="AH50" s="6">
        <v>-3.2000000000000002E-3</v>
      </c>
      <c r="AI50" s="7">
        <v>129692</v>
      </c>
      <c r="AJ50" s="6">
        <v>1.4200000000000001E-2</v>
      </c>
      <c r="AK50" s="6">
        <v>0.02</v>
      </c>
      <c r="AL50" s="6">
        <v>0.71199999999999997</v>
      </c>
      <c r="AM50" s="6">
        <v>9.5000000000000001E-2</v>
      </c>
      <c r="AN50" s="6">
        <v>1.6</v>
      </c>
      <c r="AO50" s="6">
        <v>10.3</v>
      </c>
      <c r="AP50" s="6">
        <v>0.51</v>
      </c>
      <c r="AQ50" s="6">
        <v>0.29299999999999998</v>
      </c>
      <c r="AR50" s="6">
        <v>0.22600000000000001</v>
      </c>
      <c r="AS50" s="6" t="s">
        <v>172</v>
      </c>
      <c r="AT50" s="9"/>
      <c r="AU50" s="8"/>
      <c r="AV50" s="9"/>
    </row>
    <row r="51" spans="1:53" x14ac:dyDescent="0.2">
      <c r="A51" s="5">
        <v>5</v>
      </c>
      <c r="B51" s="18" t="s">
        <v>189</v>
      </c>
      <c r="C51" s="83" t="s">
        <v>190</v>
      </c>
      <c r="D51" s="83"/>
      <c r="E51" s="5" t="s">
        <v>11</v>
      </c>
      <c r="F51" s="5" t="s">
        <v>191</v>
      </c>
      <c r="G51" s="17">
        <v>13.02</v>
      </c>
      <c r="H51" s="17">
        <v>9.77</v>
      </c>
      <c r="I51" s="17">
        <v>1.45</v>
      </c>
      <c r="J51" s="57">
        <v>303.56799999999998</v>
      </c>
      <c r="K51" s="57">
        <v>14</v>
      </c>
      <c r="L51" s="78">
        <f t="shared" si="9"/>
        <v>21.683428571428571</v>
      </c>
      <c r="M51" s="5">
        <f t="shared" si="8"/>
        <v>4.6118167922837718E-2</v>
      </c>
      <c r="N51" s="6">
        <v>2.69E-2</v>
      </c>
      <c r="O51" s="6">
        <v>8.9999999999999993E-3</v>
      </c>
      <c r="P51" s="6">
        <v>0.64900000000000002</v>
      </c>
      <c r="R51" s="5">
        <v>5</v>
      </c>
      <c r="S51" s="5" t="s">
        <v>189</v>
      </c>
      <c r="T51" s="5" t="s">
        <v>191</v>
      </c>
      <c r="U51" s="5">
        <v>13.02</v>
      </c>
      <c r="V51" s="5">
        <v>9.77</v>
      </c>
      <c r="W51" s="5">
        <v>1.47</v>
      </c>
      <c r="X51" s="5">
        <v>8.11</v>
      </c>
      <c r="Y51" s="5">
        <v>1.45</v>
      </c>
      <c r="Z51" s="5">
        <v>0.25</v>
      </c>
      <c r="AA51" s="5">
        <v>9.5</v>
      </c>
      <c r="AB51" s="6">
        <v>0.13700000000000001</v>
      </c>
      <c r="AC51" s="6">
        <v>0.1118</v>
      </c>
      <c r="AD51" s="6">
        <v>7.6999999999999999E-2</v>
      </c>
      <c r="AE51" s="6">
        <v>8.8700000000000001E-2</v>
      </c>
      <c r="AF51" s="6">
        <v>-4.9000000000000002E-2</v>
      </c>
      <c r="AG51" s="5">
        <v>93.43</v>
      </c>
      <c r="AH51" s="6">
        <v>-1.6999999999999999E-3</v>
      </c>
      <c r="AI51" s="7">
        <v>1053515</v>
      </c>
      <c r="AJ51" s="6">
        <v>2.69E-2</v>
      </c>
      <c r="AK51" s="6">
        <v>8.9999999999999993E-3</v>
      </c>
      <c r="AL51" s="6">
        <v>0.109</v>
      </c>
      <c r="AM51" s="6">
        <v>3.6999999999999998E-2</v>
      </c>
      <c r="AN51" s="6">
        <v>0.59</v>
      </c>
      <c r="AO51" s="6">
        <v>0.59</v>
      </c>
      <c r="AP51" s="6" t="s">
        <v>61</v>
      </c>
      <c r="AQ51" s="6">
        <v>0.51800000000000002</v>
      </c>
      <c r="AR51" s="6">
        <v>0.64900000000000002</v>
      </c>
      <c r="AS51" s="6" t="s">
        <v>214</v>
      </c>
      <c r="AT51" s="9"/>
      <c r="AU51" s="8"/>
      <c r="AV51" s="9"/>
    </row>
    <row r="52" spans="1:53" x14ac:dyDescent="0.2">
      <c r="A52" s="5">
        <v>6</v>
      </c>
      <c r="B52" s="18" t="s">
        <v>192</v>
      </c>
      <c r="C52" s="83" t="s">
        <v>193</v>
      </c>
      <c r="D52" s="83"/>
      <c r="E52" s="5" t="s">
        <v>11</v>
      </c>
      <c r="F52" s="5" t="s">
        <v>194</v>
      </c>
      <c r="G52" s="17">
        <v>17.989999999999998</v>
      </c>
      <c r="H52" s="17">
        <v>16.78</v>
      </c>
      <c r="I52" s="15">
        <v>3.04</v>
      </c>
      <c r="J52" s="57">
        <v>11.993</v>
      </c>
      <c r="K52" s="57">
        <v>2.879</v>
      </c>
      <c r="L52" s="78">
        <f t="shared" si="9"/>
        <v>4.1656825286557835</v>
      </c>
      <c r="M52" s="5">
        <f t="shared" si="8"/>
        <v>0.24005669974151589</v>
      </c>
      <c r="N52" s="6">
        <v>3.9899999999999998E-2</v>
      </c>
      <c r="O52" s="6">
        <v>0.19500000000000001</v>
      </c>
      <c r="P52" s="6">
        <v>0.36499999999999999</v>
      </c>
      <c r="R52" s="5">
        <v>6</v>
      </c>
      <c r="S52" s="5" t="s">
        <v>192</v>
      </c>
      <c r="T52" s="5" t="s">
        <v>194</v>
      </c>
      <c r="U52" s="5">
        <v>17.989999999999998</v>
      </c>
      <c r="V52" s="5">
        <v>16.78</v>
      </c>
      <c r="W52" s="5" t="s">
        <v>61</v>
      </c>
      <c r="X52" s="5">
        <v>4.26</v>
      </c>
      <c r="Y52" s="5">
        <v>3.04</v>
      </c>
      <c r="Z52" s="5">
        <v>11.67</v>
      </c>
      <c r="AA52" s="5">
        <v>19.95</v>
      </c>
      <c r="AB52" s="6">
        <v>0.315</v>
      </c>
      <c r="AC52" s="6">
        <v>6.9000000000000006E-2</v>
      </c>
      <c r="AD52" s="6">
        <v>0.22500000000000001</v>
      </c>
      <c r="AE52" s="6" t="s">
        <v>61</v>
      </c>
      <c r="AF52" s="6">
        <v>0.124</v>
      </c>
      <c r="AG52" s="5">
        <v>118.01</v>
      </c>
      <c r="AH52" s="6">
        <v>-1.9099999999999999E-2</v>
      </c>
      <c r="AI52" s="7">
        <v>558951</v>
      </c>
      <c r="AJ52" s="6">
        <v>3.9899999999999998E-2</v>
      </c>
      <c r="AK52" s="6">
        <v>0.19500000000000001</v>
      </c>
      <c r="AL52" s="6">
        <v>0.26300000000000001</v>
      </c>
      <c r="AM52" s="6">
        <v>0.312</v>
      </c>
      <c r="AN52" s="6">
        <v>0</v>
      </c>
      <c r="AO52" s="6">
        <v>0</v>
      </c>
      <c r="AP52" s="6" t="s">
        <v>61</v>
      </c>
      <c r="AQ52" s="6">
        <v>0.52600000000000002</v>
      </c>
      <c r="AR52" s="6">
        <v>0.36499999999999999</v>
      </c>
      <c r="AS52" s="6" t="s">
        <v>74</v>
      </c>
      <c r="AT52" s="9"/>
      <c r="AU52" s="8"/>
      <c r="AV52" s="9"/>
    </row>
    <row r="53" spans="1:53" x14ac:dyDescent="0.2">
      <c r="A53" s="5">
        <v>7</v>
      </c>
      <c r="B53" s="18" t="s">
        <v>195</v>
      </c>
      <c r="C53" s="83" t="s">
        <v>196</v>
      </c>
      <c r="D53" s="83"/>
      <c r="E53" s="5" t="s">
        <v>11</v>
      </c>
      <c r="F53" s="5" t="s">
        <v>197</v>
      </c>
      <c r="G53" s="15">
        <v>101.11</v>
      </c>
      <c r="H53" s="15">
        <v>21.25</v>
      </c>
      <c r="I53" s="15">
        <v>9.93</v>
      </c>
      <c r="J53" s="57">
        <v>21.206</v>
      </c>
      <c r="K53" s="57">
        <v>2.1680000000000001</v>
      </c>
      <c r="L53" s="78">
        <f t="shared" si="9"/>
        <v>9.7813653136531347</v>
      </c>
      <c r="M53" s="5">
        <f t="shared" si="8"/>
        <v>0.10223521644817506</v>
      </c>
      <c r="N53" s="6">
        <v>2.8500000000000001E-2</v>
      </c>
      <c r="O53" s="6">
        <v>7.0000000000000001E-3</v>
      </c>
      <c r="P53" s="6">
        <v>4.5999999999999999E-2</v>
      </c>
      <c r="R53" s="5">
        <v>7</v>
      </c>
      <c r="S53" s="5" t="s">
        <v>195</v>
      </c>
      <c r="T53" s="5" t="s">
        <v>197</v>
      </c>
      <c r="U53" s="5">
        <v>101.11</v>
      </c>
      <c r="V53" s="5">
        <v>21.25</v>
      </c>
      <c r="W53" s="5">
        <v>3.66</v>
      </c>
      <c r="X53" s="5">
        <v>7.22</v>
      </c>
      <c r="Y53" s="5">
        <v>9.93</v>
      </c>
      <c r="Z53" s="5">
        <v>23.67</v>
      </c>
      <c r="AA53" s="5" t="s">
        <v>61</v>
      </c>
      <c r="AB53" s="6">
        <v>1.55</v>
      </c>
      <c r="AC53" s="6">
        <v>0.255</v>
      </c>
      <c r="AD53" s="6">
        <v>0.115</v>
      </c>
      <c r="AE53" s="6">
        <v>0.27650000000000002</v>
      </c>
      <c r="AF53" s="6">
        <v>0.27400000000000002</v>
      </c>
      <c r="AG53" s="5">
        <v>84.54</v>
      </c>
      <c r="AH53" s="6">
        <v>-1.1599999999999999E-2</v>
      </c>
      <c r="AI53" s="7">
        <v>973790</v>
      </c>
      <c r="AJ53" s="6">
        <v>2.8500000000000001E-2</v>
      </c>
      <c r="AK53" s="6">
        <v>7.0000000000000001E-3</v>
      </c>
      <c r="AL53" s="6">
        <v>9.4E-2</v>
      </c>
      <c r="AM53" s="6">
        <v>4.5999999999999999E-2</v>
      </c>
      <c r="AN53" s="5">
        <v>8.26</v>
      </c>
      <c r="AO53" s="5">
        <v>8.26</v>
      </c>
      <c r="AP53" s="5" t="s">
        <v>61</v>
      </c>
      <c r="AQ53" s="6">
        <v>9.2999999999999999E-2</v>
      </c>
      <c r="AR53" s="6">
        <v>4.5999999999999999E-2</v>
      </c>
      <c r="AS53" s="5" t="s">
        <v>215</v>
      </c>
      <c r="AU53" s="8"/>
      <c r="AV53" s="9"/>
    </row>
    <row r="54" spans="1:53" x14ac:dyDescent="0.2">
      <c r="A54" s="5">
        <v>8</v>
      </c>
      <c r="B54" s="18" t="s">
        <v>198</v>
      </c>
      <c r="C54" s="83" t="s">
        <v>199</v>
      </c>
      <c r="D54" s="83"/>
      <c r="E54" s="5" t="s">
        <v>11</v>
      </c>
      <c r="F54" s="5" t="s">
        <v>200</v>
      </c>
      <c r="G54" s="17">
        <v>15.98</v>
      </c>
      <c r="H54" s="17">
        <v>12.95</v>
      </c>
      <c r="I54" s="15">
        <v>2.02</v>
      </c>
      <c r="J54" s="57">
        <v>159.84</v>
      </c>
      <c r="K54" s="57">
        <v>3.7759999999999998</v>
      </c>
      <c r="L54" s="78">
        <f t="shared" si="9"/>
        <v>42.330508474576277</v>
      </c>
      <c r="M54" s="5">
        <f t="shared" si="8"/>
        <v>2.3623623623623621E-2</v>
      </c>
      <c r="N54" s="6">
        <v>3.0599999999999999E-2</v>
      </c>
      <c r="O54" s="6">
        <v>8.9999999999999993E-3</v>
      </c>
      <c r="P54" s="6">
        <v>0.219</v>
      </c>
      <c r="R54" s="5">
        <v>8</v>
      </c>
      <c r="S54" s="5" t="s">
        <v>198</v>
      </c>
      <c r="T54" s="5" t="s">
        <v>200</v>
      </c>
      <c r="U54" s="5">
        <v>15.98</v>
      </c>
      <c r="V54" s="5">
        <v>12.95</v>
      </c>
      <c r="W54" s="5">
        <v>2.75</v>
      </c>
      <c r="X54" s="5">
        <v>2.92</v>
      </c>
      <c r="Y54" s="5">
        <v>2.02</v>
      </c>
      <c r="Z54" s="5">
        <v>4.55</v>
      </c>
      <c r="AA54" s="5">
        <v>21</v>
      </c>
      <c r="AB54" s="6">
        <v>0.307</v>
      </c>
      <c r="AC54" s="6">
        <v>9.8100000000000007E-2</v>
      </c>
      <c r="AD54" s="6">
        <v>0.105</v>
      </c>
      <c r="AE54" s="6">
        <v>5.8000000000000003E-2</v>
      </c>
      <c r="AF54" s="6">
        <v>4.9000000000000002E-2</v>
      </c>
      <c r="AG54" s="5">
        <v>97.91</v>
      </c>
      <c r="AH54" s="6">
        <v>-2.3E-3</v>
      </c>
      <c r="AI54" s="7">
        <v>237536</v>
      </c>
      <c r="AJ54" s="6">
        <v>3.0599999999999999E-2</v>
      </c>
      <c r="AK54" s="6">
        <v>8.9999999999999993E-3</v>
      </c>
      <c r="AL54" s="6">
        <v>0.14599999999999999</v>
      </c>
      <c r="AM54" s="6">
        <v>8.9999999999999993E-3</v>
      </c>
      <c r="AN54" s="5">
        <v>0.37</v>
      </c>
      <c r="AO54" s="5">
        <v>14.23</v>
      </c>
      <c r="AP54" s="6">
        <v>0.96699999999999997</v>
      </c>
      <c r="AQ54" s="6">
        <v>0.29699999999999999</v>
      </c>
      <c r="AR54" s="6">
        <v>0.219</v>
      </c>
      <c r="AS54" s="5" t="s">
        <v>216</v>
      </c>
      <c r="AU54" s="8"/>
      <c r="AV54" s="9"/>
    </row>
    <row r="55" spans="1:53" x14ac:dyDescent="0.2">
      <c r="A55" s="5">
        <v>9</v>
      </c>
      <c r="B55" s="18" t="s">
        <v>201</v>
      </c>
      <c r="C55" s="83" t="s">
        <v>202</v>
      </c>
      <c r="D55" s="83"/>
      <c r="E55" s="5" t="s">
        <v>11</v>
      </c>
      <c r="F55" s="5" t="s">
        <v>203</v>
      </c>
      <c r="G55" s="17">
        <v>16.02</v>
      </c>
      <c r="H55" s="17">
        <v>11.68</v>
      </c>
      <c r="I55" s="17">
        <v>1.32</v>
      </c>
      <c r="J55" s="57">
        <v>29.335000000000001</v>
      </c>
      <c r="K55" s="57">
        <v>9.5350000000000001</v>
      </c>
      <c r="L55" s="78">
        <f t="shared" si="9"/>
        <v>3.076560041950708</v>
      </c>
      <c r="M55" s="5">
        <f t="shared" si="8"/>
        <v>0.32503835009374465</v>
      </c>
      <c r="N55" s="6">
        <v>3.8100000000000002E-2</v>
      </c>
      <c r="O55" s="6">
        <v>3.5000000000000003E-2</v>
      </c>
      <c r="P55" s="6">
        <v>0.12</v>
      </c>
      <c r="R55" s="5">
        <v>9</v>
      </c>
      <c r="S55" s="5" t="s">
        <v>201</v>
      </c>
      <c r="T55" s="5" t="s">
        <v>203</v>
      </c>
      <c r="U55" s="5">
        <v>16.02</v>
      </c>
      <c r="V55" s="5">
        <v>11.68</v>
      </c>
      <c r="W55" s="5" t="s">
        <v>61</v>
      </c>
      <c r="X55" s="5">
        <v>2</v>
      </c>
      <c r="Y55" s="5">
        <v>1.32</v>
      </c>
      <c r="Z55" s="5">
        <v>3.56</v>
      </c>
      <c r="AA55" s="5">
        <v>18.97</v>
      </c>
      <c r="AB55" s="6">
        <v>-0.29199999999999998</v>
      </c>
      <c r="AC55" s="6">
        <v>0.1429</v>
      </c>
      <c r="AD55" s="6">
        <v>-3.4000000000000002E-2</v>
      </c>
      <c r="AE55" s="6">
        <v>-4.3400000000000001E-2</v>
      </c>
      <c r="AF55" s="6">
        <v>5.2999999999999999E-2</v>
      </c>
      <c r="AG55" s="5">
        <v>30.99</v>
      </c>
      <c r="AH55" s="6">
        <v>-1.6199999999999999E-2</v>
      </c>
      <c r="AI55" s="7">
        <v>1107696</v>
      </c>
      <c r="AJ55" s="6">
        <v>3.8100000000000002E-2</v>
      </c>
      <c r="AK55" s="6">
        <v>3.5000000000000003E-2</v>
      </c>
      <c r="AL55" s="6">
        <v>8.3000000000000004E-2</v>
      </c>
      <c r="AM55" s="6">
        <v>6.8000000000000005E-2</v>
      </c>
      <c r="AN55" s="5">
        <v>0.82</v>
      </c>
      <c r="AO55" s="5">
        <v>0.82</v>
      </c>
      <c r="AP55" s="5" t="s">
        <v>61</v>
      </c>
      <c r="AQ55" s="6">
        <v>0.17599999999999999</v>
      </c>
      <c r="AR55" s="6">
        <v>0.12</v>
      </c>
      <c r="AS55" s="5" t="s">
        <v>217</v>
      </c>
      <c r="AU55" s="8"/>
      <c r="AV55" s="9"/>
    </row>
    <row r="56" spans="1:53" x14ac:dyDescent="0.2">
      <c r="A56" s="5">
        <v>10</v>
      </c>
      <c r="B56" s="18" t="s">
        <v>204</v>
      </c>
      <c r="C56" s="83" t="s">
        <v>205</v>
      </c>
      <c r="D56" s="83"/>
      <c r="E56" s="5" t="s">
        <v>11</v>
      </c>
      <c r="F56" s="5" t="s">
        <v>206</v>
      </c>
      <c r="G56" s="17">
        <v>1.19</v>
      </c>
      <c r="H56" s="17">
        <v>5.89</v>
      </c>
      <c r="I56" s="15">
        <v>1.87</v>
      </c>
      <c r="J56" s="57">
        <v>354.59500000000003</v>
      </c>
      <c r="K56" s="57">
        <v>13.863</v>
      </c>
      <c r="L56" s="78">
        <f t="shared" si="9"/>
        <v>25.578518358219725</v>
      </c>
      <c r="M56" s="5">
        <f t="shared" si="8"/>
        <v>3.9095305912378905E-2</v>
      </c>
      <c r="N56" s="6">
        <v>4.2099999999999999E-2</v>
      </c>
      <c r="O56" s="6">
        <v>3.1E-2</v>
      </c>
      <c r="P56" s="6">
        <v>0.41399999999999998</v>
      </c>
      <c r="R56" s="5">
        <v>10</v>
      </c>
      <c r="S56" s="5" t="s">
        <v>204</v>
      </c>
      <c r="T56" s="5" t="s">
        <v>206</v>
      </c>
      <c r="U56" s="5">
        <v>1.19</v>
      </c>
      <c r="V56" s="5">
        <v>5.89</v>
      </c>
      <c r="W56" s="5" t="s">
        <v>61</v>
      </c>
      <c r="X56" s="5">
        <v>0.5</v>
      </c>
      <c r="Y56" s="5">
        <v>1.87</v>
      </c>
      <c r="Z56" s="5">
        <v>37.19</v>
      </c>
      <c r="AA56" s="5">
        <v>4.63</v>
      </c>
      <c r="AB56" s="5" t="s">
        <v>61</v>
      </c>
      <c r="AC56" s="6">
        <v>0.37759999999999999</v>
      </c>
      <c r="AD56" s="5" t="s">
        <v>61</v>
      </c>
      <c r="AE56" s="5" t="s">
        <v>61</v>
      </c>
      <c r="AF56" s="5" t="s">
        <v>61</v>
      </c>
      <c r="AG56" s="5">
        <v>21.67</v>
      </c>
      <c r="AH56" s="6">
        <v>-8.2000000000000007E-3</v>
      </c>
      <c r="AI56" s="7">
        <v>534781</v>
      </c>
      <c r="AJ56" s="6">
        <v>4.2099999999999999E-2</v>
      </c>
      <c r="AK56" s="6">
        <v>3.1E-2</v>
      </c>
      <c r="AL56" s="6">
        <v>0.71799999999999997</v>
      </c>
      <c r="AM56" s="6">
        <v>0.20300000000000001</v>
      </c>
      <c r="AN56" s="5">
        <v>1.84</v>
      </c>
      <c r="AO56" s="5">
        <v>2.04</v>
      </c>
      <c r="AP56" s="5" t="s">
        <v>61</v>
      </c>
      <c r="AQ56" s="6">
        <v>0.57099999999999995</v>
      </c>
      <c r="AR56" s="6">
        <v>0.41399999999999998</v>
      </c>
      <c r="AS56" s="5" t="s">
        <v>218</v>
      </c>
      <c r="AU56" s="8"/>
      <c r="AV56" s="9"/>
    </row>
    <row r="57" spans="1:53" x14ac:dyDescent="0.2">
      <c r="A57" s="5">
        <v>11</v>
      </c>
      <c r="B57" s="18" t="s">
        <v>207</v>
      </c>
      <c r="C57" s="83" t="s">
        <v>208</v>
      </c>
      <c r="D57" s="83"/>
      <c r="E57" s="5" t="s">
        <v>11</v>
      </c>
      <c r="F57" s="5" t="s">
        <v>209</v>
      </c>
      <c r="G57" s="17">
        <v>7.41</v>
      </c>
      <c r="H57" s="17">
        <v>9.33</v>
      </c>
      <c r="I57" s="15">
        <v>2.11</v>
      </c>
      <c r="J57" s="57">
        <v>21.402999999999999</v>
      </c>
      <c r="K57" s="57">
        <v>2.2709999999999999</v>
      </c>
      <c r="L57" s="78">
        <f t="shared" si="9"/>
        <v>9.4244826067811527</v>
      </c>
      <c r="M57" s="5">
        <f t="shared" si="8"/>
        <v>0.10610662056721021</v>
      </c>
      <c r="N57" s="6">
        <v>3.4500000000000003E-2</v>
      </c>
      <c r="O57" s="6">
        <v>8.2000000000000003E-2</v>
      </c>
      <c r="P57" s="6">
        <v>0.30499999999999999</v>
      </c>
      <c r="R57" s="5">
        <v>11</v>
      </c>
      <c r="S57" s="5" t="s">
        <v>207</v>
      </c>
      <c r="T57" s="5" t="s">
        <v>209</v>
      </c>
      <c r="U57" s="5">
        <v>7.41</v>
      </c>
      <c r="V57" s="5">
        <v>9.33</v>
      </c>
      <c r="W57" s="5" t="s">
        <v>61</v>
      </c>
      <c r="X57" s="5">
        <v>2.2799999999999998</v>
      </c>
      <c r="Y57" s="5">
        <v>2.11</v>
      </c>
      <c r="Z57" s="5">
        <v>8.48</v>
      </c>
      <c r="AA57" s="5" t="s">
        <v>61</v>
      </c>
      <c r="AB57" s="6">
        <v>7.4450000000000003</v>
      </c>
      <c r="AC57" s="6">
        <v>-0.1081</v>
      </c>
      <c r="AD57" s="6">
        <v>2.3069999999999999</v>
      </c>
      <c r="AE57" s="6">
        <v>-8.2199999999999995E-2</v>
      </c>
      <c r="AF57" s="6">
        <v>0.31</v>
      </c>
      <c r="AG57" s="5">
        <v>34.81</v>
      </c>
      <c r="AH57" s="6">
        <v>-2.0799999999999999E-2</v>
      </c>
      <c r="AI57" s="7">
        <v>1198627</v>
      </c>
      <c r="AJ57" s="6">
        <v>3.4500000000000003E-2</v>
      </c>
      <c r="AK57" s="6">
        <v>8.2000000000000003E-2</v>
      </c>
      <c r="AL57" s="6">
        <v>0.3</v>
      </c>
      <c r="AM57" s="6">
        <v>0.23</v>
      </c>
      <c r="AN57" s="5">
        <v>1.26</v>
      </c>
      <c r="AO57" s="5">
        <v>1.27</v>
      </c>
      <c r="AP57" s="6">
        <v>0.70899999999999996</v>
      </c>
      <c r="AQ57" s="6">
        <v>0.41399999999999998</v>
      </c>
      <c r="AR57" s="6">
        <v>0.30499999999999999</v>
      </c>
      <c r="AS57" s="5" t="s">
        <v>77</v>
      </c>
      <c r="AU57" s="8"/>
      <c r="AV57" s="9"/>
    </row>
    <row r="58" spans="1:53" x14ac:dyDescent="0.2">
      <c r="A58" s="5">
        <v>12</v>
      </c>
      <c r="B58" s="18" t="s">
        <v>210</v>
      </c>
      <c r="C58" s="83" t="s">
        <v>211</v>
      </c>
      <c r="D58" s="83"/>
      <c r="E58" s="5" t="s">
        <v>11</v>
      </c>
      <c r="F58" s="5" t="s">
        <v>212</v>
      </c>
      <c r="G58" s="17">
        <v>11.8</v>
      </c>
      <c r="H58" s="17">
        <v>8.91</v>
      </c>
      <c r="I58" s="17">
        <v>1.07</v>
      </c>
      <c r="J58" s="57">
        <v>22.398</v>
      </c>
      <c r="K58" s="57">
        <v>12.289</v>
      </c>
      <c r="L58" s="76">
        <f t="shared" si="9"/>
        <v>1.8226055822280087</v>
      </c>
      <c r="M58" s="5">
        <f t="shared" si="8"/>
        <v>0.54866505938030186</v>
      </c>
      <c r="N58" s="6">
        <v>9.6199999999999994E-2</v>
      </c>
      <c r="O58" s="5" t="s">
        <v>61</v>
      </c>
      <c r="P58" s="5" t="s">
        <v>61</v>
      </c>
      <c r="R58" s="5">
        <v>12</v>
      </c>
      <c r="S58" s="5" t="s">
        <v>210</v>
      </c>
      <c r="T58" s="5" t="s">
        <v>212</v>
      </c>
      <c r="U58" s="5">
        <v>11.8</v>
      </c>
      <c r="V58" s="5">
        <v>8.91</v>
      </c>
      <c r="W58" s="5" t="s">
        <v>61</v>
      </c>
      <c r="X58" s="5">
        <v>5.2</v>
      </c>
      <c r="Y58" s="5">
        <v>1.07</v>
      </c>
      <c r="Z58" s="5" t="s">
        <v>61</v>
      </c>
      <c r="AA58" s="5" t="s">
        <v>61</v>
      </c>
      <c r="AB58" s="6">
        <v>-0.04</v>
      </c>
      <c r="AC58" s="6">
        <v>0.155</v>
      </c>
      <c r="AD58" s="6">
        <v>4.6399999999999997E-2</v>
      </c>
      <c r="AE58" s="6">
        <v>-8.9999999999999993E-3</v>
      </c>
      <c r="AF58" s="5" t="s">
        <v>61</v>
      </c>
      <c r="AG58" s="5">
        <v>19.75</v>
      </c>
      <c r="AH58" s="6">
        <v>-0.01</v>
      </c>
      <c r="AI58" s="7">
        <v>1305605</v>
      </c>
      <c r="AJ58" s="6">
        <v>9.6199999999999994E-2</v>
      </c>
      <c r="AK58" s="5" t="s">
        <v>61</v>
      </c>
      <c r="AL58" s="5" t="s">
        <v>61</v>
      </c>
      <c r="AM58" s="5" t="s">
        <v>61</v>
      </c>
      <c r="AN58" s="5" t="s">
        <v>61</v>
      </c>
      <c r="AO58" s="5" t="s">
        <v>61</v>
      </c>
      <c r="AP58" s="5" t="s">
        <v>61</v>
      </c>
      <c r="AQ58" s="5" t="s">
        <v>61</v>
      </c>
      <c r="AR58" s="5" t="s">
        <v>61</v>
      </c>
      <c r="AS58" s="5" t="s">
        <v>77</v>
      </c>
      <c r="AU58" s="8"/>
      <c r="AV58" s="9"/>
    </row>
    <row r="59" spans="1:53" x14ac:dyDescent="0.2">
      <c r="B59" s="8"/>
      <c r="C59" s="85"/>
      <c r="G59" s="3">
        <f>AVERAGE(G47:G58)</f>
        <v>23.294166666666669</v>
      </c>
      <c r="H59" s="3">
        <f>AVERAGE(H47:H58)</f>
        <v>12.509166666666665</v>
      </c>
      <c r="I59" s="3">
        <f>AVERAGE(I47:I58)</f>
        <v>4.0158333333333331</v>
      </c>
      <c r="N59" s="96">
        <f>AVERAGE(N47:N58)</f>
        <v>3.9066666666666673E-2</v>
      </c>
      <c r="O59" s="96">
        <f>AVERAGE(O47:O58)</f>
        <v>4.8545454545454551E-2</v>
      </c>
      <c r="P59" s="96">
        <f>AVERAGE(P47:P58)</f>
        <v>0.32672727272727276</v>
      </c>
    </row>
    <row r="60" spans="1:53" x14ac:dyDescent="0.2">
      <c r="A60" s="144" t="s">
        <v>219</v>
      </c>
      <c r="B60" s="145"/>
      <c r="C60" s="146"/>
    </row>
    <row r="61" spans="1:53" x14ac:dyDescent="0.2">
      <c r="A61" s="61" t="s">
        <v>0</v>
      </c>
      <c r="B61" s="61" t="s">
        <v>1</v>
      </c>
      <c r="C61" s="86" t="s">
        <v>2</v>
      </c>
      <c r="D61" s="86"/>
      <c r="E61" s="61" t="s">
        <v>3</v>
      </c>
      <c r="F61" s="61" t="s">
        <v>4</v>
      </c>
      <c r="G61" s="61" t="s">
        <v>5</v>
      </c>
      <c r="H61" s="3" t="s">
        <v>51</v>
      </c>
      <c r="I61" s="3" t="s">
        <v>48</v>
      </c>
      <c r="J61" s="61" t="s">
        <v>83</v>
      </c>
      <c r="K61" s="61" t="s">
        <v>84</v>
      </c>
      <c r="L61" s="61" t="s">
        <v>235</v>
      </c>
      <c r="M61" s="61" t="s">
        <v>49</v>
      </c>
      <c r="N61" s="61" t="s">
        <v>50</v>
      </c>
      <c r="O61" s="61" t="s">
        <v>64</v>
      </c>
      <c r="P61" s="61" t="s">
        <v>82</v>
      </c>
      <c r="R61" s="5" t="s">
        <v>0</v>
      </c>
      <c r="S61" s="5" t="s">
        <v>1</v>
      </c>
      <c r="T61" s="5" t="s">
        <v>4</v>
      </c>
      <c r="U61" s="5" t="s">
        <v>5</v>
      </c>
      <c r="V61" s="5" t="s">
        <v>51</v>
      </c>
      <c r="W61" s="5" t="s">
        <v>52</v>
      </c>
      <c r="X61" s="5" t="s">
        <v>53</v>
      </c>
      <c r="Y61" s="5" t="s">
        <v>48</v>
      </c>
      <c r="Z61" s="5" t="s">
        <v>54</v>
      </c>
      <c r="AA61" s="5" t="s">
        <v>55</v>
      </c>
      <c r="AB61" s="5" t="s">
        <v>56</v>
      </c>
      <c r="AC61" s="5" t="s">
        <v>57</v>
      </c>
      <c r="AD61" s="5" t="s">
        <v>58</v>
      </c>
      <c r="AE61" s="5" t="s">
        <v>59</v>
      </c>
      <c r="AF61" s="5" t="s">
        <v>60</v>
      </c>
      <c r="AG61" s="5" t="s">
        <v>6</v>
      </c>
      <c r="AH61" s="5" t="s">
        <v>7</v>
      </c>
      <c r="AI61" s="5" t="s">
        <v>8</v>
      </c>
      <c r="AJ61" s="5" t="s">
        <v>63</v>
      </c>
      <c r="AK61" s="5" t="s">
        <v>64</v>
      </c>
      <c r="AL61" s="5" t="s">
        <v>65</v>
      </c>
      <c r="AM61" s="5" t="s">
        <v>66</v>
      </c>
      <c r="AN61" s="5" t="s">
        <v>67</v>
      </c>
      <c r="AO61" s="5" t="s">
        <v>68</v>
      </c>
      <c r="AP61" s="5" t="s">
        <v>69</v>
      </c>
      <c r="AQ61" s="5" t="s">
        <v>70</v>
      </c>
      <c r="AR61" s="5" t="s">
        <v>71</v>
      </c>
      <c r="AS61" s="5" t="s">
        <v>72</v>
      </c>
      <c r="AZ61" s="8"/>
      <c r="BA61" s="9"/>
    </row>
    <row r="62" spans="1:53" x14ac:dyDescent="0.2">
      <c r="A62" s="5">
        <v>1</v>
      </c>
      <c r="B62" s="6" t="s">
        <v>220</v>
      </c>
      <c r="C62" s="87" t="s">
        <v>221</v>
      </c>
      <c r="D62" s="83"/>
      <c r="E62" s="5" t="s">
        <v>11</v>
      </c>
      <c r="F62" s="5" t="s">
        <v>222</v>
      </c>
      <c r="G62" s="17">
        <v>12.71</v>
      </c>
      <c r="H62" s="17">
        <v>9.01</v>
      </c>
      <c r="I62" s="17">
        <v>0.91</v>
      </c>
      <c r="J62" s="57">
        <v>51.058</v>
      </c>
      <c r="K62" s="57">
        <v>10.14</v>
      </c>
      <c r="L62" s="78">
        <f>1/M62</f>
        <v>5.0353057199211042</v>
      </c>
      <c r="M62" s="5">
        <f>K62/J62</f>
        <v>0.19859767323436092</v>
      </c>
      <c r="N62" s="63">
        <v>3.0800000000000001E-2</v>
      </c>
      <c r="O62" s="63">
        <v>1.4E-2</v>
      </c>
      <c r="P62" s="6">
        <v>0.108</v>
      </c>
      <c r="R62" s="5">
        <v>1</v>
      </c>
      <c r="S62" s="5" t="s">
        <v>220</v>
      </c>
      <c r="T62" s="5" t="s">
        <v>222</v>
      </c>
      <c r="U62" s="5">
        <v>12.71</v>
      </c>
      <c r="V62" s="5">
        <v>9.01</v>
      </c>
      <c r="W62" s="5">
        <v>0.71</v>
      </c>
      <c r="X62" s="5">
        <v>1.24</v>
      </c>
      <c r="Y62" s="5">
        <v>0.91</v>
      </c>
      <c r="Z62" s="5">
        <v>0.91</v>
      </c>
      <c r="AA62" s="5">
        <v>6.81</v>
      </c>
      <c r="AB62" s="6">
        <v>-0.504</v>
      </c>
      <c r="AC62" s="6">
        <v>0.3664</v>
      </c>
      <c r="AD62" s="6">
        <v>0.27700000000000002</v>
      </c>
      <c r="AE62" s="6">
        <v>0.18</v>
      </c>
      <c r="AF62" s="6">
        <v>8.1000000000000003E-2</v>
      </c>
      <c r="AG62" s="5">
        <v>38.96</v>
      </c>
      <c r="AH62" s="6">
        <v>-1.14E-2</v>
      </c>
      <c r="AI62" s="7">
        <v>823648</v>
      </c>
      <c r="AJ62" s="6">
        <v>3.0800000000000001E-2</v>
      </c>
      <c r="AK62" s="6">
        <v>1.4E-2</v>
      </c>
      <c r="AL62" s="6">
        <v>7.4999999999999997E-2</v>
      </c>
      <c r="AM62" s="6">
        <v>1.9E-2</v>
      </c>
      <c r="AN62" s="5">
        <v>1.07</v>
      </c>
      <c r="AO62" s="5">
        <v>3.07</v>
      </c>
      <c r="AP62" s="6">
        <v>0.72599999999999998</v>
      </c>
      <c r="AQ62" s="6">
        <v>0.156</v>
      </c>
      <c r="AR62" s="6">
        <v>0.108</v>
      </c>
      <c r="AS62" s="5" t="s">
        <v>229</v>
      </c>
      <c r="AZ62" s="8"/>
      <c r="BA62" s="9"/>
    </row>
    <row r="63" spans="1:53" x14ac:dyDescent="0.2">
      <c r="A63" s="15">
        <v>2</v>
      </c>
      <c r="B63" s="16" t="s">
        <v>223</v>
      </c>
      <c r="C63" s="88" t="s">
        <v>224</v>
      </c>
      <c r="D63" s="89"/>
      <c r="E63" s="15" t="s">
        <v>11</v>
      </c>
      <c r="F63" s="15" t="s">
        <v>225</v>
      </c>
      <c r="G63" s="15">
        <v>6.76</v>
      </c>
      <c r="H63" s="15" t="s">
        <v>61</v>
      </c>
      <c r="I63" s="15">
        <v>2.1800000000000002</v>
      </c>
      <c r="J63" s="76">
        <v>5.851</v>
      </c>
      <c r="K63" s="76" t="s">
        <v>85</v>
      </c>
      <c r="L63" s="76" t="s">
        <v>85</v>
      </c>
      <c r="M63" s="76" t="s">
        <v>85</v>
      </c>
      <c r="N63" s="77">
        <v>0.1012</v>
      </c>
      <c r="O63" s="77">
        <v>-8.0000000000000002E-3</v>
      </c>
      <c r="P63" s="16">
        <v>-4.5999999999999999E-2</v>
      </c>
      <c r="Q63" s="21"/>
      <c r="R63" s="15">
        <v>2</v>
      </c>
      <c r="S63" s="15" t="s">
        <v>223</v>
      </c>
      <c r="T63" s="15" t="s">
        <v>225</v>
      </c>
      <c r="U63" s="15" t="s">
        <v>61</v>
      </c>
      <c r="V63" s="15" t="s">
        <v>61</v>
      </c>
      <c r="W63" s="15" t="s">
        <v>61</v>
      </c>
      <c r="X63" s="15">
        <v>1.18</v>
      </c>
      <c r="Y63" s="15">
        <v>2.1800000000000002</v>
      </c>
      <c r="Z63" s="15">
        <v>5.13</v>
      </c>
      <c r="AA63" s="15" t="s">
        <v>61</v>
      </c>
      <c r="AB63" s="16">
        <v>0.995</v>
      </c>
      <c r="AC63" s="15" t="s">
        <v>61</v>
      </c>
      <c r="AD63" s="16">
        <v>0.66700000000000004</v>
      </c>
      <c r="AE63" s="15" t="s">
        <v>61</v>
      </c>
      <c r="AF63" s="16">
        <v>0.55700000000000005</v>
      </c>
      <c r="AG63" s="15">
        <v>39.53</v>
      </c>
      <c r="AH63" s="16">
        <v>-1.8E-3</v>
      </c>
      <c r="AI63" s="58">
        <v>1197289</v>
      </c>
      <c r="AJ63" s="16">
        <v>0.1012</v>
      </c>
      <c r="AK63" s="16">
        <v>-8.0000000000000002E-3</v>
      </c>
      <c r="AL63" s="16">
        <v>-0.08</v>
      </c>
      <c r="AM63" s="16">
        <v>0.112</v>
      </c>
      <c r="AN63" s="15">
        <v>4.37</v>
      </c>
      <c r="AO63" s="15">
        <v>8.91</v>
      </c>
      <c r="AP63" s="16">
        <v>0.90100000000000002</v>
      </c>
      <c r="AQ63" s="16">
        <v>6.5000000000000002E-2</v>
      </c>
      <c r="AR63" s="16">
        <v>-4.5999999999999999E-2</v>
      </c>
      <c r="AS63" s="15" t="s">
        <v>81</v>
      </c>
      <c r="AZ63" s="8"/>
      <c r="BA63" s="9"/>
    </row>
    <row r="64" spans="1:53" x14ac:dyDescent="0.2">
      <c r="A64" s="5">
        <v>3</v>
      </c>
      <c r="B64" s="6" t="s">
        <v>226</v>
      </c>
      <c r="C64" s="87" t="s">
        <v>227</v>
      </c>
      <c r="D64" s="83"/>
      <c r="E64" s="5" t="s">
        <v>11</v>
      </c>
      <c r="F64" s="5" t="s">
        <v>228</v>
      </c>
      <c r="G64" s="17">
        <v>12.36</v>
      </c>
      <c r="H64" s="17">
        <v>9.3000000000000007</v>
      </c>
      <c r="I64" s="15">
        <v>1.76</v>
      </c>
      <c r="J64" s="57">
        <v>144.048</v>
      </c>
      <c r="K64" s="57">
        <v>3.472</v>
      </c>
      <c r="L64" s="78">
        <f t="shared" ref="L64" si="10">1/M64</f>
        <v>41.488479262672811</v>
      </c>
      <c r="M64" s="5">
        <f>K64/J64</f>
        <v>2.4103076752193711E-2</v>
      </c>
      <c r="N64" s="65">
        <v>1.09E-2</v>
      </c>
      <c r="O64" s="65">
        <v>4.0000000000000001E-3</v>
      </c>
      <c r="P64" s="6">
        <v>0.113</v>
      </c>
      <c r="R64" s="5">
        <v>3</v>
      </c>
      <c r="S64" s="5" t="s">
        <v>226</v>
      </c>
      <c r="T64" s="5" t="s">
        <v>228</v>
      </c>
      <c r="U64" s="5">
        <v>12.36</v>
      </c>
      <c r="V64" s="5">
        <v>9.3000000000000007</v>
      </c>
      <c r="W64" s="5">
        <v>2.77</v>
      </c>
      <c r="X64" s="5">
        <v>1.18</v>
      </c>
      <c r="Y64" s="5">
        <v>1.76</v>
      </c>
      <c r="Z64" s="5">
        <v>7.63</v>
      </c>
      <c r="AA64" s="5">
        <v>6</v>
      </c>
      <c r="AB64" s="6">
        <v>-0.16500000000000001</v>
      </c>
      <c r="AC64" s="6">
        <v>0.1313</v>
      </c>
      <c r="AD64" s="6">
        <v>2.1930000000000001</v>
      </c>
      <c r="AE64" s="6">
        <v>4.4699999999999997E-2</v>
      </c>
      <c r="AF64" s="6">
        <v>-0.13700000000000001</v>
      </c>
      <c r="AG64" s="5">
        <v>73.47</v>
      </c>
      <c r="AH64" s="6">
        <v>-1.78E-2</v>
      </c>
      <c r="AI64" s="7">
        <v>2333279</v>
      </c>
      <c r="AJ64" s="6">
        <v>1.09E-2</v>
      </c>
      <c r="AK64" s="6">
        <v>4.0000000000000001E-3</v>
      </c>
      <c r="AL64" s="6">
        <v>0.11899999999999999</v>
      </c>
      <c r="AM64" s="6">
        <v>0.28599999999999998</v>
      </c>
      <c r="AN64" s="5">
        <v>0.51</v>
      </c>
      <c r="AO64" s="5">
        <v>0.55000000000000004</v>
      </c>
      <c r="AP64" s="5" t="s">
        <v>61</v>
      </c>
      <c r="AQ64" s="6">
        <v>0.14000000000000001</v>
      </c>
      <c r="AR64" s="6">
        <v>0.113</v>
      </c>
      <c r="AS64" s="5" t="s">
        <v>177</v>
      </c>
    </row>
    <row r="65" spans="2:16" x14ac:dyDescent="0.2">
      <c r="B65" s="8"/>
      <c r="C65" s="85"/>
      <c r="G65" s="3">
        <f>AVERAGE(G62:G64)</f>
        <v>10.61</v>
      </c>
      <c r="H65" s="3">
        <f t="shared" ref="H65:P65" si="11">AVERAGE(H62:H64)</f>
        <v>9.1550000000000011</v>
      </c>
      <c r="I65" s="3">
        <f t="shared" si="11"/>
        <v>1.6166666666666669</v>
      </c>
      <c r="N65" s="96">
        <f t="shared" si="11"/>
        <v>4.7633333333333333E-2</v>
      </c>
      <c r="O65" s="96">
        <f t="shared" si="11"/>
        <v>3.3333333333333335E-3</v>
      </c>
      <c r="P65" s="96">
        <f t="shared" si="11"/>
        <v>5.8333333333333327E-2</v>
      </c>
    </row>
    <row r="66" spans="2:16" x14ac:dyDescent="0.2">
      <c r="B66" s="8"/>
      <c r="C66" s="85"/>
    </row>
  </sheetData>
  <mergeCells count="17">
    <mergeCell ref="A1:C1"/>
    <mergeCell ref="C4:D4"/>
    <mergeCell ref="C5:D5"/>
    <mergeCell ref="C6:D6"/>
    <mergeCell ref="C7:D7"/>
    <mergeCell ref="A45:C45"/>
    <mergeCell ref="A60:C60"/>
    <mergeCell ref="A3:C3"/>
    <mergeCell ref="A16:C16"/>
    <mergeCell ref="A31:C31"/>
    <mergeCell ref="C8:D8"/>
    <mergeCell ref="C9:D9"/>
    <mergeCell ref="C10:D10"/>
    <mergeCell ref="C11:D11"/>
    <mergeCell ref="C12:D12"/>
    <mergeCell ref="C13:D13"/>
    <mergeCell ref="C32:D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2939-B19A-0B48-AFC3-DACCF7CC1F06}">
  <dimension ref="A1:P66"/>
  <sheetViews>
    <sheetView tabSelected="1" topLeftCell="A13" workbookViewId="0">
      <selection activeCell="S73" sqref="S73"/>
    </sheetView>
  </sheetViews>
  <sheetFormatPr baseColWidth="10" defaultRowHeight="16" x14ac:dyDescent="0.2"/>
  <cols>
    <col min="12" max="12" width="11.33203125" bestFit="1" customWidth="1"/>
    <col min="16" max="16" width="12" bestFit="1" customWidth="1"/>
  </cols>
  <sheetData>
    <row r="1" spans="1:16" x14ac:dyDescent="0.2">
      <c r="A1" s="161" t="s">
        <v>47</v>
      </c>
      <c r="B1" s="162"/>
      <c r="C1" s="166"/>
      <c r="D1" s="109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</row>
    <row r="2" spans="1:16" x14ac:dyDescent="0.2">
      <c r="A2" s="92"/>
      <c r="B2" s="92"/>
      <c r="C2" s="109"/>
      <c r="D2" s="109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</row>
    <row r="3" spans="1:16" x14ac:dyDescent="0.2">
      <c r="A3" s="161" t="s">
        <v>87</v>
      </c>
      <c r="B3" s="162"/>
      <c r="C3" s="166"/>
      <c r="D3" s="109"/>
      <c r="E3" s="92"/>
      <c r="F3" s="92"/>
      <c r="G3" s="92"/>
      <c r="H3" s="92"/>
      <c r="I3" s="92"/>
      <c r="J3" s="92" t="s">
        <v>86</v>
      </c>
      <c r="K3" s="92" t="s">
        <v>86</v>
      </c>
      <c r="L3" s="92"/>
      <c r="M3" s="92"/>
      <c r="N3" s="92"/>
      <c r="O3" s="92"/>
      <c r="P3" s="92"/>
    </row>
    <row r="4" spans="1:16" x14ac:dyDescent="0.2">
      <c r="A4" s="102" t="s">
        <v>0</v>
      </c>
      <c r="B4" s="103" t="s">
        <v>1</v>
      </c>
      <c r="C4" s="167" t="s">
        <v>2</v>
      </c>
      <c r="D4" s="168"/>
      <c r="E4" s="108" t="s">
        <v>3</v>
      </c>
      <c r="F4" s="108" t="s">
        <v>4</v>
      </c>
      <c r="G4" s="108" t="s">
        <v>5</v>
      </c>
      <c r="H4" s="108" t="s">
        <v>62</v>
      </c>
      <c r="I4" s="108" t="s">
        <v>48</v>
      </c>
      <c r="J4" s="108" t="s">
        <v>83</v>
      </c>
      <c r="K4" s="108" t="s">
        <v>84</v>
      </c>
      <c r="L4" s="108" t="s">
        <v>235</v>
      </c>
      <c r="M4" s="108" t="s">
        <v>49</v>
      </c>
      <c r="N4" s="108" t="s">
        <v>50</v>
      </c>
      <c r="O4" s="108" t="s">
        <v>64</v>
      </c>
      <c r="P4" s="108" t="s">
        <v>82</v>
      </c>
    </row>
    <row r="5" spans="1:16" x14ac:dyDescent="0.2">
      <c r="A5" s="106">
        <v>1</v>
      </c>
      <c r="B5" s="97" t="s">
        <v>9</v>
      </c>
      <c r="C5" s="164" t="s">
        <v>10</v>
      </c>
      <c r="D5" s="165"/>
      <c r="E5" s="97" t="s">
        <v>11</v>
      </c>
      <c r="F5" s="97" t="s">
        <v>12</v>
      </c>
      <c r="G5" s="97">
        <v>32.06</v>
      </c>
      <c r="H5" s="97">
        <v>23.74</v>
      </c>
      <c r="I5" s="97">
        <v>13.53</v>
      </c>
      <c r="J5" s="110">
        <v>85.501000000000005</v>
      </c>
      <c r="K5" s="110">
        <v>22.45</v>
      </c>
      <c r="L5" s="100">
        <v>3.8090000000000002</v>
      </c>
      <c r="M5" s="97">
        <v>0.26257002800000001</v>
      </c>
      <c r="N5" s="99">
        <v>7.7999999999999996E-3</v>
      </c>
      <c r="O5" s="99">
        <v>0.17599999999999999</v>
      </c>
      <c r="P5" s="99">
        <v>0.49199999999999999</v>
      </c>
    </row>
    <row r="6" spans="1:16" x14ac:dyDescent="0.2">
      <c r="A6" s="106">
        <v>2</v>
      </c>
      <c r="B6" s="97" t="s">
        <v>13</v>
      </c>
      <c r="C6" s="164" t="s">
        <v>14</v>
      </c>
      <c r="D6" s="165"/>
      <c r="E6" s="97" t="s">
        <v>11</v>
      </c>
      <c r="F6" s="97" t="s">
        <v>15</v>
      </c>
      <c r="G6" s="97">
        <v>36.49</v>
      </c>
      <c r="H6" s="97">
        <v>25.71</v>
      </c>
      <c r="I6" s="97">
        <v>56.6</v>
      </c>
      <c r="J6" s="110">
        <v>37.668999999999997</v>
      </c>
      <c r="K6" s="110">
        <v>13.901</v>
      </c>
      <c r="L6" s="100">
        <v>2.71</v>
      </c>
      <c r="M6" s="97">
        <v>0.36903023699999998</v>
      </c>
      <c r="N6" s="99">
        <v>6.1000000000000004E-3</v>
      </c>
      <c r="O6" s="99">
        <v>0.26100000000000001</v>
      </c>
      <c r="P6" s="99">
        <v>0.436</v>
      </c>
    </row>
    <row r="7" spans="1:16" x14ac:dyDescent="0.2">
      <c r="A7" s="106">
        <v>3</v>
      </c>
      <c r="B7" s="97" t="s">
        <v>16</v>
      </c>
      <c r="C7" s="164" t="s">
        <v>17</v>
      </c>
      <c r="D7" s="165"/>
      <c r="E7" s="97" t="s">
        <v>11</v>
      </c>
      <c r="F7" s="97" t="s">
        <v>18</v>
      </c>
      <c r="G7" s="97">
        <v>17.93</v>
      </c>
      <c r="H7" s="97">
        <v>14</v>
      </c>
      <c r="I7" s="97">
        <v>5.51</v>
      </c>
      <c r="J7" s="110">
        <v>188.548</v>
      </c>
      <c r="K7" s="110">
        <v>40.917999999999999</v>
      </c>
      <c r="L7" s="100">
        <v>4.6079999999999997</v>
      </c>
      <c r="M7" s="97">
        <v>0.21701635699999999</v>
      </c>
      <c r="N7" s="99">
        <v>1.18E-2</v>
      </c>
      <c r="O7" s="99">
        <v>3.6999999999999998E-2</v>
      </c>
      <c r="P7" s="99">
        <v>0.13800000000000001</v>
      </c>
    </row>
    <row r="8" spans="1:16" x14ac:dyDescent="0.2">
      <c r="A8" s="106">
        <v>4</v>
      </c>
      <c r="B8" s="97" t="s">
        <v>19</v>
      </c>
      <c r="C8" s="164" t="s">
        <v>20</v>
      </c>
      <c r="D8" s="165"/>
      <c r="E8" s="97" t="s">
        <v>11</v>
      </c>
      <c r="F8" s="97" t="s">
        <v>21</v>
      </c>
      <c r="G8" s="97">
        <v>7.57</v>
      </c>
      <c r="H8" s="97">
        <v>8.2100000000000009</v>
      </c>
      <c r="I8" s="97">
        <v>2.42</v>
      </c>
      <c r="J8" s="110">
        <v>17.739999999999998</v>
      </c>
      <c r="K8" s="110">
        <v>3.9870000000000001</v>
      </c>
      <c r="L8" s="100">
        <v>4.4489999999999998</v>
      </c>
      <c r="M8" s="97">
        <v>0.22474633599999999</v>
      </c>
      <c r="N8" s="99">
        <v>2.0500000000000001E-2</v>
      </c>
      <c r="O8" s="99">
        <v>3.9E-2</v>
      </c>
      <c r="P8" s="99">
        <v>0.34399999999999997</v>
      </c>
    </row>
    <row r="9" spans="1:16" x14ac:dyDescent="0.2">
      <c r="A9" s="106">
        <v>5</v>
      </c>
      <c r="B9" s="97" t="s">
        <v>22</v>
      </c>
      <c r="C9" s="164" t="s">
        <v>23</v>
      </c>
      <c r="D9" s="165"/>
      <c r="E9" s="97" t="s">
        <v>11</v>
      </c>
      <c r="F9" s="97" t="s">
        <v>24</v>
      </c>
      <c r="G9" s="97">
        <v>5.58</v>
      </c>
      <c r="H9" s="97">
        <v>6.18</v>
      </c>
      <c r="I9" s="97">
        <v>1.73</v>
      </c>
      <c r="J9" s="110">
        <v>22.079000000000001</v>
      </c>
      <c r="K9" s="110">
        <v>17.75</v>
      </c>
      <c r="L9" s="101">
        <v>1.244</v>
      </c>
      <c r="M9" s="97">
        <v>0.80393133699999997</v>
      </c>
      <c r="N9" s="99">
        <v>8.9800000000000005E-2</v>
      </c>
      <c r="O9" s="99">
        <v>4.2999999999999997E-2</v>
      </c>
      <c r="P9" s="99">
        <v>0.189</v>
      </c>
    </row>
    <row r="10" spans="1:16" x14ac:dyDescent="0.2">
      <c r="A10" s="106">
        <v>6</v>
      </c>
      <c r="B10" s="97" t="s">
        <v>25</v>
      </c>
      <c r="C10" s="164" t="s">
        <v>26</v>
      </c>
      <c r="D10" s="165"/>
      <c r="E10" s="97" t="s">
        <v>11</v>
      </c>
      <c r="F10" s="97" t="s">
        <v>27</v>
      </c>
      <c r="G10" s="97">
        <v>11.59</v>
      </c>
      <c r="H10" s="97">
        <v>7.94</v>
      </c>
      <c r="I10" s="97">
        <v>0.89</v>
      </c>
      <c r="J10" s="110">
        <v>13.298</v>
      </c>
      <c r="K10" s="110">
        <v>7.0789999999999997</v>
      </c>
      <c r="L10" s="100">
        <v>1.879</v>
      </c>
      <c r="M10" s="97">
        <v>0.53233569000000003</v>
      </c>
      <c r="N10" s="99">
        <v>0.1</v>
      </c>
      <c r="O10" s="99">
        <v>3.4000000000000002E-2</v>
      </c>
      <c r="P10" s="99">
        <v>0.39600000000000002</v>
      </c>
    </row>
    <row r="11" spans="1:16" x14ac:dyDescent="0.2">
      <c r="A11" s="106">
        <v>7</v>
      </c>
      <c r="B11" s="97" t="s">
        <v>28</v>
      </c>
      <c r="C11" s="164" t="s">
        <v>29</v>
      </c>
      <c r="D11" s="165"/>
      <c r="E11" s="97" t="s">
        <v>11</v>
      </c>
      <c r="F11" s="97" t="s">
        <v>30</v>
      </c>
      <c r="G11" s="97">
        <v>16.420000000000002</v>
      </c>
      <c r="H11" s="97">
        <v>13</v>
      </c>
      <c r="I11" s="97">
        <v>2.29</v>
      </c>
      <c r="J11" s="110">
        <v>3.8359999999999999</v>
      </c>
      <c r="K11" s="110" t="s">
        <v>85</v>
      </c>
      <c r="L11" s="32" t="s">
        <v>85</v>
      </c>
      <c r="M11" s="97" t="s">
        <v>85</v>
      </c>
      <c r="N11" s="99">
        <v>1.4999999999999999E-2</v>
      </c>
      <c r="O11" s="99">
        <v>4.5999999999999999E-2</v>
      </c>
      <c r="P11" s="99">
        <v>6.5000000000000002E-2</v>
      </c>
    </row>
    <row r="12" spans="1:16" x14ac:dyDescent="0.2">
      <c r="A12" s="106">
        <v>8</v>
      </c>
      <c r="B12" s="97" t="s">
        <v>31</v>
      </c>
      <c r="C12" s="164" t="s">
        <v>32</v>
      </c>
      <c r="D12" s="165"/>
      <c r="E12" s="97" t="s">
        <v>11</v>
      </c>
      <c r="F12" s="97" t="s">
        <v>33</v>
      </c>
      <c r="G12" s="97">
        <v>9.0399999999999991</v>
      </c>
      <c r="H12" s="97">
        <v>5.57</v>
      </c>
      <c r="I12" s="97">
        <v>2.23</v>
      </c>
      <c r="J12" s="110">
        <v>29.221</v>
      </c>
      <c r="K12" s="110">
        <v>5.93</v>
      </c>
      <c r="L12" s="100">
        <v>4.9279999999999999</v>
      </c>
      <c r="M12" s="97">
        <v>0.20293624399999999</v>
      </c>
      <c r="N12" s="99">
        <v>2.86E-2</v>
      </c>
      <c r="O12" s="99">
        <v>2.9000000000000001E-2</v>
      </c>
      <c r="P12" s="99">
        <v>0.41599999999999998</v>
      </c>
    </row>
    <row r="13" spans="1:16" x14ac:dyDescent="0.2">
      <c r="A13" s="106">
        <v>9</v>
      </c>
      <c r="B13" s="97" t="s">
        <v>34</v>
      </c>
      <c r="C13" s="164" t="s">
        <v>35</v>
      </c>
      <c r="D13" s="165"/>
      <c r="E13" s="97" t="s">
        <v>11</v>
      </c>
      <c r="F13" s="97" t="s">
        <v>36</v>
      </c>
      <c r="G13" s="97">
        <v>9.11</v>
      </c>
      <c r="H13" s="97">
        <v>3.88</v>
      </c>
      <c r="I13" s="97">
        <v>0.84</v>
      </c>
      <c r="J13" s="110">
        <v>27.745999999999999</v>
      </c>
      <c r="K13" s="110">
        <v>7.4390000000000001</v>
      </c>
      <c r="L13" s="100">
        <v>3.73</v>
      </c>
      <c r="M13" s="97">
        <v>0.268110719</v>
      </c>
      <c r="N13" s="99">
        <v>2.07E-2</v>
      </c>
      <c r="O13" s="99" t="s">
        <v>61</v>
      </c>
      <c r="P13" s="99" t="s">
        <v>61</v>
      </c>
    </row>
    <row r="14" spans="1:16" x14ac:dyDescent="0.2">
      <c r="A14" s="92"/>
      <c r="B14" s="92"/>
      <c r="C14" s="109"/>
      <c r="D14" s="109"/>
      <c r="E14" s="92"/>
      <c r="F14" s="92"/>
      <c r="G14" s="102">
        <v>16.1988889</v>
      </c>
      <c r="H14" s="103">
        <v>12.025555560000001</v>
      </c>
      <c r="I14" s="103">
        <v>9.56</v>
      </c>
      <c r="J14" s="93"/>
      <c r="K14" s="93"/>
      <c r="L14" s="93"/>
      <c r="M14" s="93"/>
      <c r="N14" s="104">
        <v>0.03</v>
      </c>
      <c r="O14" s="105">
        <v>0.08</v>
      </c>
      <c r="P14" s="105">
        <v>0.31</v>
      </c>
    </row>
    <row r="15" spans="1:16" x14ac:dyDescent="0.2">
      <c r="A15" s="92"/>
      <c r="B15" s="92"/>
      <c r="C15" s="109"/>
      <c r="D15" s="109"/>
      <c r="E15" s="92"/>
      <c r="F15" s="92"/>
      <c r="G15" s="92"/>
      <c r="H15" s="92"/>
      <c r="I15" s="92"/>
      <c r="J15" s="111"/>
      <c r="K15" s="111"/>
      <c r="L15" s="111"/>
      <c r="M15" s="92"/>
      <c r="N15" s="112"/>
      <c r="O15" s="112"/>
      <c r="P15" s="112"/>
    </row>
    <row r="16" spans="1:16" x14ac:dyDescent="0.2">
      <c r="A16" s="161" t="s">
        <v>129</v>
      </c>
      <c r="B16" s="162"/>
      <c r="C16" s="163"/>
      <c r="D16" s="109"/>
      <c r="E16" s="92"/>
      <c r="F16" s="92"/>
      <c r="G16" s="92"/>
      <c r="H16" s="92"/>
      <c r="I16" s="92"/>
      <c r="J16" s="92"/>
      <c r="K16" s="92"/>
      <c r="L16" s="92"/>
      <c r="M16" s="92"/>
      <c r="N16" s="112"/>
      <c r="O16" s="112"/>
      <c r="P16" s="112"/>
    </row>
    <row r="17" spans="1:16" x14ac:dyDescent="0.2">
      <c r="A17" s="102" t="s">
        <v>0</v>
      </c>
      <c r="B17" s="103" t="s">
        <v>1</v>
      </c>
      <c r="C17" s="113" t="s">
        <v>2</v>
      </c>
      <c r="D17" s="114"/>
      <c r="E17" s="108" t="s">
        <v>3</v>
      </c>
      <c r="F17" s="108" t="s">
        <v>4</v>
      </c>
      <c r="G17" s="108" t="s">
        <v>5</v>
      </c>
      <c r="H17" s="108" t="s">
        <v>62</v>
      </c>
      <c r="I17" s="108" t="s">
        <v>48</v>
      </c>
      <c r="J17" s="108" t="s">
        <v>83</v>
      </c>
      <c r="K17" s="108" t="s">
        <v>84</v>
      </c>
      <c r="L17" s="108" t="s">
        <v>235</v>
      </c>
      <c r="M17" s="108" t="s">
        <v>49</v>
      </c>
      <c r="N17" s="108" t="s">
        <v>50</v>
      </c>
      <c r="O17" s="108" t="s">
        <v>64</v>
      </c>
      <c r="P17" s="108" t="s">
        <v>82</v>
      </c>
    </row>
    <row r="18" spans="1:16" x14ac:dyDescent="0.2">
      <c r="A18" s="106">
        <v>1</v>
      </c>
      <c r="B18" s="97" t="s">
        <v>88</v>
      </c>
      <c r="C18" s="98" t="s">
        <v>89</v>
      </c>
      <c r="D18" s="98"/>
      <c r="E18" s="97" t="s">
        <v>11</v>
      </c>
      <c r="F18" s="97" t="s">
        <v>90</v>
      </c>
      <c r="G18" s="97">
        <v>11.8</v>
      </c>
      <c r="H18" s="97">
        <v>10.62</v>
      </c>
      <c r="I18" s="97">
        <v>1.66</v>
      </c>
      <c r="J18" s="110">
        <v>3773.884</v>
      </c>
      <c r="K18" s="110">
        <v>287.47300000000001</v>
      </c>
      <c r="L18" s="100">
        <v>13.128</v>
      </c>
      <c r="M18" s="97">
        <v>7.6174306999999997E-2</v>
      </c>
      <c r="N18" s="99">
        <v>2.8000000000000001E-2</v>
      </c>
      <c r="O18" s="99">
        <v>0.01</v>
      </c>
      <c r="P18" s="115">
        <v>0.4</v>
      </c>
    </row>
    <row r="19" spans="1:16" x14ac:dyDescent="0.2">
      <c r="A19" s="106">
        <v>2</v>
      </c>
      <c r="B19" s="97" t="s">
        <v>91</v>
      </c>
      <c r="C19" s="98" t="s">
        <v>92</v>
      </c>
      <c r="D19" s="98"/>
      <c r="E19" s="97" t="s">
        <v>11</v>
      </c>
      <c r="F19" s="97" t="s">
        <v>93</v>
      </c>
      <c r="G19" s="97">
        <v>11.46</v>
      </c>
      <c r="H19" s="97">
        <v>9.8699999999999992</v>
      </c>
      <c r="I19" s="97">
        <v>1.23</v>
      </c>
      <c r="J19" s="110">
        <v>3072.953</v>
      </c>
      <c r="K19" s="110">
        <v>269.12200000000001</v>
      </c>
      <c r="L19" s="100">
        <v>11.417999999999999</v>
      </c>
      <c r="M19" s="97">
        <v>8.7577648999999994E-2</v>
      </c>
      <c r="N19" s="99">
        <v>2.41E-2</v>
      </c>
      <c r="O19" s="99">
        <v>8.0000000000000002E-3</v>
      </c>
      <c r="P19" s="115">
        <v>0.37</v>
      </c>
    </row>
    <row r="20" spans="1:16" x14ac:dyDescent="0.2">
      <c r="A20" s="106">
        <v>3</v>
      </c>
      <c r="B20" s="97" t="s">
        <v>94</v>
      </c>
      <c r="C20" s="98" t="s">
        <v>95</v>
      </c>
      <c r="D20" s="98"/>
      <c r="E20" s="97" t="s">
        <v>11</v>
      </c>
      <c r="F20" s="97" t="s">
        <v>96</v>
      </c>
      <c r="G20" s="97">
        <v>15.35</v>
      </c>
      <c r="H20" s="97">
        <v>9.2100000000000009</v>
      </c>
      <c r="I20" s="97">
        <v>1.17</v>
      </c>
      <c r="J20" s="110">
        <v>1877.74</v>
      </c>
      <c r="K20" s="110">
        <v>195</v>
      </c>
      <c r="L20" s="100">
        <v>9.6289999999999996</v>
      </c>
      <c r="M20" s="97">
        <v>0.10384824300000001</v>
      </c>
      <c r="N20" s="99">
        <v>2.4899999999999999E-2</v>
      </c>
      <c r="O20" s="99">
        <v>8.9999999999999993E-3</v>
      </c>
      <c r="P20" s="115">
        <v>0.31</v>
      </c>
    </row>
    <row r="21" spans="1:16" x14ac:dyDescent="0.2">
      <c r="A21" s="106">
        <v>4</v>
      </c>
      <c r="B21" s="97" t="s">
        <v>97</v>
      </c>
      <c r="C21" s="98" t="s">
        <v>98</v>
      </c>
      <c r="D21" s="98"/>
      <c r="E21" s="97" t="s">
        <v>99</v>
      </c>
      <c r="F21" s="97" t="s">
        <v>100</v>
      </c>
      <c r="G21" s="97">
        <v>12.49</v>
      </c>
      <c r="H21" s="97">
        <v>8.16</v>
      </c>
      <c r="I21" s="97">
        <v>1.9</v>
      </c>
      <c r="J21" s="110">
        <v>1489.269</v>
      </c>
      <c r="K21" s="110">
        <v>7.7869999999999999</v>
      </c>
      <c r="L21" s="100">
        <v>191.251</v>
      </c>
      <c r="M21" s="97">
        <v>5.22874E-3</v>
      </c>
      <c r="N21" s="99">
        <v>3.7999999999999999E-2</v>
      </c>
      <c r="O21" s="99">
        <v>8.0000000000000002E-3</v>
      </c>
      <c r="P21" s="115">
        <v>0.38</v>
      </c>
    </row>
    <row r="22" spans="1:16" x14ac:dyDescent="0.2">
      <c r="A22" s="106">
        <v>5</v>
      </c>
      <c r="B22" s="97" t="s">
        <v>101</v>
      </c>
      <c r="C22" s="98" t="s">
        <v>102</v>
      </c>
      <c r="D22" s="98"/>
      <c r="E22" s="97" t="s">
        <v>99</v>
      </c>
      <c r="F22" s="97" t="s">
        <v>103</v>
      </c>
      <c r="G22" s="97">
        <v>9.7100000000000009</v>
      </c>
      <c r="H22" s="97">
        <v>7.19</v>
      </c>
      <c r="I22" s="97">
        <v>1.66</v>
      </c>
      <c r="J22" s="110">
        <v>1489.5630000000001</v>
      </c>
      <c r="K22" s="110">
        <v>8.77</v>
      </c>
      <c r="L22" s="100">
        <v>169.84800000000001</v>
      </c>
      <c r="M22" s="97">
        <v>5.8876329999999998E-3</v>
      </c>
      <c r="N22" s="99">
        <v>4.1000000000000002E-2</v>
      </c>
      <c r="O22" s="99">
        <v>8.9999999999999993E-3</v>
      </c>
      <c r="P22" s="115">
        <v>0.42</v>
      </c>
    </row>
    <row r="23" spans="1:16" x14ac:dyDescent="0.2">
      <c r="A23" s="106">
        <v>6</v>
      </c>
      <c r="B23" s="97" t="s">
        <v>104</v>
      </c>
      <c r="C23" s="98" t="s">
        <v>105</v>
      </c>
      <c r="D23" s="98"/>
      <c r="E23" s="97" t="s">
        <v>11</v>
      </c>
      <c r="F23" s="97" t="s">
        <v>106</v>
      </c>
      <c r="G23" s="97">
        <v>7.2</v>
      </c>
      <c r="H23" s="97">
        <v>7.59</v>
      </c>
      <c r="I23" s="97">
        <v>0.55000000000000004</v>
      </c>
      <c r="J23" s="110">
        <v>2291.413</v>
      </c>
      <c r="K23" s="110">
        <v>282.34699999999998</v>
      </c>
      <c r="L23" s="100">
        <v>8.1159999999999997</v>
      </c>
      <c r="M23" s="97">
        <v>0.123219603</v>
      </c>
      <c r="N23" s="99">
        <v>3.9899999999999998E-2</v>
      </c>
      <c r="O23" s="99">
        <v>7.0000000000000001E-3</v>
      </c>
      <c r="P23" s="115">
        <v>0.21</v>
      </c>
    </row>
    <row r="24" spans="1:16" x14ac:dyDescent="0.2">
      <c r="A24" s="106">
        <v>7</v>
      </c>
      <c r="B24" s="97" t="s">
        <v>107</v>
      </c>
      <c r="C24" s="98" t="s">
        <v>108</v>
      </c>
      <c r="D24" s="98"/>
      <c r="E24" s="97" t="s">
        <v>109</v>
      </c>
      <c r="F24" s="97" t="s">
        <v>110</v>
      </c>
      <c r="G24" s="97">
        <v>28.57</v>
      </c>
      <c r="H24" s="97">
        <v>9.73</v>
      </c>
      <c r="I24" s="97">
        <v>0.68</v>
      </c>
      <c r="J24" s="110">
        <v>2979.201</v>
      </c>
      <c r="K24" s="110">
        <v>415.14100000000002</v>
      </c>
      <c r="L24" s="100">
        <v>7.1760000000000002</v>
      </c>
      <c r="M24" s="97">
        <v>0.139346422</v>
      </c>
      <c r="N24" s="99">
        <v>1.47E-2</v>
      </c>
      <c r="O24" s="99">
        <v>1E-3</v>
      </c>
      <c r="P24" s="115">
        <v>0.09</v>
      </c>
    </row>
    <row r="25" spans="1:16" x14ac:dyDescent="0.2">
      <c r="A25" s="106">
        <v>8</v>
      </c>
      <c r="B25" s="97" t="s">
        <v>111</v>
      </c>
      <c r="C25" s="98" t="s">
        <v>112</v>
      </c>
      <c r="D25" s="98"/>
      <c r="E25" s="97" t="s">
        <v>113</v>
      </c>
      <c r="F25" s="97" t="s">
        <v>114</v>
      </c>
      <c r="G25" s="97">
        <v>9.65</v>
      </c>
      <c r="H25" s="97">
        <v>8.07</v>
      </c>
      <c r="I25" s="97">
        <v>1.25</v>
      </c>
      <c r="J25" s="110">
        <v>1111.7539999999999</v>
      </c>
      <c r="K25" s="110">
        <v>179.41200000000001</v>
      </c>
      <c r="L25" s="100">
        <v>6.1970000000000001</v>
      </c>
      <c r="M25" s="97">
        <v>0.16137742699999999</v>
      </c>
      <c r="N25" s="99">
        <v>2.5399999999999999E-2</v>
      </c>
      <c r="O25" s="99">
        <v>7.0000000000000001E-3</v>
      </c>
      <c r="P25" s="115">
        <v>0.6</v>
      </c>
    </row>
    <row r="26" spans="1:16" x14ac:dyDescent="0.2">
      <c r="A26" s="106">
        <v>9</v>
      </c>
      <c r="B26" s="97" t="s">
        <v>115</v>
      </c>
      <c r="C26" s="98" t="s">
        <v>116</v>
      </c>
      <c r="D26" s="98"/>
      <c r="E26" s="97" t="s">
        <v>99</v>
      </c>
      <c r="F26" s="97" t="s">
        <v>117</v>
      </c>
      <c r="G26" s="97">
        <v>9.0500000000000007</v>
      </c>
      <c r="H26" s="97">
        <v>6.33</v>
      </c>
      <c r="I26" s="97">
        <v>1.33</v>
      </c>
      <c r="J26" s="110">
        <v>1048.2280000000001</v>
      </c>
      <c r="K26" s="110">
        <v>23.995000000000001</v>
      </c>
      <c r="L26" s="100">
        <v>43.685000000000002</v>
      </c>
      <c r="M26" s="97">
        <v>2.2891011999999999E-2</v>
      </c>
      <c r="N26" s="99">
        <v>5.5300000000000002E-2</v>
      </c>
      <c r="O26" s="99">
        <v>7.0000000000000001E-3</v>
      </c>
      <c r="P26" s="115">
        <v>0.28999999999999998</v>
      </c>
    </row>
    <row r="27" spans="1:16" x14ac:dyDescent="0.2">
      <c r="A27" s="106">
        <v>10</v>
      </c>
      <c r="B27" s="97" t="s">
        <v>118</v>
      </c>
      <c r="C27" s="98" t="s">
        <v>119</v>
      </c>
      <c r="D27" s="98"/>
      <c r="E27" s="97" t="s">
        <v>109</v>
      </c>
      <c r="F27" s="97" t="s">
        <v>120</v>
      </c>
      <c r="G27" s="97">
        <v>8.9700000000000006</v>
      </c>
      <c r="H27" s="97">
        <v>9.48</v>
      </c>
      <c r="I27" s="97">
        <v>0.61</v>
      </c>
      <c r="J27" s="110">
        <v>2076.627</v>
      </c>
      <c r="K27" s="110">
        <v>237.86</v>
      </c>
      <c r="L27" s="100">
        <v>8.73</v>
      </c>
      <c r="M27" s="97">
        <v>0.114541514</v>
      </c>
      <c r="N27" s="99">
        <v>0.1178</v>
      </c>
      <c r="O27" s="99">
        <v>3.0000000000000001E-3</v>
      </c>
      <c r="P27" s="115">
        <v>0.28000000000000003</v>
      </c>
    </row>
    <row r="28" spans="1:16" x14ac:dyDescent="0.2">
      <c r="A28" s="106">
        <v>11</v>
      </c>
      <c r="B28" s="97" t="s">
        <v>121</v>
      </c>
      <c r="C28" s="98" t="s">
        <v>122</v>
      </c>
      <c r="D28" s="98"/>
      <c r="E28" s="97" t="s">
        <v>123</v>
      </c>
      <c r="F28" s="97" t="s">
        <v>124</v>
      </c>
      <c r="G28" s="97">
        <v>12.6</v>
      </c>
      <c r="H28" s="97">
        <v>8.1300000000000008</v>
      </c>
      <c r="I28" s="97">
        <v>0.91</v>
      </c>
      <c r="J28" s="110">
        <v>951.29</v>
      </c>
      <c r="K28" s="110">
        <v>91.784000000000006</v>
      </c>
      <c r="L28" s="100">
        <v>10.364000000000001</v>
      </c>
      <c r="M28" s="97">
        <v>9.6483721999999994E-2</v>
      </c>
      <c r="N28" s="99">
        <v>6.8599999999999994E-2</v>
      </c>
      <c r="O28" s="97" t="s">
        <v>61</v>
      </c>
      <c r="P28" s="115" t="s">
        <v>61</v>
      </c>
    </row>
    <row r="29" spans="1:16" x14ac:dyDescent="0.2">
      <c r="A29" s="106">
        <v>12</v>
      </c>
      <c r="B29" s="97" t="s">
        <v>126</v>
      </c>
      <c r="C29" s="98" t="s">
        <v>127</v>
      </c>
      <c r="D29" s="98"/>
      <c r="E29" s="97" t="s">
        <v>11</v>
      </c>
      <c r="F29" s="97" t="s">
        <v>128</v>
      </c>
      <c r="G29" s="97">
        <v>9.9600000000000009</v>
      </c>
      <c r="H29" s="97">
        <v>8.4499999999999993</v>
      </c>
      <c r="I29" s="97">
        <v>1.96</v>
      </c>
      <c r="J29" s="110">
        <v>62.576000000000001</v>
      </c>
      <c r="K29" s="110">
        <v>0.47799999999999998</v>
      </c>
      <c r="L29" s="100">
        <v>130.91200000000001</v>
      </c>
      <c r="M29" s="97">
        <v>7.6387110000000003E-3</v>
      </c>
      <c r="N29" s="99">
        <v>2.4299999999999999E-2</v>
      </c>
      <c r="O29" s="99">
        <v>1.4999999999999999E-2</v>
      </c>
      <c r="P29" s="115">
        <v>0.41</v>
      </c>
    </row>
    <row r="30" spans="1:16" x14ac:dyDescent="0.2">
      <c r="A30" s="92"/>
      <c r="B30" s="92"/>
      <c r="C30" s="109"/>
      <c r="D30" s="109"/>
      <c r="E30" s="92"/>
      <c r="F30" s="92"/>
      <c r="G30" s="102">
        <v>12.234166699999999</v>
      </c>
      <c r="H30" s="103">
        <v>8.5691666669999993</v>
      </c>
      <c r="I30" s="103">
        <v>1.2424999999999999</v>
      </c>
      <c r="J30" s="92"/>
      <c r="K30" s="92"/>
      <c r="L30" s="92"/>
      <c r="M30" s="92"/>
      <c r="N30" s="104">
        <v>0.04</v>
      </c>
      <c r="O30" s="105">
        <v>0.01</v>
      </c>
      <c r="P30" s="105">
        <v>0.34</v>
      </c>
    </row>
    <row r="31" spans="1:16" x14ac:dyDescent="0.2">
      <c r="A31" s="161" t="s">
        <v>135</v>
      </c>
      <c r="B31" s="162"/>
      <c r="C31" s="163"/>
      <c r="D31" s="109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A32" s="102" t="s">
        <v>0</v>
      </c>
      <c r="B32" s="103" t="s">
        <v>1</v>
      </c>
      <c r="C32" s="113" t="s">
        <v>2</v>
      </c>
      <c r="D32" s="114"/>
      <c r="E32" s="108" t="s">
        <v>3</v>
      </c>
      <c r="F32" s="108" t="s">
        <v>4</v>
      </c>
      <c r="G32" s="108" t="s">
        <v>5</v>
      </c>
      <c r="H32" s="108" t="s">
        <v>62</v>
      </c>
      <c r="I32" s="108" t="s">
        <v>48</v>
      </c>
      <c r="J32" s="108" t="s">
        <v>83</v>
      </c>
      <c r="K32" s="108" t="s">
        <v>84</v>
      </c>
      <c r="L32" s="108" t="s">
        <v>235</v>
      </c>
      <c r="M32" s="108" t="s">
        <v>49</v>
      </c>
      <c r="N32" s="108" t="s">
        <v>50</v>
      </c>
      <c r="O32" s="107" t="s">
        <v>64</v>
      </c>
      <c r="P32" s="95" t="s">
        <v>82</v>
      </c>
    </row>
    <row r="33" spans="1:16" x14ac:dyDescent="0.2">
      <c r="A33" s="106">
        <v>1</v>
      </c>
      <c r="B33" s="97" t="s">
        <v>136</v>
      </c>
      <c r="C33" s="98" t="s">
        <v>137</v>
      </c>
      <c r="D33" s="98"/>
      <c r="E33" s="97" t="s">
        <v>11</v>
      </c>
      <c r="F33" s="97" t="s">
        <v>138</v>
      </c>
      <c r="G33" s="97">
        <v>16.13</v>
      </c>
      <c r="H33" s="97">
        <v>12.03</v>
      </c>
      <c r="I33" s="97">
        <v>1.8</v>
      </c>
      <c r="J33" s="110">
        <v>1188.1400000000001</v>
      </c>
      <c r="K33" s="110">
        <v>220.423</v>
      </c>
      <c r="L33" s="100">
        <v>5.39</v>
      </c>
      <c r="M33" s="97">
        <v>0.18551938300000001</v>
      </c>
      <c r="N33" s="99">
        <v>3.1300000000000001E-2</v>
      </c>
      <c r="O33" s="116">
        <v>1.0999999999999999E-2</v>
      </c>
      <c r="P33" s="117">
        <v>0.19900000000000001</v>
      </c>
    </row>
    <row r="34" spans="1:16" x14ac:dyDescent="0.2">
      <c r="A34" s="106">
        <v>2</v>
      </c>
      <c r="B34" s="97" t="s">
        <v>139</v>
      </c>
      <c r="C34" s="98" t="s">
        <v>140</v>
      </c>
      <c r="D34" s="98"/>
      <c r="E34" s="97" t="s">
        <v>11</v>
      </c>
      <c r="F34" s="97" t="s">
        <v>141</v>
      </c>
      <c r="G34" s="97">
        <v>23</v>
      </c>
      <c r="H34" s="97">
        <v>14.75</v>
      </c>
      <c r="I34" s="97">
        <v>5.69</v>
      </c>
      <c r="J34" s="110">
        <v>577.56299999999999</v>
      </c>
      <c r="K34" s="110">
        <v>20.844000000000001</v>
      </c>
      <c r="L34" s="100">
        <v>27.709</v>
      </c>
      <c r="M34" s="97">
        <v>3.6089569000000002E-2</v>
      </c>
      <c r="N34" s="99">
        <v>1.24E-2</v>
      </c>
      <c r="O34" s="116">
        <v>8.9999999999999993E-3</v>
      </c>
      <c r="P34" s="117">
        <v>0.25900000000000001</v>
      </c>
    </row>
    <row r="35" spans="1:16" x14ac:dyDescent="0.2">
      <c r="A35" s="106">
        <v>3</v>
      </c>
      <c r="B35" s="97" t="s">
        <v>142</v>
      </c>
      <c r="C35" s="98" t="s">
        <v>143</v>
      </c>
      <c r="D35" s="98"/>
      <c r="E35" s="97" t="s">
        <v>11</v>
      </c>
      <c r="F35" s="97" t="s">
        <v>144</v>
      </c>
      <c r="G35" s="97">
        <v>12.48</v>
      </c>
      <c r="H35" s="97">
        <v>9.2799999999999994</v>
      </c>
      <c r="I35" s="97">
        <v>1.22</v>
      </c>
      <c r="J35" s="110">
        <v>1555.944</v>
      </c>
      <c r="K35" s="110">
        <v>239.965</v>
      </c>
      <c r="L35" s="100">
        <v>6.484</v>
      </c>
      <c r="M35" s="97">
        <v>0.15422470199999999</v>
      </c>
      <c r="N35" s="99">
        <v>2.6700000000000002E-2</v>
      </c>
      <c r="O35" s="116">
        <v>0.01</v>
      </c>
      <c r="P35" s="117">
        <v>0.22900000000000001</v>
      </c>
    </row>
    <row r="36" spans="1:16" x14ac:dyDescent="0.2">
      <c r="A36" s="106">
        <v>4</v>
      </c>
      <c r="B36" s="97" t="s">
        <v>145</v>
      </c>
      <c r="C36" s="98" t="s">
        <v>146</v>
      </c>
      <c r="D36" s="98"/>
      <c r="E36" s="97" t="s">
        <v>11</v>
      </c>
      <c r="F36" s="97" t="s">
        <v>147</v>
      </c>
      <c r="G36" s="97">
        <v>23.12</v>
      </c>
      <c r="H36" s="97">
        <v>15.05</v>
      </c>
      <c r="I36" s="97">
        <v>3.29</v>
      </c>
      <c r="J36" s="110">
        <v>114.68300000000001</v>
      </c>
      <c r="K36" s="110">
        <v>12</v>
      </c>
      <c r="L36" s="100">
        <v>9.5570000000000004</v>
      </c>
      <c r="M36" s="97">
        <v>0.104636258</v>
      </c>
      <c r="N36" s="99">
        <v>4.5999999999999999E-3</v>
      </c>
      <c r="O36" s="116">
        <v>2E-3</v>
      </c>
      <c r="P36" s="117">
        <v>6.2E-2</v>
      </c>
    </row>
    <row r="37" spans="1:16" x14ac:dyDescent="0.2">
      <c r="A37" s="106">
        <v>5</v>
      </c>
      <c r="B37" s="97" t="s">
        <v>148</v>
      </c>
      <c r="C37" s="98" t="s">
        <v>149</v>
      </c>
      <c r="D37" s="98"/>
      <c r="E37" s="97" t="s">
        <v>11</v>
      </c>
      <c r="F37" s="97" t="s">
        <v>150</v>
      </c>
      <c r="G37" s="97">
        <v>15.78</v>
      </c>
      <c r="H37" s="97">
        <v>10.39</v>
      </c>
      <c r="I37" s="97">
        <v>2.61</v>
      </c>
      <c r="J37" s="110">
        <v>77.046999999999997</v>
      </c>
      <c r="K37" s="110">
        <v>3.8340000000000001</v>
      </c>
      <c r="L37" s="100">
        <v>20.096</v>
      </c>
      <c r="M37" s="97">
        <v>4.9761833999999998E-2</v>
      </c>
      <c r="N37" s="99">
        <v>1.4800000000000001E-2</v>
      </c>
      <c r="O37" s="116">
        <v>1.9E-2</v>
      </c>
      <c r="P37" s="117">
        <v>0.13</v>
      </c>
    </row>
    <row r="38" spans="1:16" x14ac:dyDescent="0.2">
      <c r="A38" s="106">
        <v>6</v>
      </c>
      <c r="B38" s="97" t="s">
        <v>151</v>
      </c>
      <c r="C38" s="98" t="s">
        <v>152</v>
      </c>
      <c r="D38" s="98"/>
      <c r="E38" s="97" t="s">
        <v>11</v>
      </c>
      <c r="F38" s="97" t="s">
        <v>153</v>
      </c>
      <c r="G38" s="97">
        <v>31.59</v>
      </c>
      <c r="H38" s="97">
        <v>12.58</v>
      </c>
      <c r="I38" s="97">
        <v>9.83</v>
      </c>
      <c r="J38" s="110">
        <v>9.6959999999999997</v>
      </c>
      <c r="K38" s="110">
        <v>2.7189999999999999</v>
      </c>
      <c r="L38" s="100">
        <v>3.5659999999999998</v>
      </c>
      <c r="M38" s="97">
        <v>0.280424917</v>
      </c>
      <c r="N38" s="99">
        <v>4.1000000000000003E-3</v>
      </c>
      <c r="O38" s="116">
        <v>6.0999999999999999E-2</v>
      </c>
      <c r="P38" s="117">
        <v>0.06</v>
      </c>
    </row>
    <row r="39" spans="1:16" x14ac:dyDescent="0.2">
      <c r="A39" s="106">
        <v>7</v>
      </c>
      <c r="B39" s="97" t="s">
        <v>154</v>
      </c>
      <c r="C39" s="98" t="s">
        <v>155</v>
      </c>
      <c r="D39" s="98"/>
      <c r="E39" s="97" t="s">
        <v>11</v>
      </c>
      <c r="F39" s="97" t="s">
        <v>156</v>
      </c>
      <c r="G39" s="97">
        <v>56.94</v>
      </c>
      <c r="H39" s="97">
        <v>30.56</v>
      </c>
      <c r="I39" s="97">
        <v>3.11</v>
      </c>
      <c r="J39" s="110">
        <v>6.1369999999999996</v>
      </c>
      <c r="K39" s="110" t="s">
        <v>85</v>
      </c>
      <c r="L39" s="101" t="s">
        <v>85</v>
      </c>
      <c r="M39" s="110" t="s">
        <v>85</v>
      </c>
      <c r="N39" s="99">
        <v>4.3E-3</v>
      </c>
      <c r="O39" s="116">
        <v>4.7E-2</v>
      </c>
      <c r="P39" s="117">
        <v>0.24099999999999999</v>
      </c>
    </row>
    <row r="40" spans="1:16" x14ac:dyDescent="0.2">
      <c r="A40" s="106">
        <v>8</v>
      </c>
      <c r="B40" s="97" t="s">
        <v>157</v>
      </c>
      <c r="C40" s="98" t="s">
        <v>158</v>
      </c>
      <c r="D40" s="98"/>
      <c r="E40" s="97" t="s">
        <v>11</v>
      </c>
      <c r="F40" s="97" t="s">
        <v>159</v>
      </c>
      <c r="G40" s="97">
        <v>53.41</v>
      </c>
      <c r="H40" s="97">
        <v>40.46</v>
      </c>
      <c r="I40" s="97">
        <v>13.06</v>
      </c>
      <c r="J40" s="110">
        <v>1.56</v>
      </c>
      <c r="K40" s="110" t="s">
        <v>85</v>
      </c>
      <c r="L40" s="101" t="s">
        <v>85</v>
      </c>
      <c r="M40" s="110" t="s">
        <v>85</v>
      </c>
      <c r="N40" s="99">
        <v>8.0999999999999996E-3</v>
      </c>
      <c r="O40" s="116">
        <v>0.152</v>
      </c>
      <c r="P40" s="117">
        <v>0.33700000000000002</v>
      </c>
    </row>
    <row r="41" spans="1:16" x14ac:dyDescent="0.2">
      <c r="A41" s="106">
        <v>9</v>
      </c>
      <c r="B41" s="97" t="s">
        <v>160</v>
      </c>
      <c r="C41" s="98" t="s">
        <v>161</v>
      </c>
      <c r="D41" s="98"/>
      <c r="E41" s="97" t="s">
        <v>11</v>
      </c>
      <c r="F41" s="97" t="s">
        <v>162</v>
      </c>
      <c r="G41" s="97">
        <v>12.72</v>
      </c>
      <c r="H41" s="97">
        <v>8.18</v>
      </c>
      <c r="I41" s="97">
        <v>1.62</v>
      </c>
      <c r="J41" s="110">
        <v>37.612000000000002</v>
      </c>
      <c r="K41" s="110">
        <v>1.4319999999999999</v>
      </c>
      <c r="L41" s="100">
        <v>26.265000000000001</v>
      </c>
      <c r="M41" s="97">
        <v>3.8072954999999999E-2</v>
      </c>
      <c r="N41" s="99">
        <v>2.1299999999999999E-2</v>
      </c>
      <c r="O41" s="116">
        <v>2.1000000000000001E-2</v>
      </c>
      <c r="P41" s="117">
        <v>0.16300000000000001</v>
      </c>
    </row>
    <row r="42" spans="1:16" x14ac:dyDescent="0.2">
      <c r="A42" s="118">
        <v>10</v>
      </c>
      <c r="B42" s="119" t="s">
        <v>163</v>
      </c>
      <c r="C42" s="120" t="s">
        <v>164</v>
      </c>
      <c r="D42" s="120"/>
      <c r="E42" s="119" t="s">
        <v>11</v>
      </c>
      <c r="F42" s="119" t="s">
        <v>165</v>
      </c>
      <c r="G42" s="119">
        <v>25.81</v>
      </c>
      <c r="H42" s="119">
        <v>17.670000000000002</v>
      </c>
      <c r="I42" s="119">
        <v>4.2699999999999996</v>
      </c>
      <c r="J42" s="121">
        <v>2.5</v>
      </c>
      <c r="K42" s="121">
        <v>1E-3</v>
      </c>
      <c r="L42" s="100">
        <v>2500</v>
      </c>
      <c r="M42" s="119">
        <v>4.0000000000000002E-4</v>
      </c>
      <c r="N42" s="122">
        <v>2.18E-2</v>
      </c>
      <c r="O42" s="112">
        <v>0.155</v>
      </c>
      <c r="P42" s="117">
        <v>0.23</v>
      </c>
    </row>
    <row r="43" spans="1:16" x14ac:dyDescent="0.2">
      <c r="A43" s="62">
        <v>11</v>
      </c>
      <c r="B43" s="123" t="s">
        <v>166</v>
      </c>
      <c r="C43" s="124" t="s">
        <v>167</v>
      </c>
      <c r="D43" s="124"/>
      <c r="E43" s="123" t="s">
        <v>11</v>
      </c>
      <c r="F43" s="123" t="s">
        <v>168</v>
      </c>
      <c r="G43" s="123">
        <v>11.36</v>
      </c>
      <c r="H43" s="123">
        <v>10.46</v>
      </c>
      <c r="I43" s="123">
        <v>3.65</v>
      </c>
      <c r="J43" s="125">
        <v>3.15</v>
      </c>
      <c r="K43" s="125">
        <v>0.36</v>
      </c>
      <c r="L43" s="100">
        <v>8.75</v>
      </c>
      <c r="M43" s="123">
        <v>0.114285714</v>
      </c>
      <c r="N43" s="126">
        <v>2.1899999999999999E-2</v>
      </c>
      <c r="O43" s="127">
        <v>0.22</v>
      </c>
      <c r="P43" s="117">
        <v>0.255</v>
      </c>
    </row>
    <row r="44" spans="1:16" x14ac:dyDescent="0.2">
      <c r="A44" s="92"/>
      <c r="B44" s="92"/>
      <c r="C44" s="109"/>
      <c r="D44" s="109"/>
      <c r="E44" s="92"/>
      <c r="F44" s="92"/>
      <c r="G44" s="102">
        <v>25.667272700000002</v>
      </c>
      <c r="H44" s="103">
        <v>16.491818179999999</v>
      </c>
      <c r="I44" s="103">
        <v>4.5590909100000001</v>
      </c>
      <c r="J44" s="92"/>
      <c r="K44" s="92"/>
      <c r="L44" s="92"/>
      <c r="M44" s="92"/>
      <c r="N44" s="104">
        <v>0.02</v>
      </c>
      <c r="O44" s="105">
        <v>0.06</v>
      </c>
      <c r="P44" s="105">
        <v>0.2</v>
      </c>
    </row>
    <row r="45" spans="1:16" x14ac:dyDescent="0.2">
      <c r="A45" s="161" t="s">
        <v>213</v>
      </c>
      <c r="B45" s="162"/>
      <c r="C45" s="163"/>
      <c r="D45" s="109"/>
      <c r="E45" s="92"/>
      <c r="F45" s="92"/>
      <c r="G45" s="92"/>
      <c r="H45" s="92"/>
      <c r="I45" s="92"/>
      <c r="J45" s="111"/>
      <c r="K45" s="111"/>
      <c r="L45" s="111"/>
      <c r="M45" s="92"/>
      <c r="N45" s="112"/>
      <c r="O45" s="112"/>
      <c r="P45" s="112"/>
    </row>
    <row r="46" spans="1:16" x14ac:dyDescent="0.2">
      <c r="A46" s="95" t="s">
        <v>0</v>
      </c>
      <c r="B46" s="107" t="s">
        <v>1</v>
      </c>
      <c r="C46" s="128" t="s">
        <v>2</v>
      </c>
      <c r="D46" s="114"/>
      <c r="E46" s="108" t="s">
        <v>3</v>
      </c>
      <c r="F46" s="108" t="s">
        <v>4</v>
      </c>
      <c r="G46" s="108" t="s">
        <v>5</v>
      </c>
      <c r="H46" s="108" t="s">
        <v>62</v>
      </c>
      <c r="I46" s="108" t="s">
        <v>48</v>
      </c>
      <c r="J46" s="108" t="s">
        <v>83</v>
      </c>
      <c r="K46" s="108" t="s">
        <v>84</v>
      </c>
      <c r="L46" s="108" t="s">
        <v>235</v>
      </c>
      <c r="M46" s="108" t="s">
        <v>49</v>
      </c>
      <c r="N46" s="108" t="s">
        <v>50</v>
      </c>
      <c r="O46" s="107" t="s">
        <v>64</v>
      </c>
      <c r="P46" s="95" t="s">
        <v>82</v>
      </c>
    </row>
    <row r="47" spans="1:16" x14ac:dyDescent="0.2">
      <c r="A47" s="106">
        <v>1</v>
      </c>
      <c r="B47" s="129" t="s">
        <v>178</v>
      </c>
      <c r="C47" s="130" t="s">
        <v>179</v>
      </c>
      <c r="D47" s="98"/>
      <c r="E47" s="97" t="s">
        <v>11</v>
      </c>
      <c r="F47" s="97" t="s">
        <v>180</v>
      </c>
      <c r="G47" s="97">
        <v>39.96</v>
      </c>
      <c r="H47" s="97">
        <v>15.15</v>
      </c>
      <c r="I47" s="97">
        <v>9.26</v>
      </c>
      <c r="J47" s="110">
        <v>40.259</v>
      </c>
      <c r="K47" s="110">
        <v>9.5760000000000005</v>
      </c>
      <c r="L47" s="100">
        <v>4.2039999999999997</v>
      </c>
      <c r="M47" s="97">
        <v>0.23785985700000001</v>
      </c>
      <c r="N47" s="99">
        <v>6.1800000000000001E-2</v>
      </c>
      <c r="O47" s="99">
        <v>9.6000000000000002E-2</v>
      </c>
      <c r="P47" s="99">
        <v>0.46800000000000003</v>
      </c>
    </row>
    <row r="48" spans="1:16" x14ac:dyDescent="0.2">
      <c r="A48" s="106">
        <v>2</v>
      </c>
      <c r="B48" s="129" t="s">
        <v>181</v>
      </c>
      <c r="C48" s="130" t="s">
        <v>182</v>
      </c>
      <c r="D48" s="98"/>
      <c r="E48" s="97" t="s">
        <v>11</v>
      </c>
      <c r="F48" s="97" t="s">
        <v>183</v>
      </c>
      <c r="G48" s="97">
        <v>21.49</v>
      </c>
      <c r="H48" s="97">
        <v>18.32</v>
      </c>
      <c r="I48" s="97">
        <v>2.96</v>
      </c>
      <c r="J48" s="110">
        <v>115.43</v>
      </c>
      <c r="K48" s="110">
        <v>12.458</v>
      </c>
      <c r="L48" s="100">
        <v>9.266</v>
      </c>
      <c r="M48" s="97">
        <v>0.107926882</v>
      </c>
      <c r="N48" s="99">
        <v>2.7400000000000001E-2</v>
      </c>
      <c r="O48" s="99">
        <v>4.2999999999999997E-2</v>
      </c>
      <c r="P48" s="99">
        <v>0.32700000000000001</v>
      </c>
    </row>
    <row r="49" spans="1:16" x14ac:dyDescent="0.2">
      <c r="A49" s="106">
        <v>3</v>
      </c>
      <c r="B49" s="129" t="s">
        <v>184</v>
      </c>
      <c r="C49" s="130" t="s">
        <v>185</v>
      </c>
      <c r="D49" s="98"/>
      <c r="E49" s="97" t="s">
        <v>11</v>
      </c>
      <c r="F49" s="97" t="s">
        <v>125</v>
      </c>
      <c r="G49" s="97">
        <v>17.850000000000001</v>
      </c>
      <c r="H49" s="97">
        <v>9.6300000000000008</v>
      </c>
      <c r="I49" s="97">
        <v>1.2</v>
      </c>
      <c r="J49" s="110">
        <v>427.95299999999997</v>
      </c>
      <c r="K49" s="110">
        <v>28.117000000000001</v>
      </c>
      <c r="L49" s="100">
        <v>15.22</v>
      </c>
      <c r="M49" s="97">
        <v>6.5701140000000005E-2</v>
      </c>
      <c r="N49" s="99">
        <v>2.86E-2</v>
      </c>
      <c r="O49" s="99">
        <v>7.0000000000000001E-3</v>
      </c>
      <c r="P49" s="99">
        <v>0.45500000000000002</v>
      </c>
    </row>
    <row r="50" spans="1:16" x14ac:dyDescent="0.2">
      <c r="A50" s="106">
        <v>4</v>
      </c>
      <c r="B50" s="129" t="s">
        <v>186</v>
      </c>
      <c r="C50" s="130" t="s">
        <v>187</v>
      </c>
      <c r="D50" s="98"/>
      <c r="E50" s="97" t="s">
        <v>11</v>
      </c>
      <c r="F50" s="97" t="s">
        <v>188</v>
      </c>
      <c r="G50" s="97">
        <v>15.71</v>
      </c>
      <c r="H50" s="97">
        <v>10.45</v>
      </c>
      <c r="I50" s="97">
        <v>11.96</v>
      </c>
      <c r="J50" s="110">
        <v>153.35400000000001</v>
      </c>
      <c r="K50" s="110">
        <v>5.2229999999999999</v>
      </c>
      <c r="L50" s="100">
        <v>29.361000000000001</v>
      </c>
      <c r="M50" s="97">
        <v>3.4058453000000002E-2</v>
      </c>
      <c r="N50" s="99">
        <v>1.4200000000000001E-2</v>
      </c>
      <c r="O50" s="99">
        <v>0.02</v>
      </c>
      <c r="P50" s="99">
        <v>0.22600000000000001</v>
      </c>
    </row>
    <row r="51" spans="1:16" x14ac:dyDescent="0.2">
      <c r="A51" s="106">
        <v>5</v>
      </c>
      <c r="B51" s="129" t="s">
        <v>189</v>
      </c>
      <c r="C51" s="130" t="s">
        <v>190</v>
      </c>
      <c r="D51" s="98"/>
      <c r="E51" s="97" t="s">
        <v>11</v>
      </c>
      <c r="F51" s="97" t="s">
        <v>191</v>
      </c>
      <c r="G51" s="97">
        <v>13.02</v>
      </c>
      <c r="H51" s="97">
        <v>9.77</v>
      </c>
      <c r="I51" s="97">
        <v>1.45</v>
      </c>
      <c r="J51" s="110">
        <v>303.56799999999998</v>
      </c>
      <c r="K51" s="110">
        <v>14</v>
      </c>
      <c r="L51" s="100">
        <v>21.683</v>
      </c>
      <c r="M51" s="97">
        <v>4.6118168000000001E-2</v>
      </c>
      <c r="N51" s="99">
        <v>2.69E-2</v>
      </c>
      <c r="O51" s="99">
        <v>8.9999999999999993E-3</v>
      </c>
      <c r="P51" s="99">
        <v>0.64900000000000002</v>
      </c>
    </row>
    <row r="52" spans="1:16" x14ac:dyDescent="0.2">
      <c r="A52" s="106">
        <v>6</v>
      </c>
      <c r="B52" s="129" t="s">
        <v>192</v>
      </c>
      <c r="C52" s="130" t="s">
        <v>193</v>
      </c>
      <c r="D52" s="98"/>
      <c r="E52" s="97" t="s">
        <v>11</v>
      </c>
      <c r="F52" s="97" t="s">
        <v>194</v>
      </c>
      <c r="G52" s="97">
        <v>17.989999999999998</v>
      </c>
      <c r="H52" s="97">
        <v>16.78</v>
      </c>
      <c r="I52" s="97">
        <v>3.04</v>
      </c>
      <c r="J52" s="110">
        <v>11.993</v>
      </c>
      <c r="K52" s="110">
        <v>2.879</v>
      </c>
      <c r="L52" s="100">
        <v>4.1660000000000004</v>
      </c>
      <c r="M52" s="97">
        <v>0.24005670000000001</v>
      </c>
      <c r="N52" s="99">
        <v>3.9899999999999998E-2</v>
      </c>
      <c r="O52" s="99">
        <v>0.19500000000000001</v>
      </c>
      <c r="P52" s="99">
        <v>0.36499999999999999</v>
      </c>
    </row>
    <row r="53" spans="1:16" x14ac:dyDescent="0.2">
      <c r="A53" s="106">
        <v>7</v>
      </c>
      <c r="B53" s="129" t="s">
        <v>195</v>
      </c>
      <c r="C53" s="130" t="s">
        <v>196</v>
      </c>
      <c r="D53" s="98"/>
      <c r="E53" s="97" t="s">
        <v>11</v>
      </c>
      <c r="F53" s="97" t="s">
        <v>197</v>
      </c>
      <c r="G53" s="97">
        <v>101.11</v>
      </c>
      <c r="H53" s="97">
        <v>21.25</v>
      </c>
      <c r="I53" s="97">
        <v>9.93</v>
      </c>
      <c r="J53" s="110">
        <v>21.206</v>
      </c>
      <c r="K53" s="110">
        <v>2.1680000000000001</v>
      </c>
      <c r="L53" s="100">
        <v>9.7810000000000006</v>
      </c>
      <c r="M53" s="97">
        <v>0.102235216</v>
      </c>
      <c r="N53" s="99">
        <v>2.8500000000000001E-2</v>
      </c>
      <c r="O53" s="99">
        <v>7.0000000000000001E-3</v>
      </c>
      <c r="P53" s="99">
        <v>4.5999999999999999E-2</v>
      </c>
    </row>
    <row r="54" spans="1:16" x14ac:dyDescent="0.2">
      <c r="A54" s="106">
        <v>8</v>
      </c>
      <c r="B54" s="129" t="s">
        <v>198</v>
      </c>
      <c r="C54" s="130" t="s">
        <v>199</v>
      </c>
      <c r="D54" s="98"/>
      <c r="E54" s="97" t="s">
        <v>11</v>
      </c>
      <c r="F54" s="97" t="s">
        <v>200</v>
      </c>
      <c r="G54" s="97">
        <v>15.98</v>
      </c>
      <c r="H54" s="97">
        <v>12.95</v>
      </c>
      <c r="I54" s="97">
        <v>2.02</v>
      </c>
      <c r="J54" s="110">
        <v>159.84</v>
      </c>
      <c r="K54" s="110">
        <v>3.7759999999999998</v>
      </c>
      <c r="L54" s="100">
        <v>42.331000000000003</v>
      </c>
      <c r="M54" s="97">
        <v>2.3623623999999999E-2</v>
      </c>
      <c r="N54" s="99">
        <v>3.0599999999999999E-2</v>
      </c>
      <c r="O54" s="99">
        <v>8.9999999999999993E-3</v>
      </c>
      <c r="P54" s="99">
        <v>0.219</v>
      </c>
    </row>
    <row r="55" spans="1:16" x14ac:dyDescent="0.2">
      <c r="A55" s="106">
        <v>9</v>
      </c>
      <c r="B55" s="129" t="s">
        <v>201</v>
      </c>
      <c r="C55" s="130" t="s">
        <v>202</v>
      </c>
      <c r="D55" s="98"/>
      <c r="E55" s="97" t="s">
        <v>11</v>
      </c>
      <c r="F55" s="97" t="s">
        <v>203</v>
      </c>
      <c r="G55" s="97">
        <v>16.02</v>
      </c>
      <c r="H55" s="97">
        <v>11.68</v>
      </c>
      <c r="I55" s="97">
        <v>1.32</v>
      </c>
      <c r="J55" s="110">
        <v>29.335000000000001</v>
      </c>
      <c r="K55" s="110">
        <v>9.5350000000000001</v>
      </c>
      <c r="L55" s="100">
        <v>3.077</v>
      </c>
      <c r="M55" s="97">
        <v>0.32503834999999998</v>
      </c>
      <c r="N55" s="99">
        <v>3.8100000000000002E-2</v>
      </c>
      <c r="O55" s="99">
        <v>3.5000000000000003E-2</v>
      </c>
      <c r="P55" s="99">
        <v>0.12</v>
      </c>
    </row>
    <row r="56" spans="1:16" x14ac:dyDescent="0.2">
      <c r="A56" s="106">
        <v>10</v>
      </c>
      <c r="B56" s="129" t="s">
        <v>204</v>
      </c>
      <c r="C56" s="130" t="s">
        <v>205</v>
      </c>
      <c r="D56" s="98"/>
      <c r="E56" s="97" t="s">
        <v>11</v>
      </c>
      <c r="F56" s="97" t="s">
        <v>206</v>
      </c>
      <c r="G56" s="97">
        <v>1.19</v>
      </c>
      <c r="H56" s="97">
        <v>5.89</v>
      </c>
      <c r="I56" s="97">
        <v>1.87</v>
      </c>
      <c r="J56" s="110">
        <v>354.59500000000003</v>
      </c>
      <c r="K56" s="110">
        <v>13.863</v>
      </c>
      <c r="L56" s="100">
        <v>25.579000000000001</v>
      </c>
      <c r="M56" s="97">
        <v>3.9095306000000003E-2</v>
      </c>
      <c r="N56" s="99">
        <v>4.2099999999999999E-2</v>
      </c>
      <c r="O56" s="99">
        <v>3.1E-2</v>
      </c>
      <c r="P56" s="99">
        <v>0.41399999999999998</v>
      </c>
    </row>
    <row r="57" spans="1:16" x14ac:dyDescent="0.2">
      <c r="A57" s="106">
        <v>11</v>
      </c>
      <c r="B57" s="129" t="s">
        <v>207</v>
      </c>
      <c r="C57" s="130" t="s">
        <v>208</v>
      </c>
      <c r="D57" s="98"/>
      <c r="E57" s="97" t="s">
        <v>11</v>
      </c>
      <c r="F57" s="97" t="s">
        <v>209</v>
      </c>
      <c r="G57" s="97">
        <v>7.41</v>
      </c>
      <c r="H57" s="97">
        <v>9.33</v>
      </c>
      <c r="I57" s="97">
        <v>2.11</v>
      </c>
      <c r="J57" s="110">
        <v>21.402999999999999</v>
      </c>
      <c r="K57" s="110">
        <v>2.2709999999999999</v>
      </c>
      <c r="L57" s="100">
        <v>9.4239999999999995</v>
      </c>
      <c r="M57" s="97">
        <v>0.106106621</v>
      </c>
      <c r="N57" s="99">
        <v>3.4500000000000003E-2</v>
      </c>
      <c r="O57" s="99">
        <v>8.2000000000000003E-2</v>
      </c>
      <c r="P57" s="99">
        <v>0.30499999999999999</v>
      </c>
    </row>
    <row r="58" spans="1:16" x14ac:dyDescent="0.2">
      <c r="A58" s="106">
        <v>12</v>
      </c>
      <c r="B58" s="129" t="s">
        <v>210</v>
      </c>
      <c r="C58" s="130" t="s">
        <v>211</v>
      </c>
      <c r="D58" s="98"/>
      <c r="E58" s="97" t="s">
        <v>11</v>
      </c>
      <c r="F58" s="97" t="s">
        <v>212</v>
      </c>
      <c r="G58" s="97">
        <v>11.8</v>
      </c>
      <c r="H58" s="97">
        <v>8.91</v>
      </c>
      <c r="I58" s="97">
        <v>1.07</v>
      </c>
      <c r="J58" s="110">
        <v>22.398</v>
      </c>
      <c r="K58" s="110">
        <v>12.289</v>
      </c>
      <c r="L58" s="100">
        <v>1.823</v>
      </c>
      <c r="M58" s="97">
        <v>0.54866505899999995</v>
      </c>
      <c r="N58" s="99">
        <v>9.6199999999999994E-2</v>
      </c>
      <c r="O58" s="97" t="s">
        <v>61</v>
      </c>
      <c r="P58" s="97" t="s">
        <v>61</v>
      </c>
    </row>
    <row r="59" spans="1:16" x14ac:dyDescent="0.2">
      <c r="A59" s="92"/>
      <c r="B59" s="112"/>
      <c r="C59" s="131"/>
      <c r="D59" s="109"/>
      <c r="E59" s="92"/>
      <c r="F59" s="92"/>
      <c r="G59" s="102">
        <v>23.294166700000002</v>
      </c>
      <c r="H59" s="103">
        <v>12.509166670000001</v>
      </c>
      <c r="I59" s="103">
        <v>4.0158333300000004</v>
      </c>
      <c r="J59" s="92"/>
      <c r="K59" s="92"/>
      <c r="L59" s="92"/>
      <c r="M59" s="92"/>
      <c r="N59" s="104">
        <v>0.04</v>
      </c>
      <c r="O59" s="105">
        <v>0.05</v>
      </c>
      <c r="P59" s="105">
        <v>0.33</v>
      </c>
    </row>
    <row r="60" spans="1:16" x14ac:dyDescent="0.2">
      <c r="A60" s="161" t="s">
        <v>219</v>
      </c>
      <c r="B60" s="162"/>
      <c r="C60" s="163"/>
      <c r="D60" s="109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</row>
    <row r="61" spans="1:16" x14ac:dyDescent="0.2">
      <c r="A61" s="102" t="s">
        <v>0</v>
      </c>
      <c r="B61" s="103" t="s">
        <v>1</v>
      </c>
      <c r="C61" s="113" t="s">
        <v>2</v>
      </c>
      <c r="D61" s="114"/>
      <c r="E61" s="108" t="s">
        <v>3</v>
      </c>
      <c r="F61" s="108" t="s">
        <v>4</v>
      </c>
      <c r="G61" s="108" t="s">
        <v>5</v>
      </c>
      <c r="H61" s="108" t="s">
        <v>51</v>
      </c>
      <c r="I61" s="108" t="s">
        <v>48</v>
      </c>
      <c r="J61" s="108" t="s">
        <v>83</v>
      </c>
      <c r="K61" s="108" t="s">
        <v>84</v>
      </c>
      <c r="L61" s="108" t="s">
        <v>235</v>
      </c>
      <c r="M61" s="108" t="s">
        <v>49</v>
      </c>
      <c r="N61" s="108" t="s">
        <v>50</v>
      </c>
      <c r="O61" s="108" t="s">
        <v>64</v>
      </c>
      <c r="P61" s="108" t="s">
        <v>82</v>
      </c>
    </row>
    <row r="62" spans="1:16" x14ac:dyDescent="0.2">
      <c r="A62" s="106">
        <v>1</v>
      </c>
      <c r="B62" s="99" t="s">
        <v>220</v>
      </c>
      <c r="C62" s="132" t="s">
        <v>221</v>
      </c>
      <c r="D62" s="98"/>
      <c r="E62" s="97" t="s">
        <v>11</v>
      </c>
      <c r="F62" s="97" t="s">
        <v>222</v>
      </c>
      <c r="G62" s="97">
        <v>12.71</v>
      </c>
      <c r="H62" s="97">
        <v>9.01</v>
      </c>
      <c r="I62" s="97">
        <v>0.91</v>
      </c>
      <c r="J62" s="110">
        <v>51.058</v>
      </c>
      <c r="K62" s="110">
        <v>10.14</v>
      </c>
      <c r="L62" s="100">
        <v>5.0350000000000001</v>
      </c>
      <c r="M62" s="97">
        <v>0.198597673</v>
      </c>
      <c r="N62" s="99">
        <v>3.0800000000000001E-2</v>
      </c>
      <c r="O62" s="99">
        <v>1.4E-2</v>
      </c>
      <c r="P62" s="99">
        <v>0.108</v>
      </c>
    </row>
    <row r="63" spans="1:16" x14ac:dyDescent="0.2">
      <c r="A63" s="106">
        <v>2</v>
      </c>
      <c r="B63" s="99" t="s">
        <v>223</v>
      </c>
      <c r="C63" s="132" t="s">
        <v>224</v>
      </c>
      <c r="D63" s="98"/>
      <c r="E63" s="97" t="s">
        <v>11</v>
      </c>
      <c r="F63" s="97" t="s">
        <v>225</v>
      </c>
      <c r="G63" s="97">
        <v>6.76</v>
      </c>
      <c r="H63" s="97" t="s">
        <v>61</v>
      </c>
      <c r="I63" s="97">
        <v>2.1800000000000002</v>
      </c>
      <c r="J63" s="110">
        <v>5.851</v>
      </c>
      <c r="K63" s="110" t="s">
        <v>85</v>
      </c>
      <c r="L63" s="101" t="s">
        <v>85</v>
      </c>
      <c r="M63" s="110" t="s">
        <v>85</v>
      </c>
      <c r="N63" s="99">
        <v>0.1012</v>
      </c>
      <c r="O63" s="99">
        <v>-8.0000000000000002E-3</v>
      </c>
      <c r="P63" s="99">
        <v>-4.5999999999999999E-2</v>
      </c>
    </row>
    <row r="64" spans="1:16" x14ac:dyDescent="0.2">
      <c r="A64" s="106">
        <v>3</v>
      </c>
      <c r="B64" s="99" t="s">
        <v>226</v>
      </c>
      <c r="C64" s="132" t="s">
        <v>227</v>
      </c>
      <c r="D64" s="98"/>
      <c r="E64" s="97" t="s">
        <v>11</v>
      </c>
      <c r="F64" s="97" t="s">
        <v>228</v>
      </c>
      <c r="G64" s="97">
        <v>12.36</v>
      </c>
      <c r="H64" s="97">
        <v>9.3000000000000007</v>
      </c>
      <c r="I64" s="97">
        <v>1.76</v>
      </c>
      <c r="J64" s="110">
        <v>144.048</v>
      </c>
      <c r="K64" s="110">
        <v>3.472</v>
      </c>
      <c r="L64" s="100">
        <v>41.488</v>
      </c>
      <c r="M64" s="97">
        <v>2.4103077000000001E-2</v>
      </c>
      <c r="N64" s="99">
        <v>1.09E-2</v>
      </c>
      <c r="O64" s="99">
        <v>4.0000000000000001E-3</v>
      </c>
      <c r="P64" s="99">
        <v>0.113</v>
      </c>
    </row>
    <row r="65" spans="1:16" x14ac:dyDescent="0.2">
      <c r="A65" s="92"/>
      <c r="B65" s="112"/>
      <c r="C65" s="131"/>
      <c r="D65" s="109"/>
      <c r="E65" s="92"/>
      <c r="F65" s="92"/>
      <c r="G65" s="102">
        <v>10.61</v>
      </c>
      <c r="H65" s="103">
        <v>9.1549999999999994</v>
      </c>
      <c r="I65" s="103">
        <v>1.6166666700000001</v>
      </c>
      <c r="J65" s="92"/>
      <c r="K65" s="92"/>
      <c r="L65" s="92"/>
      <c r="M65" s="92"/>
      <c r="N65" s="104">
        <v>0.05</v>
      </c>
      <c r="O65" s="105">
        <v>0</v>
      </c>
      <c r="P65" s="105">
        <v>0.06</v>
      </c>
    </row>
    <row r="66" spans="1:16" x14ac:dyDescent="0.2">
      <c r="A66" s="92"/>
      <c r="B66" s="112"/>
      <c r="C66" s="131"/>
      <c r="D66" s="109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</row>
  </sheetData>
  <mergeCells count="16">
    <mergeCell ref="C7:D7"/>
    <mergeCell ref="A1:C1"/>
    <mergeCell ref="A3:C3"/>
    <mergeCell ref="C4:D4"/>
    <mergeCell ref="C5:D5"/>
    <mergeCell ref="C6:D6"/>
    <mergeCell ref="A16:C16"/>
    <mergeCell ref="A31:C31"/>
    <mergeCell ref="A45:C45"/>
    <mergeCell ref="A60:C60"/>
    <mergeCell ref="C8:D8"/>
    <mergeCell ref="C9:D9"/>
    <mergeCell ref="C10:D10"/>
    <mergeCell ref="C11:D11"/>
    <mergeCell ref="C12:D12"/>
    <mergeCell ref="C13:D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8289E-AA99-E647-ABAA-9F8B65167719}">
  <dimension ref="A1:P68"/>
  <sheetViews>
    <sheetView tabSelected="1" workbookViewId="0">
      <selection activeCell="S73" sqref="S73"/>
    </sheetView>
  </sheetViews>
  <sheetFormatPr baseColWidth="10" defaultRowHeight="16" x14ac:dyDescent="0.2"/>
  <cols>
    <col min="4" max="4" width="24.33203125" customWidth="1"/>
    <col min="7" max="7" width="10.83203125" style="4"/>
    <col min="8" max="8" width="11.6640625" bestFit="1" customWidth="1"/>
    <col min="9" max="9" width="12.83203125" bestFit="1" customWidth="1"/>
    <col min="11" max="11" width="18.5" style="4" bestFit="1" customWidth="1"/>
    <col min="12" max="12" width="10.83203125" style="4"/>
    <col min="14" max="14" width="12.83203125" bestFit="1" customWidth="1"/>
    <col min="15" max="16" width="18.5" bestFit="1" customWidth="1"/>
  </cols>
  <sheetData>
    <row r="1" spans="1:16" x14ac:dyDescent="0.2">
      <c r="A1" s="161" t="s">
        <v>47</v>
      </c>
      <c r="B1" s="162"/>
      <c r="C1" s="163"/>
      <c r="D1" s="109"/>
      <c r="E1" s="92"/>
      <c r="F1" s="92"/>
    </row>
    <row r="2" spans="1:16" x14ac:dyDescent="0.2">
      <c r="A2" s="93"/>
      <c r="B2" s="93"/>
      <c r="C2" s="93"/>
      <c r="D2" s="109"/>
      <c r="E2" s="92"/>
      <c r="F2" s="92"/>
      <c r="H2" s="177" t="s">
        <v>238</v>
      </c>
      <c r="I2" s="177"/>
      <c r="J2" s="135">
        <v>4.47</v>
      </c>
    </row>
    <row r="3" spans="1:16" x14ac:dyDescent="0.2">
      <c r="A3" s="92"/>
      <c r="B3" s="92"/>
      <c r="C3" s="109"/>
      <c r="D3" s="109"/>
      <c r="E3" s="92"/>
      <c r="F3" s="92"/>
      <c r="H3" s="177" t="s">
        <v>240</v>
      </c>
      <c r="I3" s="177"/>
      <c r="J3" s="136">
        <v>0.3</v>
      </c>
    </row>
    <row r="4" spans="1:16" x14ac:dyDescent="0.2">
      <c r="A4" s="92"/>
      <c r="B4" s="92"/>
      <c r="C4" s="109"/>
      <c r="D4" s="109"/>
      <c r="E4" s="92"/>
      <c r="F4" s="92"/>
      <c r="H4" s="2"/>
      <c r="I4" s="2"/>
      <c r="J4" s="141"/>
    </row>
    <row r="5" spans="1:16" x14ac:dyDescent="0.2">
      <c r="A5" s="181" t="s">
        <v>87</v>
      </c>
      <c r="B5" s="181"/>
      <c r="C5" s="181"/>
      <c r="D5" s="109"/>
      <c r="E5" s="92"/>
      <c r="F5" s="92"/>
      <c r="I5" s="174" t="s">
        <v>243</v>
      </c>
      <c r="J5" s="174"/>
      <c r="K5" s="174"/>
      <c r="N5" s="174" t="s">
        <v>244</v>
      </c>
      <c r="O5" s="174"/>
      <c r="P5" s="174"/>
    </row>
    <row r="6" spans="1:16" x14ac:dyDescent="0.2">
      <c r="A6" s="102" t="s">
        <v>0</v>
      </c>
      <c r="B6" s="103" t="s">
        <v>1</v>
      </c>
      <c r="C6" s="167" t="s">
        <v>2</v>
      </c>
      <c r="D6" s="168"/>
      <c r="E6" s="108" t="s">
        <v>3</v>
      </c>
      <c r="F6" s="108" t="s">
        <v>4</v>
      </c>
      <c r="G6" s="95" t="s">
        <v>236</v>
      </c>
      <c r="H6" s="95" t="s">
        <v>237</v>
      </c>
      <c r="I6" s="95" t="s">
        <v>239</v>
      </c>
      <c r="J6" s="95" t="s">
        <v>6</v>
      </c>
      <c r="K6" s="95" t="s">
        <v>241</v>
      </c>
      <c r="L6" s="137" t="s">
        <v>242</v>
      </c>
      <c r="N6" s="95" t="s">
        <v>239</v>
      </c>
      <c r="O6" s="108" t="s">
        <v>241</v>
      </c>
      <c r="P6" s="140" t="s">
        <v>242</v>
      </c>
    </row>
    <row r="7" spans="1:16" x14ac:dyDescent="0.2">
      <c r="A7" s="106">
        <v>1</v>
      </c>
      <c r="B7" s="97" t="s">
        <v>9</v>
      </c>
      <c r="C7" s="164" t="s">
        <v>10</v>
      </c>
      <c r="D7" s="165"/>
      <c r="E7" s="97" t="s">
        <v>11</v>
      </c>
      <c r="F7" s="97" t="s">
        <v>12</v>
      </c>
      <c r="G7" s="5">
        <v>6.39</v>
      </c>
      <c r="H7" s="63">
        <v>0.14499999999999999</v>
      </c>
      <c r="I7" s="1">
        <f>G7*(8.5+2*H7*100)*4.4/$J$2</f>
        <v>235.87248322147656</v>
      </c>
      <c r="J7" s="23">
        <v>231</v>
      </c>
      <c r="K7" s="5">
        <f t="shared" ref="K7:K15" si="0">(1-$J$3)*I7</f>
        <v>165.11073825503357</v>
      </c>
      <c r="L7" s="15" t="str">
        <f t="shared" ref="L7:L15" si="1">IF(J7&lt;K7,"Buy","Sell")</f>
        <v>Sell</v>
      </c>
      <c r="N7" s="5">
        <f t="shared" ref="N7:N15" si="2">G7*(7 + H7*100)*4.4/$J$2</f>
        <v>135.23355704697988</v>
      </c>
      <c r="O7" s="5">
        <f>(1-$J$3)*N7</f>
        <v>94.663489932885909</v>
      </c>
      <c r="P7" s="15" t="str">
        <f t="shared" ref="P7:P15" si="3">IF(J7&lt;O7,"Buy","Sell")</f>
        <v>Sell</v>
      </c>
    </row>
    <row r="8" spans="1:16" x14ac:dyDescent="0.2">
      <c r="A8" s="106">
        <v>2</v>
      </c>
      <c r="B8" s="97" t="s">
        <v>13</v>
      </c>
      <c r="C8" s="164" t="s">
        <v>14</v>
      </c>
      <c r="D8" s="165"/>
      <c r="E8" s="97" t="s">
        <v>11</v>
      </c>
      <c r="F8" s="97" t="s">
        <v>15</v>
      </c>
      <c r="G8" s="5">
        <v>10.220000000000001</v>
      </c>
      <c r="H8" s="65">
        <v>0.18990000000000001</v>
      </c>
      <c r="I8" s="1">
        <f t="shared" ref="I8:I15" si="4">G8*(8.5+2*H8*100)*4.4/$J$2</f>
        <v>467.58672035794194</v>
      </c>
      <c r="J8" s="27">
        <v>375</v>
      </c>
      <c r="K8" s="5">
        <f t="shared" si="0"/>
        <v>327.31070425055935</v>
      </c>
      <c r="L8" s="17" t="str">
        <f t="shared" si="1"/>
        <v>Sell</v>
      </c>
      <c r="N8" s="5">
        <f t="shared" si="2"/>
        <v>261.45823713646541</v>
      </c>
      <c r="O8" s="5">
        <f t="shared" ref="O8:O15" si="5">(1-$J$3)*N8</f>
        <v>183.02076599552578</v>
      </c>
      <c r="P8" s="15" t="str">
        <f t="shared" si="3"/>
        <v>Sell</v>
      </c>
    </row>
    <row r="9" spans="1:16" x14ac:dyDescent="0.2">
      <c r="A9" s="106">
        <v>3</v>
      </c>
      <c r="B9" s="97" t="s">
        <v>16</v>
      </c>
      <c r="C9" s="175" t="s">
        <v>17</v>
      </c>
      <c r="D9" s="180"/>
      <c r="E9" s="97" t="s">
        <v>11</v>
      </c>
      <c r="F9" s="97" t="s">
        <v>18</v>
      </c>
      <c r="G9" s="5">
        <v>9.84</v>
      </c>
      <c r="H9" s="65">
        <v>0.13189999999999999</v>
      </c>
      <c r="I9" s="1">
        <f t="shared" si="4"/>
        <v>337.84440268456376</v>
      </c>
      <c r="J9" s="27">
        <v>178.26</v>
      </c>
      <c r="K9" s="5">
        <f t="shared" si="0"/>
        <v>236.49108187919461</v>
      </c>
      <c r="L9" s="17" t="str">
        <f t="shared" si="1"/>
        <v>Buy</v>
      </c>
      <c r="N9" s="5">
        <f t="shared" si="2"/>
        <v>195.55844295302012</v>
      </c>
      <c r="O9" s="5">
        <f t="shared" si="5"/>
        <v>136.89091006711408</v>
      </c>
      <c r="P9" s="15" t="str">
        <f t="shared" si="3"/>
        <v>Sell</v>
      </c>
    </row>
    <row r="10" spans="1:16" x14ac:dyDescent="0.2">
      <c r="A10" s="106">
        <v>4</v>
      </c>
      <c r="B10" s="97" t="s">
        <v>19</v>
      </c>
      <c r="C10" s="164" t="s">
        <v>20</v>
      </c>
      <c r="D10" s="165"/>
      <c r="E10" s="97" t="s">
        <v>11</v>
      </c>
      <c r="F10" s="97" t="s">
        <v>21</v>
      </c>
      <c r="G10" s="5">
        <v>15.49</v>
      </c>
      <c r="H10" s="65">
        <v>4.4600000000000001E-2</v>
      </c>
      <c r="I10" s="1">
        <f t="shared" si="4"/>
        <v>265.61018344519022</v>
      </c>
      <c r="J10" s="27">
        <v>117.93</v>
      </c>
      <c r="K10" s="5">
        <f t="shared" si="0"/>
        <v>185.92712841163313</v>
      </c>
      <c r="L10" s="17" t="str">
        <f t="shared" si="1"/>
        <v>Buy</v>
      </c>
      <c r="N10" s="5">
        <f t="shared" si="2"/>
        <v>174.73551677852353</v>
      </c>
      <c r="O10" s="5">
        <f t="shared" si="5"/>
        <v>122.31486174496646</v>
      </c>
      <c r="P10" s="15" t="str">
        <f t="shared" si="3"/>
        <v>Buy</v>
      </c>
    </row>
    <row r="11" spans="1:16" x14ac:dyDescent="0.2">
      <c r="A11" s="106">
        <v>5</v>
      </c>
      <c r="B11" s="97" t="s">
        <v>22</v>
      </c>
      <c r="C11" s="164" t="s">
        <v>23</v>
      </c>
      <c r="D11" s="165"/>
      <c r="E11" s="97" t="s">
        <v>11</v>
      </c>
      <c r="F11" s="97" t="s">
        <v>24</v>
      </c>
      <c r="G11" s="5">
        <v>1.8</v>
      </c>
      <c r="H11" s="65">
        <v>-5.7799999999999997E-2</v>
      </c>
      <c r="I11" s="1">
        <f t="shared" si="4"/>
        <v>-5.4217449664429527</v>
      </c>
      <c r="J11" s="27">
        <v>46.55</v>
      </c>
      <c r="K11" s="5">
        <f t="shared" si="0"/>
        <v>-3.7952214765100667</v>
      </c>
      <c r="L11" s="17" t="str">
        <f t="shared" si="1"/>
        <v>Sell</v>
      </c>
      <c r="N11" s="5">
        <f t="shared" si="2"/>
        <v>2.1616107382550349</v>
      </c>
      <c r="O11" s="5">
        <f t="shared" si="5"/>
        <v>1.5131275167785243</v>
      </c>
      <c r="P11" s="15" t="str">
        <f t="shared" si="3"/>
        <v>Sell</v>
      </c>
    </row>
    <row r="12" spans="1:16" x14ac:dyDescent="0.2">
      <c r="A12" s="106">
        <v>6</v>
      </c>
      <c r="B12" s="97" t="s">
        <v>25</v>
      </c>
      <c r="C12" s="193" t="s">
        <v>26</v>
      </c>
      <c r="D12" s="194"/>
      <c r="E12" s="97" t="s">
        <v>11</v>
      </c>
      <c r="F12" s="97" t="s">
        <v>27</v>
      </c>
      <c r="G12" s="5">
        <v>1.1399999999999999</v>
      </c>
      <c r="H12" s="65">
        <v>0.21049999999999999</v>
      </c>
      <c r="I12" s="1">
        <f t="shared" si="4"/>
        <v>56.780671140939603</v>
      </c>
      <c r="J12" s="27">
        <v>13.19</v>
      </c>
      <c r="K12" s="5">
        <f t="shared" si="0"/>
        <v>39.746469798657721</v>
      </c>
      <c r="L12" s="17" t="str">
        <f t="shared" si="1"/>
        <v>Buy</v>
      </c>
      <c r="N12" s="5">
        <f t="shared" si="2"/>
        <v>31.476241610738256</v>
      </c>
      <c r="O12" s="5">
        <f t="shared" si="5"/>
        <v>22.033369127516778</v>
      </c>
      <c r="P12" s="15" t="str">
        <f t="shared" si="3"/>
        <v>Buy</v>
      </c>
    </row>
    <row r="13" spans="1:16" x14ac:dyDescent="0.2">
      <c r="A13" s="106">
        <v>7</v>
      </c>
      <c r="B13" s="97" t="s">
        <v>28</v>
      </c>
      <c r="C13" s="164" t="s">
        <v>29</v>
      </c>
      <c r="D13" s="165"/>
      <c r="E13" s="97" t="s">
        <v>11</v>
      </c>
      <c r="F13" s="97" t="s">
        <v>30</v>
      </c>
      <c r="G13" s="5">
        <v>1.6</v>
      </c>
      <c r="H13" s="65">
        <v>0.14269999999999999</v>
      </c>
      <c r="I13" s="1">
        <f t="shared" si="4"/>
        <v>58.33592841163312</v>
      </c>
      <c r="J13" s="27">
        <v>89.46</v>
      </c>
      <c r="K13" s="5">
        <f t="shared" si="0"/>
        <v>40.835149888143178</v>
      </c>
      <c r="L13" s="17" t="str">
        <f t="shared" si="1"/>
        <v>Sell</v>
      </c>
      <c r="N13" s="5">
        <f t="shared" si="2"/>
        <v>33.49906040268457</v>
      </c>
      <c r="O13" s="5">
        <f t="shared" si="5"/>
        <v>23.449342281879197</v>
      </c>
      <c r="P13" s="15" t="str">
        <f t="shared" si="3"/>
        <v>Sell</v>
      </c>
    </row>
    <row r="14" spans="1:16" x14ac:dyDescent="0.2">
      <c r="A14" s="106">
        <v>8</v>
      </c>
      <c r="B14" s="97" t="s">
        <v>31</v>
      </c>
      <c r="C14" s="164" t="s">
        <v>32</v>
      </c>
      <c r="D14" s="165"/>
      <c r="E14" s="97" t="s">
        <v>11</v>
      </c>
      <c r="F14" s="97" t="s">
        <v>33</v>
      </c>
      <c r="G14" s="5">
        <v>0.43</v>
      </c>
      <c r="H14" s="65">
        <v>7.1499999999999994E-2</v>
      </c>
      <c r="I14" s="1">
        <f t="shared" si="4"/>
        <v>9.6504697986577188</v>
      </c>
      <c r="J14" s="27">
        <v>15.94</v>
      </c>
      <c r="K14" s="5">
        <f t="shared" si="0"/>
        <v>6.7553288590604028</v>
      </c>
      <c r="L14" s="17" t="str">
        <f t="shared" si="1"/>
        <v>Sell</v>
      </c>
      <c r="N14" s="5">
        <f t="shared" si="2"/>
        <v>5.9892170022371367</v>
      </c>
      <c r="O14" s="5">
        <f t="shared" si="5"/>
        <v>4.1924519015659953</v>
      </c>
      <c r="P14" s="15" t="str">
        <f t="shared" si="3"/>
        <v>Sell</v>
      </c>
    </row>
    <row r="15" spans="1:16" x14ac:dyDescent="0.2">
      <c r="A15" s="106">
        <v>9</v>
      </c>
      <c r="B15" s="97" t="s">
        <v>34</v>
      </c>
      <c r="C15" s="164" t="s">
        <v>35</v>
      </c>
      <c r="D15" s="165"/>
      <c r="E15" s="97" t="s">
        <v>11</v>
      </c>
      <c r="F15" s="97" t="s">
        <v>36</v>
      </c>
      <c r="G15" s="5">
        <v>1.1100000000000001</v>
      </c>
      <c r="H15" s="65">
        <v>7.6100000000000001E-2</v>
      </c>
      <c r="I15" s="1">
        <f t="shared" si="4"/>
        <v>25.916885906040271</v>
      </c>
      <c r="J15" s="27">
        <v>41.49</v>
      </c>
      <c r="K15" s="5">
        <f t="shared" si="0"/>
        <v>18.141820134228187</v>
      </c>
      <c r="L15" s="17" t="str">
        <f t="shared" si="1"/>
        <v>Sell</v>
      </c>
      <c r="N15" s="5">
        <f t="shared" si="2"/>
        <v>15.963140939597318</v>
      </c>
      <c r="O15" s="5">
        <f t="shared" si="5"/>
        <v>11.174198657718122</v>
      </c>
      <c r="P15" s="15" t="str">
        <f t="shared" si="3"/>
        <v>Sell</v>
      </c>
    </row>
    <row r="16" spans="1:16" x14ac:dyDescent="0.2">
      <c r="A16" s="92"/>
      <c r="B16" s="92"/>
      <c r="C16" s="109"/>
      <c r="D16" s="109"/>
      <c r="E16" s="92"/>
      <c r="F16" s="92"/>
      <c r="H16" s="60"/>
      <c r="J16" s="4"/>
    </row>
    <row r="17" spans="1:16" x14ac:dyDescent="0.2">
      <c r="A17" s="92"/>
      <c r="B17" s="92"/>
      <c r="C17" s="109"/>
      <c r="D17" s="109"/>
      <c r="E17" s="92"/>
      <c r="F17" s="92"/>
      <c r="H17" s="12"/>
      <c r="J17" s="4"/>
    </row>
    <row r="18" spans="1:16" x14ac:dyDescent="0.2">
      <c r="A18" s="161" t="s">
        <v>129</v>
      </c>
      <c r="B18" s="162"/>
      <c r="C18" s="163"/>
      <c r="D18" s="109"/>
      <c r="E18" s="92"/>
      <c r="F18" s="92"/>
      <c r="H18" s="12"/>
      <c r="J18" s="4"/>
    </row>
    <row r="19" spans="1:16" x14ac:dyDescent="0.2">
      <c r="A19" s="102" t="s">
        <v>0</v>
      </c>
      <c r="B19" s="103" t="s">
        <v>1</v>
      </c>
      <c r="C19" s="216" t="s">
        <v>2</v>
      </c>
      <c r="D19" s="217"/>
      <c r="E19" s="108" t="s">
        <v>3</v>
      </c>
      <c r="F19" s="108" t="s">
        <v>4</v>
      </c>
      <c r="G19" s="95" t="s">
        <v>236</v>
      </c>
      <c r="H19" s="108" t="s">
        <v>237</v>
      </c>
      <c r="I19" s="108" t="s">
        <v>239</v>
      </c>
      <c r="J19" s="108" t="s">
        <v>6</v>
      </c>
      <c r="K19" s="108" t="s">
        <v>241</v>
      </c>
      <c r="L19" s="138" t="s">
        <v>242</v>
      </c>
      <c r="N19" s="95" t="s">
        <v>239</v>
      </c>
      <c r="O19" s="108" t="s">
        <v>241</v>
      </c>
      <c r="P19" s="140" t="s">
        <v>242</v>
      </c>
    </row>
    <row r="20" spans="1:16" x14ac:dyDescent="0.2">
      <c r="A20" s="106">
        <v>1</v>
      </c>
      <c r="B20" s="97" t="s">
        <v>88</v>
      </c>
      <c r="C20" s="178" t="s">
        <v>89</v>
      </c>
      <c r="D20" s="179"/>
      <c r="E20" s="97" t="s">
        <v>11</v>
      </c>
      <c r="F20" s="97" t="s">
        <v>90</v>
      </c>
      <c r="G20" s="5">
        <v>12.08</v>
      </c>
      <c r="H20" s="63">
        <v>4.6100000000000002E-2</v>
      </c>
      <c r="I20" s="1">
        <f>G20*(8.5+2*H20*100)*4.4/$J$2</f>
        <v>210.70546756152126</v>
      </c>
      <c r="J20" s="5">
        <v>142.63999999999999</v>
      </c>
      <c r="K20" s="5">
        <f t="shared" ref="K20:K31" si="6">(1-$J$3)*I20</f>
        <v>147.49382729306487</v>
      </c>
      <c r="L20" s="5" t="str">
        <f t="shared" ref="L20:L31" si="7">IF(J20&lt;K20,"Buy","Sell")</f>
        <v>Buy</v>
      </c>
      <c r="N20" s="5">
        <f t="shared" ref="N20:N31" si="8">G20*(7+ 1*H20*100)*4.4/$J$2</f>
        <v>138.05251006711413</v>
      </c>
      <c r="O20" s="5">
        <f>(1-$J$3)*N20</f>
        <v>96.636757046979881</v>
      </c>
      <c r="P20" s="15" t="str">
        <f>IF(J20&lt;O20,"Buy","Sell")</f>
        <v>Sell</v>
      </c>
    </row>
    <row r="21" spans="1:16" x14ac:dyDescent="0.2">
      <c r="A21" s="106">
        <v>2</v>
      </c>
      <c r="B21" s="97" t="s">
        <v>91</v>
      </c>
      <c r="C21" s="175" t="s">
        <v>92</v>
      </c>
      <c r="D21" s="176"/>
      <c r="E21" s="97" t="s">
        <v>11</v>
      </c>
      <c r="F21" s="97" t="s">
        <v>93</v>
      </c>
      <c r="G21" s="5">
        <v>3.19</v>
      </c>
      <c r="H21" s="65">
        <v>7.7499999999999999E-2</v>
      </c>
      <c r="I21" s="1">
        <f t="shared" ref="I21:I24" si="9">G21*(8.5+2*H21*100)*4.4/$J$2</f>
        <v>75.361073825503368</v>
      </c>
      <c r="J21" s="5">
        <v>36.5</v>
      </c>
      <c r="K21" s="5">
        <f t="shared" si="6"/>
        <v>52.752751677852352</v>
      </c>
      <c r="L21" s="5" t="str">
        <f t="shared" si="7"/>
        <v>Buy</v>
      </c>
      <c r="N21" s="5">
        <f t="shared" si="8"/>
        <v>46.315659955257281</v>
      </c>
      <c r="O21" s="5">
        <f t="shared" ref="O21:O31" si="10">(1-$J$3)*N21</f>
        <v>32.420961968680096</v>
      </c>
      <c r="P21" s="15" t="str">
        <f t="shared" ref="P21:P31" si="11">IF(J21&lt;O21,"Buy","Sell")</f>
        <v>Sell</v>
      </c>
    </row>
    <row r="22" spans="1:16" x14ac:dyDescent="0.2">
      <c r="A22" s="106">
        <v>3</v>
      </c>
      <c r="B22" s="97" t="s">
        <v>94</v>
      </c>
      <c r="C22" s="164" t="s">
        <v>95</v>
      </c>
      <c r="D22" s="169"/>
      <c r="E22" s="97" t="s">
        <v>11</v>
      </c>
      <c r="F22" s="97" t="s">
        <v>96</v>
      </c>
      <c r="G22" s="5">
        <v>3.14</v>
      </c>
      <c r="H22" s="65">
        <v>0.10009999999999999</v>
      </c>
      <c r="I22" s="1">
        <f t="shared" si="9"/>
        <v>88.1504071588367</v>
      </c>
      <c r="J22" s="5">
        <v>48.25</v>
      </c>
      <c r="K22" s="5">
        <f t="shared" si="6"/>
        <v>61.705285011185687</v>
      </c>
      <c r="L22" s="5" t="str">
        <f t="shared" si="7"/>
        <v>Buy</v>
      </c>
      <c r="N22" s="5">
        <f t="shared" si="8"/>
        <v>52.574979865771809</v>
      </c>
      <c r="O22" s="5">
        <f t="shared" si="10"/>
        <v>36.80248590604026</v>
      </c>
      <c r="P22" s="15" t="str">
        <f t="shared" si="11"/>
        <v>Sell</v>
      </c>
    </row>
    <row r="23" spans="1:16" x14ac:dyDescent="0.2">
      <c r="A23" s="106">
        <v>4</v>
      </c>
      <c r="B23" s="97" t="s">
        <v>97</v>
      </c>
      <c r="C23" s="164" t="s">
        <v>98</v>
      </c>
      <c r="D23" s="169"/>
      <c r="E23" s="97" t="s">
        <v>99</v>
      </c>
      <c r="F23" s="97" t="s">
        <v>100</v>
      </c>
      <c r="G23" s="5">
        <v>8.59</v>
      </c>
      <c r="H23" s="65">
        <v>7.5399999999999995E-2</v>
      </c>
      <c r="I23" s="1">
        <f t="shared" si="9"/>
        <v>199.38024161073824</v>
      </c>
      <c r="J23" s="5">
        <v>103.75</v>
      </c>
      <c r="K23" s="5">
        <f t="shared" si="6"/>
        <v>139.56616912751676</v>
      </c>
      <c r="L23" s="5" t="str">
        <f t="shared" si="7"/>
        <v>Buy</v>
      </c>
      <c r="N23" s="5">
        <f t="shared" si="8"/>
        <v>122.94269351230426</v>
      </c>
      <c r="O23" s="5">
        <f t="shared" si="10"/>
        <v>86.059885458612982</v>
      </c>
      <c r="P23" s="15" t="str">
        <f t="shared" si="11"/>
        <v>Sell</v>
      </c>
    </row>
    <row r="24" spans="1:16" x14ac:dyDescent="0.2">
      <c r="A24" s="106">
        <v>5</v>
      </c>
      <c r="B24" s="97" t="s">
        <v>101</v>
      </c>
      <c r="C24" s="193" t="s">
        <v>102</v>
      </c>
      <c r="D24" s="225"/>
      <c r="E24" s="97" t="s">
        <v>99</v>
      </c>
      <c r="F24" s="97" t="s">
        <v>103</v>
      </c>
      <c r="G24" s="5">
        <v>7.35</v>
      </c>
      <c r="H24" s="65">
        <v>6.3200000000000006E-2</v>
      </c>
      <c r="I24" s="1">
        <f t="shared" si="9"/>
        <v>152.94577181208055</v>
      </c>
      <c r="J24" s="5">
        <v>69.040000000000006</v>
      </c>
      <c r="K24" s="5">
        <f t="shared" si="6"/>
        <v>107.06204026845639</v>
      </c>
      <c r="L24" s="5" t="str">
        <f t="shared" si="7"/>
        <v>Buy</v>
      </c>
      <c r="N24" s="5">
        <f t="shared" si="8"/>
        <v>96.368859060402698</v>
      </c>
      <c r="O24" s="5">
        <f t="shared" si="10"/>
        <v>67.458201342281882</v>
      </c>
      <c r="P24" s="15" t="str">
        <f t="shared" si="11"/>
        <v>Sell</v>
      </c>
    </row>
    <row r="25" spans="1:16" x14ac:dyDescent="0.2">
      <c r="A25" s="106">
        <v>6</v>
      </c>
      <c r="B25" s="97" t="s">
        <v>104</v>
      </c>
      <c r="C25" s="164" t="s">
        <v>105</v>
      </c>
      <c r="D25" s="169"/>
      <c r="E25" s="97" t="s">
        <v>11</v>
      </c>
      <c r="F25" s="97" t="s">
        <v>106</v>
      </c>
      <c r="G25" s="4">
        <v>1.45</v>
      </c>
      <c r="H25" s="65">
        <v>0.16</v>
      </c>
      <c r="I25" s="1">
        <f>G25*(8.5+2*H25*100)*4.4/$J$2</f>
        <v>57.805369127516791</v>
      </c>
      <c r="J25" s="5">
        <v>51.15</v>
      </c>
      <c r="K25" s="5">
        <f t="shared" si="6"/>
        <v>40.463758389261749</v>
      </c>
      <c r="L25" s="5" t="str">
        <f t="shared" si="7"/>
        <v>Sell</v>
      </c>
      <c r="N25" s="5">
        <f t="shared" si="8"/>
        <v>32.82774049217003</v>
      </c>
      <c r="O25" s="5">
        <f t="shared" si="10"/>
        <v>22.979418344519019</v>
      </c>
      <c r="P25" s="15" t="str">
        <f t="shared" si="11"/>
        <v>Sell</v>
      </c>
    </row>
    <row r="26" spans="1:16" x14ac:dyDescent="0.2">
      <c r="A26" s="106">
        <v>7</v>
      </c>
      <c r="B26" s="97" t="s">
        <v>107</v>
      </c>
      <c r="C26" s="164" t="s">
        <v>108</v>
      </c>
      <c r="D26" s="169"/>
      <c r="E26" s="97" t="s">
        <v>109</v>
      </c>
      <c r="F26" s="97" t="s">
        <v>110</v>
      </c>
      <c r="G26" s="5">
        <v>0.35</v>
      </c>
      <c r="H26" s="65">
        <v>7.1999999999999995E-2</v>
      </c>
      <c r="I26" s="1">
        <f t="shared" ref="I26:I31" si="12">G26*(8.5+2*H26*100)*4.4/$J$2</f>
        <v>7.8894854586129757</v>
      </c>
      <c r="J26" s="5">
        <v>7.2</v>
      </c>
      <c r="K26" s="5">
        <f t="shared" si="6"/>
        <v>5.5226398210290828</v>
      </c>
      <c r="L26" s="5" t="str">
        <f t="shared" si="7"/>
        <v>Sell</v>
      </c>
      <c r="N26" s="5">
        <f t="shared" si="8"/>
        <v>4.8921700223713653</v>
      </c>
      <c r="O26" s="5">
        <f t="shared" si="10"/>
        <v>3.4245190156599556</v>
      </c>
      <c r="P26" s="15" t="str">
        <f t="shared" si="11"/>
        <v>Sell</v>
      </c>
    </row>
    <row r="27" spans="1:16" x14ac:dyDescent="0.2">
      <c r="A27" s="106">
        <v>8</v>
      </c>
      <c r="B27" s="97" t="s">
        <v>111</v>
      </c>
      <c r="C27" s="175" t="s">
        <v>112</v>
      </c>
      <c r="D27" s="176"/>
      <c r="E27" s="97" t="s">
        <v>113</v>
      </c>
      <c r="F27" s="97" t="s">
        <v>114</v>
      </c>
      <c r="G27" s="5">
        <v>2.13</v>
      </c>
      <c r="H27" s="65">
        <v>0.16070000000000001</v>
      </c>
      <c r="I27" s="1">
        <f t="shared" si="12"/>
        <v>85.207624161073838</v>
      </c>
      <c r="J27" s="5">
        <v>21.63</v>
      </c>
      <c r="K27" s="5">
        <f t="shared" si="6"/>
        <v>59.645336912751681</v>
      </c>
      <c r="L27" s="5" t="str">
        <f t="shared" si="7"/>
        <v>Buy</v>
      </c>
      <c r="N27" s="5">
        <f t="shared" si="8"/>
        <v>48.369583892617456</v>
      </c>
      <c r="O27" s="5">
        <f t="shared" si="10"/>
        <v>33.858708724832219</v>
      </c>
      <c r="P27" s="15" t="str">
        <f t="shared" si="11"/>
        <v>Buy</v>
      </c>
    </row>
    <row r="28" spans="1:16" x14ac:dyDescent="0.2">
      <c r="A28" s="106">
        <v>9</v>
      </c>
      <c r="B28" s="97" t="s">
        <v>115</v>
      </c>
      <c r="C28" s="193" t="s">
        <v>116</v>
      </c>
      <c r="D28" s="225"/>
      <c r="E28" s="97" t="s">
        <v>99</v>
      </c>
      <c r="F28" s="97" t="s">
        <v>117</v>
      </c>
      <c r="G28" s="5">
        <v>6.21</v>
      </c>
      <c r="H28" s="65">
        <v>3.4299999999999997E-2</v>
      </c>
      <c r="I28" s="1">
        <f t="shared" si="12"/>
        <v>93.891865771812093</v>
      </c>
      <c r="J28" s="5">
        <v>54.46</v>
      </c>
      <c r="K28" s="5">
        <f t="shared" si="6"/>
        <v>65.724306040268459</v>
      </c>
      <c r="L28" s="5" t="str">
        <f t="shared" si="7"/>
        <v>Buy</v>
      </c>
      <c r="N28" s="5">
        <f t="shared" si="8"/>
        <v>63.755999999999993</v>
      </c>
      <c r="O28" s="5">
        <f t="shared" si="10"/>
        <v>44.62919999999999</v>
      </c>
      <c r="P28" s="15" t="str">
        <f t="shared" si="11"/>
        <v>Sell</v>
      </c>
    </row>
    <row r="29" spans="1:16" x14ac:dyDescent="0.2">
      <c r="A29" s="106">
        <v>10</v>
      </c>
      <c r="B29" s="97" t="s">
        <v>118</v>
      </c>
      <c r="C29" s="164" t="s">
        <v>119</v>
      </c>
      <c r="D29" s="169"/>
      <c r="E29" s="97" t="s">
        <v>109</v>
      </c>
      <c r="F29" s="97" t="s">
        <v>120</v>
      </c>
      <c r="G29" s="5">
        <v>0.55000000000000004</v>
      </c>
      <c r="H29" s="65">
        <v>2.1999999999999999E-2</v>
      </c>
      <c r="I29" s="1">
        <f t="shared" si="12"/>
        <v>6.9838926174496647</v>
      </c>
      <c r="J29" s="5">
        <v>8.6300000000000008</v>
      </c>
      <c r="K29" s="5">
        <f t="shared" si="6"/>
        <v>4.8887248322147654</v>
      </c>
      <c r="L29" s="5" t="str">
        <f t="shared" si="7"/>
        <v>Sell</v>
      </c>
      <c r="N29" s="5">
        <f t="shared" si="8"/>
        <v>4.9807606263982107</v>
      </c>
      <c r="O29" s="5">
        <f t="shared" si="10"/>
        <v>3.4865324384787475</v>
      </c>
      <c r="P29" s="15" t="str">
        <f t="shared" si="11"/>
        <v>Sell</v>
      </c>
    </row>
    <row r="30" spans="1:16" x14ac:dyDescent="0.2">
      <c r="A30" s="106">
        <v>11</v>
      </c>
      <c r="B30" s="97" t="s">
        <v>121</v>
      </c>
      <c r="C30" s="164" t="s">
        <v>122</v>
      </c>
      <c r="D30" s="169"/>
      <c r="E30" s="97" t="s">
        <v>123</v>
      </c>
      <c r="F30" s="97" t="s">
        <v>124</v>
      </c>
      <c r="G30" s="5">
        <v>0.3</v>
      </c>
      <c r="H30" s="65">
        <v>9.0999999999999998E-2</v>
      </c>
      <c r="I30" s="1">
        <f t="shared" si="12"/>
        <v>7.8845637583892625</v>
      </c>
      <c r="J30" s="5">
        <v>13.66</v>
      </c>
      <c r="K30" s="5">
        <f t="shared" si="6"/>
        <v>5.5191946308724837</v>
      </c>
      <c r="L30" s="5" t="str">
        <f t="shared" si="7"/>
        <v>Sell</v>
      </c>
      <c r="N30" s="5">
        <f t="shared" si="8"/>
        <v>4.7543624161073836</v>
      </c>
      <c r="O30" s="5">
        <f t="shared" si="10"/>
        <v>3.3280536912751684</v>
      </c>
      <c r="P30" s="15" t="str">
        <f t="shared" si="11"/>
        <v>Sell</v>
      </c>
    </row>
    <row r="31" spans="1:16" x14ac:dyDescent="0.2">
      <c r="A31" s="106">
        <v>12</v>
      </c>
      <c r="B31" s="97" t="s">
        <v>126</v>
      </c>
      <c r="C31" s="164" t="s">
        <v>127</v>
      </c>
      <c r="D31" s="169"/>
      <c r="E31" s="97" t="s">
        <v>11</v>
      </c>
      <c r="F31" s="97" t="s">
        <v>128</v>
      </c>
      <c r="G31" s="5">
        <v>7.92</v>
      </c>
      <c r="H31" s="65">
        <v>2.0899999999999998E-2</v>
      </c>
      <c r="I31" s="1">
        <f t="shared" si="12"/>
        <v>98.852939597315455</v>
      </c>
      <c r="J31" s="5">
        <v>78.88</v>
      </c>
      <c r="K31" s="5">
        <f t="shared" si="6"/>
        <v>69.197057718120817</v>
      </c>
      <c r="L31" s="5" t="str">
        <f t="shared" si="7"/>
        <v>Sell</v>
      </c>
      <c r="N31" s="5">
        <f t="shared" si="8"/>
        <v>70.865395973154364</v>
      </c>
      <c r="O31" s="5">
        <f t="shared" si="10"/>
        <v>49.605777181208055</v>
      </c>
      <c r="P31" s="15" t="str">
        <f t="shared" si="11"/>
        <v>Sell</v>
      </c>
    </row>
    <row r="32" spans="1:16" x14ac:dyDescent="0.2">
      <c r="A32" s="92"/>
      <c r="B32" s="92"/>
      <c r="C32" s="109"/>
      <c r="D32" s="109"/>
      <c r="E32" s="92"/>
      <c r="F32" s="92"/>
      <c r="H32" s="12"/>
      <c r="J32" s="4"/>
    </row>
    <row r="33" spans="1:16" x14ac:dyDescent="0.2">
      <c r="A33" s="161" t="s">
        <v>135</v>
      </c>
      <c r="B33" s="162"/>
      <c r="C33" s="163"/>
      <c r="D33" s="109"/>
      <c r="E33" s="92"/>
      <c r="F33" s="92"/>
      <c r="H33" s="12"/>
      <c r="J33" s="4"/>
    </row>
    <row r="34" spans="1:16" x14ac:dyDescent="0.2">
      <c r="A34" s="102" t="s">
        <v>0</v>
      </c>
      <c r="B34" s="103" t="s">
        <v>1</v>
      </c>
      <c r="C34" s="113" t="s">
        <v>2</v>
      </c>
      <c r="D34" s="114"/>
      <c r="E34" s="108" t="s">
        <v>3</v>
      </c>
      <c r="F34" s="108" t="s">
        <v>4</v>
      </c>
      <c r="G34" s="95" t="s">
        <v>236</v>
      </c>
      <c r="H34" s="108" t="s">
        <v>237</v>
      </c>
      <c r="I34" s="108" t="s">
        <v>239</v>
      </c>
      <c r="J34" s="108" t="s">
        <v>6</v>
      </c>
      <c r="K34" s="108" t="s">
        <v>241</v>
      </c>
      <c r="L34" s="138" t="s">
        <v>242</v>
      </c>
      <c r="N34" s="95" t="s">
        <v>239</v>
      </c>
      <c r="O34" s="108" t="s">
        <v>241</v>
      </c>
      <c r="P34" s="140" t="s">
        <v>242</v>
      </c>
    </row>
    <row r="35" spans="1:16" x14ac:dyDescent="0.2">
      <c r="A35" s="106">
        <v>1</v>
      </c>
      <c r="B35" s="97" t="s">
        <v>136</v>
      </c>
      <c r="C35" s="175" t="s">
        <v>137</v>
      </c>
      <c r="D35" s="176"/>
      <c r="E35" s="97" t="s">
        <v>11</v>
      </c>
      <c r="F35" s="97" t="s">
        <v>138</v>
      </c>
      <c r="G35" s="5">
        <v>6.13</v>
      </c>
      <c r="H35" s="6">
        <v>0.13139999999999999</v>
      </c>
      <c r="I35" s="1">
        <f>G35*(8.5+2*H35*100)*4.4/$J$2</f>
        <v>209.86267561521257</v>
      </c>
      <c r="J35" s="5">
        <v>98.96</v>
      </c>
      <c r="K35" s="5">
        <f t="shared" ref="K35:K45" si="13">(1-$J$3)*I35</f>
        <v>146.90387293064879</v>
      </c>
      <c r="L35" s="5" t="str">
        <f t="shared" ref="L35:L45" si="14">IF(J35&lt;K35,"Buy","Sell")</f>
        <v>Buy</v>
      </c>
      <c r="N35" s="5">
        <f t="shared" ref="N35:N45" si="15">G35*(7+ 1*H35*100)*4.4/$J$2</f>
        <v>121.52485011185684</v>
      </c>
      <c r="O35" s="5">
        <f>(1-$J$3)*N35</f>
        <v>85.067395078299782</v>
      </c>
      <c r="P35" s="15" t="str">
        <f>IF(J35&lt;O35,"Buy","Sell")</f>
        <v>Sell</v>
      </c>
    </row>
    <row r="36" spans="1:16" x14ac:dyDescent="0.2">
      <c r="A36" s="106">
        <v>2</v>
      </c>
      <c r="B36" s="97" t="s">
        <v>139</v>
      </c>
      <c r="C36" s="164" t="s">
        <v>140</v>
      </c>
      <c r="D36" s="169"/>
      <c r="E36" s="97" t="s">
        <v>11</v>
      </c>
      <c r="F36" s="97" t="s">
        <v>141</v>
      </c>
      <c r="G36" s="5">
        <v>3.5</v>
      </c>
      <c r="H36" s="6">
        <v>0.23680000000000001</v>
      </c>
      <c r="I36" s="1">
        <f t="shared" ref="I36:I45" si="16">G36*(8.5+2*H36*100)*4.4/$J$2</f>
        <v>192.44832214765103</v>
      </c>
      <c r="J36" s="5">
        <v>80.61</v>
      </c>
      <c r="K36" s="5">
        <f t="shared" si="13"/>
        <v>134.71382550335571</v>
      </c>
      <c r="L36" s="5" t="str">
        <f t="shared" si="14"/>
        <v>Buy</v>
      </c>
      <c r="N36" s="5">
        <f t="shared" si="15"/>
        <v>105.69843400447429</v>
      </c>
      <c r="O36" s="5">
        <f t="shared" ref="O36:O45" si="17">(1-$J$3)*N36</f>
        <v>73.988903803132004</v>
      </c>
      <c r="P36" s="15" t="str">
        <f t="shared" ref="P36:P45" si="18">IF(J36&lt;O36,"Buy","Sell")</f>
        <v>Sell</v>
      </c>
    </row>
    <row r="37" spans="1:16" x14ac:dyDescent="0.2">
      <c r="A37" s="106">
        <v>3</v>
      </c>
      <c r="B37" s="97" t="s">
        <v>142</v>
      </c>
      <c r="C37" s="164" t="s">
        <v>143</v>
      </c>
      <c r="D37" s="169"/>
      <c r="E37" s="97" t="s">
        <v>11</v>
      </c>
      <c r="F37" s="97" t="s">
        <v>144</v>
      </c>
      <c r="G37" s="5">
        <v>7.5</v>
      </c>
      <c r="H37" s="6">
        <v>0.18340000000000001</v>
      </c>
      <c r="I37" s="1">
        <f t="shared" si="16"/>
        <v>333.54362416107392</v>
      </c>
      <c r="J37" s="5">
        <v>375.1</v>
      </c>
      <c r="K37" s="5">
        <f t="shared" si="13"/>
        <v>233.48053691275172</v>
      </c>
      <c r="L37" s="5" t="str">
        <f t="shared" si="14"/>
        <v>Sell</v>
      </c>
      <c r="N37" s="5">
        <f t="shared" si="15"/>
        <v>187.07382550335575</v>
      </c>
      <c r="O37" s="5">
        <f t="shared" si="17"/>
        <v>130.95167785234901</v>
      </c>
      <c r="P37" s="15" t="str">
        <f t="shared" si="18"/>
        <v>Sell</v>
      </c>
    </row>
    <row r="38" spans="1:16" x14ac:dyDescent="0.2">
      <c r="A38" s="106">
        <v>4</v>
      </c>
      <c r="B38" s="97" t="s">
        <v>145</v>
      </c>
      <c r="C38" s="164" t="s">
        <v>146</v>
      </c>
      <c r="D38" s="169"/>
      <c r="E38" s="97" t="s">
        <v>11</v>
      </c>
      <c r="F38" s="97" t="s">
        <v>147</v>
      </c>
      <c r="G38" s="5">
        <v>3.74</v>
      </c>
      <c r="H38" s="6">
        <v>1.6999999999999999E-3</v>
      </c>
      <c r="I38" s="1">
        <f t="shared" si="16"/>
        <v>32.543856823266225</v>
      </c>
      <c r="J38" s="5">
        <v>86.37</v>
      </c>
      <c r="K38" s="5">
        <f t="shared" si="13"/>
        <v>22.780699776286355</v>
      </c>
      <c r="L38" s="5" t="str">
        <f t="shared" si="14"/>
        <v>Sell</v>
      </c>
      <c r="N38" s="5">
        <f t="shared" si="15"/>
        <v>26.395865771812087</v>
      </c>
      <c r="O38" s="5">
        <f t="shared" si="17"/>
        <v>18.47710604026846</v>
      </c>
      <c r="P38" s="15" t="str">
        <f t="shared" si="18"/>
        <v>Sell</v>
      </c>
    </row>
    <row r="39" spans="1:16" x14ac:dyDescent="0.2">
      <c r="A39" s="106">
        <v>5</v>
      </c>
      <c r="B39" s="97" t="s">
        <v>148</v>
      </c>
      <c r="C39" s="164" t="s">
        <v>149</v>
      </c>
      <c r="D39" s="169"/>
      <c r="E39" s="97" t="s">
        <v>11</v>
      </c>
      <c r="F39" s="97" t="s">
        <v>150</v>
      </c>
      <c r="G39" s="5">
        <v>7.18</v>
      </c>
      <c r="H39" s="6">
        <v>0.12280000000000001</v>
      </c>
      <c r="I39" s="1">
        <f t="shared" si="16"/>
        <v>233.65358389261749</v>
      </c>
      <c r="J39" s="5">
        <v>113.36</v>
      </c>
      <c r="K39" s="5">
        <f t="shared" si="13"/>
        <v>163.55750872483225</v>
      </c>
      <c r="L39" s="5" t="str">
        <f t="shared" si="14"/>
        <v>Buy</v>
      </c>
      <c r="N39" s="5">
        <f t="shared" si="15"/>
        <v>136.26258612975391</v>
      </c>
      <c r="O39" s="5">
        <f t="shared" si="17"/>
        <v>95.383810290827739</v>
      </c>
      <c r="P39" s="15" t="str">
        <f t="shared" si="18"/>
        <v>Sell</v>
      </c>
    </row>
    <row r="40" spans="1:16" x14ac:dyDescent="0.2">
      <c r="A40" s="106">
        <v>6</v>
      </c>
      <c r="B40" s="97" t="s">
        <v>151</v>
      </c>
      <c r="C40" s="164" t="s">
        <v>152</v>
      </c>
      <c r="D40" s="169"/>
      <c r="E40" s="97" t="s">
        <v>11</v>
      </c>
      <c r="F40" s="97" t="s">
        <v>153</v>
      </c>
      <c r="G40" s="5">
        <v>7.79</v>
      </c>
      <c r="H40" s="6">
        <v>3.9699999999999999E-2</v>
      </c>
      <c r="I40" s="1">
        <f t="shared" si="16"/>
        <v>126.06206711409394</v>
      </c>
      <c r="J40" s="5">
        <v>246.21</v>
      </c>
      <c r="K40" s="5">
        <f t="shared" si="13"/>
        <v>88.243446979865752</v>
      </c>
      <c r="L40" s="5" t="str">
        <f t="shared" si="14"/>
        <v>Sell</v>
      </c>
      <c r="N40" s="5">
        <f t="shared" si="15"/>
        <v>84.118058165548092</v>
      </c>
      <c r="O40" s="5">
        <f t="shared" si="17"/>
        <v>58.88264071588366</v>
      </c>
      <c r="P40" s="15" t="str">
        <f t="shared" si="18"/>
        <v>Sell</v>
      </c>
    </row>
    <row r="41" spans="1:16" x14ac:dyDescent="0.2">
      <c r="A41" s="106">
        <v>7</v>
      </c>
      <c r="B41" s="97" t="s">
        <v>154</v>
      </c>
      <c r="C41" s="164" t="s">
        <v>155</v>
      </c>
      <c r="D41" s="169"/>
      <c r="E41" s="97" t="s">
        <v>11</v>
      </c>
      <c r="F41" s="97" t="s">
        <v>156</v>
      </c>
      <c r="G41" s="5">
        <v>0.47</v>
      </c>
      <c r="H41" s="6">
        <v>0.12889999999999999</v>
      </c>
      <c r="I41" s="1">
        <f t="shared" si="16"/>
        <v>15.85929306487696</v>
      </c>
      <c r="J41" s="5">
        <v>73.62</v>
      </c>
      <c r="K41" s="5">
        <f t="shared" si="13"/>
        <v>11.101505145413871</v>
      </c>
      <c r="L41" s="5" t="str">
        <f t="shared" si="14"/>
        <v>Sell</v>
      </c>
      <c r="N41" s="5">
        <f t="shared" si="15"/>
        <v>9.201906040268458</v>
      </c>
      <c r="O41" s="5">
        <f t="shared" si="17"/>
        <v>6.4413342281879205</v>
      </c>
      <c r="P41" s="15" t="str">
        <f t="shared" si="18"/>
        <v>Sell</v>
      </c>
    </row>
    <row r="42" spans="1:16" x14ac:dyDescent="0.2">
      <c r="A42" s="106">
        <v>8</v>
      </c>
      <c r="B42" s="97" t="s">
        <v>157</v>
      </c>
      <c r="C42" s="164" t="s">
        <v>158</v>
      </c>
      <c r="D42" s="169"/>
      <c r="E42" s="97" t="s">
        <v>11</v>
      </c>
      <c r="F42" s="97" t="s">
        <v>159</v>
      </c>
      <c r="G42" s="5">
        <v>6.65</v>
      </c>
      <c r="H42" s="6">
        <v>0.13200000000000001</v>
      </c>
      <c r="I42" s="1">
        <f t="shared" si="16"/>
        <v>228.45055928411639</v>
      </c>
      <c r="J42" s="5">
        <v>355.03</v>
      </c>
      <c r="K42" s="5">
        <f t="shared" si="13"/>
        <v>159.91539149888146</v>
      </c>
      <c r="L42" s="5" t="str">
        <f t="shared" si="14"/>
        <v>Sell</v>
      </c>
      <c r="N42" s="5">
        <f t="shared" si="15"/>
        <v>132.22639821029085</v>
      </c>
      <c r="O42" s="5">
        <f t="shared" si="17"/>
        <v>92.558478747203594</v>
      </c>
      <c r="P42" s="15" t="str">
        <f t="shared" si="18"/>
        <v>Sell</v>
      </c>
    </row>
    <row r="43" spans="1:16" x14ac:dyDescent="0.2">
      <c r="A43" s="106">
        <v>9</v>
      </c>
      <c r="B43" s="97" t="s">
        <v>160</v>
      </c>
      <c r="C43" s="193" t="s">
        <v>161</v>
      </c>
      <c r="D43" s="225"/>
      <c r="E43" s="97" t="s">
        <v>11</v>
      </c>
      <c r="F43" s="97" t="s">
        <v>162</v>
      </c>
      <c r="G43" s="5">
        <v>5.32</v>
      </c>
      <c r="H43" s="6">
        <v>0.15709999999999999</v>
      </c>
      <c r="I43" s="1">
        <f t="shared" si="16"/>
        <v>209.04862639821033</v>
      </c>
      <c r="J43" s="5">
        <v>67.62</v>
      </c>
      <c r="K43" s="5">
        <f t="shared" si="13"/>
        <v>146.33403847874723</v>
      </c>
      <c r="L43" s="5" t="str">
        <f t="shared" si="14"/>
        <v>Buy</v>
      </c>
      <c r="N43" s="5">
        <f t="shared" si="15"/>
        <v>118.92520805369131</v>
      </c>
      <c r="O43" s="5">
        <f t="shared" si="17"/>
        <v>83.247645637583915</v>
      </c>
      <c r="P43" s="15" t="str">
        <f t="shared" si="18"/>
        <v>Buy</v>
      </c>
    </row>
    <row r="44" spans="1:16" x14ac:dyDescent="0.2">
      <c r="A44" s="118">
        <v>10</v>
      </c>
      <c r="B44" s="119" t="s">
        <v>163</v>
      </c>
      <c r="C44" s="164" t="s">
        <v>164</v>
      </c>
      <c r="D44" s="169"/>
      <c r="E44" s="119" t="s">
        <v>11</v>
      </c>
      <c r="F44" s="119" t="s">
        <v>165</v>
      </c>
      <c r="G44" s="5">
        <v>3.77</v>
      </c>
      <c r="H44" s="6">
        <v>0.2014</v>
      </c>
      <c r="I44" s="1">
        <f t="shared" si="16"/>
        <v>181.02072483221477</v>
      </c>
      <c r="J44" s="5">
        <v>97.29</v>
      </c>
      <c r="K44" s="5">
        <f t="shared" si="13"/>
        <v>126.71450738255032</v>
      </c>
      <c r="L44" s="5" t="str">
        <f t="shared" si="14"/>
        <v>Buy</v>
      </c>
      <c r="N44" s="5">
        <f t="shared" si="15"/>
        <v>100.71550782997765</v>
      </c>
      <c r="O44" s="5">
        <f t="shared" si="17"/>
        <v>70.500855480984356</v>
      </c>
      <c r="P44" s="15" t="str">
        <f t="shared" si="18"/>
        <v>Sell</v>
      </c>
    </row>
    <row r="45" spans="1:16" x14ac:dyDescent="0.2">
      <c r="A45" s="62">
        <v>11</v>
      </c>
      <c r="B45" s="139" t="s">
        <v>166</v>
      </c>
      <c r="C45" s="193" t="s">
        <v>167</v>
      </c>
      <c r="D45" s="225"/>
      <c r="E45" s="123" t="s">
        <v>11</v>
      </c>
      <c r="F45" s="123" t="s">
        <v>168</v>
      </c>
      <c r="G45" s="5">
        <v>11.59</v>
      </c>
      <c r="H45" s="6">
        <v>0.15279999999999999</v>
      </c>
      <c r="I45" s="1">
        <f t="shared" si="16"/>
        <v>445.61605369127523</v>
      </c>
      <c r="J45" s="5">
        <v>131.66</v>
      </c>
      <c r="K45" s="5">
        <f t="shared" si="13"/>
        <v>311.93123758389265</v>
      </c>
      <c r="L45" s="5" t="str">
        <f t="shared" si="14"/>
        <v>Buy</v>
      </c>
      <c r="N45" s="5">
        <f t="shared" si="15"/>
        <v>254.18140492170031</v>
      </c>
      <c r="O45" s="5">
        <f t="shared" si="17"/>
        <v>177.92698344519022</v>
      </c>
      <c r="P45" s="15" t="str">
        <f t="shared" si="18"/>
        <v>Buy</v>
      </c>
    </row>
    <row r="46" spans="1:16" x14ac:dyDescent="0.2">
      <c r="A46" s="92"/>
      <c r="B46" s="92"/>
      <c r="C46" s="109"/>
      <c r="D46" s="109"/>
      <c r="E46" s="92"/>
      <c r="F46" s="92"/>
      <c r="H46" s="14"/>
      <c r="J46" s="4"/>
    </row>
    <row r="47" spans="1:16" x14ac:dyDescent="0.2">
      <c r="A47" s="161" t="s">
        <v>213</v>
      </c>
      <c r="B47" s="162"/>
      <c r="C47" s="163"/>
      <c r="D47" s="109"/>
      <c r="E47" s="92"/>
      <c r="F47" s="92"/>
      <c r="H47" s="14"/>
      <c r="J47" s="4"/>
    </row>
    <row r="48" spans="1:16" x14ac:dyDescent="0.2">
      <c r="A48" s="102" t="s">
        <v>0</v>
      </c>
      <c r="B48" s="133" t="s">
        <v>1</v>
      </c>
      <c r="C48" s="134" t="s">
        <v>2</v>
      </c>
      <c r="D48" s="114"/>
      <c r="E48" s="108" t="s">
        <v>3</v>
      </c>
      <c r="F48" s="108" t="s">
        <v>4</v>
      </c>
      <c r="G48" s="95" t="s">
        <v>236</v>
      </c>
      <c r="H48" s="108" t="s">
        <v>237</v>
      </c>
      <c r="I48" s="108" t="s">
        <v>239</v>
      </c>
      <c r="J48" s="108" t="s">
        <v>6</v>
      </c>
      <c r="K48" s="108" t="s">
        <v>241</v>
      </c>
      <c r="L48" s="138" t="s">
        <v>242</v>
      </c>
      <c r="N48" s="95" t="s">
        <v>239</v>
      </c>
      <c r="O48" s="108" t="s">
        <v>241</v>
      </c>
      <c r="P48" s="140" t="s">
        <v>242</v>
      </c>
    </row>
    <row r="49" spans="1:16" x14ac:dyDescent="0.2">
      <c r="A49" s="106">
        <v>1</v>
      </c>
      <c r="B49" s="129" t="s">
        <v>178</v>
      </c>
      <c r="C49" s="164" t="s">
        <v>179</v>
      </c>
      <c r="D49" s="169"/>
      <c r="E49" s="97" t="s">
        <v>11</v>
      </c>
      <c r="F49" s="97" t="s">
        <v>180</v>
      </c>
      <c r="G49" s="5">
        <v>3.53</v>
      </c>
      <c r="H49" s="6">
        <v>0.2878</v>
      </c>
      <c r="I49" s="1">
        <f>G49*(8.5+2*H49*100)*4.4/$J$2</f>
        <v>229.54002684563761</v>
      </c>
      <c r="J49" s="5">
        <v>93.36</v>
      </c>
      <c r="K49" s="5">
        <f t="shared" ref="K49:K60" si="19">(1-$J$3)*I49</f>
        <v>160.67801879194633</v>
      </c>
      <c r="L49" s="5" t="str">
        <f t="shared" ref="L49:L60" si="20">IF(J49&lt;K49,"Buy","Sell")</f>
        <v>Buy</v>
      </c>
      <c r="N49" s="5">
        <f t="shared" ref="N49:N60" si="21">G49*(7+ 1*H49*100)*4.4/$J$2</f>
        <v>124.32549440715884</v>
      </c>
      <c r="O49" s="5">
        <f>(1-$J$3)*N49</f>
        <v>87.027846085011191</v>
      </c>
      <c r="P49" s="5" t="str">
        <f>IF(J49&lt;O49,"Buy","Sell")</f>
        <v>Sell</v>
      </c>
    </row>
    <row r="50" spans="1:16" x14ac:dyDescent="0.2">
      <c r="A50" s="106">
        <v>2</v>
      </c>
      <c r="B50" s="129" t="s">
        <v>181</v>
      </c>
      <c r="C50" s="193" t="s">
        <v>182</v>
      </c>
      <c r="D50" s="225"/>
      <c r="E50" s="97" t="s">
        <v>11</v>
      </c>
      <c r="F50" s="97" t="s">
        <v>183</v>
      </c>
      <c r="G50" s="5">
        <v>33.950000000000003</v>
      </c>
      <c r="H50" s="6">
        <v>0.1414</v>
      </c>
      <c r="I50" s="1">
        <f t="shared" ref="I50:I60" si="22">G50*(8.5+2*H50*100)*4.4/$J$2</f>
        <v>1229.1267114093962</v>
      </c>
      <c r="J50" s="5">
        <v>722.92</v>
      </c>
      <c r="K50" s="5">
        <f t="shared" si="19"/>
        <v>860.38869798657731</v>
      </c>
      <c r="L50" s="5" t="str">
        <f t="shared" si="20"/>
        <v>Buy</v>
      </c>
      <c r="N50" s="5">
        <f t="shared" si="21"/>
        <v>706.4638031319912</v>
      </c>
      <c r="O50" s="5">
        <f t="shared" ref="O50:O60" si="23">(1-$J$3)*N50</f>
        <v>494.52466219239381</v>
      </c>
      <c r="P50" s="15" t="str">
        <f t="shared" ref="P50:P60" si="24">IF(J50&lt;O50,"Buy","Sell")</f>
        <v>Sell</v>
      </c>
    </row>
    <row r="51" spans="1:16" x14ac:dyDescent="0.2">
      <c r="A51" s="106">
        <v>3</v>
      </c>
      <c r="B51" s="129" t="s">
        <v>184</v>
      </c>
      <c r="C51" s="164" t="s">
        <v>185</v>
      </c>
      <c r="D51" s="169"/>
      <c r="E51" s="97" t="s">
        <v>11</v>
      </c>
      <c r="F51" s="97" t="s">
        <v>125</v>
      </c>
      <c r="G51" s="5">
        <v>2.9</v>
      </c>
      <c r="H51" s="6">
        <v>9.4200000000000006E-2</v>
      </c>
      <c r="I51" s="1">
        <f t="shared" si="22"/>
        <v>78.04438478747204</v>
      </c>
      <c r="J51" s="5">
        <v>51.86</v>
      </c>
      <c r="K51" s="5">
        <f t="shared" si="19"/>
        <v>54.631069351230423</v>
      </c>
      <c r="L51" s="5" t="str">
        <f t="shared" si="20"/>
        <v>Buy</v>
      </c>
      <c r="N51" s="5">
        <f t="shared" si="21"/>
        <v>46.872304250559289</v>
      </c>
      <c r="O51" s="5">
        <f t="shared" si="23"/>
        <v>32.8106129753915</v>
      </c>
      <c r="P51" s="15" t="str">
        <f t="shared" si="24"/>
        <v>Sell</v>
      </c>
    </row>
    <row r="52" spans="1:16" x14ac:dyDescent="0.2">
      <c r="A52" s="106">
        <v>4</v>
      </c>
      <c r="B52" s="129" t="s">
        <v>186</v>
      </c>
      <c r="C52" s="164" t="s">
        <v>187</v>
      </c>
      <c r="D52" s="169"/>
      <c r="E52" s="97" t="s">
        <v>11</v>
      </c>
      <c r="F52" s="97" t="s">
        <v>188</v>
      </c>
      <c r="G52" s="5">
        <v>22.45</v>
      </c>
      <c r="H52" s="6">
        <v>9.0499999999999997E-2</v>
      </c>
      <c r="I52" s="1">
        <f t="shared" si="22"/>
        <v>587.8183445190158</v>
      </c>
      <c r="J52" s="5">
        <v>351.56</v>
      </c>
      <c r="K52" s="5">
        <f t="shared" si="19"/>
        <v>411.47284116331105</v>
      </c>
      <c r="L52" s="5" t="str">
        <f t="shared" si="20"/>
        <v>Buy</v>
      </c>
      <c r="N52" s="5">
        <f t="shared" si="21"/>
        <v>354.67986577181205</v>
      </c>
      <c r="O52" s="5">
        <f t="shared" si="23"/>
        <v>248.27590604026841</v>
      </c>
      <c r="P52" s="15" t="str">
        <f t="shared" si="24"/>
        <v>Sell</v>
      </c>
    </row>
    <row r="53" spans="1:16" x14ac:dyDescent="0.2">
      <c r="A53" s="106">
        <v>5</v>
      </c>
      <c r="B53" s="129" t="s">
        <v>189</v>
      </c>
      <c r="C53" s="164" t="s">
        <v>190</v>
      </c>
      <c r="D53" s="169"/>
      <c r="E53" s="97" t="s">
        <v>11</v>
      </c>
      <c r="F53" s="97" t="s">
        <v>191</v>
      </c>
      <c r="G53" s="5">
        <v>7.19</v>
      </c>
      <c r="H53" s="6">
        <v>0.1118</v>
      </c>
      <c r="I53" s="1">
        <f t="shared" si="22"/>
        <v>218.40871588366892</v>
      </c>
      <c r="J53" s="5">
        <v>93.43</v>
      </c>
      <c r="K53" s="5">
        <f t="shared" si="19"/>
        <v>152.88610111856823</v>
      </c>
      <c r="L53" s="5" t="str">
        <f t="shared" si="20"/>
        <v>Buy</v>
      </c>
      <c r="N53" s="5">
        <f t="shared" si="21"/>
        <v>128.66722147651009</v>
      </c>
      <c r="O53" s="5">
        <f t="shared" si="23"/>
        <v>90.067055033557054</v>
      </c>
      <c r="P53" s="15" t="str">
        <f t="shared" si="24"/>
        <v>Sell</v>
      </c>
    </row>
    <row r="54" spans="1:16" x14ac:dyDescent="0.2">
      <c r="A54" s="106">
        <v>6</v>
      </c>
      <c r="B54" s="129" t="s">
        <v>192</v>
      </c>
      <c r="C54" s="164" t="s">
        <v>193</v>
      </c>
      <c r="D54" s="169"/>
      <c r="E54" s="97" t="s">
        <v>11</v>
      </c>
      <c r="F54" s="97" t="s">
        <v>194</v>
      </c>
      <c r="G54" s="5">
        <v>6.69</v>
      </c>
      <c r="H54" s="6">
        <v>6.9000000000000006E-2</v>
      </c>
      <c r="I54" s="1">
        <f t="shared" si="22"/>
        <v>146.85073825503358</v>
      </c>
      <c r="J54" s="5">
        <v>118.01</v>
      </c>
      <c r="K54" s="5">
        <f t="shared" si="19"/>
        <v>102.79551677852349</v>
      </c>
      <c r="L54" s="5" t="str">
        <f t="shared" si="20"/>
        <v>Sell</v>
      </c>
      <c r="N54" s="5">
        <f t="shared" si="21"/>
        <v>91.534765100671166</v>
      </c>
      <c r="O54" s="5">
        <f t="shared" si="23"/>
        <v>64.074335570469813</v>
      </c>
      <c r="P54" s="15" t="str">
        <f t="shared" si="24"/>
        <v>Sell</v>
      </c>
    </row>
    <row r="55" spans="1:16" x14ac:dyDescent="0.2">
      <c r="A55" s="106">
        <v>7</v>
      </c>
      <c r="B55" s="129" t="s">
        <v>195</v>
      </c>
      <c r="C55" s="164" t="s">
        <v>196</v>
      </c>
      <c r="D55" s="169"/>
      <c r="E55" s="97" t="s">
        <v>11</v>
      </c>
      <c r="F55" s="97" t="s">
        <v>197</v>
      </c>
      <c r="G55" s="5">
        <v>0.92</v>
      </c>
      <c r="H55" s="6">
        <v>0.255</v>
      </c>
      <c r="I55" s="1">
        <f t="shared" si="22"/>
        <v>53.882774049217012</v>
      </c>
      <c r="J55" s="5">
        <v>84.54</v>
      </c>
      <c r="K55" s="5">
        <f t="shared" si="19"/>
        <v>37.717941834451906</v>
      </c>
      <c r="L55" s="5" t="str">
        <f t="shared" si="20"/>
        <v>Sell</v>
      </c>
      <c r="N55" s="5">
        <f t="shared" si="21"/>
        <v>29.431767337807614</v>
      </c>
      <c r="O55" s="5">
        <f t="shared" si="23"/>
        <v>20.602237136465327</v>
      </c>
      <c r="P55" s="15" t="str">
        <f t="shared" si="24"/>
        <v>Sell</v>
      </c>
    </row>
    <row r="56" spans="1:16" x14ac:dyDescent="0.2">
      <c r="A56" s="106">
        <v>8</v>
      </c>
      <c r="B56" s="129" t="s">
        <v>198</v>
      </c>
      <c r="C56" s="164" t="s">
        <v>199</v>
      </c>
      <c r="D56" s="169"/>
      <c r="E56" s="97" t="s">
        <v>11</v>
      </c>
      <c r="F56" s="97" t="s">
        <v>200</v>
      </c>
      <c r="G56" s="5">
        <v>6.14</v>
      </c>
      <c r="H56" s="6">
        <v>9.8100000000000007E-2</v>
      </c>
      <c r="I56" s="1">
        <f t="shared" si="22"/>
        <v>169.95300223713647</v>
      </c>
      <c r="J56" s="5">
        <v>97.91</v>
      </c>
      <c r="K56" s="5">
        <f t="shared" si="19"/>
        <v>118.96710156599552</v>
      </c>
      <c r="L56" s="5" t="str">
        <f t="shared" si="20"/>
        <v>Buy</v>
      </c>
      <c r="N56" s="5">
        <f t="shared" si="21"/>
        <v>101.59708277404924</v>
      </c>
      <c r="O56" s="5">
        <f t="shared" si="23"/>
        <v>71.117957941834462</v>
      </c>
      <c r="P56" s="15" t="str">
        <f t="shared" si="24"/>
        <v>Sell</v>
      </c>
    </row>
    <row r="57" spans="1:16" x14ac:dyDescent="0.2">
      <c r="A57" s="106">
        <v>9</v>
      </c>
      <c r="B57" s="129" t="s">
        <v>201</v>
      </c>
      <c r="C57" s="164" t="s">
        <v>202</v>
      </c>
      <c r="D57" s="169"/>
      <c r="E57" s="97" t="s">
        <v>11</v>
      </c>
      <c r="F57" s="97" t="s">
        <v>203</v>
      </c>
      <c r="G57" s="5">
        <v>1.97</v>
      </c>
      <c r="H57" s="6">
        <v>0.1429</v>
      </c>
      <c r="I57" s="1">
        <f t="shared" si="22"/>
        <v>71.903677852349006</v>
      </c>
      <c r="J57" s="5">
        <v>30.99</v>
      </c>
      <c r="K57" s="5">
        <f t="shared" si="19"/>
        <v>50.332574496644298</v>
      </c>
      <c r="L57" s="5" t="str">
        <f t="shared" si="20"/>
        <v>Buy</v>
      </c>
      <c r="N57" s="5">
        <f t="shared" si="21"/>
        <v>41.284501118568237</v>
      </c>
      <c r="O57" s="5">
        <f t="shared" si="23"/>
        <v>28.899150782997765</v>
      </c>
      <c r="P57" s="15" t="str">
        <f t="shared" si="24"/>
        <v>Sell</v>
      </c>
    </row>
    <row r="58" spans="1:16" x14ac:dyDescent="0.2">
      <c r="A58" s="106">
        <v>10</v>
      </c>
      <c r="B58" s="129" t="s">
        <v>204</v>
      </c>
      <c r="C58" s="175" t="s">
        <v>205</v>
      </c>
      <c r="D58" s="176"/>
      <c r="E58" s="97" t="s">
        <v>11</v>
      </c>
      <c r="F58" s="97" t="s">
        <v>206</v>
      </c>
      <c r="G58" s="5">
        <v>5.84</v>
      </c>
      <c r="H58" s="6">
        <v>0.37759999999999999</v>
      </c>
      <c r="I58" s="1">
        <f t="shared" si="22"/>
        <v>482.9928232662192</v>
      </c>
      <c r="J58" s="5">
        <v>21.67</v>
      </c>
      <c r="K58" s="5">
        <f t="shared" si="19"/>
        <v>338.09497628635341</v>
      </c>
      <c r="L58" s="5" t="str">
        <f t="shared" si="20"/>
        <v>Buy</v>
      </c>
      <c r="N58" s="5">
        <f t="shared" si="21"/>
        <v>257.30491275167788</v>
      </c>
      <c r="O58" s="5">
        <f t="shared" si="23"/>
        <v>180.1134389261745</v>
      </c>
      <c r="P58" s="15" t="str">
        <f t="shared" si="24"/>
        <v>Buy</v>
      </c>
    </row>
    <row r="59" spans="1:16" x14ac:dyDescent="0.2">
      <c r="A59" s="106">
        <v>11</v>
      </c>
      <c r="B59" s="129" t="s">
        <v>207</v>
      </c>
      <c r="C59" s="164" t="s">
        <v>208</v>
      </c>
      <c r="D59" s="169"/>
      <c r="E59" s="97" t="s">
        <v>11</v>
      </c>
      <c r="F59" s="97" t="s">
        <v>209</v>
      </c>
      <c r="G59" s="5">
        <v>1.08</v>
      </c>
      <c r="H59" s="6">
        <v>-0.1081</v>
      </c>
      <c r="I59" s="1">
        <f t="shared" si="22"/>
        <v>-13.947704697986582</v>
      </c>
      <c r="J59" s="5">
        <v>34.81</v>
      </c>
      <c r="K59" s="5">
        <f t="shared" si="19"/>
        <v>-9.7633932885906063</v>
      </c>
      <c r="L59" s="5" t="str">
        <f t="shared" si="20"/>
        <v>Sell</v>
      </c>
      <c r="N59" s="5">
        <f t="shared" si="21"/>
        <v>-4.050362416107383</v>
      </c>
      <c r="O59" s="5">
        <f t="shared" si="23"/>
        <v>-2.835253691275168</v>
      </c>
      <c r="P59" s="15" t="str">
        <f t="shared" si="24"/>
        <v>Sell</v>
      </c>
    </row>
    <row r="60" spans="1:16" x14ac:dyDescent="0.2">
      <c r="A60" s="106">
        <v>12</v>
      </c>
      <c r="B60" s="129" t="s">
        <v>210</v>
      </c>
      <c r="C60" s="164" t="s">
        <v>211</v>
      </c>
      <c r="D60" s="169"/>
      <c r="E60" s="97" t="s">
        <v>11</v>
      </c>
      <c r="F60" s="97" t="s">
        <v>212</v>
      </c>
      <c r="G60" s="5">
        <v>1.19</v>
      </c>
      <c r="H60" s="6">
        <v>0.155</v>
      </c>
      <c r="I60" s="1">
        <f t="shared" si="22"/>
        <v>46.268903803131991</v>
      </c>
      <c r="J60" s="5">
        <v>19.75</v>
      </c>
      <c r="K60" s="5">
        <f t="shared" si="19"/>
        <v>32.388232662192394</v>
      </c>
      <c r="L60" s="5" t="str">
        <f t="shared" si="20"/>
        <v>Buy</v>
      </c>
      <c r="N60" s="5">
        <f t="shared" si="21"/>
        <v>26.355704697986578</v>
      </c>
      <c r="O60" s="5">
        <f t="shared" si="23"/>
        <v>18.448993288590604</v>
      </c>
      <c r="P60" s="15" t="str">
        <f t="shared" si="24"/>
        <v>Sell</v>
      </c>
    </row>
    <row r="61" spans="1:16" x14ac:dyDescent="0.2">
      <c r="A61" s="92"/>
      <c r="B61" s="112"/>
      <c r="C61" s="131"/>
      <c r="D61" s="109"/>
      <c r="E61" s="92"/>
      <c r="F61" s="92"/>
      <c r="H61" s="12"/>
      <c r="J61" s="4"/>
    </row>
    <row r="62" spans="1:16" x14ac:dyDescent="0.2">
      <c r="A62" s="161" t="s">
        <v>219</v>
      </c>
      <c r="B62" s="162"/>
      <c r="C62" s="163"/>
      <c r="D62" s="109"/>
      <c r="E62" s="92"/>
      <c r="F62" s="92"/>
      <c r="H62" s="12"/>
      <c r="J62" s="4"/>
    </row>
    <row r="63" spans="1:16" x14ac:dyDescent="0.2">
      <c r="A63" s="102" t="s">
        <v>0</v>
      </c>
      <c r="B63" s="103" t="s">
        <v>1</v>
      </c>
      <c r="C63" s="113" t="s">
        <v>2</v>
      </c>
      <c r="D63" s="114"/>
      <c r="E63" s="108" t="s">
        <v>3</v>
      </c>
      <c r="F63" s="108" t="s">
        <v>4</v>
      </c>
      <c r="G63" s="95" t="s">
        <v>236</v>
      </c>
      <c r="H63" s="108" t="s">
        <v>237</v>
      </c>
      <c r="I63" s="108" t="s">
        <v>239</v>
      </c>
      <c r="J63" s="108" t="s">
        <v>6</v>
      </c>
      <c r="K63" s="108" t="s">
        <v>241</v>
      </c>
      <c r="L63" s="138" t="s">
        <v>242</v>
      </c>
      <c r="N63" s="95" t="s">
        <v>239</v>
      </c>
      <c r="O63" s="108" t="s">
        <v>241</v>
      </c>
      <c r="P63" s="140" t="s">
        <v>242</v>
      </c>
    </row>
    <row r="64" spans="1:16" x14ac:dyDescent="0.2">
      <c r="A64" s="106">
        <v>1</v>
      </c>
      <c r="B64" s="99" t="s">
        <v>220</v>
      </c>
      <c r="C64" s="170" t="s">
        <v>221</v>
      </c>
      <c r="D64" s="171"/>
      <c r="E64" s="97" t="s">
        <v>11</v>
      </c>
      <c r="F64" s="97" t="s">
        <v>222</v>
      </c>
      <c r="G64" s="5">
        <v>3.06</v>
      </c>
      <c r="H64" s="6">
        <v>0.3664</v>
      </c>
      <c r="I64" s="1">
        <f>G64*(8.5+2*H64*100)*4.4/$J$2</f>
        <v>246.3279463087249</v>
      </c>
      <c r="J64" s="5">
        <v>38.96</v>
      </c>
      <c r="K64" s="5">
        <f>(1-$J$3)*I64</f>
        <v>172.42956241610742</v>
      </c>
      <c r="L64" s="5" t="str">
        <f>IF(J64&lt;K64,"Buy","Sell")</f>
        <v>Buy</v>
      </c>
      <c r="N64" s="5">
        <f>G64*(7+ 1*H64*100)*4.4/$J$2</f>
        <v>131.4471946308725</v>
      </c>
      <c r="O64" s="5">
        <f>(1-$J$3)*N64</f>
        <v>92.013036241610749</v>
      </c>
      <c r="P64" s="15" t="str">
        <f>IF(J64&lt;O64,"Buy","Sell")</f>
        <v>Buy</v>
      </c>
    </row>
    <row r="65" spans="1:16" x14ac:dyDescent="0.2">
      <c r="A65" s="106">
        <v>2</v>
      </c>
      <c r="B65" s="99" t="s">
        <v>223</v>
      </c>
      <c r="C65" s="172" t="s">
        <v>224</v>
      </c>
      <c r="D65" s="173"/>
      <c r="E65" s="97" t="s">
        <v>11</v>
      </c>
      <c r="F65" s="97" t="s">
        <v>225</v>
      </c>
      <c r="G65" s="15" t="s">
        <v>61</v>
      </c>
      <c r="H65" s="15" t="s">
        <v>61</v>
      </c>
      <c r="I65" s="15" t="s">
        <v>61</v>
      </c>
      <c r="J65" s="5">
        <v>39.53</v>
      </c>
      <c r="K65" s="15" t="s">
        <v>61</v>
      </c>
      <c r="L65" s="15" t="s">
        <v>61</v>
      </c>
      <c r="N65" s="15" t="s">
        <v>61</v>
      </c>
      <c r="O65" s="15" t="s">
        <v>61</v>
      </c>
      <c r="P65" s="15" t="s">
        <v>61</v>
      </c>
    </row>
    <row r="66" spans="1:16" x14ac:dyDescent="0.2">
      <c r="A66" s="106">
        <v>3</v>
      </c>
      <c r="B66" s="99" t="s">
        <v>226</v>
      </c>
      <c r="C66" s="172" t="s">
        <v>227</v>
      </c>
      <c r="D66" s="173"/>
      <c r="E66" s="97" t="s">
        <v>11</v>
      </c>
      <c r="F66" s="97" t="s">
        <v>228</v>
      </c>
      <c r="G66" s="5">
        <v>4.4000000000000004</v>
      </c>
      <c r="H66" s="6">
        <v>0.1313</v>
      </c>
      <c r="I66" s="1">
        <f>G66*(8.5+2*H66*100)*4.4/$J$2</f>
        <v>150.54890380313205</v>
      </c>
      <c r="J66" s="5">
        <v>73.47</v>
      </c>
      <c r="K66" s="5">
        <f>(1-$J$3)*I66</f>
        <v>105.38423266219243</v>
      </c>
      <c r="L66" s="5" t="str">
        <f>IF(J66&lt;K66,"Buy","Sell")</f>
        <v>Buy</v>
      </c>
      <c r="N66" s="5">
        <f>G66*(7+ 1*H66*100)*4.4/$J$2</f>
        <v>87.184966442953041</v>
      </c>
      <c r="O66" s="5">
        <f t="shared" ref="O66" si="25">(1-$J$3)*N66</f>
        <v>61.029476510067127</v>
      </c>
      <c r="P66" s="15" t="str">
        <f t="shared" ref="P66" si="26">IF(J66&lt;O66,"Buy","Sell")</f>
        <v>Sell</v>
      </c>
    </row>
    <row r="67" spans="1:16" x14ac:dyDescent="0.2">
      <c r="A67" s="92"/>
      <c r="B67" s="112"/>
      <c r="C67" s="131"/>
      <c r="D67" s="109"/>
      <c r="E67" s="92"/>
      <c r="F67" s="92"/>
      <c r="J67" s="4"/>
    </row>
    <row r="68" spans="1:16" x14ac:dyDescent="0.2">
      <c r="A68" s="92"/>
      <c r="B68" s="112"/>
      <c r="C68" s="131"/>
      <c r="D68" s="109"/>
      <c r="E68" s="92"/>
      <c r="F68" s="92"/>
      <c r="J68" s="4"/>
    </row>
  </sheetData>
  <mergeCells count="59">
    <mergeCell ref="A1:C1"/>
    <mergeCell ref="A5:C5"/>
    <mergeCell ref="C6:D6"/>
    <mergeCell ref="C7:D7"/>
    <mergeCell ref="C8:D8"/>
    <mergeCell ref="A33:C33"/>
    <mergeCell ref="A47:C47"/>
    <mergeCell ref="A62:C62"/>
    <mergeCell ref="H2:I2"/>
    <mergeCell ref="H3:I3"/>
    <mergeCell ref="C20:D20"/>
    <mergeCell ref="C21:D21"/>
    <mergeCell ref="C22:D22"/>
    <mergeCell ref="C23:D23"/>
    <mergeCell ref="C10:D10"/>
    <mergeCell ref="C11:D11"/>
    <mergeCell ref="C12:D12"/>
    <mergeCell ref="C13:D13"/>
    <mergeCell ref="C14:D14"/>
    <mergeCell ref="C15:D15"/>
    <mergeCell ref="C9:D9"/>
    <mergeCell ref="C26:D26"/>
    <mergeCell ref="C27:D27"/>
    <mergeCell ref="C28:D28"/>
    <mergeCell ref="C29:D29"/>
    <mergeCell ref="A18:C18"/>
    <mergeCell ref="C19:D19"/>
    <mergeCell ref="N5:P5"/>
    <mergeCell ref="C54:D54"/>
    <mergeCell ref="C55:D55"/>
    <mergeCell ref="C56:D56"/>
    <mergeCell ref="C57:D57"/>
    <mergeCell ref="C45:D45"/>
    <mergeCell ref="C49:D49"/>
    <mergeCell ref="C50:D50"/>
    <mergeCell ref="C51:D51"/>
    <mergeCell ref="C52:D52"/>
    <mergeCell ref="C53:D53"/>
    <mergeCell ref="C39:D39"/>
    <mergeCell ref="C40:D40"/>
    <mergeCell ref="C41:D41"/>
    <mergeCell ref="C42:D42"/>
    <mergeCell ref="C43:D43"/>
    <mergeCell ref="C60:D60"/>
    <mergeCell ref="C64:D64"/>
    <mergeCell ref="C65:D65"/>
    <mergeCell ref="C66:D66"/>
    <mergeCell ref="I5:K5"/>
    <mergeCell ref="C58:D58"/>
    <mergeCell ref="C59:D59"/>
    <mergeCell ref="C44:D44"/>
    <mergeCell ref="C30:D30"/>
    <mergeCell ref="C31:D31"/>
    <mergeCell ref="C35:D35"/>
    <mergeCell ref="C36:D36"/>
    <mergeCell ref="C37:D37"/>
    <mergeCell ref="C38:D38"/>
    <mergeCell ref="C24:D24"/>
    <mergeCell ref="C25:D25"/>
  </mergeCells>
  <conditionalFormatting sqref="L1:L5 L7:L18 L20:L33 L35:L47 L49:L62 L64 L66:L1048576">
    <cfRule type="containsText" dxfId="21" priority="16" operator="containsText" text="Buy">
      <formula>NOT(ISERROR(SEARCH("Buy",L1)))</formula>
    </cfRule>
    <cfRule type="containsText" dxfId="20" priority="17" operator="containsText" text="Sell">
      <formula>NOT(ISERROR(SEARCH("Sell",L1)))</formula>
    </cfRule>
    <cfRule type="colorScale" priority="18">
      <colorScale>
        <cfvo type="formula" val="&quot;&quot;&quot;Buy&quot;&quot;&quot;"/>
        <cfvo type="formula" val="&quot;&quot;&quot;Sell&quot;&quot;&quot;"/>
        <color rgb="FF00B050"/>
        <color rgb="FFFF0000"/>
      </colorScale>
    </cfRule>
  </conditionalFormatting>
  <conditionalFormatting sqref="P7:P15">
    <cfRule type="containsText" dxfId="19" priority="13" operator="containsText" text="Buy">
      <formula>NOT(ISERROR(SEARCH("Buy",P7)))</formula>
    </cfRule>
    <cfRule type="containsText" dxfId="18" priority="14" operator="containsText" text="Sell">
      <formula>NOT(ISERROR(SEARCH("Sell",P7)))</formula>
    </cfRule>
    <cfRule type="colorScale" priority="15">
      <colorScale>
        <cfvo type="formula" val="&quot;&quot;&quot;Buy&quot;&quot;&quot;"/>
        <cfvo type="formula" val="&quot;&quot;&quot;Sell&quot;&quot;&quot;"/>
        <color rgb="FF00B050"/>
        <color rgb="FFFF0000"/>
      </colorScale>
    </cfRule>
  </conditionalFormatting>
  <conditionalFormatting sqref="P20:P31">
    <cfRule type="containsText" dxfId="17" priority="10" operator="containsText" text="Buy">
      <formula>NOT(ISERROR(SEARCH("Buy",P20)))</formula>
    </cfRule>
    <cfRule type="containsText" dxfId="16" priority="11" operator="containsText" text="Sell">
      <formula>NOT(ISERROR(SEARCH("Sell",P20)))</formula>
    </cfRule>
    <cfRule type="colorScale" priority="12">
      <colorScale>
        <cfvo type="formula" val="&quot;&quot;&quot;Buy&quot;&quot;&quot;"/>
        <cfvo type="formula" val="&quot;&quot;&quot;Sell&quot;&quot;&quot;"/>
        <color rgb="FF00B050"/>
        <color rgb="FFFF0000"/>
      </colorScale>
    </cfRule>
  </conditionalFormatting>
  <conditionalFormatting sqref="P35:P45">
    <cfRule type="containsText" dxfId="15" priority="7" operator="containsText" text="Buy">
      <formula>NOT(ISERROR(SEARCH("Buy",P35)))</formula>
    </cfRule>
    <cfRule type="containsText" dxfId="14" priority="8" operator="containsText" text="Sell">
      <formula>NOT(ISERROR(SEARCH("Sell",P35)))</formula>
    </cfRule>
    <cfRule type="colorScale" priority="9">
      <colorScale>
        <cfvo type="formula" val="&quot;&quot;&quot;Buy&quot;&quot;&quot;"/>
        <cfvo type="formula" val="&quot;&quot;&quot;Sell&quot;&quot;&quot;"/>
        <color rgb="FF00B050"/>
        <color rgb="FFFF0000"/>
      </colorScale>
    </cfRule>
  </conditionalFormatting>
  <conditionalFormatting sqref="P50:P60">
    <cfRule type="containsText" dxfId="13" priority="4" operator="containsText" text="Buy">
      <formula>NOT(ISERROR(SEARCH("Buy",P50)))</formula>
    </cfRule>
    <cfRule type="containsText" dxfId="12" priority="5" operator="containsText" text="Sell">
      <formula>NOT(ISERROR(SEARCH("Sell",P50)))</formula>
    </cfRule>
    <cfRule type="colorScale" priority="6">
      <colorScale>
        <cfvo type="formula" val="&quot;&quot;&quot;Buy&quot;&quot;&quot;"/>
        <cfvo type="formula" val="&quot;&quot;&quot;Sell&quot;&quot;&quot;"/>
        <color rgb="FF00B050"/>
        <color rgb="FFFF0000"/>
      </colorScale>
    </cfRule>
  </conditionalFormatting>
  <conditionalFormatting sqref="P64:P66">
    <cfRule type="containsText" dxfId="11" priority="1" operator="containsText" text="Buy">
      <formula>NOT(ISERROR(SEARCH("Buy",P64)))</formula>
    </cfRule>
    <cfRule type="containsText" dxfId="10" priority="2" operator="containsText" text="Sell">
      <formula>NOT(ISERROR(SEARCH("Sell",P64)))</formula>
    </cfRule>
    <cfRule type="colorScale" priority="3">
      <colorScale>
        <cfvo type="formula" val="&quot;&quot;&quot;Buy&quot;&quot;&quot;"/>
        <cfvo type="formula" val="&quot;&quot;&quot;Sell&quot;&quot;&quot;"/>
        <color rgb="FF00B050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76ED6-F8F3-BB41-9428-2FE58F195F35}">
  <dimension ref="A1:BF68"/>
  <sheetViews>
    <sheetView workbookViewId="0">
      <selection activeCell="C14" sqref="C14:D14"/>
    </sheetView>
  </sheetViews>
  <sheetFormatPr baseColWidth="10" defaultRowHeight="16" x14ac:dyDescent="0.2"/>
  <cols>
    <col min="4" max="4" width="24.33203125" customWidth="1"/>
    <col min="19" max="38" width="10.83203125" style="4"/>
    <col min="39" max="39" width="15" style="4" bestFit="1" customWidth="1"/>
    <col min="40" max="40" width="13.6640625" bestFit="1" customWidth="1"/>
    <col min="41" max="41" width="13.6640625" customWidth="1"/>
    <col min="51" max="51" width="14.83203125" bestFit="1" customWidth="1"/>
    <col min="52" max="52" width="9.83203125" bestFit="1" customWidth="1"/>
    <col min="53" max="53" width="14.33203125" bestFit="1" customWidth="1"/>
    <col min="54" max="54" width="17.33203125" bestFit="1" customWidth="1"/>
    <col min="55" max="55" width="13.5" bestFit="1" customWidth="1"/>
    <col min="56" max="56" width="11.6640625" bestFit="1" customWidth="1"/>
    <col min="57" max="57" width="9.83203125" style="206" bestFit="1" customWidth="1"/>
    <col min="58" max="58" width="11.5" bestFit="1" customWidth="1"/>
  </cols>
  <sheetData>
    <row r="1" spans="1:58" x14ac:dyDescent="0.2">
      <c r="A1" s="161" t="s">
        <v>47</v>
      </c>
      <c r="B1" s="162"/>
      <c r="C1" s="163"/>
      <c r="D1" s="109"/>
      <c r="E1" s="92"/>
    </row>
    <row r="2" spans="1:58" x14ac:dyDescent="0.2">
      <c r="A2" s="93"/>
      <c r="B2" s="93"/>
      <c r="C2" s="93"/>
      <c r="D2" s="109"/>
      <c r="E2" s="92"/>
    </row>
    <row r="3" spans="1:58" x14ac:dyDescent="0.2">
      <c r="A3" s="92"/>
      <c r="B3" s="92"/>
      <c r="C3" s="109"/>
      <c r="D3" s="109"/>
      <c r="E3" s="92"/>
      <c r="S3" s="154" t="s">
        <v>249</v>
      </c>
      <c r="T3" s="154"/>
      <c r="AC3" s="154" t="s">
        <v>248</v>
      </c>
      <c r="AD3" s="154"/>
      <c r="AE3" s="190"/>
      <c r="AG3" s="3" t="s">
        <v>250</v>
      </c>
      <c r="AH3" s="196">
        <v>2.5000000000000001E-2</v>
      </c>
      <c r="AP3" s="177" t="s">
        <v>252</v>
      </c>
      <c r="AQ3" s="177"/>
    </row>
    <row r="4" spans="1:58" x14ac:dyDescent="0.2">
      <c r="A4" s="92"/>
      <c r="B4" s="92"/>
      <c r="C4" s="109"/>
      <c r="D4" s="109"/>
      <c r="E4" s="92"/>
    </row>
    <row r="5" spans="1:58" x14ac:dyDescent="0.2">
      <c r="A5" s="181" t="s">
        <v>87</v>
      </c>
      <c r="B5" s="181"/>
      <c r="C5" s="181"/>
      <c r="D5" s="109"/>
      <c r="E5" s="92"/>
      <c r="AC5" s="3" t="s">
        <v>247</v>
      </c>
      <c r="AD5" s="3">
        <v>1</v>
      </c>
      <c r="AE5" s="3">
        <v>2</v>
      </c>
      <c r="AF5" s="3">
        <v>3</v>
      </c>
      <c r="AG5" s="3">
        <v>4</v>
      </c>
      <c r="AH5" s="3">
        <v>5</v>
      </c>
      <c r="AI5" s="3">
        <v>6</v>
      </c>
      <c r="AJ5" s="3">
        <v>7</v>
      </c>
      <c r="AK5" s="3">
        <v>8</v>
      </c>
      <c r="AL5" s="3">
        <v>9</v>
      </c>
    </row>
    <row r="6" spans="1:58" x14ac:dyDescent="0.2">
      <c r="A6" s="102" t="s">
        <v>0</v>
      </c>
      <c r="B6" s="103" t="s">
        <v>1</v>
      </c>
      <c r="C6" s="167" t="s">
        <v>2</v>
      </c>
      <c r="D6" s="168"/>
      <c r="E6" s="108" t="s">
        <v>3</v>
      </c>
      <c r="F6" s="182">
        <v>2010</v>
      </c>
      <c r="G6" s="182">
        <v>2011</v>
      </c>
      <c r="H6" s="182">
        <v>2012</v>
      </c>
      <c r="I6" s="182">
        <v>2013</v>
      </c>
      <c r="J6" s="182">
        <v>2014</v>
      </c>
      <c r="K6" s="182">
        <v>2015</v>
      </c>
      <c r="L6" s="182">
        <v>2016</v>
      </c>
      <c r="M6" s="182">
        <v>2017</v>
      </c>
      <c r="N6" s="182">
        <v>2018</v>
      </c>
      <c r="O6" s="182">
        <v>2019</v>
      </c>
      <c r="P6" s="182">
        <v>2020</v>
      </c>
      <c r="Q6" s="182">
        <v>2021</v>
      </c>
      <c r="AC6" s="3" t="s">
        <v>245</v>
      </c>
      <c r="AD6" s="13">
        <v>2022</v>
      </c>
      <c r="AE6" s="3">
        <v>2023</v>
      </c>
      <c r="AF6" s="3">
        <v>2024</v>
      </c>
      <c r="AG6" s="3">
        <v>2025</v>
      </c>
      <c r="AH6" s="3">
        <v>2026</v>
      </c>
      <c r="AI6" s="3">
        <v>2027</v>
      </c>
      <c r="AJ6" s="3">
        <v>2028</v>
      </c>
      <c r="AK6" s="3">
        <v>2029</v>
      </c>
      <c r="AL6" s="3">
        <v>2030</v>
      </c>
      <c r="AM6" s="3" t="s">
        <v>246</v>
      </c>
      <c r="AN6" s="182" t="s">
        <v>251</v>
      </c>
      <c r="AO6" s="182">
        <v>2022</v>
      </c>
      <c r="AP6" s="61">
        <v>2023</v>
      </c>
      <c r="AQ6" s="37">
        <v>2024</v>
      </c>
      <c r="AR6" s="37">
        <v>2025</v>
      </c>
      <c r="AS6" s="37">
        <v>2026</v>
      </c>
      <c r="AT6" s="37">
        <v>2027</v>
      </c>
      <c r="AU6" s="37">
        <v>2028</v>
      </c>
      <c r="AV6" s="37">
        <v>2029</v>
      </c>
      <c r="AW6" s="37">
        <v>2030</v>
      </c>
      <c r="AX6" s="182" t="s">
        <v>253</v>
      </c>
      <c r="AY6" s="182" t="s">
        <v>254</v>
      </c>
      <c r="AZ6" s="182" t="s">
        <v>84</v>
      </c>
      <c r="BA6" s="182" t="s">
        <v>255</v>
      </c>
      <c r="BB6" s="182" t="s">
        <v>256</v>
      </c>
      <c r="BC6" s="186" t="s">
        <v>257</v>
      </c>
      <c r="BD6" s="186" t="s">
        <v>258</v>
      </c>
      <c r="BE6" s="207" t="s">
        <v>259</v>
      </c>
      <c r="BF6" s="186" t="s">
        <v>260</v>
      </c>
    </row>
    <row r="7" spans="1:58" x14ac:dyDescent="0.2">
      <c r="A7" s="106">
        <v>1</v>
      </c>
      <c r="B7" s="97" t="s">
        <v>9</v>
      </c>
      <c r="C7" s="164" t="s">
        <v>10</v>
      </c>
      <c r="D7" s="165"/>
      <c r="E7" s="97" t="s">
        <v>11</v>
      </c>
      <c r="F7" s="5">
        <v>2450</v>
      </c>
      <c r="G7" s="5">
        <v>3519</v>
      </c>
      <c r="H7" s="5">
        <v>4633</v>
      </c>
      <c r="I7" s="5">
        <v>2551</v>
      </c>
      <c r="J7" s="5">
        <v>6652</v>
      </c>
      <c r="K7" s="5">
        <v>6170</v>
      </c>
      <c r="L7" s="5">
        <v>5051</v>
      </c>
      <c r="M7" s="5">
        <v>8610</v>
      </c>
      <c r="N7" s="5">
        <v>12220</v>
      </c>
      <c r="O7" s="5">
        <v>12030</v>
      </c>
      <c r="P7" s="5">
        <v>9704</v>
      </c>
      <c r="Q7" s="5">
        <v>17880</v>
      </c>
      <c r="R7" s="183">
        <f>(G7-F7)/F7</f>
        <v>0.43632653061224491</v>
      </c>
      <c r="S7" s="10">
        <f>(H7-G7)/G7</f>
        <v>0.31656720659278204</v>
      </c>
      <c r="T7" s="10">
        <f>(I7-H7)/H7</f>
        <v>-0.4493848478307792</v>
      </c>
      <c r="U7" s="10">
        <f>(J7-I7)/I7</f>
        <v>1.6076048608388867</v>
      </c>
      <c r="V7" s="10">
        <f>(K7-J7)/J7</f>
        <v>-7.2459410703547805E-2</v>
      </c>
      <c r="W7" s="10">
        <f>(L7-K7)/K7</f>
        <v>-0.18136142625607779</v>
      </c>
      <c r="X7" s="10">
        <f>(M7-L7)/L7</f>
        <v>0.70461294793110274</v>
      </c>
      <c r="Y7" s="10">
        <f>(N7-M7)/M7</f>
        <v>0.41927990708478513</v>
      </c>
      <c r="Z7" s="10">
        <f>(O7-N7)/N7</f>
        <v>-1.5548281505728314E-2</v>
      </c>
      <c r="AA7" s="10">
        <f>(P7-O7)/O7</f>
        <v>-0.19334995843724023</v>
      </c>
      <c r="AB7" s="10">
        <f>(Q7-P7)/P7</f>
        <v>0.8425391591096455</v>
      </c>
      <c r="AC7" s="10">
        <f>AVERAGE(R7:AB7)</f>
        <v>0.31043878976691575</v>
      </c>
      <c r="AD7" s="5">
        <f>Q7*(1+AC7)</f>
        <v>23430.645561032456</v>
      </c>
      <c r="AE7" s="5">
        <f>AD7*(1+$AC7)</f>
        <v>30704.426812456932</v>
      </c>
      <c r="AF7" s="5">
        <f>AE7*(1+$AC$7)</f>
        <v>40236.271912602904</v>
      </c>
      <c r="AG7" s="5">
        <f>AF7*(1+$AC$7)</f>
        <v>52727.171469883899</v>
      </c>
      <c r="AH7" s="5">
        <f t="shared" ref="AF7:AK7" si="0">AG7*(1+$AC$7)</f>
        <v>69095.730768827314</v>
      </c>
      <c r="AI7" s="5">
        <f t="shared" si="0"/>
        <v>90545.725806762712</v>
      </c>
      <c r="AJ7" s="5">
        <f t="shared" si="0"/>
        <v>118654.63134478113</v>
      </c>
      <c r="AK7" s="5">
        <f>AJ7*(1+$AC$7)</f>
        <v>155489.63149969454</v>
      </c>
      <c r="AL7" s="5">
        <f>AK7*(1+$AC$7)</f>
        <v>203759.64452376345</v>
      </c>
      <c r="AM7" s="6">
        <v>9.4500000000000001E-2</v>
      </c>
      <c r="AN7" s="185">
        <f>AL7*(1+$AH$3)/(AM7-$AH$3)</f>
        <v>3005088.2825447121</v>
      </c>
      <c r="AO7" s="1">
        <f>AD7/(1+AM7)^$AD$5</f>
        <v>21407.624998659165</v>
      </c>
      <c r="AP7" s="1">
        <f>AE7/(1+AM7)^$AE$5</f>
        <v>25631.230877137405</v>
      </c>
      <c r="AQ7" s="1">
        <f>AF7/(1+AM7)^$AF$5</f>
        <v>30688.130809385424</v>
      </c>
      <c r="AR7" s="1">
        <f>AG7/(1+AM7)^$AG$5</f>
        <v>36742.729098273041</v>
      </c>
      <c r="AS7" s="1">
        <f>AH7/(1+AM7)^$AH$5</f>
        <v>43991.866105321664</v>
      </c>
      <c r="AT7" s="1">
        <f>AI7/(1+AM7)^$AI$5</f>
        <v>52671.217705478244</v>
      </c>
      <c r="AU7" s="1">
        <f>AJ7/(1+AM7)^$AJ$5</f>
        <v>63062.957318882276</v>
      </c>
      <c r="AV7" s="1">
        <f>AK7/(1+AM7)^$AK$5</f>
        <v>75504.92961907608</v>
      </c>
      <c r="AW7" s="1">
        <f>AL7/(1+AM7)^$AL$5</f>
        <v>90401.63416305001</v>
      </c>
      <c r="AX7" s="188">
        <f>SUM(AO7:AW7)</f>
        <v>440102.32069526333</v>
      </c>
      <c r="AY7" s="188">
        <v>18522</v>
      </c>
      <c r="AZ7" s="187">
        <v>22450</v>
      </c>
      <c r="BA7" s="188">
        <f>AX7+AY7-AZ7</f>
        <v>436174.32069526333</v>
      </c>
      <c r="BB7" s="187">
        <v>1620</v>
      </c>
      <c r="BC7" s="187">
        <f>BA7/BB7</f>
        <v>269.24340783658232</v>
      </c>
      <c r="BD7" s="23">
        <v>231</v>
      </c>
      <c r="BE7" s="208">
        <f>(BC7-BD7)/BD7</f>
        <v>0.16555587808044295</v>
      </c>
      <c r="BF7" s="1" t="s">
        <v>262</v>
      </c>
    </row>
    <row r="8" spans="1:58" x14ac:dyDescent="0.2">
      <c r="A8" s="106">
        <v>2</v>
      </c>
      <c r="B8" s="97" t="s">
        <v>13</v>
      </c>
      <c r="C8" s="164" t="s">
        <v>14</v>
      </c>
      <c r="D8" s="165"/>
      <c r="E8" s="97" t="s">
        <v>11</v>
      </c>
      <c r="F8" s="5">
        <v>1546</v>
      </c>
      <c r="G8" s="5">
        <v>2507</v>
      </c>
      <c r="H8" s="5">
        <v>2730</v>
      </c>
      <c r="I8" s="191">
        <v>3073</v>
      </c>
      <c r="J8" s="5">
        <v>3836</v>
      </c>
      <c r="K8" s="5">
        <v>3759</v>
      </c>
      <c r="L8" s="5">
        <v>4255</v>
      </c>
      <c r="M8" s="184">
        <v>5241</v>
      </c>
      <c r="N8" s="5">
        <v>5719</v>
      </c>
      <c r="O8" s="5">
        <v>7455</v>
      </c>
      <c r="P8" s="5">
        <v>6516</v>
      </c>
      <c r="Q8" s="5">
        <v>8649</v>
      </c>
      <c r="R8" s="183">
        <f t="shared" ref="R8:R15" si="1">(G8-F8)/F8</f>
        <v>0.62160413971539452</v>
      </c>
      <c r="S8" s="10">
        <f t="shared" ref="S8:S15" si="2">(H8-G8)/G8</f>
        <v>8.8950937375349023E-2</v>
      </c>
      <c r="T8" s="10">
        <f t="shared" ref="T8:T15" si="3">(I8-H8)/H8</f>
        <v>0.12564102564102564</v>
      </c>
      <c r="U8" s="10">
        <f t="shared" ref="U8:U15" si="4">(J8-I8)/I8</f>
        <v>0.24829157175398633</v>
      </c>
      <c r="V8" s="10">
        <f t="shared" ref="V8:V15" si="5">(K8-J8)/J8</f>
        <v>-2.0072992700729927E-2</v>
      </c>
      <c r="W8" s="10">
        <f t="shared" ref="W8:W15" si="6">(L8-K8)/K8</f>
        <v>0.13194998669859004</v>
      </c>
      <c r="X8" s="10">
        <f t="shared" ref="X8:X15" si="7">(M8-L8)/L8</f>
        <v>0.23172737955346651</v>
      </c>
      <c r="Y8" s="10">
        <f t="shared" ref="Y8:Y15" si="8">(N8-M8)/M8</f>
        <v>9.1203968708261779E-2</v>
      </c>
      <c r="Z8" s="10">
        <f t="shared" ref="Z8:Z15" si="9">(O8-N8)/N8</f>
        <v>0.30354957160342716</v>
      </c>
      <c r="AA8" s="10">
        <f t="shared" ref="AA8:AA15" si="10">(P8-O8)/O8</f>
        <v>-0.12595573440643862</v>
      </c>
      <c r="AB8" s="10">
        <f t="shared" ref="AB8:AB15" si="11">(Q8-P8)/P8</f>
        <v>0.32734806629834257</v>
      </c>
      <c r="AC8" s="10">
        <f t="shared" ref="AC8:AC15" si="12">AVERAGE(R8:AB8)</f>
        <v>0.18402162911278863</v>
      </c>
      <c r="AD8" s="5">
        <f t="shared" ref="AD8:AD15" si="13">Q8*(1+AC8)</f>
        <v>10240.603070196508</v>
      </c>
      <c r="AE8" s="5">
        <f>AD8*(1+$AC$8)</f>
        <v>12125.095530271494</v>
      </c>
      <c r="AF8" s="5">
        <f t="shared" ref="AF8:AL8" si="14">AE8*(1+$AC$8)</f>
        <v>14356.375362900244</v>
      </c>
      <c r="AG8" s="5">
        <f t="shared" si="14"/>
        <v>16998.258945335849</v>
      </c>
      <c r="AH8" s="5">
        <f t="shared" si="14"/>
        <v>20126.306248537581</v>
      </c>
      <c r="AI8" s="5">
        <f t="shared" si="14"/>
        <v>23829.981912416362</v>
      </c>
      <c r="AJ8" s="5">
        <f t="shared" si="14"/>
        <v>28215.214005667505</v>
      </c>
      <c r="AK8" s="5">
        <f t="shared" si="14"/>
        <v>33407.423652756406</v>
      </c>
      <c r="AL8" s="5">
        <f t="shared" si="14"/>
        <v>39555.112177797746</v>
      </c>
      <c r="AM8" s="6">
        <v>8.5000000000000006E-2</v>
      </c>
      <c r="AN8" s="185">
        <f t="shared" ref="AN8:AN15" si="15">AL8*(1+$AH$3)/(AM8-$AH$3)</f>
        <v>675733.16637071141</v>
      </c>
      <c r="AO8" s="1">
        <f>AD8/(1+AM8)^$AD$5</f>
        <v>9438.3438434990858</v>
      </c>
      <c r="AP8" s="1">
        <f>AE8/(1+AM8)^$AE$5</f>
        <v>10299.726501111933</v>
      </c>
      <c r="AQ8" s="1">
        <f t="shared" ref="AQ8:AQ15" si="16">AF8/(1+AM8)^$AF$5</f>
        <v>11239.722535725999</v>
      </c>
      <c r="AR8" s="1">
        <f t="shared" ref="AR8:AR15" si="17">AG8/(1+AM8)^$AG$5</f>
        <v>12265.50653228205</v>
      </c>
      <c r="AS8" s="1">
        <f t="shared" ref="AS8:AS15" si="18">AH8/(1+AM8)^$AH$5</f>
        <v>13384.907858291375</v>
      </c>
      <c r="AT8" s="1">
        <f t="shared" ref="AT8:AT15" si="19">AI8/(1+AM8)^$AI$5</f>
        <v>14606.47042202647</v>
      </c>
      <c r="AU8" s="1">
        <f t="shared" ref="AU8:AU15" si="20">AJ8/(1+AM8)^$AJ$5</f>
        <v>15939.517884493584</v>
      </c>
      <c r="AV8" s="1">
        <f t="shared" ref="AV8:AV15" si="21">AK8/(1+AM8)^$AK$5</f>
        <v>17394.22482292214</v>
      </c>
      <c r="AW8" s="1">
        <f t="shared" ref="AW8:AW15" si="22">AL8/(1+AM8)^$AL$5</f>
        <v>18981.694388931228</v>
      </c>
      <c r="AX8" s="188">
        <f t="shared" ref="AX8:AX15" si="23">SUM(AO8:AW8)</f>
        <v>123550.11478928386</v>
      </c>
      <c r="AY8" s="188">
        <v>7408</v>
      </c>
      <c r="AZ8" s="189">
        <v>13901</v>
      </c>
      <c r="BA8" s="188">
        <f t="shared" ref="BA8:BA15" si="24">AX8+AY8-AZ8</f>
        <v>117057.11478928386</v>
      </c>
      <c r="BB8" s="187">
        <v>948</v>
      </c>
      <c r="BC8" s="187">
        <f t="shared" ref="BC8:BC15" si="25">BA8/BB8</f>
        <v>123.4779691870083</v>
      </c>
      <c r="BD8" s="27">
        <v>375</v>
      </c>
      <c r="BE8" s="208">
        <f t="shared" ref="BE8:BE15" si="26">(BC8-BD8)/BD8</f>
        <v>-0.67072541550131126</v>
      </c>
      <c r="BF8" s="1" t="s">
        <v>261</v>
      </c>
    </row>
    <row r="9" spans="1:58" x14ac:dyDescent="0.2">
      <c r="A9" s="106">
        <v>3</v>
      </c>
      <c r="B9" s="97" t="s">
        <v>16</v>
      </c>
      <c r="C9" s="175" t="s">
        <v>17</v>
      </c>
      <c r="D9" s="180"/>
      <c r="E9" s="97" t="s">
        <v>11</v>
      </c>
      <c r="F9" s="5">
        <v>5615</v>
      </c>
      <c r="G9" s="5">
        <v>7851</v>
      </c>
      <c r="H9" s="5">
        <v>8579</v>
      </c>
      <c r="I9" s="5">
        <v>6029</v>
      </c>
      <c r="J9" s="5">
        <v>7541</v>
      </c>
      <c r="K9" s="5">
        <v>9795</v>
      </c>
      <c r="L9" s="5">
        <v>9365</v>
      </c>
      <c r="M9" s="5">
        <v>6916</v>
      </c>
      <c r="N9" s="5">
        <v>12480</v>
      </c>
      <c r="O9" s="5">
        <v>7620</v>
      </c>
      <c r="P9" s="5">
        <v>11990</v>
      </c>
      <c r="Q9" s="5">
        <v>13100</v>
      </c>
      <c r="R9" s="183">
        <f t="shared" si="1"/>
        <v>0.39821905609973285</v>
      </c>
      <c r="S9" s="10">
        <f t="shared" si="2"/>
        <v>9.2727041141255892E-2</v>
      </c>
      <c r="T9" s="10">
        <f t="shared" si="3"/>
        <v>-0.29723744026110271</v>
      </c>
      <c r="U9" s="10">
        <f t="shared" si="4"/>
        <v>0.25078785868303199</v>
      </c>
      <c r="V9" s="10">
        <f t="shared" si="5"/>
        <v>0.29889935021880387</v>
      </c>
      <c r="W9" s="10">
        <f t="shared" si="6"/>
        <v>-4.3899948953547728E-2</v>
      </c>
      <c r="X9" s="10">
        <f t="shared" si="7"/>
        <v>-0.26150560597971167</v>
      </c>
      <c r="Y9" s="10">
        <f t="shared" si="8"/>
        <v>0.80451127819548873</v>
      </c>
      <c r="Z9" s="10">
        <f t="shared" si="9"/>
        <v>-0.38942307692307693</v>
      </c>
      <c r="AA9" s="10">
        <f t="shared" si="10"/>
        <v>0.57349081364829402</v>
      </c>
      <c r="AB9" s="10">
        <f t="shared" si="11"/>
        <v>9.2577147623019176E-2</v>
      </c>
      <c r="AC9" s="10">
        <f t="shared" si="12"/>
        <v>0.13810422486292614</v>
      </c>
      <c r="AD9" s="5">
        <f t="shared" si="13"/>
        <v>14909.165345704332</v>
      </c>
      <c r="AE9" s="5">
        <f>AD9*(1+$AC9)</f>
        <v>16968.184069126029</v>
      </c>
      <c r="AF9" s="5">
        <f t="shared" ref="AF9:AL9" si="27">AE9*(1+$AC9)</f>
        <v>19311.561977324131</v>
      </c>
      <c r="AG9" s="5">
        <f t="shared" si="27"/>
        <v>21978.570275094837</v>
      </c>
      <c r="AH9" s="5">
        <f t="shared" si="27"/>
        <v>25013.903686532158</v>
      </c>
      <c r="AI9" s="5">
        <f t="shared" si="27"/>
        <v>28468.429465956571</v>
      </c>
      <c r="AJ9" s="5">
        <f t="shared" si="27"/>
        <v>32400.039850417386</v>
      </c>
      <c r="AK9" s="5">
        <f t="shared" si="27"/>
        <v>36874.622239487195</v>
      </c>
      <c r="AL9" s="5">
        <f t="shared" si="27"/>
        <v>41967.163360984785</v>
      </c>
      <c r="AM9" s="6">
        <v>6.7000000000000004E-2</v>
      </c>
      <c r="AN9" s="185">
        <f t="shared" si="15"/>
        <v>1024198.629643081</v>
      </c>
      <c r="AO9" s="1">
        <f t="shared" ref="AO8:AO15" si="28">AD9/(1+AM9)^$AD$5</f>
        <v>13972.975956611372</v>
      </c>
      <c r="AP9" s="1">
        <f t="shared" ref="AP8:AP15" si="29">AE9/(1+AM9)^$AE$5</f>
        <v>14904.126494964845</v>
      </c>
      <c r="AQ9" s="1">
        <f t="shared" si="16"/>
        <v>15897.328333468571</v>
      </c>
      <c r="AR9" s="1">
        <f t="shared" si="17"/>
        <v>16956.716532665119</v>
      </c>
      <c r="AS9" s="1">
        <f t="shared" si="18"/>
        <v>18086.701710992693</v>
      </c>
      <c r="AT9" s="1">
        <f t="shared" si="19"/>
        <v>19291.988407794095</v>
      </c>
      <c r="AU9" s="1">
        <f t="shared" si="20"/>
        <v>20577.594670025352</v>
      </c>
      <c r="AV9" s="1">
        <f t="shared" si="21"/>
        <v>21948.87294421058</v>
      </c>
      <c r="AW9" s="1">
        <f t="shared" si="22"/>
        <v>23411.532360623834</v>
      </c>
      <c r="AX9" s="188">
        <f t="shared" si="23"/>
        <v>165047.83741135645</v>
      </c>
      <c r="AY9" s="188">
        <v>34000</v>
      </c>
      <c r="AZ9" s="189">
        <v>40918</v>
      </c>
      <c r="BA9" s="188">
        <f t="shared" si="24"/>
        <v>158129.83741135645</v>
      </c>
      <c r="BB9" s="187">
        <v>743</v>
      </c>
      <c r="BC9" s="187">
        <f t="shared" si="25"/>
        <v>212.82616071515</v>
      </c>
      <c r="BD9" s="27">
        <v>178.26</v>
      </c>
      <c r="BE9" s="208">
        <f t="shared" si="26"/>
        <v>0.19390867673706949</v>
      </c>
      <c r="BF9" s="1" t="s">
        <v>262</v>
      </c>
    </row>
    <row r="10" spans="1:58" x14ac:dyDescent="0.2">
      <c r="A10" s="106">
        <v>4</v>
      </c>
      <c r="B10" s="97" t="s">
        <v>19</v>
      </c>
      <c r="C10" s="164" t="s">
        <v>20</v>
      </c>
      <c r="D10" s="165"/>
      <c r="E10" s="97" t="s">
        <v>11</v>
      </c>
      <c r="F10" s="5">
        <v>4163</v>
      </c>
      <c r="G10" s="5">
        <v>3487</v>
      </c>
      <c r="H10" s="5">
        <v>2897</v>
      </c>
      <c r="I10" s="5">
        <v>3286</v>
      </c>
      <c r="J10" s="5">
        <v>3681</v>
      </c>
      <c r="K10" s="5">
        <v>3687</v>
      </c>
      <c r="L10" s="5">
        <v>4246</v>
      </c>
      <c r="M10" s="5">
        <v>4990</v>
      </c>
      <c r="N10" s="5">
        <v>4937</v>
      </c>
      <c r="O10" s="5">
        <v>5912</v>
      </c>
      <c r="P10" s="5">
        <v>5935</v>
      </c>
      <c r="Q10" s="5">
        <v>5825</v>
      </c>
      <c r="R10" s="183">
        <f t="shared" si="1"/>
        <v>-0.1623828969493154</v>
      </c>
      <c r="S10" s="10">
        <f t="shared" si="2"/>
        <v>-0.16919988528821336</v>
      </c>
      <c r="T10" s="10">
        <f t="shared" si="3"/>
        <v>0.13427683810838797</v>
      </c>
      <c r="U10" s="10">
        <f t="shared" si="4"/>
        <v>0.1202069385270846</v>
      </c>
      <c r="V10" s="10">
        <f t="shared" si="5"/>
        <v>1.6299918500407497E-3</v>
      </c>
      <c r="W10" s="10">
        <f t="shared" si="6"/>
        <v>0.15161377813940874</v>
      </c>
      <c r="X10" s="10">
        <f t="shared" si="7"/>
        <v>0.17522373999057936</v>
      </c>
      <c r="Y10" s="10">
        <f t="shared" si="8"/>
        <v>-1.062124248496994E-2</v>
      </c>
      <c r="Z10" s="10">
        <f t="shared" si="9"/>
        <v>0.19748835325096212</v>
      </c>
      <c r="AA10" s="10">
        <f t="shared" si="10"/>
        <v>3.8903924221921514E-3</v>
      </c>
      <c r="AB10" s="10">
        <f t="shared" si="11"/>
        <v>-1.8534119629317607E-2</v>
      </c>
      <c r="AC10" s="10">
        <f t="shared" si="12"/>
        <v>3.8508353448803573E-2</v>
      </c>
      <c r="AD10" s="5">
        <f t="shared" si="13"/>
        <v>6049.3111588392803</v>
      </c>
      <c r="AE10" s="5">
        <f t="shared" ref="AE8:AL15" si="30">AD10*(1+$AC10)</f>
        <v>6282.2601710656545</v>
      </c>
      <c r="AF10" s="5">
        <f t="shared" si="30"/>
        <v>6524.1796661903918</v>
      </c>
      <c r="AG10" s="5">
        <f t="shared" si="30"/>
        <v>6775.4150827395488</v>
      </c>
      <c r="AH10" s="5">
        <f t="shared" si="30"/>
        <v>7036.325161508038</v>
      </c>
      <c r="AI10" s="5">
        <f t="shared" si="30"/>
        <v>7307.282457808099</v>
      </c>
      <c r="AJ10" s="5">
        <f t="shared" si="30"/>
        <v>7588.6738734436149</v>
      </c>
      <c r="AK10" s="5">
        <f t="shared" si="30"/>
        <v>7880.9012091698823</v>
      </c>
      <c r="AL10" s="5">
        <f t="shared" si="30"/>
        <v>8184.381738427699</v>
      </c>
      <c r="AM10" s="6">
        <v>8.9800000000000005E-2</v>
      </c>
      <c r="AN10" s="185">
        <f t="shared" si="15"/>
        <v>129459.74200445048</v>
      </c>
      <c r="AO10" s="1">
        <f t="shared" si="28"/>
        <v>5550.8452549452004</v>
      </c>
      <c r="AP10" s="1">
        <f t="shared" si="29"/>
        <v>5289.5936556819997</v>
      </c>
      <c r="AQ10" s="1">
        <f t="shared" si="16"/>
        <v>5040.6379131726471</v>
      </c>
      <c r="AR10" s="1">
        <f t="shared" si="17"/>
        <v>4803.399320554724</v>
      </c>
      <c r="AS10" s="1">
        <f t="shared" si="18"/>
        <v>4577.3264079155697</v>
      </c>
      <c r="AT10" s="1">
        <f t="shared" si="19"/>
        <v>4361.8936603800003</v>
      </c>
      <c r="AU10" s="1">
        <f t="shared" si="20"/>
        <v>4156.600296531481</v>
      </c>
      <c r="AV10" s="1">
        <f t="shared" si="21"/>
        <v>3960.9691043271391</v>
      </c>
      <c r="AW10" s="1">
        <f t="shared" si="22"/>
        <v>3774.5453318006594</v>
      </c>
      <c r="AX10" s="188">
        <f t="shared" si="23"/>
        <v>41515.810945309422</v>
      </c>
      <c r="AY10" s="188">
        <v>21105</v>
      </c>
      <c r="AZ10" s="189">
        <v>3987</v>
      </c>
      <c r="BA10" s="188">
        <f t="shared" si="24"/>
        <v>58633.810945309422</v>
      </c>
      <c r="BB10" s="187">
        <v>267</v>
      </c>
      <c r="BC10" s="187">
        <f t="shared" si="25"/>
        <v>219.60228818467948</v>
      </c>
      <c r="BD10" s="27">
        <v>117.93</v>
      </c>
      <c r="BE10" s="208">
        <f t="shared" si="26"/>
        <v>0.86214100046366038</v>
      </c>
      <c r="BF10" s="1" t="s">
        <v>262</v>
      </c>
    </row>
    <row r="11" spans="1:58" x14ac:dyDescent="0.2">
      <c r="A11" s="106">
        <v>5</v>
      </c>
      <c r="B11" s="97" t="s">
        <v>22</v>
      </c>
      <c r="C11" s="164" t="s">
        <v>23</v>
      </c>
      <c r="D11" s="165"/>
      <c r="E11" s="97" t="s">
        <v>11</v>
      </c>
      <c r="F11" s="5">
        <v>269</v>
      </c>
      <c r="G11" s="5">
        <v>171</v>
      </c>
      <c r="H11" s="5">
        <v>228</v>
      </c>
      <c r="I11" s="5">
        <v>675</v>
      </c>
      <c r="J11" s="5">
        <v>381</v>
      </c>
      <c r="K11" s="5">
        <v>741</v>
      </c>
      <c r="L11" s="5">
        <v>1322</v>
      </c>
      <c r="M11" s="5">
        <v>1555</v>
      </c>
      <c r="N11" s="5">
        <v>2046</v>
      </c>
      <c r="O11" s="5">
        <v>2362</v>
      </c>
      <c r="P11" s="184">
        <v>2212</v>
      </c>
      <c r="Q11" s="184">
        <v>2247</v>
      </c>
      <c r="R11" s="183">
        <f t="shared" si="1"/>
        <v>-0.36431226765799257</v>
      </c>
      <c r="S11" s="10">
        <f t="shared" si="2"/>
        <v>0.33333333333333331</v>
      </c>
      <c r="T11" s="10">
        <f t="shared" si="3"/>
        <v>1.9605263157894737</v>
      </c>
      <c r="U11" s="10">
        <f t="shared" si="4"/>
        <v>-0.43555555555555553</v>
      </c>
      <c r="V11" s="10">
        <f t="shared" si="5"/>
        <v>0.94488188976377951</v>
      </c>
      <c r="W11" s="10">
        <f t="shared" si="6"/>
        <v>0.78407557354925772</v>
      </c>
      <c r="X11" s="10">
        <f t="shared" si="7"/>
        <v>0.1762481089258699</v>
      </c>
      <c r="Y11" s="10">
        <f t="shared" si="8"/>
        <v>0.31575562700964632</v>
      </c>
      <c r="Z11" s="10">
        <f t="shared" si="9"/>
        <v>0.15444770283479961</v>
      </c>
      <c r="AA11" s="10">
        <f t="shared" si="10"/>
        <v>-6.3505503810330224E-2</v>
      </c>
      <c r="AB11" s="10">
        <f t="shared" si="11"/>
        <v>1.5822784810126583E-2</v>
      </c>
      <c r="AC11" s="10">
        <f t="shared" si="12"/>
        <v>0.3474289099084007</v>
      </c>
      <c r="AD11" s="5">
        <f>Q11*(1+AC11)</f>
        <v>3027.6727605641763</v>
      </c>
      <c r="AE11" s="5">
        <f>AD11*(1+$AC11)</f>
        <v>4079.5738073263465</v>
      </c>
      <c r="AF11" s="5">
        <f t="shared" ref="AF11:AL11" si="31">AE11*(1+$AC11)</f>
        <v>5496.9356880966025</v>
      </c>
      <c r="AG11" s="5">
        <f t="shared" si="31"/>
        <v>7406.7300620485894</v>
      </c>
      <c r="AH11" s="5">
        <f t="shared" si="31"/>
        <v>9980.0422134919118</v>
      </c>
      <c r="AI11" s="5">
        <f t="shared" si="31"/>
        <v>13447.397400565229</v>
      </c>
      <c r="AJ11" s="5">
        <f t="shared" si="31"/>
        <v>18119.412020548669</v>
      </c>
      <c r="AK11" s="5">
        <f t="shared" si="31"/>
        <v>24414.619587029065</v>
      </c>
      <c r="AL11" s="5">
        <f t="shared" si="31"/>
        <v>32896.964255978863</v>
      </c>
      <c r="AM11" s="6">
        <v>6.0999999999999999E-2</v>
      </c>
      <c r="AN11" s="185">
        <f t="shared" si="15"/>
        <v>936649.67673273152</v>
      </c>
      <c r="AO11" s="1">
        <f>AD11/(1+AM11)^$AD$5</f>
        <v>2853.6029788540777</v>
      </c>
      <c r="AP11" s="1">
        <f>AE11/(1+AM11)^$AE$5</f>
        <v>3623.9652696594862</v>
      </c>
      <c r="AQ11" s="1">
        <f t="shared" si="16"/>
        <v>4602.2955446212864</v>
      </c>
      <c r="AR11" s="1">
        <f t="shared" si="17"/>
        <v>5844.7371053396319</v>
      </c>
      <c r="AS11" s="1">
        <f t="shared" si="18"/>
        <v>7422.5897705456755</v>
      </c>
      <c r="AT11" s="1">
        <f t="shared" si="19"/>
        <v>9426.4015487498637</v>
      </c>
      <c r="AU11" s="1">
        <f t="shared" si="20"/>
        <v>11971.164904044195</v>
      </c>
      <c r="AV11" s="1">
        <f t="shared" si="21"/>
        <v>15202.915812431644</v>
      </c>
      <c r="AW11" s="1">
        <f t="shared" si="22"/>
        <v>19307.114307798267</v>
      </c>
      <c r="AX11" s="188">
        <f t="shared" si="23"/>
        <v>80254.787242044127</v>
      </c>
      <c r="AY11" s="188">
        <v>1017</v>
      </c>
      <c r="AZ11" s="189">
        <v>17750</v>
      </c>
      <c r="BA11" s="188">
        <f t="shared" si="24"/>
        <v>63521.787242044127</v>
      </c>
      <c r="BB11" s="187">
        <v>122</v>
      </c>
      <c r="BC11" s="187">
        <f t="shared" si="25"/>
        <v>520.6703872298699</v>
      </c>
      <c r="BD11" s="27">
        <v>46.55</v>
      </c>
      <c r="BE11" s="208">
        <f>(BC11-BD11)/BD11</f>
        <v>10.185185547365627</v>
      </c>
      <c r="BF11" s="1" t="s">
        <v>262</v>
      </c>
    </row>
    <row r="12" spans="1:58" x14ac:dyDescent="0.2">
      <c r="A12" s="106">
        <v>6</v>
      </c>
      <c r="B12" s="97" t="s">
        <v>25</v>
      </c>
      <c r="C12" s="193" t="s">
        <v>26</v>
      </c>
      <c r="D12" s="194"/>
      <c r="E12" s="97" t="s">
        <v>11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-945</v>
      </c>
      <c r="M12" s="5">
        <v>-1333</v>
      </c>
      <c r="N12" s="5">
        <v>-3172</v>
      </c>
      <c r="O12" s="5">
        <v>-2527</v>
      </c>
      <c r="P12" s="5">
        <v>-1560</v>
      </c>
      <c r="Q12" s="5">
        <v>-1227</v>
      </c>
      <c r="R12" s="183" t="s">
        <v>85</v>
      </c>
      <c r="S12" s="183" t="s">
        <v>85</v>
      </c>
      <c r="T12" s="183" t="s">
        <v>85</v>
      </c>
      <c r="U12" s="183" t="s">
        <v>85</v>
      </c>
      <c r="V12" s="183" t="s">
        <v>85</v>
      </c>
      <c r="W12" s="183" t="s">
        <v>85</v>
      </c>
      <c r="X12" s="10">
        <f t="shared" si="7"/>
        <v>0.4105820105820106</v>
      </c>
      <c r="Y12" s="10">
        <f t="shared" si="8"/>
        <v>1.3795948987246811</v>
      </c>
      <c r="Z12" s="10">
        <f t="shared" si="9"/>
        <v>-0.20334174022698612</v>
      </c>
      <c r="AA12" s="10">
        <f t="shared" si="10"/>
        <v>-0.38266719430154333</v>
      </c>
      <c r="AB12" s="10">
        <f t="shared" si="11"/>
        <v>-0.21346153846153845</v>
      </c>
      <c r="AC12" s="10">
        <f t="shared" si="12"/>
        <v>0.19814128726332475</v>
      </c>
      <c r="AD12" s="5">
        <f t="shared" si="13"/>
        <v>-1470.1193594720996</v>
      </c>
      <c r="AE12" s="5">
        <f t="shared" si="30"/>
        <v>-1761.4107017886361</v>
      </c>
      <c r="AF12" s="5">
        <f t="shared" si="30"/>
        <v>-2110.4188856404326</v>
      </c>
      <c r="AG12" s="5">
        <f t="shared" si="30"/>
        <v>-2528.5800003060594</v>
      </c>
      <c r="AH12" s="5">
        <f t="shared" si="30"/>
        <v>-3029.5960965150002</v>
      </c>
      <c r="AI12" s="5">
        <f t="shared" si="30"/>
        <v>-3629.8841669664262</v>
      </c>
      <c r="AJ12" s="5">
        <f t="shared" si="30"/>
        <v>-4349.1140884259157</v>
      </c>
      <c r="AK12" s="5">
        <f t="shared" si="30"/>
        <v>-5210.8531523616884</v>
      </c>
      <c r="AL12" s="5">
        <f t="shared" si="30"/>
        <v>-6243.3383037107869</v>
      </c>
      <c r="AM12" s="6">
        <v>5.7700000000000001E-2</v>
      </c>
      <c r="AN12" s="185">
        <f t="shared" si="15"/>
        <v>-195700.97129368674</v>
      </c>
      <c r="AO12" s="1">
        <f t="shared" si="28"/>
        <v>-1389.9209222578231</v>
      </c>
      <c r="AP12" s="1">
        <f t="shared" si="29"/>
        <v>-1574.4744662836492</v>
      </c>
      <c r="AQ12" s="1">
        <f t="shared" si="16"/>
        <v>-1783.5330091673704</v>
      </c>
      <c r="AR12" s="1">
        <f t="shared" si="17"/>
        <v>-2020.3503219064237</v>
      </c>
      <c r="AS12" s="1">
        <f t="shared" si="18"/>
        <v>-2288.6122108460195</v>
      </c>
      <c r="AT12" s="1">
        <f t="shared" si="19"/>
        <v>-2592.4938832841199</v>
      </c>
      <c r="AU12" s="1">
        <f t="shared" si="20"/>
        <v>-2936.7249300750036</v>
      </c>
      <c r="AV12" s="1">
        <f t="shared" si="21"/>
        <v>-3326.6629366156399</v>
      </c>
      <c r="AW12" s="1">
        <f t="shared" si="22"/>
        <v>-3768.376867890569</v>
      </c>
      <c r="AX12" s="188">
        <f t="shared" si="23"/>
        <v>-21681.149548326619</v>
      </c>
      <c r="AY12" s="188">
        <v>447</v>
      </c>
      <c r="AZ12" s="189">
        <v>7079</v>
      </c>
      <c r="BA12" s="188">
        <f t="shared" si="24"/>
        <v>-28313.149548326619</v>
      </c>
      <c r="BB12" s="187">
        <v>393</v>
      </c>
      <c r="BC12" s="187">
        <f t="shared" si="25"/>
        <v>-72.043637527548654</v>
      </c>
      <c r="BD12" s="27">
        <v>13.19</v>
      </c>
      <c r="BE12" s="208">
        <f t="shared" si="26"/>
        <v>-6.4619891984494808</v>
      </c>
      <c r="BF12" s="192" t="s">
        <v>261</v>
      </c>
    </row>
    <row r="13" spans="1:58" x14ac:dyDescent="0.2">
      <c r="A13" s="106">
        <v>7</v>
      </c>
      <c r="B13" s="97" t="s">
        <v>28</v>
      </c>
      <c r="C13" s="164" t="s">
        <v>29</v>
      </c>
      <c r="D13" s="165"/>
      <c r="E13" s="97" t="s">
        <v>11</v>
      </c>
      <c r="F13" s="5">
        <v>55</v>
      </c>
      <c r="G13" s="184">
        <v>51</v>
      </c>
      <c r="H13" s="5">
        <v>66</v>
      </c>
      <c r="I13" s="5">
        <v>80</v>
      </c>
      <c r="J13" s="5">
        <v>73</v>
      </c>
      <c r="K13" s="5">
        <v>71</v>
      </c>
      <c r="L13" s="5">
        <v>76</v>
      </c>
      <c r="M13" s="5">
        <v>194</v>
      </c>
      <c r="N13" s="5">
        <v>207</v>
      </c>
      <c r="O13" s="5">
        <v>187</v>
      </c>
      <c r="P13" s="5">
        <v>184</v>
      </c>
      <c r="Q13" s="5">
        <v>181</v>
      </c>
      <c r="R13" s="183">
        <f>(H13-F13)/F13</f>
        <v>0.2</v>
      </c>
      <c r="S13" s="10">
        <f>(I13-H13)/H13</f>
        <v>0.21212121212121213</v>
      </c>
      <c r="T13" s="10">
        <f>(J13-I13)/I13</f>
        <v>-8.7499999999999994E-2</v>
      </c>
      <c r="U13" s="10">
        <f t="shared" si="4"/>
        <v>-8.7499999999999994E-2</v>
      </c>
      <c r="V13" s="10">
        <f t="shared" si="5"/>
        <v>-2.7397260273972601E-2</v>
      </c>
      <c r="W13" s="10">
        <f t="shared" si="6"/>
        <v>7.0422535211267609E-2</v>
      </c>
      <c r="X13" s="10">
        <f t="shared" si="7"/>
        <v>1.5526315789473684</v>
      </c>
      <c r="Y13" s="10">
        <f t="shared" si="8"/>
        <v>6.7010309278350513E-2</v>
      </c>
      <c r="Z13" s="10">
        <f t="shared" si="9"/>
        <v>-9.6618357487922704E-2</v>
      </c>
      <c r="AA13" s="10">
        <f t="shared" si="10"/>
        <v>-1.6042780748663103E-2</v>
      </c>
      <c r="AB13" s="10">
        <f t="shared" si="11"/>
        <v>-1.6304347826086956E-2</v>
      </c>
      <c r="AC13" s="10">
        <f t="shared" si="12"/>
        <v>0.16098389902014121</v>
      </c>
      <c r="AD13" s="5">
        <f t="shared" si="13"/>
        <v>210.13808572264557</v>
      </c>
      <c r="AE13" s="5">
        <f t="shared" si="30"/>
        <v>243.96693409490575</v>
      </c>
      <c r="AF13" s="5">
        <f t="shared" si="30"/>
        <v>283.24168237749353</v>
      </c>
      <c r="AG13" s="5">
        <f t="shared" si="30"/>
        <v>328.83903277164688</v>
      </c>
      <c r="AH13" s="5">
        <f t="shared" si="30"/>
        <v>381.77682241723863</v>
      </c>
      <c r="AI13" s="5">
        <f t="shared" si="30"/>
        <v>443.23674384548582</v>
      </c>
      <c r="AJ13" s="5">
        <f t="shared" si="30"/>
        <v>514.59072305872371</v>
      </c>
      <c r="AK13" s="5">
        <f t="shared" si="30"/>
        <v>597.43154405631083</v>
      </c>
      <c r="AL13" s="5">
        <f>AK13*(1+$AC13)</f>
        <v>693.60840341611913</v>
      </c>
      <c r="AM13" s="6">
        <v>7.0000000000000007E-2</v>
      </c>
      <c r="AN13" s="185">
        <f>AL13*(1+$AH$3)/(AM13-$AH$3)</f>
        <v>15798.858077811597</v>
      </c>
      <c r="AO13" s="1">
        <f t="shared" si="28"/>
        <v>196.39073432022948</v>
      </c>
      <c r="AP13" s="1">
        <f t="shared" si="29"/>
        <v>213.09016865656892</v>
      </c>
      <c r="AQ13" s="1">
        <f t="shared" si="16"/>
        <v>231.20958397174101</v>
      </c>
      <c r="AR13" s="1">
        <f t="shared" si="17"/>
        <v>250.86972363582865</v>
      </c>
      <c r="AS13" s="1">
        <f t="shared" si="18"/>
        <v>272.20159803068191</v>
      </c>
      <c r="AT13" s="1">
        <f t="shared" si="19"/>
        <v>295.34735757119097</v>
      </c>
      <c r="AU13" s="1">
        <f t="shared" si="20"/>
        <v>320.46123996102529</v>
      </c>
      <c r="AV13" s="1">
        <f t="shared" si="21"/>
        <v>347.71059799512176</v>
      </c>
      <c r="AW13" s="1">
        <f t="shared" si="22"/>
        <v>377.27701475794521</v>
      </c>
      <c r="AX13" s="188">
        <f t="shared" si="23"/>
        <v>2504.5580189003335</v>
      </c>
      <c r="AY13" s="188">
        <v>117</v>
      </c>
      <c r="AZ13" s="189">
        <v>1670</v>
      </c>
      <c r="BA13" s="188">
        <f t="shared" si="24"/>
        <v>951.55801890033354</v>
      </c>
      <c r="BB13" s="187">
        <v>49</v>
      </c>
      <c r="BC13" s="187">
        <f>BA13/BB13</f>
        <v>19.419551406129255</v>
      </c>
      <c r="BD13" s="27">
        <v>89.46</v>
      </c>
      <c r="BE13" s="208">
        <f t="shared" si="26"/>
        <v>-0.78292475512933979</v>
      </c>
      <c r="BF13" s="192" t="s">
        <v>261</v>
      </c>
    </row>
    <row r="14" spans="1:58" x14ac:dyDescent="0.2">
      <c r="A14" s="106">
        <v>8</v>
      </c>
      <c r="B14" s="97" t="s">
        <v>31</v>
      </c>
      <c r="C14" s="164" t="s">
        <v>32</v>
      </c>
      <c r="D14" s="165"/>
      <c r="E14" s="97" t="s">
        <v>11</v>
      </c>
      <c r="F14" s="5">
        <v>-6692</v>
      </c>
      <c r="G14" s="5">
        <v>3081</v>
      </c>
      <c r="H14" s="5">
        <v>99.5</v>
      </c>
      <c r="I14" s="5">
        <v>70</v>
      </c>
      <c r="J14" s="5">
        <v>-436</v>
      </c>
      <c r="K14" s="5">
        <v>-85</v>
      </c>
      <c r="L14" s="5">
        <v>-199</v>
      </c>
      <c r="M14" s="5">
        <v>-171</v>
      </c>
      <c r="N14" s="5">
        <v>-102</v>
      </c>
      <c r="O14" s="5">
        <v>-15</v>
      </c>
      <c r="P14" s="5">
        <v>-182</v>
      </c>
      <c r="Q14" s="5">
        <v>-49</v>
      </c>
      <c r="R14" s="183">
        <f t="shared" si="1"/>
        <v>-1.460400478182905</v>
      </c>
      <c r="S14" s="10">
        <f t="shared" si="2"/>
        <v>-0.96770529049010057</v>
      </c>
      <c r="T14" s="10">
        <f t="shared" si="3"/>
        <v>-0.29648241206030151</v>
      </c>
      <c r="U14" s="10">
        <f t="shared" si="4"/>
        <v>-7.2285714285714286</v>
      </c>
      <c r="V14" s="10">
        <f t="shared" si="5"/>
        <v>-0.80504587155963303</v>
      </c>
      <c r="W14" s="10">
        <f t="shared" si="6"/>
        <v>1.3411764705882352</v>
      </c>
      <c r="X14" s="10">
        <f t="shared" si="7"/>
        <v>-0.1407035175879397</v>
      </c>
      <c r="Y14" s="10">
        <f t="shared" si="8"/>
        <v>-0.40350877192982454</v>
      </c>
      <c r="Z14" s="10">
        <f t="shared" si="9"/>
        <v>-0.8529411764705882</v>
      </c>
      <c r="AA14" s="10">
        <f t="shared" si="10"/>
        <v>11.133333333333333</v>
      </c>
      <c r="AB14" s="10">
        <f t="shared" si="11"/>
        <v>-0.73076923076923073</v>
      </c>
      <c r="AC14" s="10">
        <f t="shared" si="12"/>
        <v>-3.7419852154580373E-2</v>
      </c>
      <c r="AD14" s="5">
        <f>Q14*(1+AC14)</f>
        <v>-47.166427244425563</v>
      </c>
      <c r="AE14" s="5">
        <f t="shared" si="30"/>
        <v>-45.401466510279391</v>
      </c>
      <c r="AF14" s="5">
        <f t="shared" si="30"/>
        <v>-43.702550345863607</v>
      </c>
      <c r="AG14" s="5">
        <f t="shared" si="30"/>
        <v>-42.06720737314329</v>
      </c>
      <c r="AH14" s="5">
        <f t="shared" si="30"/>
        <v>-40.493058692684194</v>
      </c>
      <c r="AI14" s="5">
        <f t="shared" si="30"/>
        <v>-38.977814423117209</v>
      </c>
      <c r="AJ14" s="5">
        <f t="shared" si="30"/>
        <v>-37.519270370095498</v>
      </c>
      <c r="AK14" s="5">
        <f t="shared" si="30"/>
        <v>-36.115304819898796</v>
      </c>
      <c r="AL14" s="5">
        <f t="shared" si="30"/>
        <v>-34.763875453020582</v>
      </c>
      <c r="AM14" s="6">
        <v>7.4200000000000002E-2</v>
      </c>
      <c r="AN14" s="185">
        <f t="shared" si="15"/>
        <v>-724.24740527126198</v>
      </c>
      <c r="AO14" s="1">
        <f t="shared" si="28"/>
        <v>-43.908422309091009</v>
      </c>
      <c r="AP14" s="1">
        <f t="shared" si="29"/>
        <v>-39.345909177009823</v>
      </c>
      <c r="AQ14" s="1">
        <f t="shared" si="16"/>
        <v>-35.25748563835279</v>
      </c>
      <c r="AR14" s="1">
        <f t="shared" si="17"/>
        <v>-31.593889162561339</v>
      </c>
      <c r="AS14" s="1">
        <f t="shared" si="18"/>
        <v>-28.310976076252182</v>
      </c>
      <c r="AT14" s="1">
        <f t="shared" si="19"/>
        <v>-25.369189664054147</v>
      </c>
      <c r="AU14" s="1">
        <f t="shared" si="20"/>
        <v>-22.733083538953395</v>
      </c>
      <c r="AV14" s="1">
        <f t="shared" si="21"/>
        <v>-20.370894539106342</v>
      </c>
      <c r="AW14" s="1">
        <f t="shared" si="22"/>
        <v>-18.254160004837491</v>
      </c>
      <c r="AX14" s="188">
        <f t="shared" si="23"/>
        <v>-265.14401011021852</v>
      </c>
      <c r="AY14" s="188">
        <v>4772</v>
      </c>
      <c r="AZ14" s="189">
        <v>5930</v>
      </c>
      <c r="BA14" s="188">
        <f t="shared" si="24"/>
        <v>-1423.1440101102189</v>
      </c>
      <c r="BB14" s="187">
        <v>240</v>
      </c>
      <c r="BC14" s="187">
        <f t="shared" si="25"/>
        <v>-5.9297667087925792</v>
      </c>
      <c r="BD14" s="27">
        <v>15.94</v>
      </c>
      <c r="BE14" s="208">
        <f t="shared" si="26"/>
        <v>-1.3720054396984052</v>
      </c>
      <c r="BF14" s="192" t="s">
        <v>261</v>
      </c>
    </row>
    <row r="15" spans="1:58" x14ac:dyDescent="0.2">
      <c r="A15" s="106">
        <v>9</v>
      </c>
      <c r="B15" s="97" t="s">
        <v>34</v>
      </c>
      <c r="C15" s="164" t="s">
        <v>35</v>
      </c>
      <c r="D15" s="165"/>
      <c r="E15" s="97" t="s">
        <v>11</v>
      </c>
      <c r="F15" s="5">
        <v>833</v>
      </c>
      <c r="G15" s="5">
        <v>937</v>
      </c>
      <c r="H15" s="5">
        <v>1018</v>
      </c>
      <c r="I15" s="5">
        <v>868</v>
      </c>
      <c r="J15" s="5">
        <v>1185</v>
      </c>
      <c r="K15" s="5">
        <v>1568</v>
      </c>
      <c r="L15" s="5">
        <v>1920</v>
      </c>
      <c r="M15" s="5">
        <v>2374</v>
      </c>
      <c r="N15" s="5">
        <v>2555</v>
      </c>
      <c r="O15" s="5">
        <v>1076</v>
      </c>
      <c r="P15" s="5">
        <v>1829</v>
      </c>
      <c r="Q15" s="5">
        <v>1459</v>
      </c>
      <c r="R15" s="183">
        <f t="shared" si="1"/>
        <v>0.12484993997599039</v>
      </c>
      <c r="S15" s="10">
        <f t="shared" si="2"/>
        <v>8.6446104589114198E-2</v>
      </c>
      <c r="T15" s="10">
        <f t="shared" si="3"/>
        <v>-0.14734774066797643</v>
      </c>
      <c r="U15" s="10">
        <f t="shared" si="4"/>
        <v>0.3652073732718894</v>
      </c>
      <c r="V15" s="10">
        <f t="shared" si="5"/>
        <v>0.3232067510548523</v>
      </c>
      <c r="W15" s="10">
        <f t="shared" si="6"/>
        <v>0.22448979591836735</v>
      </c>
      <c r="X15" s="10">
        <f t="shared" si="7"/>
        <v>0.23645833333333333</v>
      </c>
      <c r="Y15" s="10">
        <f t="shared" si="8"/>
        <v>7.6242628475147428E-2</v>
      </c>
      <c r="Z15" s="10">
        <f t="shared" si="9"/>
        <v>-0.57886497064579256</v>
      </c>
      <c r="AA15" s="10">
        <f t="shared" si="10"/>
        <v>0.69981412639405205</v>
      </c>
      <c r="AB15" s="10">
        <f t="shared" si="11"/>
        <v>-0.20229633679606343</v>
      </c>
      <c r="AC15" s="10">
        <f t="shared" si="12"/>
        <v>0.10983690953662852</v>
      </c>
      <c r="AD15" s="5">
        <f t="shared" si="13"/>
        <v>1619.2520510139409</v>
      </c>
      <c r="AE15" s="5">
        <f t="shared" si="30"/>
        <v>1797.1056920581593</v>
      </c>
      <c r="AF15" s="5">
        <f t="shared" si="30"/>
        <v>1994.4942273845115</v>
      </c>
      <c r="AG15" s="5">
        <f t="shared" si="30"/>
        <v>2213.5633094090717</v>
      </c>
      <c r="AH15" s="5">
        <f t="shared" si="30"/>
        <v>2456.6942623782361</v>
      </c>
      <c r="AI15" s="5">
        <f t="shared" si="30"/>
        <v>2726.5299678342285</v>
      </c>
      <c r="AJ15" s="5">
        <f t="shared" si="30"/>
        <v>3026.0035932601431</v>
      </c>
      <c r="AK15" s="5">
        <f t="shared" si="30"/>
        <v>3358.3704761905701</v>
      </c>
      <c r="AL15" s="5">
        <f t="shared" si="30"/>
        <v>3727.2435103743978</v>
      </c>
      <c r="AM15" s="6">
        <v>0.06</v>
      </c>
      <c r="AN15" s="185">
        <f t="shared" si="15"/>
        <v>109154.98851810738</v>
      </c>
      <c r="AO15" s="1">
        <f t="shared" si="28"/>
        <v>1527.5962745414536</v>
      </c>
      <c r="AP15" s="1">
        <f t="shared" si="29"/>
        <v>1599.4176682610885</v>
      </c>
      <c r="AQ15" s="1">
        <f t="shared" si="16"/>
        <v>1674.615813208648</v>
      </c>
      <c r="AR15" s="1">
        <f t="shared" si="17"/>
        <v>1753.3494705591072</v>
      </c>
      <c r="AS15" s="1">
        <f t="shared" si="18"/>
        <v>1835.7848657952861</v>
      </c>
      <c r="AT15" s="1">
        <f t="shared" si="19"/>
        <v>1922.0960396493908</v>
      </c>
      <c r="AU15" s="1">
        <f t="shared" si="20"/>
        <v>2012.465215544408</v>
      </c>
      <c r="AV15" s="1">
        <f t="shared" si="21"/>
        <v>2107.0831843111046</v>
      </c>
      <c r="AW15" s="1">
        <f t="shared" si="22"/>
        <v>2206.1497069928628</v>
      </c>
      <c r="AX15" s="188">
        <f t="shared" si="23"/>
        <v>16638.558238863348</v>
      </c>
      <c r="AY15" s="188">
        <v>3923</v>
      </c>
      <c r="AZ15" s="189">
        <v>7439</v>
      </c>
      <c r="BA15" s="188">
        <f t="shared" si="24"/>
        <v>13122.558238863348</v>
      </c>
      <c r="BB15" s="187">
        <v>49</v>
      </c>
      <c r="BC15" s="187">
        <f t="shared" si="25"/>
        <v>267.80731099721118</v>
      </c>
      <c r="BD15" s="27">
        <v>41.49</v>
      </c>
      <c r="BE15" s="208">
        <f t="shared" si="26"/>
        <v>5.4547435766982684</v>
      </c>
      <c r="BF15" s="195" t="s">
        <v>262</v>
      </c>
    </row>
    <row r="16" spans="1:58" x14ac:dyDescent="0.2">
      <c r="A16" s="92"/>
      <c r="B16" s="92"/>
      <c r="C16" s="109"/>
      <c r="D16" s="109"/>
      <c r="E16" s="92"/>
    </row>
    <row r="17" spans="1:58" x14ac:dyDescent="0.2">
      <c r="A17" s="92"/>
      <c r="B17" s="92"/>
      <c r="C17" s="109"/>
      <c r="D17" s="109"/>
      <c r="E17" s="92"/>
    </row>
    <row r="18" spans="1:58" x14ac:dyDescent="0.2">
      <c r="A18" s="161" t="s">
        <v>129</v>
      </c>
      <c r="B18" s="162"/>
      <c r="C18" s="163"/>
      <c r="D18" s="109"/>
      <c r="E18" s="92"/>
      <c r="AC18" s="200" t="s">
        <v>247</v>
      </c>
      <c r="AD18" s="201">
        <v>1</v>
      </c>
      <c r="AE18" s="201">
        <v>2</v>
      </c>
      <c r="AF18" s="201">
        <v>3</v>
      </c>
      <c r="AG18" s="201">
        <v>4</v>
      </c>
      <c r="AH18" s="201">
        <v>5</v>
      </c>
      <c r="AI18" s="201">
        <v>6</v>
      </c>
      <c r="AJ18" s="201">
        <v>7</v>
      </c>
      <c r="AK18" s="201">
        <v>8</v>
      </c>
      <c r="AL18" s="201">
        <v>9</v>
      </c>
    </row>
    <row r="19" spans="1:58" x14ac:dyDescent="0.2">
      <c r="A19" s="102" t="s">
        <v>0</v>
      </c>
      <c r="B19" s="103" t="s">
        <v>1</v>
      </c>
      <c r="C19" s="113" t="s">
        <v>2</v>
      </c>
      <c r="D19" s="114"/>
      <c r="E19" s="108" t="s">
        <v>3</v>
      </c>
      <c r="F19" s="182">
        <v>2010</v>
      </c>
      <c r="G19" s="182">
        <v>2011</v>
      </c>
      <c r="H19" s="182">
        <v>2012</v>
      </c>
      <c r="I19" s="182">
        <v>2013</v>
      </c>
      <c r="J19" s="182">
        <v>2014</v>
      </c>
      <c r="K19" s="182">
        <v>2015</v>
      </c>
      <c r="L19" s="182">
        <v>2016</v>
      </c>
      <c r="M19" s="182">
        <v>2017</v>
      </c>
      <c r="N19" s="182">
        <v>2018</v>
      </c>
      <c r="O19" s="182">
        <v>2019</v>
      </c>
      <c r="P19" s="182">
        <v>2020</v>
      </c>
      <c r="Q19" s="202">
        <v>2021</v>
      </c>
      <c r="R19" s="204"/>
      <c r="S19" s="203"/>
      <c r="T19" s="203"/>
      <c r="U19" s="203"/>
      <c r="V19" s="203"/>
      <c r="W19" s="203"/>
      <c r="X19" s="203"/>
      <c r="Y19" s="203"/>
      <c r="Z19" s="203"/>
      <c r="AA19" s="203"/>
      <c r="AB19" s="205"/>
      <c r="AC19" s="201" t="s">
        <v>245</v>
      </c>
      <c r="AD19" s="61">
        <v>2022</v>
      </c>
      <c r="AE19" s="61">
        <v>2023</v>
      </c>
      <c r="AF19" s="61">
        <v>2024</v>
      </c>
      <c r="AG19" s="61">
        <v>2025</v>
      </c>
      <c r="AH19" s="61">
        <v>2026</v>
      </c>
      <c r="AI19" s="61">
        <v>2027</v>
      </c>
      <c r="AJ19" s="61">
        <v>2028</v>
      </c>
      <c r="AK19" s="61">
        <v>2029</v>
      </c>
      <c r="AL19" s="61">
        <v>2030</v>
      </c>
      <c r="AM19" s="3" t="s">
        <v>246</v>
      </c>
      <c r="AN19" s="182" t="s">
        <v>251</v>
      </c>
      <c r="AO19" s="182">
        <v>2022</v>
      </c>
      <c r="AP19" s="61">
        <v>2023</v>
      </c>
      <c r="AQ19" s="61">
        <v>2024</v>
      </c>
      <c r="AR19" s="61">
        <v>2025</v>
      </c>
      <c r="AS19" s="61">
        <v>2026</v>
      </c>
      <c r="AT19" s="61">
        <v>2027</v>
      </c>
      <c r="AU19" s="61">
        <v>2028</v>
      </c>
      <c r="AV19" s="61">
        <v>2029</v>
      </c>
      <c r="AW19" s="61">
        <v>2030</v>
      </c>
      <c r="AX19" s="182" t="s">
        <v>253</v>
      </c>
      <c r="AY19" s="182" t="s">
        <v>254</v>
      </c>
      <c r="AZ19" s="182" t="s">
        <v>84</v>
      </c>
      <c r="BA19" s="182" t="s">
        <v>255</v>
      </c>
      <c r="BB19" s="182" t="s">
        <v>256</v>
      </c>
      <c r="BC19" s="186" t="s">
        <v>257</v>
      </c>
      <c r="BD19" s="186" t="s">
        <v>258</v>
      </c>
      <c r="BE19" s="207" t="s">
        <v>259</v>
      </c>
      <c r="BF19" s="186" t="s">
        <v>260</v>
      </c>
    </row>
    <row r="20" spans="1:58" x14ac:dyDescent="0.2">
      <c r="A20" s="106">
        <v>1</v>
      </c>
      <c r="B20" s="97" t="s">
        <v>88</v>
      </c>
      <c r="C20" s="178" t="s">
        <v>89</v>
      </c>
      <c r="D20" s="179"/>
      <c r="E20" s="97" t="s">
        <v>11</v>
      </c>
      <c r="F20" s="1">
        <v>-3752</v>
      </c>
      <c r="G20" s="1">
        <v>95930</v>
      </c>
      <c r="H20" s="1">
        <v>25080</v>
      </c>
      <c r="I20" s="1">
        <v>107950</v>
      </c>
      <c r="J20" s="1">
        <v>36590</v>
      </c>
      <c r="K20" s="1">
        <v>73470</v>
      </c>
      <c r="L20" s="1">
        <v>21880</v>
      </c>
      <c r="M20" s="1">
        <v>-10830</v>
      </c>
      <c r="N20" s="1">
        <v>15610</v>
      </c>
      <c r="O20" s="1">
        <v>4092</v>
      </c>
      <c r="P20" s="1">
        <v>-79910</v>
      </c>
      <c r="Q20" s="1">
        <v>78080</v>
      </c>
      <c r="R20" s="183">
        <f>IF(F20&gt;0,(G20-F20)/F20,(G20-F20)/(-F20))</f>
        <v>26.56769722814499</v>
      </c>
      <c r="S20" s="183">
        <f t="shared" ref="S20:AB20" si="32">IF(G20&gt;0,(H20-G20)/G20,(H20-G20)/(-G20))</f>
        <v>-0.73855936620452411</v>
      </c>
      <c r="T20" s="183">
        <f t="shared" si="32"/>
        <v>3.3042264752791071</v>
      </c>
      <c r="U20" s="183">
        <f t="shared" si="32"/>
        <v>-0.66104678091709124</v>
      </c>
      <c r="V20" s="183">
        <f t="shared" si="32"/>
        <v>1.0079256627493851</v>
      </c>
      <c r="W20" s="183">
        <f t="shared" si="32"/>
        <v>-0.70219137062746695</v>
      </c>
      <c r="X20" s="183">
        <f t="shared" si="32"/>
        <v>-1.4949725776965266</v>
      </c>
      <c r="Y20" s="183">
        <f t="shared" si="32"/>
        <v>2.441366574330563</v>
      </c>
      <c r="Z20" s="183">
        <f t="shared" si="32"/>
        <v>-0.73786034593209482</v>
      </c>
      <c r="AA20" s="183">
        <f>IF(O20&gt;0,(P20-O20)/O20,(P20-O20)/(-O20))</f>
        <v>-20.528347996089931</v>
      </c>
      <c r="AB20" s="183">
        <f t="shared" si="32"/>
        <v>1.9770992366412214</v>
      </c>
      <c r="AC20" s="10">
        <f>AVERAGE(R20:AB20)</f>
        <v>0.9486669763343305</v>
      </c>
      <c r="AD20" s="5">
        <f>Q20*(1+AC20)</f>
        <v>152151.91751218453</v>
      </c>
      <c r="AE20" s="5">
        <f>AD20*(1+$AC$20)</f>
        <v>296493.4170419391</v>
      </c>
      <c r="AF20" s="5">
        <f>AE20*(1+$AC$20)</f>
        <v>577766.93049014907</v>
      </c>
      <c r="AG20" s="5">
        <f t="shared" ref="AF20:AL20" si="33">AF20*(1+$AC$20)</f>
        <v>1125875.3374642062</v>
      </c>
      <c r="AH20" s="5">
        <f t="shared" si="33"/>
        <v>2193956.0895857685</v>
      </c>
      <c r="AI20" s="5">
        <f t="shared" si="33"/>
        <v>4275289.7793033915</v>
      </c>
      <c r="AJ20" s="5">
        <f t="shared" si="33"/>
        <v>8331116.0071882075</v>
      </c>
      <c r="AK20" s="5">
        <f t="shared" si="33"/>
        <v>16234570.639217984</v>
      </c>
      <c r="AL20" s="5">
        <f t="shared" si="33"/>
        <v>31635771.679611009</v>
      </c>
      <c r="AM20" s="6">
        <v>0.06</v>
      </c>
      <c r="AN20" s="1">
        <f>AL20*(1+$AH$3)/(AM20-$AH$3)</f>
        <v>926476170.61717951</v>
      </c>
      <c r="AO20" s="1">
        <f>AD20/(1+AM20)^AD$5</f>
        <v>143539.5448228156</v>
      </c>
      <c r="AP20" s="1">
        <f t="shared" ref="AP20:AW31" si="34">AE20/(1+AN20)^AE$5</f>
        <v>3.4541925826202201E-13</v>
      </c>
      <c r="AQ20" s="1">
        <f t="shared" si="34"/>
        <v>1.9535696953532654E-10</v>
      </c>
      <c r="AR20" s="1">
        <f t="shared" si="34"/>
        <v>1125875.3374626501</v>
      </c>
      <c r="AS20" s="1">
        <f t="shared" si="34"/>
        <v>2193956.0874427445</v>
      </c>
      <c r="AT20" s="1">
        <f>AI20/(1+AR20)^AI$5</f>
        <v>2.0990433438917697E-30</v>
      </c>
      <c r="AU20" s="1">
        <f t="shared" si="34"/>
        <v>3.4049150455151474E-38</v>
      </c>
      <c r="AV20" s="1">
        <f t="shared" si="34"/>
        <v>16234570.639217984</v>
      </c>
      <c r="AW20" s="1">
        <f>AL20/(1+AU20)^AL$5</f>
        <v>31635771.679611009</v>
      </c>
      <c r="AX20" s="1">
        <f>SUM(AO20:AW20)</f>
        <v>51333713.288557202</v>
      </c>
      <c r="AY20" s="188">
        <v>882826</v>
      </c>
      <c r="AZ20" s="57">
        <v>287.47300000000001</v>
      </c>
      <c r="BA20" s="188">
        <f>AX20+AY20-AZ20</f>
        <v>52216251.815557204</v>
      </c>
      <c r="BB20" s="1">
        <v>2930</v>
      </c>
      <c r="BC20" s="1">
        <f>BA20/BB20</f>
        <v>17821.246353432492</v>
      </c>
      <c r="BD20" s="23">
        <v>142.63999999999999</v>
      </c>
      <c r="BE20" s="208">
        <f>(BC20-BD20)/BD20</f>
        <v>123.93863119344149</v>
      </c>
      <c r="BF20" s="195" t="str">
        <f>IF(BE20&gt;0,"Undervalued","Overvalued")</f>
        <v>Undervalued</v>
      </c>
    </row>
    <row r="21" spans="1:58" x14ac:dyDescent="0.2">
      <c r="A21" s="106">
        <v>2</v>
      </c>
      <c r="B21" s="97" t="s">
        <v>91</v>
      </c>
      <c r="C21" s="175" t="s">
        <v>92</v>
      </c>
      <c r="D21" s="176"/>
      <c r="E21" s="97" t="s">
        <v>11</v>
      </c>
      <c r="F21" s="1">
        <v>88510</v>
      </c>
      <c r="G21" s="1">
        <v>63140</v>
      </c>
      <c r="H21" s="1">
        <v>-16000</v>
      </c>
      <c r="I21" s="1">
        <v>92000</v>
      </c>
      <c r="J21" s="1">
        <v>30000</v>
      </c>
      <c r="K21" s="1">
        <v>28000</v>
      </c>
      <c r="L21" s="1">
        <v>17000</v>
      </c>
      <c r="M21" s="1">
        <v>9000</v>
      </c>
      <c r="N21" s="1">
        <v>39000</v>
      </c>
      <c r="O21" s="1">
        <v>61000</v>
      </c>
      <c r="P21" s="1">
        <v>37000</v>
      </c>
      <c r="Q21" s="1">
        <v>-7000</v>
      </c>
      <c r="R21" s="183">
        <f t="shared" ref="R21:R31" si="35">IF(F21&gt;0,(G21-F21)/F21,(G21-F21)/(-F21))</f>
        <v>-0.28663427861258617</v>
      </c>
      <c r="S21" s="183">
        <f t="shared" ref="S21:S31" si="36">IF(G21&gt;0,(H21-G21)/G21,(H21-G21)/(-G21))</f>
        <v>-1.2534051314539119</v>
      </c>
      <c r="T21" s="183">
        <f t="shared" ref="T21:T31" si="37">IF(H21&gt;0,(I21-H21)/H21,(I21-H21)/(-H21))</f>
        <v>6.75</v>
      </c>
      <c r="U21" s="183">
        <f t="shared" ref="U21:U31" si="38">IF(I21&gt;0,(J21-I21)/I21,(J21-I21)/(-I21))</f>
        <v>-0.67391304347826086</v>
      </c>
      <c r="V21" s="183">
        <f t="shared" ref="V21:V31" si="39">IF(J21&gt;0,(K21-J21)/J21,(K21-J21)/(-J21))</f>
        <v>-6.6666666666666666E-2</v>
      </c>
      <c r="W21" s="183">
        <f t="shared" ref="W21:W31" si="40">IF(K21&gt;0,(L21-K21)/K21,(L21-K21)/(-K21))</f>
        <v>-0.39285714285714285</v>
      </c>
      <c r="X21" s="183">
        <f t="shared" ref="X21:X31" si="41">IF(L21&gt;0,(M21-L21)/L21,(M21-L21)/(-L21))</f>
        <v>-0.47058823529411764</v>
      </c>
      <c r="Y21" s="183">
        <f t="shared" ref="Y21:Y31" si="42">IF(M21&gt;0,(N21-M21)/M21,(N21-M21)/(-M21))</f>
        <v>3.3333333333333335</v>
      </c>
      <c r="Z21" s="183">
        <f t="shared" ref="Z21:Z31" si="43">IF(N21&gt;0,(O21-N21)/N21,(O21-N21)/(-N21))</f>
        <v>0.5641025641025641</v>
      </c>
      <c r="AA21" s="183">
        <f t="shared" ref="AA21:AA31" si="44">IF(O21&gt;0,(P21-O21)/O21,(P21-O21)/(-O21))</f>
        <v>-0.39344262295081966</v>
      </c>
      <c r="AB21" s="183">
        <f t="shared" ref="AB21:AB31" si="45">IF(P21&gt;0,(Q21-P21)/P21,(Q21-P21)/(-P21))</f>
        <v>-1.1891891891891893</v>
      </c>
      <c r="AC21" s="10">
        <f t="shared" ref="AC21:AC31" si="46">AVERAGE(R21:AB21)</f>
        <v>0.53824905335756379</v>
      </c>
      <c r="AD21" s="5">
        <f>IF(Q21&lt;0,-Q21*(1+AC21),-Q21*(1+AC21))</f>
        <v>10767.743373502946</v>
      </c>
      <c r="AE21" s="5">
        <f>AD21*(1+$AC$21)</f>
        <v>16563.471051088087</v>
      </c>
      <c r="AF21" s="5">
        <f t="shared" ref="AF21:AL21" si="47">AE21*(1+$AC$21)</f>
        <v>25478.743664651658</v>
      </c>
      <c r="AG21" s="5">
        <f t="shared" si="47"/>
        <v>39192.653322890437</v>
      </c>
      <c r="AH21" s="5">
        <f t="shared" si="47"/>
        <v>60288.061872507387</v>
      </c>
      <c r="AI21" s="5">
        <f t="shared" si="47"/>
        <v>92738.054104146722</v>
      </c>
      <c r="AJ21" s="5">
        <f t="shared" si="47"/>
        <v>142654.22393592622</v>
      </c>
      <c r="AK21" s="5">
        <f t="shared" si="47"/>
        <v>219437.72492689639</v>
      </c>
      <c r="AL21" s="5">
        <f t="shared" si="47"/>
        <v>337549.87263973581</v>
      </c>
      <c r="AM21" s="6">
        <v>6.5299999999999997E-2</v>
      </c>
      <c r="AN21" s="1">
        <f>AL21*(1+$AH$3)/(AM21-$AH$3)</f>
        <v>8585325.544807177</v>
      </c>
      <c r="AO21" s="1">
        <f>AD21/(1+AM21)^AD$5</f>
        <v>10107.709915988873</v>
      </c>
      <c r="AP21" s="1">
        <f t="shared" si="34"/>
        <v>2.2471792519736704E-10</v>
      </c>
      <c r="AQ21" s="1">
        <f t="shared" si="34"/>
        <v>2.4665550199313102E-8</v>
      </c>
      <c r="AR21" s="1">
        <f t="shared" si="34"/>
        <v>39192.653287661255</v>
      </c>
      <c r="AS21" s="1">
        <f t="shared" si="34"/>
        <v>60288.054437316823</v>
      </c>
      <c r="AT21" s="1">
        <f t="shared" si="34"/>
        <v>2.5583708619322321E-23</v>
      </c>
      <c r="AU21" s="1">
        <f t="shared" si="34"/>
        <v>4.9273717337596774E-29</v>
      </c>
      <c r="AV21" s="1">
        <f t="shared" si="34"/>
        <v>219437.72492689639</v>
      </c>
      <c r="AW21" s="1">
        <f t="shared" si="34"/>
        <v>337549.87263973581</v>
      </c>
      <c r="AX21" s="1">
        <f t="shared" ref="AX21:AX31" si="48">SUM(AO21:AW21)</f>
        <v>666576.01520762406</v>
      </c>
      <c r="AY21" s="188">
        <v>504785</v>
      </c>
      <c r="AZ21" s="57">
        <v>269.12200000000001</v>
      </c>
      <c r="BA21" s="188">
        <f t="shared" ref="BA21:BA31" si="49">AX21+AY21-AZ21</f>
        <v>1171091.8932076241</v>
      </c>
      <c r="BB21" s="1">
        <v>8000</v>
      </c>
      <c r="BC21" s="1">
        <f t="shared" ref="BC21:BC31" si="50">BA21/BB21</f>
        <v>146.386486650953</v>
      </c>
      <c r="BD21" s="27">
        <v>36.5</v>
      </c>
      <c r="BE21" s="208">
        <f t="shared" ref="BE21:BE31" si="51">(BC21-BD21)/BD21</f>
        <v>3.0105886753685756</v>
      </c>
      <c r="BF21" s="1" t="s">
        <v>262</v>
      </c>
    </row>
    <row r="22" spans="1:58" x14ac:dyDescent="0.2">
      <c r="A22" s="106">
        <v>3</v>
      </c>
      <c r="B22" s="97" t="s">
        <v>94</v>
      </c>
      <c r="C22" s="164" t="s">
        <v>95</v>
      </c>
      <c r="D22" s="169"/>
      <c r="E22" s="97" t="s">
        <v>11</v>
      </c>
      <c r="F22" s="1">
        <v>18770</v>
      </c>
      <c r="G22" s="209">
        <v>1300</v>
      </c>
      <c r="H22" s="1">
        <v>58000</v>
      </c>
      <c r="I22" s="1">
        <v>57000</v>
      </c>
      <c r="J22" s="1">
        <v>17000</v>
      </c>
      <c r="K22" s="1">
        <v>16000</v>
      </c>
      <c r="L22" s="1">
        <v>1000</v>
      </c>
      <c r="M22" s="1">
        <v>18000</v>
      </c>
      <c r="N22" s="1">
        <v>36000</v>
      </c>
      <c r="O22" s="1">
        <v>6000</v>
      </c>
      <c r="P22" s="1">
        <v>2000</v>
      </c>
      <c r="Q22" s="1">
        <v>-11000</v>
      </c>
      <c r="R22" s="183">
        <f t="shared" ref="R22:R31" si="52">IF(F22&gt;0,(G22-F22)/F22,(G22-F22)/(-F22))</f>
        <v>-0.93074054342035162</v>
      </c>
      <c r="S22" s="183">
        <f t="shared" ref="S22:S31" si="53">IF(G22&gt;0,(H22-G22)/G22,(H22-G22)/(-G22))</f>
        <v>43.615384615384613</v>
      </c>
      <c r="T22" s="183">
        <f t="shared" ref="T22:T31" si="54">IF(H22&gt;0,(I22-H22)/H22,(I22-H22)/(-H22))</f>
        <v>-1.7241379310344827E-2</v>
      </c>
      <c r="U22" s="183">
        <f t="shared" ref="U22:U31" si="55">IF(I22&gt;0,(J22-I22)/I22,(J22-I22)/(-I22))</f>
        <v>-0.70175438596491224</v>
      </c>
      <c r="V22" s="183">
        <f t="shared" ref="V22:V31" si="56">IF(J22&gt;0,(K22-J22)/J22,(K22-J22)/(-J22))</f>
        <v>-5.8823529411764705E-2</v>
      </c>
      <c r="W22" s="183">
        <f t="shared" ref="W22:W31" si="57">IF(K22&gt;0,(L22-K22)/K22,(L22-K22)/(-K22))</f>
        <v>-0.9375</v>
      </c>
      <c r="X22" s="183">
        <f>IF(L22&gt;0,(M22-L22)/L22,(M22-L22)/(-L22))</f>
        <v>17</v>
      </c>
      <c r="Y22" s="183">
        <f>IF(M22&gt;0,(N22-M22)/M22,(N22-M22)/(-M22))</f>
        <v>1</v>
      </c>
      <c r="Z22" s="183">
        <f t="shared" ref="Z22:Z31" si="58">IF(N22&gt;0,(O22-N22)/N22,(O22-N22)/(-N22))</f>
        <v>-0.83333333333333337</v>
      </c>
      <c r="AA22" s="183">
        <f t="shared" ref="AA22:AA31" si="59">IF(O22&gt;0,(P22-O22)/O22,(P22-O22)/(-O22))</f>
        <v>-0.66666666666666663</v>
      </c>
      <c r="AB22" s="183">
        <f t="shared" ref="AB22:AB31" si="60">IF(P22&gt;0,(Q22-P22)/P22,(Q22-P22)/(-P22))</f>
        <v>-6.5</v>
      </c>
      <c r="AC22" s="10">
        <f t="shared" si="46"/>
        <v>4.6335749797524768</v>
      </c>
      <c r="AD22" s="5">
        <f>-Q22*(1+AC22)</f>
        <v>61969.324777277245</v>
      </c>
      <c r="AE22" s="5">
        <f>AD22*(1+$AC$22)</f>
        <v>349108.8375774243</v>
      </c>
      <c r="AF22" s="5">
        <f t="shared" ref="AF22:AL22" si="61">AE22*(1+$AC$22)</f>
        <v>1966730.8125866489</v>
      </c>
      <c r="AG22" s="5">
        <f t="shared" si="61"/>
        <v>11079725.497696403</v>
      </c>
      <c r="AH22" s="5">
        <f t="shared" si="61"/>
        <v>62418464.346348017</v>
      </c>
      <c r="AI22" s="5">
        <f t="shared" si="61"/>
        <v>351639099.01615822</v>
      </c>
      <c r="AJ22" s="5">
        <f t="shared" si="61"/>
        <v>1980985230.1201327</v>
      </c>
      <c r="AK22" s="5">
        <f t="shared" si="61"/>
        <v>11160028827.663982</v>
      </c>
      <c r="AL22" s="5">
        <f t="shared" si="61"/>
        <v>62870859176.844177</v>
      </c>
      <c r="AM22" s="6">
        <v>6.5000000000000002E-2</v>
      </c>
      <c r="AN22" s="1">
        <f t="shared" ref="AN21:AN30" si="62">AL22*(1+$AH$3)/(AM22-$AH$3)</f>
        <v>1611065766406.6318</v>
      </c>
      <c r="AO22" s="1">
        <f>AD22/(1+AM22)^AD$5</f>
        <v>58187.159415283801</v>
      </c>
      <c r="AP22" s="1">
        <f t="shared" si="34"/>
        <v>1.3450372256156857E-19</v>
      </c>
      <c r="AQ22" s="1">
        <f t="shared" si="34"/>
        <v>9.9825400657473704E-9</v>
      </c>
      <c r="AR22" s="1">
        <f t="shared" si="34"/>
        <v>11079725.497696403</v>
      </c>
      <c r="AS22" s="1">
        <f t="shared" si="34"/>
        <v>62418461.230873995</v>
      </c>
      <c r="AT22" s="1">
        <f t="shared" si="34"/>
        <v>1.9007408943830289E-34</v>
      </c>
      <c r="AU22" s="1">
        <f t="shared" si="34"/>
        <v>5.3664833048825741E-46</v>
      </c>
      <c r="AV22" s="1">
        <f t="shared" si="34"/>
        <v>11160028827.663982</v>
      </c>
      <c r="AW22" s="1">
        <f t="shared" si="34"/>
        <v>62870859176.844177</v>
      </c>
      <c r="AX22" s="1">
        <f t="shared" si="48"/>
        <v>74104444378.396149</v>
      </c>
      <c r="AY22" s="188">
        <v>227193</v>
      </c>
      <c r="AZ22" s="57">
        <v>195</v>
      </c>
      <c r="BA22" s="188">
        <f t="shared" si="49"/>
        <v>74104671376.396149</v>
      </c>
      <c r="BB22" s="1">
        <v>3830</v>
      </c>
      <c r="BC22" s="1">
        <f t="shared" si="50"/>
        <v>19348478.166160874</v>
      </c>
      <c r="BD22" s="27">
        <v>48.25</v>
      </c>
      <c r="BE22" s="208">
        <f t="shared" si="51"/>
        <v>401003.72883234971</v>
      </c>
      <c r="BF22" s="195" t="str">
        <f t="shared" ref="BF21:BF31" si="63">IF(BE22&gt;0,"Undervalued","Overvalued")</f>
        <v>Undervalued</v>
      </c>
    </row>
    <row r="23" spans="1:58" x14ac:dyDescent="0.2">
      <c r="A23" s="106">
        <v>4</v>
      </c>
      <c r="B23" s="97" t="s">
        <v>97</v>
      </c>
      <c r="C23" s="164" t="s">
        <v>98</v>
      </c>
      <c r="D23" s="169"/>
      <c r="E23" s="97" t="s">
        <v>99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83" t="e">
        <f t="shared" si="52"/>
        <v>#DIV/0!</v>
      </c>
      <c r="S23" s="183" t="e">
        <f t="shared" si="53"/>
        <v>#DIV/0!</v>
      </c>
      <c r="T23" s="183" t="e">
        <f t="shared" si="54"/>
        <v>#DIV/0!</v>
      </c>
      <c r="U23" s="183" t="e">
        <f t="shared" si="55"/>
        <v>#DIV/0!</v>
      </c>
      <c r="V23" s="183" t="e">
        <f t="shared" si="56"/>
        <v>#DIV/0!</v>
      </c>
      <c r="W23" s="183" t="e">
        <f t="shared" si="57"/>
        <v>#DIV/0!</v>
      </c>
      <c r="X23" s="183" t="e">
        <f t="shared" ref="X22:X31" si="64">IF(L23&gt;0,(M23-L23)/L23,(M23-L23)/(-L23))</f>
        <v>#DIV/0!</v>
      </c>
      <c r="Y23" s="183" t="e">
        <f t="shared" ref="Y22:Y31" si="65">IF(M23&gt;0,(N23-M23)/M23,(N23-M23)/(-M23))</f>
        <v>#DIV/0!</v>
      </c>
      <c r="Z23" s="183" t="e">
        <f t="shared" si="58"/>
        <v>#DIV/0!</v>
      </c>
      <c r="AA23" s="183" t="e">
        <f t="shared" si="59"/>
        <v>#DIV/0!</v>
      </c>
      <c r="AB23" s="183" t="e">
        <f t="shared" si="60"/>
        <v>#DIV/0!</v>
      </c>
      <c r="AC23" s="10" t="e">
        <f t="shared" si="46"/>
        <v>#DIV/0!</v>
      </c>
      <c r="AD23" s="5" t="e">
        <f t="shared" ref="AD21:AD31" si="66">Q23*(1+AC23)</f>
        <v>#DIV/0!</v>
      </c>
      <c r="AE23" s="5" t="e">
        <f>AD23*(1+$AC$23)</f>
        <v>#DIV/0!</v>
      </c>
      <c r="AF23" s="5" t="e">
        <f t="shared" ref="AF23:AL23" si="67">AE23*(1+$AC$23)</f>
        <v>#DIV/0!</v>
      </c>
      <c r="AG23" s="5" t="e">
        <f t="shared" si="67"/>
        <v>#DIV/0!</v>
      </c>
      <c r="AH23" s="5" t="e">
        <f t="shared" si="67"/>
        <v>#DIV/0!</v>
      </c>
      <c r="AI23" s="5" t="e">
        <f t="shared" si="67"/>
        <v>#DIV/0!</v>
      </c>
      <c r="AJ23" s="5" t="e">
        <f t="shared" si="67"/>
        <v>#DIV/0!</v>
      </c>
      <c r="AK23" s="5" t="e">
        <f t="shared" si="67"/>
        <v>#DIV/0!</v>
      </c>
      <c r="AL23" s="5" t="e">
        <f t="shared" si="67"/>
        <v>#DIV/0!</v>
      </c>
      <c r="AM23" s="6"/>
      <c r="AN23" s="1" t="e">
        <f t="shared" si="62"/>
        <v>#DIV/0!</v>
      </c>
      <c r="AO23" s="1" t="e">
        <f>AD23/(1+AM23)^AD$5</f>
        <v>#DIV/0!</v>
      </c>
      <c r="AP23" s="1" t="e">
        <f t="shared" si="34"/>
        <v>#DIV/0!</v>
      </c>
      <c r="AQ23" s="1" t="e">
        <f t="shared" si="34"/>
        <v>#DIV/0!</v>
      </c>
      <c r="AR23" s="1" t="e">
        <f t="shared" si="34"/>
        <v>#DIV/0!</v>
      </c>
      <c r="AS23" s="1" t="e">
        <f t="shared" si="34"/>
        <v>#DIV/0!</v>
      </c>
      <c r="AT23" s="1" t="e">
        <f t="shared" si="34"/>
        <v>#DIV/0!</v>
      </c>
      <c r="AU23" s="1" t="e">
        <f t="shared" si="34"/>
        <v>#DIV/0!</v>
      </c>
      <c r="AV23" s="1" t="e">
        <f t="shared" si="34"/>
        <v>#DIV/0!</v>
      </c>
      <c r="AW23" s="1" t="e">
        <f t="shared" si="34"/>
        <v>#DIV/0!</v>
      </c>
      <c r="AX23" s="1" t="e">
        <f t="shared" si="48"/>
        <v>#DIV/0!</v>
      </c>
      <c r="AY23" s="188"/>
      <c r="AZ23" s="57">
        <v>7.7869999999999999</v>
      </c>
      <c r="BA23" s="188" t="e">
        <f t="shared" si="49"/>
        <v>#DIV/0!</v>
      </c>
      <c r="BB23" s="1"/>
      <c r="BC23" s="1" t="e">
        <f t="shared" si="50"/>
        <v>#DIV/0!</v>
      </c>
      <c r="BD23" s="27">
        <v>103.75</v>
      </c>
      <c r="BE23" s="208" t="e">
        <f t="shared" si="51"/>
        <v>#DIV/0!</v>
      </c>
      <c r="BF23" s="195" t="e">
        <f t="shared" si="63"/>
        <v>#DIV/0!</v>
      </c>
    </row>
    <row r="24" spans="1:58" x14ac:dyDescent="0.2">
      <c r="A24" s="106">
        <v>5</v>
      </c>
      <c r="B24" s="97" t="s">
        <v>101</v>
      </c>
      <c r="C24" s="175" t="s">
        <v>102</v>
      </c>
      <c r="D24" s="176"/>
      <c r="E24" s="97" t="s">
        <v>99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83" t="e">
        <f t="shared" si="52"/>
        <v>#DIV/0!</v>
      </c>
      <c r="S24" s="183" t="e">
        <f t="shared" si="53"/>
        <v>#DIV/0!</v>
      </c>
      <c r="T24" s="183" t="e">
        <f t="shared" si="54"/>
        <v>#DIV/0!</v>
      </c>
      <c r="U24" s="183" t="e">
        <f t="shared" si="55"/>
        <v>#DIV/0!</v>
      </c>
      <c r="V24" s="183" t="e">
        <f t="shared" si="56"/>
        <v>#DIV/0!</v>
      </c>
      <c r="W24" s="183" t="e">
        <f t="shared" si="57"/>
        <v>#DIV/0!</v>
      </c>
      <c r="X24" s="183" t="e">
        <f t="shared" si="64"/>
        <v>#DIV/0!</v>
      </c>
      <c r="Y24" s="183" t="e">
        <f t="shared" si="65"/>
        <v>#DIV/0!</v>
      </c>
      <c r="Z24" s="183" t="e">
        <f t="shared" si="58"/>
        <v>#DIV/0!</v>
      </c>
      <c r="AA24" s="183" t="e">
        <f t="shared" si="59"/>
        <v>#DIV/0!</v>
      </c>
      <c r="AB24" s="183" t="e">
        <f t="shared" si="60"/>
        <v>#DIV/0!</v>
      </c>
      <c r="AC24" s="10" t="e">
        <f t="shared" si="46"/>
        <v>#DIV/0!</v>
      </c>
      <c r="AD24" s="5" t="e">
        <f t="shared" si="66"/>
        <v>#DIV/0!</v>
      </c>
      <c r="AE24" s="5" t="e">
        <f>AD24*(1+$AC$24)</f>
        <v>#DIV/0!</v>
      </c>
      <c r="AF24" s="5" t="e">
        <f t="shared" ref="AF24:AL24" si="68">AE24*(1+$AC$24)</f>
        <v>#DIV/0!</v>
      </c>
      <c r="AG24" s="5" t="e">
        <f t="shared" si="68"/>
        <v>#DIV/0!</v>
      </c>
      <c r="AH24" s="5" t="e">
        <f t="shared" si="68"/>
        <v>#DIV/0!</v>
      </c>
      <c r="AI24" s="5" t="e">
        <f t="shared" si="68"/>
        <v>#DIV/0!</v>
      </c>
      <c r="AJ24" s="5" t="e">
        <f t="shared" si="68"/>
        <v>#DIV/0!</v>
      </c>
      <c r="AK24" s="5" t="e">
        <f t="shared" si="68"/>
        <v>#DIV/0!</v>
      </c>
      <c r="AL24" s="5" t="e">
        <f t="shared" si="68"/>
        <v>#DIV/0!</v>
      </c>
      <c r="AM24" s="6"/>
      <c r="AN24" s="1" t="e">
        <f t="shared" si="62"/>
        <v>#DIV/0!</v>
      </c>
      <c r="AO24" s="1" t="e">
        <f>AD24/(1+AM24)^AD$5</f>
        <v>#DIV/0!</v>
      </c>
      <c r="AP24" s="1" t="e">
        <f t="shared" si="34"/>
        <v>#DIV/0!</v>
      </c>
      <c r="AQ24" s="1" t="e">
        <f t="shared" si="34"/>
        <v>#DIV/0!</v>
      </c>
      <c r="AR24" s="1" t="e">
        <f t="shared" si="34"/>
        <v>#DIV/0!</v>
      </c>
      <c r="AS24" s="1" t="e">
        <f t="shared" si="34"/>
        <v>#DIV/0!</v>
      </c>
      <c r="AT24" s="1" t="e">
        <f t="shared" si="34"/>
        <v>#DIV/0!</v>
      </c>
      <c r="AU24" s="1" t="e">
        <f t="shared" si="34"/>
        <v>#DIV/0!</v>
      </c>
      <c r="AV24" s="1" t="e">
        <f t="shared" si="34"/>
        <v>#DIV/0!</v>
      </c>
      <c r="AW24" s="1" t="e">
        <f t="shared" si="34"/>
        <v>#DIV/0!</v>
      </c>
      <c r="AX24" s="1" t="e">
        <f t="shared" si="48"/>
        <v>#DIV/0!</v>
      </c>
      <c r="AY24" s="188"/>
      <c r="AZ24" s="57">
        <v>8.77</v>
      </c>
      <c r="BA24" s="188" t="e">
        <f t="shared" si="49"/>
        <v>#DIV/0!</v>
      </c>
      <c r="BB24" s="1"/>
      <c r="BC24" s="1" t="e">
        <f t="shared" si="50"/>
        <v>#DIV/0!</v>
      </c>
      <c r="BD24" s="27">
        <v>69.040000000000006</v>
      </c>
      <c r="BE24" s="208" t="e">
        <f t="shared" si="51"/>
        <v>#DIV/0!</v>
      </c>
      <c r="BF24" s="195" t="e">
        <f t="shared" si="63"/>
        <v>#DIV/0!</v>
      </c>
    </row>
    <row r="25" spans="1:58" x14ac:dyDescent="0.2">
      <c r="A25" s="106">
        <v>6</v>
      </c>
      <c r="B25" s="97" t="s">
        <v>104</v>
      </c>
      <c r="C25" s="164" t="s">
        <v>105</v>
      </c>
      <c r="D25" s="169"/>
      <c r="E25" s="97" t="s">
        <v>11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83" t="e">
        <f t="shared" si="52"/>
        <v>#DIV/0!</v>
      </c>
      <c r="S25" s="183" t="e">
        <f t="shared" si="53"/>
        <v>#DIV/0!</v>
      </c>
      <c r="T25" s="183" t="e">
        <f t="shared" si="54"/>
        <v>#DIV/0!</v>
      </c>
      <c r="U25" s="183" t="e">
        <f t="shared" si="55"/>
        <v>#DIV/0!</v>
      </c>
      <c r="V25" s="183" t="e">
        <f t="shared" si="56"/>
        <v>#DIV/0!</v>
      </c>
      <c r="W25" s="183" t="e">
        <f t="shared" si="57"/>
        <v>#DIV/0!</v>
      </c>
      <c r="X25" s="183" t="e">
        <f t="shared" si="64"/>
        <v>#DIV/0!</v>
      </c>
      <c r="Y25" s="183" t="e">
        <f t="shared" si="65"/>
        <v>#DIV/0!</v>
      </c>
      <c r="Z25" s="183" t="e">
        <f t="shared" si="58"/>
        <v>#DIV/0!</v>
      </c>
      <c r="AA25" s="183" t="e">
        <f t="shared" si="59"/>
        <v>#DIV/0!</v>
      </c>
      <c r="AB25" s="183" t="e">
        <f t="shared" si="60"/>
        <v>#DIV/0!</v>
      </c>
      <c r="AC25" s="10" t="e">
        <f t="shared" si="46"/>
        <v>#DIV/0!</v>
      </c>
      <c r="AD25" s="5" t="e">
        <f t="shared" si="66"/>
        <v>#DIV/0!</v>
      </c>
      <c r="AE25" s="5" t="e">
        <f>AD25*(1+$AC$25)</f>
        <v>#DIV/0!</v>
      </c>
      <c r="AF25" s="5" t="e">
        <f t="shared" ref="AF25:AL25" si="69">AE25*(1+$AC$25)</f>
        <v>#DIV/0!</v>
      </c>
      <c r="AG25" s="5" t="e">
        <f t="shared" si="69"/>
        <v>#DIV/0!</v>
      </c>
      <c r="AH25" s="5" t="e">
        <f t="shared" si="69"/>
        <v>#DIV/0!</v>
      </c>
      <c r="AI25" s="5" t="e">
        <f t="shared" si="69"/>
        <v>#DIV/0!</v>
      </c>
      <c r="AJ25" s="5" t="e">
        <f t="shared" si="69"/>
        <v>#DIV/0!</v>
      </c>
      <c r="AK25" s="5" t="e">
        <f t="shared" si="69"/>
        <v>#DIV/0!</v>
      </c>
      <c r="AL25" s="5" t="e">
        <f t="shared" si="69"/>
        <v>#DIV/0!</v>
      </c>
      <c r="AM25" s="6"/>
      <c r="AN25" s="1" t="e">
        <f>AL25*(1+$AH$3)/(AM25-$AH$3)</f>
        <v>#DIV/0!</v>
      </c>
      <c r="AO25" s="1" t="e">
        <f>AD25/(1+AM25)^AD$5</f>
        <v>#DIV/0!</v>
      </c>
      <c r="AP25" s="1" t="e">
        <f t="shared" si="34"/>
        <v>#DIV/0!</v>
      </c>
      <c r="AQ25" s="1" t="e">
        <f t="shared" si="34"/>
        <v>#DIV/0!</v>
      </c>
      <c r="AR25" s="1" t="e">
        <f t="shared" si="34"/>
        <v>#DIV/0!</v>
      </c>
      <c r="AS25" s="1" t="e">
        <f t="shared" si="34"/>
        <v>#DIV/0!</v>
      </c>
      <c r="AT25" s="1" t="e">
        <f t="shared" si="34"/>
        <v>#DIV/0!</v>
      </c>
      <c r="AU25" s="1" t="e">
        <f t="shared" si="34"/>
        <v>#DIV/0!</v>
      </c>
      <c r="AV25" s="1" t="e">
        <f t="shared" si="34"/>
        <v>#DIV/0!</v>
      </c>
      <c r="AW25" s="1" t="e">
        <f t="shared" si="34"/>
        <v>#DIV/0!</v>
      </c>
      <c r="AX25" s="1" t="e">
        <f t="shared" si="48"/>
        <v>#DIV/0!</v>
      </c>
      <c r="AY25" s="188"/>
      <c r="AZ25" s="57">
        <f>(254.374+27.973)</f>
        <v>282.34699999999998</v>
      </c>
      <c r="BA25" s="188" t="e">
        <f t="shared" si="49"/>
        <v>#DIV/0!</v>
      </c>
      <c r="BB25" s="1"/>
      <c r="BC25" s="1" t="e">
        <f t="shared" si="50"/>
        <v>#DIV/0!</v>
      </c>
      <c r="BD25" s="27">
        <v>51.15</v>
      </c>
      <c r="BE25" s="208" t="e">
        <f t="shared" si="51"/>
        <v>#DIV/0!</v>
      </c>
      <c r="BF25" s="195" t="e">
        <f t="shared" si="63"/>
        <v>#DIV/0!</v>
      </c>
    </row>
    <row r="26" spans="1:58" x14ac:dyDescent="0.2">
      <c r="A26" s="106">
        <v>7</v>
      </c>
      <c r="B26" s="97" t="s">
        <v>107</v>
      </c>
      <c r="C26" s="164" t="s">
        <v>108</v>
      </c>
      <c r="D26" s="169"/>
      <c r="E26" s="97" t="s">
        <v>109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83" t="e">
        <f t="shared" si="52"/>
        <v>#DIV/0!</v>
      </c>
      <c r="S26" s="183" t="e">
        <f t="shared" si="53"/>
        <v>#DIV/0!</v>
      </c>
      <c r="T26" s="183" t="e">
        <f t="shared" si="54"/>
        <v>#DIV/0!</v>
      </c>
      <c r="U26" s="183" t="e">
        <f t="shared" si="55"/>
        <v>#DIV/0!</v>
      </c>
      <c r="V26" s="183" t="e">
        <f t="shared" si="56"/>
        <v>#DIV/0!</v>
      </c>
      <c r="W26" s="183" t="e">
        <f t="shared" si="57"/>
        <v>#DIV/0!</v>
      </c>
      <c r="X26" s="183" t="e">
        <f t="shared" si="64"/>
        <v>#DIV/0!</v>
      </c>
      <c r="Y26" s="183" t="e">
        <f t="shared" si="65"/>
        <v>#DIV/0!</v>
      </c>
      <c r="Z26" s="183" t="e">
        <f t="shared" si="58"/>
        <v>#DIV/0!</v>
      </c>
      <c r="AA26" s="183" t="e">
        <f t="shared" si="59"/>
        <v>#DIV/0!</v>
      </c>
      <c r="AB26" s="183" t="e">
        <f t="shared" si="60"/>
        <v>#DIV/0!</v>
      </c>
      <c r="AC26" s="10" t="e">
        <f t="shared" si="46"/>
        <v>#DIV/0!</v>
      </c>
      <c r="AD26" s="5" t="e">
        <f t="shared" si="66"/>
        <v>#DIV/0!</v>
      </c>
      <c r="AE26" s="5" t="e">
        <f>AD26*(1+$AC$26)</f>
        <v>#DIV/0!</v>
      </c>
      <c r="AF26" s="5" t="e">
        <f t="shared" ref="AF26:AL26" si="70">AE26*(1+$AC$26)</f>
        <v>#DIV/0!</v>
      </c>
      <c r="AG26" s="5" t="e">
        <f t="shared" si="70"/>
        <v>#DIV/0!</v>
      </c>
      <c r="AH26" s="5" t="e">
        <f t="shared" si="70"/>
        <v>#DIV/0!</v>
      </c>
      <c r="AI26" s="5" t="e">
        <f t="shared" si="70"/>
        <v>#DIV/0!</v>
      </c>
      <c r="AJ26" s="5" t="e">
        <f t="shared" si="70"/>
        <v>#DIV/0!</v>
      </c>
      <c r="AK26" s="5" t="e">
        <f t="shared" si="70"/>
        <v>#DIV/0!</v>
      </c>
      <c r="AL26" s="5" t="e">
        <f t="shared" si="70"/>
        <v>#DIV/0!</v>
      </c>
      <c r="AM26" s="6"/>
      <c r="AN26" s="1" t="e">
        <f t="shared" si="62"/>
        <v>#DIV/0!</v>
      </c>
      <c r="AO26" s="1" t="e">
        <f>AD26/(1+AM26)^AD$5</f>
        <v>#DIV/0!</v>
      </c>
      <c r="AP26" s="1" t="e">
        <f t="shared" si="34"/>
        <v>#DIV/0!</v>
      </c>
      <c r="AQ26" s="1" t="e">
        <f t="shared" si="34"/>
        <v>#DIV/0!</v>
      </c>
      <c r="AR26" s="1" t="e">
        <f t="shared" si="34"/>
        <v>#DIV/0!</v>
      </c>
      <c r="AS26" s="1" t="e">
        <f t="shared" si="34"/>
        <v>#DIV/0!</v>
      </c>
      <c r="AT26" s="1" t="e">
        <f t="shared" si="34"/>
        <v>#DIV/0!</v>
      </c>
      <c r="AU26" s="1" t="e">
        <f t="shared" si="34"/>
        <v>#DIV/0!</v>
      </c>
      <c r="AV26" s="1" t="e">
        <f t="shared" si="34"/>
        <v>#DIV/0!</v>
      </c>
      <c r="AW26" s="1" t="e">
        <f t="shared" si="34"/>
        <v>#DIV/0!</v>
      </c>
      <c r="AX26" s="1" t="e">
        <f t="shared" si="48"/>
        <v>#DIV/0!</v>
      </c>
      <c r="AY26" s="188"/>
      <c r="AZ26" s="57">
        <v>415.14100000000002</v>
      </c>
      <c r="BA26" s="188" t="e">
        <f t="shared" si="49"/>
        <v>#DIV/0!</v>
      </c>
      <c r="BB26" s="1"/>
      <c r="BC26" s="1" t="e">
        <f t="shared" si="50"/>
        <v>#DIV/0!</v>
      </c>
      <c r="BD26" s="27">
        <v>7.2</v>
      </c>
      <c r="BE26" s="208" t="e">
        <f t="shared" si="51"/>
        <v>#DIV/0!</v>
      </c>
      <c r="BF26" s="195" t="e">
        <f t="shared" si="63"/>
        <v>#DIV/0!</v>
      </c>
    </row>
    <row r="27" spans="1:58" x14ac:dyDescent="0.2">
      <c r="A27" s="106">
        <v>8</v>
      </c>
      <c r="B27" s="97" t="s">
        <v>111</v>
      </c>
      <c r="C27" s="175" t="s">
        <v>112</v>
      </c>
      <c r="D27" s="176"/>
      <c r="E27" s="97" t="s">
        <v>113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83" t="e">
        <f t="shared" si="52"/>
        <v>#DIV/0!</v>
      </c>
      <c r="S27" s="183" t="e">
        <f t="shared" si="53"/>
        <v>#DIV/0!</v>
      </c>
      <c r="T27" s="183" t="e">
        <f t="shared" si="54"/>
        <v>#DIV/0!</v>
      </c>
      <c r="U27" s="183" t="e">
        <f t="shared" si="55"/>
        <v>#DIV/0!</v>
      </c>
      <c r="V27" s="183" t="e">
        <f t="shared" si="56"/>
        <v>#DIV/0!</v>
      </c>
      <c r="W27" s="183" t="e">
        <f t="shared" si="57"/>
        <v>#DIV/0!</v>
      </c>
      <c r="X27" s="183" t="e">
        <f t="shared" si="64"/>
        <v>#DIV/0!</v>
      </c>
      <c r="Y27" s="183" t="e">
        <f t="shared" si="65"/>
        <v>#DIV/0!</v>
      </c>
      <c r="Z27" s="183" t="e">
        <f t="shared" si="58"/>
        <v>#DIV/0!</v>
      </c>
      <c r="AA27" s="183" t="e">
        <f t="shared" si="59"/>
        <v>#DIV/0!</v>
      </c>
      <c r="AB27" s="183" t="e">
        <f t="shared" si="60"/>
        <v>#DIV/0!</v>
      </c>
      <c r="AC27" s="10" t="e">
        <f t="shared" si="46"/>
        <v>#DIV/0!</v>
      </c>
      <c r="AD27" s="5" t="e">
        <f t="shared" si="66"/>
        <v>#DIV/0!</v>
      </c>
      <c r="AE27" s="5" t="e">
        <f>AD27*(1+$AC$27)</f>
        <v>#DIV/0!</v>
      </c>
      <c r="AF27" s="5" t="e">
        <f t="shared" ref="AF27:AL27" si="71">AE27*(1+$AC$27)</f>
        <v>#DIV/0!</v>
      </c>
      <c r="AG27" s="5" t="e">
        <f t="shared" si="71"/>
        <v>#DIV/0!</v>
      </c>
      <c r="AH27" s="5" t="e">
        <f t="shared" si="71"/>
        <v>#DIV/0!</v>
      </c>
      <c r="AI27" s="5" t="e">
        <f t="shared" si="71"/>
        <v>#DIV/0!</v>
      </c>
      <c r="AJ27" s="5" t="e">
        <f t="shared" si="71"/>
        <v>#DIV/0!</v>
      </c>
      <c r="AK27" s="5" t="e">
        <f t="shared" si="71"/>
        <v>#DIV/0!</v>
      </c>
      <c r="AL27" s="5" t="e">
        <f t="shared" si="71"/>
        <v>#DIV/0!</v>
      </c>
      <c r="AM27" s="6"/>
      <c r="AN27" s="1" t="e">
        <f t="shared" si="62"/>
        <v>#DIV/0!</v>
      </c>
      <c r="AO27" s="1" t="e">
        <f>AD27/(1+AM27)^AD$5</f>
        <v>#DIV/0!</v>
      </c>
      <c r="AP27" s="1" t="e">
        <f t="shared" si="34"/>
        <v>#DIV/0!</v>
      </c>
      <c r="AQ27" s="1" t="e">
        <f t="shared" si="34"/>
        <v>#DIV/0!</v>
      </c>
      <c r="AR27" s="1" t="e">
        <f t="shared" si="34"/>
        <v>#DIV/0!</v>
      </c>
      <c r="AS27" s="1" t="e">
        <f t="shared" si="34"/>
        <v>#DIV/0!</v>
      </c>
      <c r="AT27" s="1" t="e">
        <f t="shared" si="34"/>
        <v>#DIV/0!</v>
      </c>
      <c r="AU27" s="1" t="e">
        <f t="shared" si="34"/>
        <v>#DIV/0!</v>
      </c>
      <c r="AV27" s="1" t="e">
        <f t="shared" si="34"/>
        <v>#DIV/0!</v>
      </c>
      <c r="AW27" s="1" t="e">
        <f t="shared" si="34"/>
        <v>#DIV/0!</v>
      </c>
      <c r="AX27" s="1" t="e">
        <f t="shared" si="48"/>
        <v>#DIV/0!</v>
      </c>
      <c r="AY27" s="188"/>
      <c r="AZ27" s="57">
        <v>179.41200000000001</v>
      </c>
      <c r="BA27" s="188" t="e">
        <f t="shared" si="49"/>
        <v>#DIV/0!</v>
      </c>
      <c r="BB27" s="1"/>
      <c r="BC27" s="1" t="e">
        <f t="shared" si="50"/>
        <v>#DIV/0!</v>
      </c>
      <c r="BD27" s="27">
        <v>21.63</v>
      </c>
      <c r="BE27" s="208" t="e">
        <f t="shared" si="51"/>
        <v>#DIV/0!</v>
      </c>
      <c r="BF27" s="195" t="e">
        <f t="shared" si="63"/>
        <v>#DIV/0!</v>
      </c>
    </row>
    <row r="28" spans="1:58" x14ac:dyDescent="0.2">
      <c r="A28" s="106">
        <v>9</v>
      </c>
      <c r="B28" s="97" t="s">
        <v>115</v>
      </c>
      <c r="C28" s="175" t="s">
        <v>116</v>
      </c>
      <c r="D28" s="176"/>
      <c r="E28" s="97" t="s">
        <v>99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83" t="e">
        <f t="shared" si="52"/>
        <v>#DIV/0!</v>
      </c>
      <c r="S28" s="183" t="e">
        <f t="shared" si="53"/>
        <v>#DIV/0!</v>
      </c>
      <c r="T28" s="183" t="e">
        <f t="shared" si="54"/>
        <v>#DIV/0!</v>
      </c>
      <c r="U28" s="183" t="e">
        <f t="shared" si="55"/>
        <v>#DIV/0!</v>
      </c>
      <c r="V28" s="183" t="e">
        <f t="shared" si="56"/>
        <v>#DIV/0!</v>
      </c>
      <c r="W28" s="183" t="e">
        <f t="shared" si="57"/>
        <v>#DIV/0!</v>
      </c>
      <c r="X28" s="183" t="e">
        <f t="shared" si="64"/>
        <v>#DIV/0!</v>
      </c>
      <c r="Y28" s="183" t="e">
        <f t="shared" si="65"/>
        <v>#DIV/0!</v>
      </c>
      <c r="Z28" s="183" t="e">
        <f t="shared" si="58"/>
        <v>#DIV/0!</v>
      </c>
      <c r="AA28" s="183" t="e">
        <f t="shared" si="59"/>
        <v>#DIV/0!</v>
      </c>
      <c r="AB28" s="183" t="e">
        <f t="shared" si="60"/>
        <v>#DIV/0!</v>
      </c>
      <c r="AC28" s="10" t="e">
        <f t="shared" si="46"/>
        <v>#DIV/0!</v>
      </c>
      <c r="AD28" s="5" t="e">
        <f t="shared" si="66"/>
        <v>#DIV/0!</v>
      </c>
      <c r="AE28" s="5" t="e">
        <f>AD28*(1+$AC$28)</f>
        <v>#DIV/0!</v>
      </c>
      <c r="AF28" s="5" t="e">
        <f t="shared" ref="AF28:AL28" si="72">AE28*(1+$AC$28)</f>
        <v>#DIV/0!</v>
      </c>
      <c r="AG28" s="5" t="e">
        <f t="shared" si="72"/>
        <v>#DIV/0!</v>
      </c>
      <c r="AH28" s="5" t="e">
        <f t="shared" si="72"/>
        <v>#DIV/0!</v>
      </c>
      <c r="AI28" s="5" t="e">
        <f t="shared" si="72"/>
        <v>#DIV/0!</v>
      </c>
      <c r="AJ28" s="5" t="e">
        <f t="shared" si="72"/>
        <v>#DIV/0!</v>
      </c>
      <c r="AK28" s="5" t="e">
        <f t="shared" si="72"/>
        <v>#DIV/0!</v>
      </c>
      <c r="AL28" s="5" t="e">
        <f t="shared" si="72"/>
        <v>#DIV/0!</v>
      </c>
      <c r="AM28" s="6"/>
      <c r="AN28" s="1" t="e">
        <f t="shared" si="62"/>
        <v>#DIV/0!</v>
      </c>
      <c r="AO28" s="1" t="e">
        <f>AD28/(1+AM28)^AD$5</f>
        <v>#DIV/0!</v>
      </c>
      <c r="AP28" s="1" t="e">
        <f t="shared" si="34"/>
        <v>#DIV/0!</v>
      </c>
      <c r="AQ28" s="1" t="e">
        <f t="shared" si="34"/>
        <v>#DIV/0!</v>
      </c>
      <c r="AR28" s="1" t="e">
        <f t="shared" si="34"/>
        <v>#DIV/0!</v>
      </c>
      <c r="AS28" s="1" t="e">
        <f t="shared" si="34"/>
        <v>#DIV/0!</v>
      </c>
      <c r="AT28" s="1" t="e">
        <f t="shared" si="34"/>
        <v>#DIV/0!</v>
      </c>
      <c r="AU28" s="1" t="e">
        <f t="shared" si="34"/>
        <v>#DIV/0!</v>
      </c>
      <c r="AV28" s="1" t="e">
        <f t="shared" si="34"/>
        <v>#DIV/0!</v>
      </c>
      <c r="AW28" s="1" t="e">
        <f t="shared" si="34"/>
        <v>#DIV/0!</v>
      </c>
      <c r="AX28" s="1" t="e">
        <f t="shared" si="48"/>
        <v>#DIV/0!</v>
      </c>
      <c r="AY28" s="188"/>
      <c r="AZ28" s="57">
        <v>23.995000000000001</v>
      </c>
      <c r="BA28" s="188" t="e">
        <f t="shared" si="49"/>
        <v>#DIV/0!</v>
      </c>
      <c r="BB28" s="1"/>
      <c r="BC28" s="1" t="e">
        <f t="shared" si="50"/>
        <v>#DIV/0!</v>
      </c>
      <c r="BD28" s="27">
        <v>54.46</v>
      </c>
      <c r="BE28" s="208" t="e">
        <f t="shared" si="51"/>
        <v>#DIV/0!</v>
      </c>
      <c r="BF28" s="195" t="e">
        <f t="shared" si="63"/>
        <v>#DIV/0!</v>
      </c>
    </row>
    <row r="29" spans="1:58" x14ac:dyDescent="0.2">
      <c r="A29" s="106">
        <v>10</v>
      </c>
      <c r="B29" s="97" t="s">
        <v>118</v>
      </c>
      <c r="C29" s="164" t="s">
        <v>119</v>
      </c>
      <c r="D29" s="169"/>
      <c r="E29" s="97" t="s">
        <v>109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83" t="e">
        <f t="shared" si="52"/>
        <v>#DIV/0!</v>
      </c>
      <c r="S29" s="183" t="e">
        <f t="shared" si="53"/>
        <v>#DIV/0!</v>
      </c>
      <c r="T29" s="183" t="e">
        <f t="shared" si="54"/>
        <v>#DIV/0!</v>
      </c>
      <c r="U29" s="183" t="e">
        <f t="shared" si="55"/>
        <v>#DIV/0!</v>
      </c>
      <c r="V29" s="183" t="e">
        <f t="shared" si="56"/>
        <v>#DIV/0!</v>
      </c>
      <c r="W29" s="183" t="e">
        <f t="shared" si="57"/>
        <v>#DIV/0!</v>
      </c>
      <c r="X29" s="183" t="e">
        <f t="shared" si="64"/>
        <v>#DIV/0!</v>
      </c>
      <c r="Y29" s="183" t="e">
        <f t="shared" si="65"/>
        <v>#DIV/0!</v>
      </c>
      <c r="Z29" s="183" t="e">
        <f t="shared" si="58"/>
        <v>#DIV/0!</v>
      </c>
      <c r="AA29" s="183" t="e">
        <f t="shared" si="59"/>
        <v>#DIV/0!</v>
      </c>
      <c r="AB29" s="183" t="e">
        <f t="shared" si="60"/>
        <v>#DIV/0!</v>
      </c>
      <c r="AC29" s="10" t="e">
        <f t="shared" si="46"/>
        <v>#DIV/0!</v>
      </c>
      <c r="AD29" s="5" t="e">
        <f t="shared" si="66"/>
        <v>#DIV/0!</v>
      </c>
      <c r="AE29" s="5" t="e">
        <f>AD29*(1+$AC$29)</f>
        <v>#DIV/0!</v>
      </c>
      <c r="AF29" s="5" t="e">
        <f t="shared" ref="AF29:AL29" si="73">AE29*(1+$AC$29)</f>
        <v>#DIV/0!</v>
      </c>
      <c r="AG29" s="5" t="e">
        <f t="shared" si="73"/>
        <v>#DIV/0!</v>
      </c>
      <c r="AH29" s="5" t="e">
        <f t="shared" si="73"/>
        <v>#DIV/0!</v>
      </c>
      <c r="AI29" s="5" t="e">
        <f t="shared" si="73"/>
        <v>#DIV/0!</v>
      </c>
      <c r="AJ29" s="5" t="e">
        <f t="shared" si="73"/>
        <v>#DIV/0!</v>
      </c>
      <c r="AK29" s="5" t="e">
        <f t="shared" si="73"/>
        <v>#DIV/0!</v>
      </c>
      <c r="AL29" s="5" t="e">
        <f t="shared" si="73"/>
        <v>#DIV/0!</v>
      </c>
      <c r="AM29" s="6"/>
      <c r="AN29" s="1" t="e">
        <f t="shared" si="62"/>
        <v>#DIV/0!</v>
      </c>
      <c r="AO29" s="1" t="e">
        <f>AD29/(1+AM29)^AD$5</f>
        <v>#DIV/0!</v>
      </c>
      <c r="AP29" s="1" t="e">
        <f t="shared" si="34"/>
        <v>#DIV/0!</v>
      </c>
      <c r="AQ29" s="1" t="e">
        <f t="shared" si="34"/>
        <v>#DIV/0!</v>
      </c>
      <c r="AR29" s="1" t="e">
        <f t="shared" si="34"/>
        <v>#DIV/0!</v>
      </c>
      <c r="AS29" s="1" t="e">
        <f t="shared" si="34"/>
        <v>#DIV/0!</v>
      </c>
      <c r="AT29" s="1" t="e">
        <f t="shared" si="34"/>
        <v>#DIV/0!</v>
      </c>
      <c r="AU29" s="1" t="e">
        <f t="shared" si="34"/>
        <v>#DIV/0!</v>
      </c>
      <c r="AV29" s="1" t="e">
        <f t="shared" si="34"/>
        <v>#DIV/0!</v>
      </c>
      <c r="AW29" s="1" t="e">
        <f t="shared" si="34"/>
        <v>#DIV/0!</v>
      </c>
      <c r="AX29" s="1" t="e">
        <f t="shared" si="48"/>
        <v>#DIV/0!</v>
      </c>
      <c r="AY29" s="188"/>
      <c r="AZ29" s="57">
        <v>237.86</v>
      </c>
      <c r="BA29" s="188" t="e">
        <f t="shared" si="49"/>
        <v>#DIV/0!</v>
      </c>
      <c r="BB29" s="1"/>
      <c r="BC29" s="1" t="e">
        <f t="shared" si="50"/>
        <v>#DIV/0!</v>
      </c>
      <c r="BD29" s="27">
        <v>8.6300000000000008</v>
      </c>
      <c r="BE29" s="208" t="e">
        <f t="shared" si="51"/>
        <v>#DIV/0!</v>
      </c>
      <c r="BF29" s="195" t="e">
        <f t="shared" si="63"/>
        <v>#DIV/0!</v>
      </c>
    </row>
    <row r="30" spans="1:58" x14ac:dyDescent="0.2">
      <c r="A30" s="106">
        <v>11</v>
      </c>
      <c r="B30" s="97" t="s">
        <v>121</v>
      </c>
      <c r="C30" s="164" t="s">
        <v>122</v>
      </c>
      <c r="D30" s="169"/>
      <c r="E30" s="97" t="s">
        <v>123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83" t="e">
        <f t="shared" si="52"/>
        <v>#DIV/0!</v>
      </c>
      <c r="S30" s="183" t="e">
        <f t="shared" si="53"/>
        <v>#DIV/0!</v>
      </c>
      <c r="T30" s="183" t="e">
        <f t="shared" si="54"/>
        <v>#DIV/0!</v>
      </c>
      <c r="U30" s="183" t="e">
        <f t="shared" si="55"/>
        <v>#DIV/0!</v>
      </c>
      <c r="V30" s="183" t="e">
        <f t="shared" si="56"/>
        <v>#DIV/0!</v>
      </c>
      <c r="W30" s="183" t="e">
        <f t="shared" si="57"/>
        <v>#DIV/0!</v>
      </c>
      <c r="X30" s="183" t="e">
        <f t="shared" si="64"/>
        <v>#DIV/0!</v>
      </c>
      <c r="Y30" s="183" t="e">
        <f t="shared" si="65"/>
        <v>#DIV/0!</v>
      </c>
      <c r="Z30" s="183" t="e">
        <f t="shared" si="58"/>
        <v>#DIV/0!</v>
      </c>
      <c r="AA30" s="183" t="e">
        <f t="shared" si="59"/>
        <v>#DIV/0!</v>
      </c>
      <c r="AB30" s="183" t="e">
        <f t="shared" si="60"/>
        <v>#DIV/0!</v>
      </c>
      <c r="AC30" s="10" t="e">
        <f t="shared" si="46"/>
        <v>#DIV/0!</v>
      </c>
      <c r="AD30" s="5" t="e">
        <f t="shared" si="66"/>
        <v>#DIV/0!</v>
      </c>
      <c r="AE30" s="5" t="e">
        <f>AD30*(1+$AC$30)</f>
        <v>#DIV/0!</v>
      </c>
      <c r="AF30" s="5" t="e">
        <f t="shared" ref="AF30:AL30" si="74">AE30*(1+$AC$30)</f>
        <v>#DIV/0!</v>
      </c>
      <c r="AG30" s="5" t="e">
        <f t="shared" si="74"/>
        <v>#DIV/0!</v>
      </c>
      <c r="AH30" s="5" t="e">
        <f t="shared" si="74"/>
        <v>#DIV/0!</v>
      </c>
      <c r="AI30" s="5" t="e">
        <f t="shared" si="74"/>
        <v>#DIV/0!</v>
      </c>
      <c r="AJ30" s="5" t="e">
        <f t="shared" si="74"/>
        <v>#DIV/0!</v>
      </c>
      <c r="AK30" s="5" t="e">
        <f t="shared" si="74"/>
        <v>#DIV/0!</v>
      </c>
      <c r="AL30" s="5" t="e">
        <f t="shared" si="74"/>
        <v>#DIV/0!</v>
      </c>
      <c r="AM30" s="6"/>
      <c r="AN30" s="1" t="e">
        <f t="shared" si="62"/>
        <v>#DIV/0!</v>
      </c>
      <c r="AO30" s="1" t="e">
        <f>AD30/(1+AM30)^AD$5</f>
        <v>#DIV/0!</v>
      </c>
      <c r="AP30" s="1" t="e">
        <f t="shared" si="34"/>
        <v>#DIV/0!</v>
      </c>
      <c r="AQ30" s="1" t="e">
        <f t="shared" si="34"/>
        <v>#DIV/0!</v>
      </c>
      <c r="AR30" s="1" t="e">
        <f t="shared" si="34"/>
        <v>#DIV/0!</v>
      </c>
      <c r="AS30" s="1" t="e">
        <f t="shared" si="34"/>
        <v>#DIV/0!</v>
      </c>
      <c r="AT30" s="1" t="e">
        <f t="shared" si="34"/>
        <v>#DIV/0!</v>
      </c>
      <c r="AU30" s="1" t="e">
        <f t="shared" si="34"/>
        <v>#DIV/0!</v>
      </c>
      <c r="AV30" s="1" t="e">
        <f t="shared" si="34"/>
        <v>#DIV/0!</v>
      </c>
      <c r="AW30" s="1" t="e">
        <f t="shared" si="34"/>
        <v>#DIV/0!</v>
      </c>
      <c r="AX30" s="1" t="e">
        <f t="shared" si="48"/>
        <v>#DIV/0!</v>
      </c>
      <c r="AY30" s="188"/>
      <c r="AZ30" s="57">
        <v>91.784000000000006</v>
      </c>
      <c r="BA30" s="188" t="e">
        <f t="shared" si="49"/>
        <v>#DIV/0!</v>
      </c>
      <c r="BB30" s="1"/>
      <c r="BC30" s="1" t="e">
        <f t="shared" si="50"/>
        <v>#DIV/0!</v>
      </c>
      <c r="BD30" s="27">
        <v>13.66</v>
      </c>
      <c r="BE30" s="208" t="e">
        <f t="shared" si="51"/>
        <v>#DIV/0!</v>
      </c>
      <c r="BF30" s="195" t="e">
        <f t="shared" si="63"/>
        <v>#DIV/0!</v>
      </c>
    </row>
    <row r="31" spans="1:58" x14ac:dyDescent="0.2">
      <c r="A31" s="106">
        <v>12</v>
      </c>
      <c r="B31" s="97" t="s">
        <v>126</v>
      </c>
      <c r="C31" s="164" t="s">
        <v>127</v>
      </c>
      <c r="D31" s="169"/>
      <c r="E31" s="97" t="s">
        <v>11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83" t="e">
        <f t="shared" si="52"/>
        <v>#DIV/0!</v>
      </c>
      <c r="S31" s="183" t="e">
        <f t="shared" si="53"/>
        <v>#DIV/0!</v>
      </c>
      <c r="T31" s="183" t="e">
        <f t="shared" si="54"/>
        <v>#DIV/0!</v>
      </c>
      <c r="U31" s="183" t="e">
        <f t="shared" si="55"/>
        <v>#DIV/0!</v>
      </c>
      <c r="V31" s="183" t="e">
        <f t="shared" si="56"/>
        <v>#DIV/0!</v>
      </c>
      <c r="W31" s="183" t="e">
        <f t="shared" si="57"/>
        <v>#DIV/0!</v>
      </c>
      <c r="X31" s="183" t="e">
        <f t="shared" si="64"/>
        <v>#DIV/0!</v>
      </c>
      <c r="Y31" s="183" t="e">
        <f t="shared" si="65"/>
        <v>#DIV/0!</v>
      </c>
      <c r="Z31" s="183" t="e">
        <f t="shared" si="58"/>
        <v>#DIV/0!</v>
      </c>
      <c r="AA31" s="183" t="e">
        <f t="shared" si="59"/>
        <v>#DIV/0!</v>
      </c>
      <c r="AB31" s="183" t="e">
        <f t="shared" si="60"/>
        <v>#DIV/0!</v>
      </c>
      <c r="AC31" s="10" t="e">
        <f t="shared" si="46"/>
        <v>#DIV/0!</v>
      </c>
      <c r="AD31" s="5" t="e">
        <f t="shared" si="66"/>
        <v>#DIV/0!</v>
      </c>
      <c r="AE31" s="5" t="e">
        <f>AD31*(1+$AC$31)</f>
        <v>#DIV/0!</v>
      </c>
      <c r="AF31" s="5" t="e">
        <f t="shared" ref="AF31:AL31" si="75">AE31*(1+$AC$31)</f>
        <v>#DIV/0!</v>
      </c>
      <c r="AG31" s="5" t="e">
        <f t="shared" si="75"/>
        <v>#DIV/0!</v>
      </c>
      <c r="AH31" s="5" t="e">
        <f t="shared" si="75"/>
        <v>#DIV/0!</v>
      </c>
      <c r="AI31" s="5" t="e">
        <f t="shared" si="75"/>
        <v>#DIV/0!</v>
      </c>
      <c r="AJ31" s="5" t="e">
        <f t="shared" si="75"/>
        <v>#DIV/0!</v>
      </c>
      <c r="AK31" s="5" t="e">
        <f t="shared" si="75"/>
        <v>#DIV/0!</v>
      </c>
      <c r="AL31" s="5" t="e">
        <f t="shared" si="75"/>
        <v>#DIV/0!</v>
      </c>
      <c r="AM31" s="6"/>
      <c r="AN31" s="1" t="e">
        <f>AL31*(1+$AH$3)/(AM31-$AH$3)</f>
        <v>#DIV/0!</v>
      </c>
      <c r="AO31" s="1" t="e">
        <f>AD31/(1+AM31)^AD$5</f>
        <v>#DIV/0!</v>
      </c>
      <c r="AP31" s="1" t="e">
        <f t="shared" si="34"/>
        <v>#DIV/0!</v>
      </c>
      <c r="AQ31" s="1" t="e">
        <f t="shared" si="34"/>
        <v>#DIV/0!</v>
      </c>
      <c r="AR31" s="1" t="e">
        <f t="shared" si="34"/>
        <v>#DIV/0!</v>
      </c>
      <c r="AS31" s="1" t="e">
        <f t="shared" si="34"/>
        <v>#DIV/0!</v>
      </c>
      <c r="AT31" s="1" t="e">
        <f t="shared" si="34"/>
        <v>#DIV/0!</v>
      </c>
      <c r="AU31" s="1" t="e">
        <f t="shared" si="34"/>
        <v>#DIV/0!</v>
      </c>
      <c r="AV31" s="1" t="e">
        <f t="shared" si="34"/>
        <v>#DIV/0!</v>
      </c>
      <c r="AW31" s="1" t="e">
        <f t="shared" si="34"/>
        <v>#DIV/0!</v>
      </c>
      <c r="AX31" s="1" t="e">
        <f t="shared" si="48"/>
        <v>#DIV/0!</v>
      </c>
      <c r="AY31" s="188"/>
      <c r="AZ31" s="57">
        <v>0.47799999999999998</v>
      </c>
      <c r="BA31" s="188" t="e">
        <f t="shared" si="49"/>
        <v>#DIV/0!</v>
      </c>
      <c r="BB31" s="1"/>
      <c r="BC31" s="1" t="e">
        <f t="shared" si="50"/>
        <v>#DIV/0!</v>
      </c>
      <c r="BD31" s="27">
        <v>78.88</v>
      </c>
      <c r="BE31" s="208" t="e">
        <f t="shared" si="51"/>
        <v>#DIV/0!</v>
      </c>
      <c r="BF31" s="195" t="e">
        <f t="shared" si="63"/>
        <v>#DIV/0!</v>
      </c>
    </row>
    <row r="32" spans="1:58" x14ac:dyDescent="0.2">
      <c r="A32" s="92"/>
      <c r="B32" s="92"/>
      <c r="C32" s="109"/>
      <c r="D32" s="109"/>
      <c r="E32" s="92"/>
    </row>
    <row r="33" spans="1:58" x14ac:dyDescent="0.2">
      <c r="A33" s="161" t="s">
        <v>135</v>
      </c>
      <c r="B33" s="162"/>
      <c r="C33" s="163"/>
      <c r="D33" s="109"/>
      <c r="E33" s="92"/>
      <c r="AC33" s="61" t="s">
        <v>247</v>
      </c>
      <c r="AD33" s="37">
        <v>1</v>
      </c>
      <c r="AE33" s="37">
        <v>2</v>
      </c>
      <c r="AF33" s="37">
        <v>3</v>
      </c>
      <c r="AG33" s="37">
        <v>4</v>
      </c>
      <c r="AH33" s="37">
        <v>5</v>
      </c>
      <c r="AI33" s="37">
        <v>6</v>
      </c>
      <c r="AJ33" s="37">
        <v>7</v>
      </c>
      <c r="AK33" s="37">
        <v>8</v>
      </c>
      <c r="AL33" s="37">
        <v>9</v>
      </c>
    </row>
    <row r="34" spans="1:58" x14ac:dyDescent="0.2">
      <c r="A34" s="102" t="s">
        <v>0</v>
      </c>
      <c r="B34" s="103" t="s">
        <v>1</v>
      </c>
      <c r="C34" s="113" t="s">
        <v>2</v>
      </c>
      <c r="D34" s="114"/>
      <c r="E34" s="108" t="s">
        <v>3</v>
      </c>
      <c r="F34" s="182">
        <v>2010</v>
      </c>
      <c r="G34" s="182">
        <v>2011</v>
      </c>
      <c r="H34" s="182">
        <v>2012</v>
      </c>
      <c r="I34" s="182">
        <v>2013</v>
      </c>
      <c r="J34" s="182">
        <v>2014</v>
      </c>
      <c r="K34" s="182">
        <v>2015</v>
      </c>
      <c r="L34" s="182">
        <v>2016</v>
      </c>
      <c r="M34" s="182">
        <v>2017</v>
      </c>
      <c r="N34" s="182">
        <v>2018</v>
      </c>
      <c r="O34" s="182">
        <v>2019</v>
      </c>
      <c r="P34" s="182">
        <v>2020</v>
      </c>
      <c r="Q34" s="182">
        <v>2021</v>
      </c>
      <c r="AC34" s="197" t="s">
        <v>245</v>
      </c>
      <c r="AD34" s="198">
        <v>2022</v>
      </c>
      <c r="AE34" s="197">
        <v>2023</v>
      </c>
      <c r="AF34" s="199">
        <v>2024</v>
      </c>
      <c r="AG34" s="199">
        <v>2025</v>
      </c>
      <c r="AH34" s="199">
        <v>2026</v>
      </c>
      <c r="AI34" s="199">
        <v>2027</v>
      </c>
      <c r="AJ34" s="199">
        <v>2028</v>
      </c>
      <c r="AK34" s="199">
        <v>2029</v>
      </c>
      <c r="AL34" s="199">
        <v>2030</v>
      </c>
      <c r="AM34" s="3" t="s">
        <v>246</v>
      </c>
      <c r="AN34" s="182" t="s">
        <v>251</v>
      </c>
      <c r="AO34" s="182">
        <v>2022</v>
      </c>
      <c r="AP34" s="61">
        <v>2023</v>
      </c>
      <c r="AQ34" s="37">
        <v>2024</v>
      </c>
      <c r="AR34" s="37">
        <v>2025</v>
      </c>
      <c r="AS34" s="37">
        <v>2026</v>
      </c>
      <c r="AT34" s="37">
        <v>2027</v>
      </c>
      <c r="AU34" s="37">
        <v>2028</v>
      </c>
      <c r="AV34" s="37">
        <v>2029</v>
      </c>
      <c r="AW34" s="37">
        <v>2030</v>
      </c>
      <c r="AX34" s="182" t="s">
        <v>253</v>
      </c>
      <c r="AY34" s="182" t="s">
        <v>254</v>
      </c>
      <c r="AZ34" s="182" t="s">
        <v>84</v>
      </c>
      <c r="BA34" s="182" t="s">
        <v>255</v>
      </c>
      <c r="BB34" s="182" t="s">
        <v>256</v>
      </c>
      <c r="BC34" s="186" t="s">
        <v>257</v>
      </c>
      <c r="BD34" s="186" t="s">
        <v>258</v>
      </c>
      <c r="BE34" s="207" t="s">
        <v>259</v>
      </c>
      <c r="BF34" s="186" t="s">
        <v>260</v>
      </c>
    </row>
    <row r="35" spans="1:58" x14ac:dyDescent="0.2">
      <c r="A35" s="106">
        <v>1</v>
      </c>
      <c r="B35" s="97" t="s">
        <v>136</v>
      </c>
      <c r="C35" s="175" t="s">
        <v>137</v>
      </c>
      <c r="D35" s="176"/>
      <c r="E35" s="97" t="s">
        <v>11</v>
      </c>
    </row>
    <row r="36" spans="1:58" x14ac:dyDescent="0.2">
      <c r="A36" s="106">
        <v>2</v>
      </c>
      <c r="B36" s="97" t="s">
        <v>139</v>
      </c>
      <c r="C36" s="164" t="s">
        <v>140</v>
      </c>
      <c r="D36" s="169"/>
      <c r="E36" s="97" t="s">
        <v>11</v>
      </c>
    </row>
    <row r="37" spans="1:58" x14ac:dyDescent="0.2">
      <c r="A37" s="106">
        <v>3</v>
      </c>
      <c r="B37" s="97" t="s">
        <v>142</v>
      </c>
      <c r="C37" s="164" t="s">
        <v>143</v>
      </c>
      <c r="D37" s="169"/>
      <c r="E37" s="97" t="s">
        <v>11</v>
      </c>
    </row>
    <row r="38" spans="1:58" x14ac:dyDescent="0.2">
      <c r="A38" s="106">
        <v>4</v>
      </c>
      <c r="B38" s="97" t="s">
        <v>145</v>
      </c>
      <c r="C38" s="164" t="s">
        <v>146</v>
      </c>
      <c r="D38" s="169"/>
      <c r="E38" s="97" t="s">
        <v>11</v>
      </c>
    </row>
    <row r="39" spans="1:58" x14ac:dyDescent="0.2">
      <c r="A39" s="106">
        <v>5</v>
      </c>
      <c r="B39" s="97" t="s">
        <v>148</v>
      </c>
      <c r="C39" s="164" t="s">
        <v>149</v>
      </c>
      <c r="D39" s="169"/>
      <c r="E39" s="97" t="s">
        <v>11</v>
      </c>
    </row>
    <row r="40" spans="1:58" x14ac:dyDescent="0.2">
      <c r="A40" s="106">
        <v>6</v>
      </c>
      <c r="B40" s="97" t="s">
        <v>151</v>
      </c>
      <c r="C40" s="164" t="s">
        <v>152</v>
      </c>
      <c r="D40" s="169"/>
      <c r="E40" s="97" t="s">
        <v>11</v>
      </c>
    </row>
    <row r="41" spans="1:58" x14ac:dyDescent="0.2">
      <c r="A41" s="106">
        <v>7</v>
      </c>
      <c r="B41" s="97" t="s">
        <v>154</v>
      </c>
      <c r="C41" s="164" t="s">
        <v>155</v>
      </c>
      <c r="D41" s="169"/>
      <c r="E41" s="97" t="s">
        <v>11</v>
      </c>
    </row>
    <row r="42" spans="1:58" x14ac:dyDescent="0.2">
      <c r="A42" s="106">
        <v>8</v>
      </c>
      <c r="B42" s="97" t="s">
        <v>157</v>
      </c>
      <c r="C42" s="164" t="s">
        <v>158</v>
      </c>
      <c r="D42" s="169"/>
      <c r="E42" s="97" t="s">
        <v>11</v>
      </c>
    </row>
    <row r="43" spans="1:58" x14ac:dyDescent="0.2">
      <c r="A43" s="106">
        <v>9</v>
      </c>
      <c r="B43" s="97" t="s">
        <v>160</v>
      </c>
      <c r="C43" s="175" t="s">
        <v>161</v>
      </c>
      <c r="D43" s="176"/>
      <c r="E43" s="97" t="s">
        <v>11</v>
      </c>
    </row>
    <row r="44" spans="1:58" x14ac:dyDescent="0.2">
      <c r="A44" s="118">
        <v>10</v>
      </c>
      <c r="B44" s="119" t="s">
        <v>163</v>
      </c>
      <c r="C44" s="164" t="s">
        <v>164</v>
      </c>
      <c r="D44" s="169"/>
      <c r="E44" s="119" t="s">
        <v>11</v>
      </c>
    </row>
    <row r="45" spans="1:58" x14ac:dyDescent="0.2">
      <c r="A45" s="62">
        <v>11</v>
      </c>
      <c r="B45" s="139" t="s">
        <v>166</v>
      </c>
      <c r="C45" s="175" t="s">
        <v>167</v>
      </c>
      <c r="D45" s="176"/>
      <c r="E45" s="123" t="s">
        <v>11</v>
      </c>
    </row>
    <row r="46" spans="1:58" x14ac:dyDescent="0.2">
      <c r="A46" s="92"/>
      <c r="B46" s="92"/>
      <c r="C46" s="109"/>
      <c r="D46" s="109"/>
      <c r="E46" s="92"/>
    </row>
    <row r="47" spans="1:58" x14ac:dyDescent="0.2">
      <c r="A47" s="161" t="s">
        <v>213</v>
      </c>
      <c r="B47" s="162"/>
      <c r="C47" s="163"/>
      <c r="D47" s="109"/>
      <c r="E47" s="92"/>
      <c r="AC47" s="61" t="s">
        <v>247</v>
      </c>
      <c r="AD47" s="37">
        <v>1</v>
      </c>
      <c r="AE47" s="37">
        <v>2</v>
      </c>
      <c r="AF47" s="37">
        <v>3</v>
      </c>
      <c r="AG47" s="37">
        <v>4</v>
      </c>
      <c r="AH47" s="37">
        <v>5</v>
      </c>
      <c r="AI47" s="37">
        <v>6</v>
      </c>
      <c r="AJ47" s="37">
        <v>7</v>
      </c>
      <c r="AK47" s="37">
        <v>8</v>
      </c>
      <c r="AL47" s="37">
        <v>9</v>
      </c>
    </row>
    <row r="48" spans="1:58" x14ac:dyDescent="0.2">
      <c r="A48" s="102" t="s">
        <v>0</v>
      </c>
      <c r="B48" s="133" t="s">
        <v>1</v>
      </c>
      <c r="C48" s="134" t="s">
        <v>2</v>
      </c>
      <c r="D48" s="114"/>
      <c r="E48" s="108" t="s">
        <v>3</v>
      </c>
      <c r="F48" s="182">
        <v>2010</v>
      </c>
      <c r="G48" s="182">
        <v>2011</v>
      </c>
      <c r="H48" s="182">
        <v>2012</v>
      </c>
      <c r="I48" s="182">
        <v>2013</v>
      </c>
      <c r="J48" s="182">
        <v>2014</v>
      </c>
      <c r="K48" s="182">
        <v>2015</v>
      </c>
      <c r="L48" s="182">
        <v>2016</v>
      </c>
      <c r="M48" s="182">
        <v>2017</v>
      </c>
      <c r="N48" s="182">
        <v>2018</v>
      </c>
      <c r="O48" s="182">
        <v>2019</v>
      </c>
      <c r="P48" s="182">
        <v>2020</v>
      </c>
      <c r="Q48" s="182">
        <v>2021</v>
      </c>
      <c r="AC48" s="197" t="s">
        <v>245</v>
      </c>
      <c r="AD48" s="61">
        <v>2022</v>
      </c>
      <c r="AE48" s="197">
        <v>2023</v>
      </c>
      <c r="AF48" s="199">
        <v>2024</v>
      </c>
      <c r="AG48" s="199">
        <v>2025</v>
      </c>
      <c r="AH48" s="199">
        <v>2026</v>
      </c>
      <c r="AI48" s="199">
        <v>2027</v>
      </c>
      <c r="AJ48" s="199">
        <v>2028</v>
      </c>
      <c r="AK48" s="199">
        <v>2029</v>
      </c>
      <c r="AL48" s="199">
        <v>2030</v>
      </c>
      <c r="AM48" s="3" t="s">
        <v>246</v>
      </c>
      <c r="AN48" s="182" t="s">
        <v>251</v>
      </c>
      <c r="AO48" s="182">
        <v>2022</v>
      </c>
      <c r="AP48" s="61">
        <v>2023</v>
      </c>
      <c r="AQ48" s="37">
        <v>2024</v>
      </c>
      <c r="AR48" s="37">
        <v>2025</v>
      </c>
      <c r="AS48" s="37">
        <v>2026</v>
      </c>
      <c r="AT48" s="37">
        <v>2027</v>
      </c>
      <c r="AU48" s="37">
        <v>2028</v>
      </c>
      <c r="AV48" s="37">
        <v>2029</v>
      </c>
      <c r="AW48" s="37">
        <v>2030</v>
      </c>
      <c r="AX48" s="182" t="s">
        <v>253</v>
      </c>
      <c r="AY48" s="182" t="s">
        <v>254</v>
      </c>
      <c r="AZ48" s="182" t="s">
        <v>84</v>
      </c>
      <c r="BA48" s="182" t="s">
        <v>255</v>
      </c>
      <c r="BB48" s="182" t="s">
        <v>256</v>
      </c>
      <c r="BC48" s="186" t="s">
        <v>257</v>
      </c>
      <c r="BD48" s="186" t="s">
        <v>258</v>
      </c>
      <c r="BE48" s="207" t="s">
        <v>259</v>
      </c>
      <c r="BF48" s="186" t="s">
        <v>260</v>
      </c>
    </row>
    <row r="49" spans="1:58" x14ac:dyDescent="0.2">
      <c r="A49" s="106">
        <v>1</v>
      </c>
      <c r="B49" s="129" t="s">
        <v>178</v>
      </c>
      <c r="C49" s="164" t="s">
        <v>179</v>
      </c>
      <c r="D49" s="169"/>
      <c r="E49" s="97" t="s">
        <v>11</v>
      </c>
    </row>
    <row r="50" spans="1:58" x14ac:dyDescent="0.2">
      <c r="A50" s="106">
        <v>2</v>
      </c>
      <c r="B50" s="129" t="s">
        <v>181</v>
      </c>
      <c r="C50" s="175" t="s">
        <v>182</v>
      </c>
      <c r="D50" s="176"/>
      <c r="E50" s="97" t="s">
        <v>11</v>
      </c>
    </row>
    <row r="51" spans="1:58" x14ac:dyDescent="0.2">
      <c r="A51" s="106">
        <v>3</v>
      </c>
      <c r="B51" s="129" t="s">
        <v>184</v>
      </c>
      <c r="C51" s="164" t="s">
        <v>185</v>
      </c>
      <c r="D51" s="169"/>
      <c r="E51" s="97" t="s">
        <v>11</v>
      </c>
    </row>
    <row r="52" spans="1:58" x14ac:dyDescent="0.2">
      <c r="A52" s="106">
        <v>4</v>
      </c>
      <c r="B52" s="129" t="s">
        <v>186</v>
      </c>
      <c r="C52" s="164" t="s">
        <v>187</v>
      </c>
      <c r="D52" s="169"/>
      <c r="E52" s="97" t="s">
        <v>11</v>
      </c>
    </row>
    <row r="53" spans="1:58" x14ac:dyDescent="0.2">
      <c r="A53" s="106">
        <v>5</v>
      </c>
      <c r="B53" s="129" t="s">
        <v>189</v>
      </c>
      <c r="C53" s="164" t="s">
        <v>190</v>
      </c>
      <c r="D53" s="169"/>
      <c r="E53" s="97" t="s">
        <v>11</v>
      </c>
    </row>
    <row r="54" spans="1:58" x14ac:dyDescent="0.2">
      <c r="A54" s="106">
        <v>6</v>
      </c>
      <c r="B54" s="129" t="s">
        <v>192</v>
      </c>
      <c r="C54" s="164" t="s">
        <v>193</v>
      </c>
      <c r="D54" s="169"/>
      <c r="E54" s="97" t="s">
        <v>11</v>
      </c>
    </row>
    <row r="55" spans="1:58" x14ac:dyDescent="0.2">
      <c r="A55" s="106">
        <v>7</v>
      </c>
      <c r="B55" s="129" t="s">
        <v>195</v>
      </c>
      <c r="C55" s="164" t="s">
        <v>196</v>
      </c>
      <c r="D55" s="169"/>
      <c r="E55" s="97" t="s">
        <v>11</v>
      </c>
    </row>
    <row r="56" spans="1:58" x14ac:dyDescent="0.2">
      <c r="A56" s="106">
        <v>8</v>
      </c>
      <c r="B56" s="129" t="s">
        <v>198</v>
      </c>
      <c r="C56" s="164" t="s">
        <v>199</v>
      </c>
      <c r="D56" s="169"/>
      <c r="E56" s="97" t="s">
        <v>11</v>
      </c>
    </row>
    <row r="57" spans="1:58" x14ac:dyDescent="0.2">
      <c r="A57" s="106">
        <v>9</v>
      </c>
      <c r="B57" s="129" t="s">
        <v>201</v>
      </c>
      <c r="C57" s="164" t="s">
        <v>202</v>
      </c>
      <c r="D57" s="169"/>
      <c r="E57" s="97" t="s">
        <v>11</v>
      </c>
    </row>
    <row r="58" spans="1:58" x14ac:dyDescent="0.2">
      <c r="A58" s="106">
        <v>10</v>
      </c>
      <c r="B58" s="129" t="s">
        <v>204</v>
      </c>
      <c r="C58" s="175" t="s">
        <v>205</v>
      </c>
      <c r="D58" s="176"/>
      <c r="E58" s="97" t="s">
        <v>11</v>
      </c>
    </row>
    <row r="59" spans="1:58" x14ac:dyDescent="0.2">
      <c r="A59" s="106">
        <v>11</v>
      </c>
      <c r="B59" s="129" t="s">
        <v>207</v>
      </c>
      <c r="C59" s="164" t="s">
        <v>208</v>
      </c>
      <c r="D59" s="169"/>
      <c r="E59" s="97" t="s">
        <v>11</v>
      </c>
    </row>
    <row r="60" spans="1:58" x14ac:dyDescent="0.2">
      <c r="A60" s="106">
        <v>12</v>
      </c>
      <c r="B60" s="129" t="s">
        <v>210</v>
      </c>
      <c r="C60" s="164" t="s">
        <v>211</v>
      </c>
      <c r="D60" s="169"/>
      <c r="E60" s="97" t="s">
        <v>11</v>
      </c>
    </row>
    <row r="61" spans="1:58" x14ac:dyDescent="0.2">
      <c r="A61" s="92"/>
      <c r="B61" s="112"/>
      <c r="C61" s="131"/>
      <c r="D61" s="109"/>
      <c r="E61" s="92"/>
    </row>
    <row r="62" spans="1:58" x14ac:dyDescent="0.2">
      <c r="A62" s="161" t="s">
        <v>219</v>
      </c>
      <c r="B62" s="162"/>
      <c r="C62" s="163"/>
      <c r="D62" s="109"/>
      <c r="E62" s="92"/>
      <c r="AC62" s="61" t="s">
        <v>247</v>
      </c>
      <c r="AD62" s="37">
        <v>1</v>
      </c>
      <c r="AE62" s="37">
        <v>2</v>
      </c>
      <c r="AF62" s="37">
        <v>3</v>
      </c>
      <c r="AG62" s="37">
        <v>4</v>
      </c>
      <c r="AH62" s="37">
        <v>5</v>
      </c>
      <c r="AI62" s="37">
        <v>6</v>
      </c>
      <c r="AJ62" s="37">
        <v>7</v>
      </c>
      <c r="AK62" s="37">
        <v>8</v>
      </c>
      <c r="AL62" s="37">
        <v>9</v>
      </c>
    </row>
    <row r="63" spans="1:58" x14ac:dyDescent="0.2">
      <c r="A63" s="102" t="s">
        <v>0</v>
      </c>
      <c r="B63" s="103" t="s">
        <v>1</v>
      </c>
      <c r="C63" s="113" t="s">
        <v>2</v>
      </c>
      <c r="D63" s="114"/>
      <c r="E63" s="108" t="s">
        <v>3</v>
      </c>
      <c r="F63" s="182">
        <v>2010</v>
      </c>
      <c r="G63" s="182">
        <v>2011</v>
      </c>
      <c r="H63" s="182">
        <v>2012</v>
      </c>
      <c r="I63" s="182">
        <v>2013</v>
      </c>
      <c r="J63" s="182">
        <v>2014</v>
      </c>
      <c r="K63" s="182">
        <v>2015</v>
      </c>
      <c r="L63" s="182">
        <v>2016</v>
      </c>
      <c r="M63" s="182">
        <v>2017</v>
      </c>
      <c r="N63" s="182">
        <v>2018</v>
      </c>
      <c r="O63" s="182">
        <v>2019</v>
      </c>
      <c r="P63" s="182">
        <v>2020</v>
      </c>
      <c r="Q63" s="182">
        <v>2021</v>
      </c>
      <c r="AC63" s="197" t="s">
        <v>245</v>
      </c>
      <c r="AD63" s="198">
        <v>2022</v>
      </c>
      <c r="AE63" s="197">
        <v>2023</v>
      </c>
      <c r="AF63" s="199">
        <v>2024</v>
      </c>
      <c r="AG63" s="199">
        <v>2025</v>
      </c>
      <c r="AH63" s="199">
        <v>2026</v>
      </c>
      <c r="AI63" s="199">
        <v>2027</v>
      </c>
      <c r="AJ63" s="199">
        <v>2028</v>
      </c>
      <c r="AK63" s="199">
        <v>2029</v>
      </c>
      <c r="AL63" s="199">
        <v>2030</v>
      </c>
      <c r="AM63" s="3" t="s">
        <v>246</v>
      </c>
      <c r="AN63" s="182" t="s">
        <v>251</v>
      </c>
      <c r="AO63" s="182">
        <v>2022</v>
      </c>
      <c r="AP63" s="61">
        <v>2023</v>
      </c>
      <c r="AQ63" s="37">
        <v>2024</v>
      </c>
      <c r="AR63" s="37">
        <v>2025</v>
      </c>
      <c r="AS63" s="37">
        <v>2026</v>
      </c>
      <c r="AT63" s="37">
        <v>2027</v>
      </c>
      <c r="AU63" s="37">
        <v>2028</v>
      </c>
      <c r="AV63" s="37">
        <v>2029</v>
      </c>
      <c r="AW63" s="37">
        <v>2030</v>
      </c>
      <c r="AX63" s="182" t="s">
        <v>253</v>
      </c>
      <c r="AY63" s="182" t="s">
        <v>254</v>
      </c>
      <c r="AZ63" s="182" t="s">
        <v>84</v>
      </c>
      <c r="BA63" s="182" t="s">
        <v>255</v>
      </c>
      <c r="BB63" s="182" t="s">
        <v>256</v>
      </c>
      <c r="BC63" s="186" t="s">
        <v>257</v>
      </c>
      <c r="BD63" s="186" t="s">
        <v>258</v>
      </c>
      <c r="BE63" s="207" t="s">
        <v>259</v>
      </c>
      <c r="BF63" s="186" t="s">
        <v>260</v>
      </c>
    </row>
    <row r="64" spans="1:58" x14ac:dyDescent="0.2">
      <c r="A64" s="106">
        <v>1</v>
      </c>
      <c r="B64" s="99" t="s">
        <v>220</v>
      </c>
      <c r="C64" s="170" t="s">
        <v>221</v>
      </c>
      <c r="D64" s="171"/>
      <c r="E64" s="97" t="s">
        <v>11</v>
      </c>
    </row>
    <row r="65" spans="1:5" x14ac:dyDescent="0.2">
      <c r="A65" s="106">
        <v>2</v>
      </c>
      <c r="B65" s="99" t="s">
        <v>223</v>
      </c>
      <c r="C65" s="172" t="s">
        <v>224</v>
      </c>
      <c r="D65" s="173"/>
      <c r="E65" s="97" t="s">
        <v>11</v>
      </c>
    </row>
    <row r="66" spans="1:5" x14ac:dyDescent="0.2">
      <c r="A66" s="106">
        <v>3</v>
      </c>
      <c r="B66" s="99" t="s">
        <v>226</v>
      </c>
      <c r="C66" s="172" t="s">
        <v>227</v>
      </c>
      <c r="D66" s="173"/>
      <c r="E66" s="97" t="s">
        <v>11</v>
      </c>
    </row>
    <row r="67" spans="1:5" x14ac:dyDescent="0.2">
      <c r="A67" s="92"/>
      <c r="B67" s="112"/>
      <c r="C67" s="131"/>
      <c r="D67" s="109"/>
      <c r="E67" s="92"/>
    </row>
    <row r="68" spans="1:5" x14ac:dyDescent="0.2">
      <c r="A68" s="92"/>
      <c r="B68" s="112"/>
      <c r="C68" s="131"/>
      <c r="D68" s="109"/>
      <c r="E68" s="92"/>
    </row>
  </sheetData>
  <mergeCells count="57">
    <mergeCell ref="AC3:AD3"/>
    <mergeCell ref="S3:T3"/>
    <mergeCell ref="AP3:AQ3"/>
    <mergeCell ref="C59:D59"/>
    <mergeCell ref="C60:D60"/>
    <mergeCell ref="A62:C62"/>
    <mergeCell ref="C64:D64"/>
    <mergeCell ref="C65:D65"/>
    <mergeCell ref="C66:D66"/>
    <mergeCell ref="C53:D53"/>
    <mergeCell ref="C54:D54"/>
    <mergeCell ref="C55:D55"/>
    <mergeCell ref="C56:D56"/>
    <mergeCell ref="C57:D57"/>
    <mergeCell ref="C58:D58"/>
    <mergeCell ref="C45:D45"/>
    <mergeCell ref="A47:C47"/>
    <mergeCell ref="C49:D49"/>
    <mergeCell ref="C50:D50"/>
    <mergeCell ref="C51:D51"/>
    <mergeCell ref="C52:D52"/>
    <mergeCell ref="C39:D39"/>
    <mergeCell ref="C40:D40"/>
    <mergeCell ref="C41:D41"/>
    <mergeCell ref="C42:D42"/>
    <mergeCell ref="C43:D43"/>
    <mergeCell ref="C44:D44"/>
    <mergeCell ref="C31:D31"/>
    <mergeCell ref="A33:C33"/>
    <mergeCell ref="C35:D35"/>
    <mergeCell ref="C36:D36"/>
    <mergeCell ref="C37:D37"/>
    <mergeCell ref="C38:D38"/>
    <mergeCell ref="C25:D25"/>
    <mergeCell ref="C26:D26"/>
    <mergeCell ref="C27:D27"/>
    <mergeCell ref="C28:D28"/>
    <mergeCell ref="C29:D29"/>
    <mergeCell ref="C30:D30"/>
    <mergeCell ref="A18:C18"/>
    <mergeCell ref="C20:D20"/>
    <mergeCell ref="C21:D21"/>
    <mergeCell ref="C22:D22"/>
    <mergeCell ref="C23:D23"/>
    <mergeCell ref="C24:D24"/>
    <mergeCell ref="C10:D10"/>
    <mergeCell ref="C11:D11"/>
    <mergeCell ref="C12:D12"/>
    <mergeCell ref="C13:D13"/>
    <mergeCell ref="C14:D14"/>
    <mergeCell ref="C15:D15"/>
    <mergeCell ref="A1:C1"/>
    <mergeCell ref="A5:C5"/>
    <mergeCell ref="C6:D6"/>
    <mergeCell ref="C7:D7"/>
    <mergeCell ref="C8:D8"/>
    <mergeCell ref="C9:D9"/>
  </mergeCells>
  <phoneticPr fontId="12" type="noConversion"/>
  <conditionalFormatting sqref="BF1:BF11 BF16:BF19 BF32:BF1048576">
    <cfRule type="containsText" dxfId="9" priority="3" operator="containsText" text="Undervalued">
      <formula>NOT(ISERROR(SEARCH("Undervalued",BF1)))</formula>
    </cfRule>
    <cfRule type="containsText" dxfId="8" priority="4" operator="containsText" text="Overvalued">
      <formula>NOT(ISERROR(SEARCH("Overvalued",BF1)))</formula>
    </cfRule>
  </conditionalFormatting>
  <conditionalFormatting sqref="BF21">
    <cfRule type="containsText" dxfId="7" priority="1" operator="containsText" text="Undervalued">
      <formula>NOT(ISERROR(SEARCH("Undervalued",BF21)))</formula>
    </cfRule>
    <cfRule type="containsText" dxfId="6" priority="2" operator="containsText" text="Overvalued">
      <formula>NOT(ISERROR(SEARCH("Overvalued",BF21)))</formula>
    </cfRule>
  </conditionalFormatting>
  <pageMargins left="0.7" right="0.7" top="0.75" bottom="0.75" header="0.3" footer="0.3"/>
  <ignoredErrors>
    <ignoredError sqref="AE8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E4062-0A89-4544-A1E9-F00F044AD278}">
  <dimension ref="A1:Y61"/>
  <sheetViews>
    <sheetView topLeftCell="A18" workbookViewId="0">
      <selection activeCell="O38" sqref="O38"/>
    </sheetView>
  </sheetViews>
  <sheetFormatPr baseColWidth="10" defaultRowHeight="16" x14ac:dyDescent="0.2"/>
  <cols>
    <col min="1" max="1" width="21.1640625" customWidth="1"/>
    <col min="2" max="2" width="12.6640625" customWidth="1"/>
    <col min="3" max="3" width="10.6640625" bestFit="1" customWidth="1"/>
    <col min="4" max="4" width="11.33203125" bestFit="1" customWidth="1"/>
    <col min="5" max="6" width="12" bestFit="1" customWidth="1"/>
    <col min="7" max="7" width="8.5" bestFit="1" customWidth="1"/>
    <col min="8" max="8" width="11.33203125" bestFit="1" customWidth="1"/>
    <col min="9" max="9" width="7.1640625" bestFit="1" customWidth="1"/>
    <col min="13" max="13" width="17.1640625" customWidth="1"/>
    <col min="16" max="17" width="12" bestFit="1" customWidth="1"/>
  </cols>
  <sheetData>
    <row r="1" spans="1:20" x14ac:dyDescent="0.2">
      <c r="A1" s="214" t="s">
        <v>2</v>
      </c>
      <c r="B1" s="215"/>
      <c r="C1" s="3" t="s">
        <v>5</v>
      </c>
      <c r="D1" s="61" t="s">
        <v>62</v>
      </c>
      <c r="E1" s="37" t="s">
        <v>48</v>
      </c>
      <c r="F1" s="61" t="s">
        <v>235</v>
      </c>
      <c r="G1" s="37" t="s">
        <v>50</v>
      </c>
    </row>
    <row r="2" spans="1:20" x14ac:dyDescent="0.2">
      <c r="A2" s="82" t="s">
        <v>89</v>
      </c>
      <c r="B2" s="82"/>
      <c r="C2" s="17">
        <v>11.8</v>
      </c>
      <c r="D2" s="17">
        <v>10.62</v>
      </c>
      <c r="E2" s="15">
        <v>1.66</v>
      </c>
      <c r="F2" s="78">
        <f>1/G2</f>
        <v>35.714285714285715</v>
      </c>
      <c r="G2" s="6">
        <v>2.8000000000000001E-2</v>
      </c>
    </row>
    <row r="3" spans="1:20" x14ac:dyDescent="0.2">
      <c r="A3" s="82" t="s">
        <v>92</v>
      </c>
      <c r="B3" s="82"/>
      <c r="C3" s="17">
        <v>11.46</v>
      </c>
      <c r="D3" s="17">
        <v>9.8699999999999992</v>
      </c>
      <c r="E3" s="90">
        <v>1.23</v>
      </c>
      <c r="F3" s="78">
        <f t="shared" ref="F3:F13" si="0">1/G3</f>
        <v>41.49377593360996</v>
      </c>
      <c r="G3" s="6">
        <v>2.41E-2</v>
      </c>
      <c r="L3" s="226" t="s">
        <v>2</v>
      </c>
      <c r="M3" s="226"/>
      <c r="N3" s="3" t="s">
        <v>4</v>
      </c>
      <c r="O3" s="37" t="s">
        <v>50</v>
      </c>
      <c r="P3" s="61" t="s">
        <v>82</v>
      </c>
      <c r="Q3" s="61" t="s">
        <v>60</v>
      </c>
      <c r="R3" s="61" t="s">
        <v>64</v>
      </c>
      <c r="S3" s="61" t="s">
        <v>65</v>
      </c>
      <c r="T3" s="61" t="s">
        <v>66</v>
      </c>
    </row>
    <row r="4" spans="1:20" x14ac:dyDescent="0.2">
      <c r="A4" s="82" t="s">
        <v>95</v>
      </c>
      <c r="B4" s="82"/>
      <c r="C4" s="17">
        <v>15.35</v>
      </c>
      <c r="D4" s="17">
        <v>9.2100000000000009</v>
      </c>
      <c r="E4" s="90">
        <v>1.17</v>
      </c>
      <c r="F4" s="78">
        <f t="shared" si="0"/>
        <v>40.160642570281126</v>
      </c>
      <c r="G4" s="6">
        <v>2.4899999999999999E-2</v>
      </c>
      <c r="L4" s="193" t="s">
        <v>137</v>
      </c>
      <c r="M4" s="194"/>
      <c r="N4" s="5" t="s">
        <v>138</v>
      </c>
      <c r="O4" s="63">
        <v>3.1300000000000001E-2</v>
      </c>
      <c r="P4" s="6">
        <v>0.19900000000000001</v>
      </c>
      <c r="Q4" s="6">
        <v>0.1</v>
      </c>
      <c r="R4" s="6">
        <v>1.0999999999999999E-2</v>
      </c>
      <c r="S4" s="6">
        <v>0.13800000000000001</v>
      </c>
      <c r="T4" s="6">
        <v>0.02</v>
      </c>
    </row>
    <row r="5" spans="1:20" x14ac:dyDescent="0.2">
      <c r="A5" s="82" t="s">
        <v>98</v>
      </c>
      <c r="B5" s="82"/>
      <c r="C5" s="17">
        <v>12.49</v>
      </c>
      <c r="D5" s="17">
        <v>8.16</v>
      </c>
      <c r="E5" s="90">
        <v>1.9</v>
      </c>
      <c r="F5" s="78">
        <f t="shared" si="0"/>
        <v>26.315789473684212</v>
      </c>
      <c r="G5" s="6">
        <v>3.7999999999999999E-2</v>
      </c>
      <c r="L5" s="164" t="s">
        <v>140</v>
      </c>
      <c r="M5" s="165"/>
      <c r="N5" s="5" t="s">
        <v>141</v>
      </c>
      <c r="O5" s="63">
        <v>1.24E-2</v>
      </c>
      <c r="P5" s="6">
        <v>0.25900000000000001</v>
      </c>
      <c r="Q5" s="6">
        <v>0.2</v>
      </c>
      <c r="R5" s="6">
        <v>8.9999999999999993E-3</v>
      </c>
      <c r="S5" s="6">
        <v>0.16</v>
      </c>
      <c r="T5" s="6">
        <v>1.0999999999999999E-2</v>
      </c>
    </row>
    <row r="6" spans="1:20" x14ac:dyDescent="0.2">
      <c r="A6" s="82" t="s">
        <v>102</v>
      </c>
      <c r="B6" s="82"/>
      <c r="C6" s="17">
        <v>9.7100000000000009</v>
      </c>
      <c r="D6" s="17">
        <v>7.19</v>
      </c>
      <c r="E6" s="31">
        <v>1.66</v>
      </c>
      <c r="F6" s="78">
        <f t="shared" si="0"/>
        <v>24.390243902439025</v>
      </c>
      <c r="G6" s="6">
        <v>4.1000000000000002E-2</v>
      </c>
      <c r="L6" s="164" t="s">
        <v>143</v>
      </c>
      <c r="M6" s="165"/>
      <c r="N6" s="5" t="s">
        <v>144</v>
      </c>
      <c r="O6" s="63">
        <v>2.6700000000000002E-2</v>
      </c>
      <c r="P6" s="6">
        <v>0.22900000000000001</v>
      </c>
      <c r="Q6" s="6">
        <v>0.113</v>
      </c>
      <c r="R6" s="6">
        <v>0.01</v>
      </c>
      <c r="S6" s="6">
        <v>0.15</v>
      </c>
      <c r="T6" s="6">
        <v>2.1999999999999999E-2</v>
      </c>
    </row>
    <row r="7" spans="1:20" x14ac:dyDescent="0.2">
      <c r="A7" s="82" t="s">
        <v>105</v>
      </c>
      <c r="B7" s="82"/>
      <c r="C7" s="17">
        <v>7.2</v>
      </c>
      <c r="D7" s="17">
        <v>7.59</v>
      </c>
      <c r="E7" s="90">
        <v>0.55000000000000004</v>
      </c>
      <c r="F7" s="78">
        <f t="shared" si="0"/>
        <v>25.062656641604011</v>
      </c>
      <c r="G7" s="6">
        <v>3.9899999999999998E-2</v>
      </c>
      <c r="L7" s="164" t="s">
        <v>146</v>
      </c>
      <c r="M7" s="165"/>
      <c r="N7" s="5" t="s">
        <v>147</v>
      </c>
      <c r="O7" s="63">
        <v>4.5999999999999999E-3</v>
      </c>
      <c r="P7" s="6">
        <v>6.2E-2</v>
      </c>
      <c r="Q7" s="6">
        <v>0.14799999999999999</v>
      </c>
      <c r="R7" s="6">
        <v>2E-3</v>
      </c>
      <c r="S7" s="6">
        <v>0.10100000000000001</v>
      </c>
      <c r="T7" s="6">
        <v>0.115</v>
      </c>
    </row>
    <row r="8" spans="1:20" x14ac:dyDescent="0.2">
      <c r="A8" s="82" t="s">
        <v>108</v>
      </c>
      <c r="B8" s="82"/>
      <c r="C8" s="15">
        <v>28.57</v>
      </c>
      <c r="D8" s="15">
        <v>9.73</v>
      </c>
      <c r="E8" s="90">
        <v>0.68</v>
      </c>
      <c r="F8" s="78">
        <f t="shared" si="0"/>
        <v>68.02721088435375</v>
      </c>
      <c r="G8" s="6">
        <v>1.47E-2</v>
      </c>
      <c r="L8" s="164" t="s">
        <v>149</v>
      </c>
      <c r="M8" s="165"/>
      <c r="N8" s="5" t="s">
        <v>150</v>
      </c>
      <c r="O8" s="63">
        <v>1.4800000000000001E-2</v>
      </c>
      <c r="P8" s="6">
        <v>0.13</v>
      </c>
      <c r="Q8" s="6">
        <v>0.11600000000000001</v>
      </c>
      <c r="R8" s="6">
        <v>1.9E-2</v>
      </c>
      <c r="S8" s="6">
        <v>0.16700000000000001</v>
      </c>
      <c r="T8" s="6">
        <v>2.3E-2</v>
      </c>
    </row>
    <row r="9" spans="1:20" x14ac:dyDescent="0.2">
      <c r="A9" s="82" t="s">
        <v>112</v>
      </c>
      <c r="B9" s="82"/>
      <c r="C9" s="17">
        <v>9.65</v>
      </c>
      <c r="D9" s="17">
        <v>8.07</v>
      </c>
      <c r="E9" s="90">
        <v>1.25</v>
      </c>
      <c r="F9" s="78">
        <f t="shared" si="0"/>
        <v>39.370078740157481</v>
      </c>
      <c r="G9" s="6">
        <v>2.5399999999999999E-2</v>
      </c>
      <c r="L9" s="164" t="s">
        <v>152</v>
      </c>
      <c r="M9" s="165"/>
      <c r="N9" s="5" t="s">
        <v>153</v>
      </c>
      <c r="O9" s="63">
        <v>4.1000000000000003E-3</v>
      </c>
      <c r="P9" s="6">
        <v>0.06</v>
      </c>
      <c r="Q9" s="6">
        <v>0.13800000000000001</v>
      </c>
      <c r="R9" s="6">
        <v>6.0999999999999999E-2</v>
      </c>
      <c r="S9" s="6">
        <v>0.27900000000000003</v>
      </c>
      <c r="T9" s="6">
        <v>0.123</v>
      </c>
    </row>
    <row r="10" spans="1:20" x14ac:dyDescent="0.2">
      <c r="A10" s="82" t="s">
        <v>116</v>
      </c>
      <c r="B10" s="82"/>
      <c r="C10" s="17">
        <v>9.0500000000000007</v>
      </c>
      <c r="D10" s="17">
        <v>6.33</v>
      </c>
      <c r="E10" s="90">
        <v>1.33</v>
      </c>
      <c r="F10" s="78">
        <f t="shared" si="0"/>
        <v>18.083182640144663</v>
      </c>
      <c r="G10" s="6">
        <v>5.5300000000000002E-2</v>
      </c>
      <c r="L10" s="164" t="s">
        <v>155</v>
      </c>
      <c r="M10" s="165"/>
      <c r="N10" s="5" t="s">
        <v>156</v>
      </c>
      <c r="O10" s="63">
        <v>4.3E-3</v>
      </c>
      <c r="P10" s="6">
        <v>0.24099999999999999</v>
      </c>
      <c r="Q10" s="6">
        <v>0.16900000000000001</v>
      </c>
      <c r="R10" s="6">
        <v>4.7E-2</v>
      </c>
      <c r="S10" s="6">
        <v>0.06</v>
      </c>
      <c r="T10" s="6">
        <v>5.6000000000000001E-2</v>
      </c>
    </row>
    <row r="11" spans="1:20" x14ac:dyDescent="0.2">
      <c r="A11" s="82" t="s">
        <v>119</v>
      </c>
      <c r="B11" s="82"/>
      <c r="C11" s="17">
        <v>8.9700000000000006</v>
      </c>
      <c r="D11" s="17">
        <v>9.48</v>
      </c>
      <c r="E11" s="90">
        <v>0.61</v>
      </c>
      <c r="F11" s="78">
        <f t="shared" si="0"/>
        <v>8.4889643463497446</v>
      </c>
      <c r="G11" s="6">
        <v>0.1178</v>
      </c>
      <c r="L11" s="164" t="s">
        <v>158</v>
      </c>
      <c r="M11" s="165"/>
      <c r="N11" s="5" t="s">
        <v>159</v>
      </c>
      <c r="O11" s="63">
        <v>8.0999999999999996E-3</v>
      </c>
      <c r="P11" s="6">
        <v>0.33700000000000002</v>
      </c>
      <c r="Q11" s="6">
        <v>0.13600000000000001</v>
      </c>
      <c r="R11" s="6">
        <v>0.152</v>
      </c>
      <c r="S11" s="6">
        <v>0.23699999999999999</v>
      </c>
      <c r="T11" s="6">
        <v>0.251</v>
      </c>
    </row>
    <row r="12" spans="1:20" x14ac:dyDescent="0.2">
      <c r="A12" s="82" t="s">
        <v>122</v>
      </c>
      <c r="B12" s="82"/>
      <c r="C12" s="17">
        <v>12.6</v>
      </c>
      <c r="D12" s="17">
        <v>8.1300000000000008</v>
      </c>
      <c r="E12" s="90">
        <v>0.91</v>
      </c>
      <c r="F12" s="78">
        <f t="shared" si="0"/>
        <v>14.577259475218661</v>
      </c>
      <c r="G12" s="6">
        <v>6.8599999999999994E-2</v>
      </c>
      <c r="L12" s="164" t="s">
        <v>161</v>
      </c>
      <c r="M12" s="165"/>
      <c r="N12" s="5" t="s">
        <v>162</v>
      </c>
      <c r="O12" s="63">
        <v>2.1299999999999999E-2</v>
      </c>
      <c r="P12" s="6">
        <v>0.16300000000000001</v>
      </c>
      <c r="Q12" s="6">
        <v>0.126</v>
      </c>
      <c r="R12" s="6">
        <v>2.1000000000000001E-2</v>
      </c>
      <c r="S12" s="6">
        <v>0.17</v>
      </c>
      <c r="T12" s="6">
        <v>2.8000000000000001E-2</v>
      </c>
    </row>
    <row r="13" spans="1:20" x14ac:dyDescent="0.2">
      <c r="A13" s="82" t="s">
        <v>127</v>
      </c>
      <c r="B13" s="82"/>
      <c r="C13" s="17">
        <v>9.9600000000000009</v>
      </c>
      <c r="D13" s="17">
        <v>8.4499999999999993</v>
      </c>
      <c r="E13" s="31">
        <v>1.96</v>
      </c>
      <c r="F13" s="78">
        <f t="shared" si="0"/>
        <v>41.152263374485599</v>
      </c>
      <c r="G13" s="6">
        <v>2.4299999999999999E-2</v>
      </c>
      <c r="L13" s="164" t="s">
        <v>164</v>
      </c>
      <c r="M13" s="165"/>
      <c r="N13" s="69" t="s">
        <v>165</v>
      </c>
      <c r="O13" s="71">
        <v>2.18E-2</v>
      </c>
      <c r="P13" s="6">
        <v>0.23</v>
      </c>
      <c r="Q13" s="73">
        <v>0.21099999999999999</v>
      </c>
      <c r="R13" s="73">
        <v>0.155</v>
      </c>
      <c r="S13" s="73">
        <v>0.28999999999999998</v>
      </c>
      <c r="T13" s="73">
        <v>0.30499999999999999</v>
      </c>
    </row>
    <row r="14" spans="1:20" x14ac:dyDescent="0.2">
      <c r="L14" s="164" t="s">
        <v>167</v>
      </c>
      <c r="M14" s="165"/>
      <c r="N14" s="5" t="s">
        <v>168</v>
      </c>
      <c r="O14" s="63">
        <v>2.1899999999999999E-2</v>
      </c>
      <c r="P14" s="6">
        <v>0.255</v>
      </c>
      <c r="Q14" s="6">
        <v>0.17799999999999999</v>
      </c>
      <c r="R14" s="6">
        <v>0.22</v>
      </c>
      <c r="S14" s="6">
        <v>0.51600000000000001</v>
      </c>
      <c r="T14" s="6">
        <v>0.504</v>
      </c>
    </row>
    <row r="16" spans="1:20" x14ac:dyDescent="0.2">
      <c r="A16" s="218" t="s">
        <v>2</v>
      </c>
      <c r="B16" s="219"/>
      <c r="C16" s="61" t="s">
        <v>4</v>
      </c>
      <c r="D16" s="37" t="s">
        <v>50</v>
      </c>
      <c r="E16" s="37" t="s">
        <v>82</v>
      </c>
      <c r="F16" s="37" t="s">
        <v>60</v>
      </c>
      <c r="G16" s="37" t="s">
        <v>64</v>
      </c>
      <c r="H16" s="37" t="s">
        <v>65</v>
      </c>
      <c r="I16" s="37" t="s">
        <v>66</v>
      </c>
    </row>
    <row r="17" spans="1:25" x14ac:dyDescent="0.2">
      <c r="A17" s="220" t="s">
        <v>89</v>
      </c>
      <c r="B17" s="221"/>
      <c r="C17" s="106" t="s">
        <v>90</v>
      </c>
      <c r="D17" s="30">
        <v>2.8000000000000001E-2</v>
      </c>
      <c r="E17" s="224">
        <v>0.4</v>
      </c>
      <c r="F17" s="6">
        <v>7.0000000000000001E-3</v>
      </c>
      <c r="G17" s="6">
        <v>0.01</v>
      </c>
      <c r="H17" s="6">
        <v>0.14599999999999999</v>
      </c>
      <c r="I17" s="6">
        <v>6.3E-2</v>
      </c>
      <c r="L17" s="159" t="s">
        <v>2</v>
      </c>
      <c r="M17" s="160"/>
      <c r="N17" s="3"/>
      <c r="O17" s="61"/>
      <c r="P17" s="37"/>
      <c r="Q17" s="182"/>
      <c r="R17" s="61"/>
      <c r="S17" s="37"/>
      <c r="T17" s="37"/>
      <c r="U17" s="61"/>
      <c r="V17" s="37"/>
      <c r="X17" s="36"/>
      <c r="Y17" s="61"/>
    </row>
    <row r="18" spans="1:25" x14ac:dyDescent="0.2">
      <c r="A18" s="220" t="s">
        <v>92</v>
      </c>
      <c r="B18" s="221"/>
      <c r="C18" s="106" t="s">
        <v>93</v>
      </c>
      <c r="D18" s="30">
        <v>2.41E-2</v>
      </c>
      <c r="E18" s="224">
        <v>0.37</v>
      </c>
      <c r="F18" s="6">
        <v>-1.4E-2</v>
      </c>
      <c r="G18" s="6">
        <v>8.0000000000000002E-3</v>
      </c>
      <c r="H18" s="6">
        <v>0.11</v>
      </c>
      <c r="I18" s="6">
        <v>6.0999999999999999E-2</v>
      </c>
      <c r="L18" s="155" t="s">
        <v>179</v>
      </c>
      <c r="M18" s="156"/>
      <c r="N18" s="15"/>
      <c r="O18" s="15"/>
      <c r="P18" s="15"/>
      <c r="Q18" s="1"/>
      <c r="R18" s="6"/>
      <c r="S18" s="57"/>
      <c r="T18" s="57"/>
      <c r="U18" s="78"/>
      <c r="V18" s="5"/>
      <c r="X18" s="6"/>
      <c r="Y18" s="6"/>
    </row>
    <row r="19" spans="1:25" x14ac:dyDescent="0.2">
      <c r="A19" s="222" t="s">
        <v>95</v>
      </c>
      <c r="B19" s="223"/>
      <c r="C19" s="106" t="s">
        <v>96</v>
      </c>
      <c r="D19" s="30">
        <v>2.4899999999999999E-2</v>
      </c>
      <c r="E19" s="224">
        <v>0.31</v>
      </c>
      <c r="F19" s="6">
        <v>-5.8999999999999997E-2</v>
      </c>
      <c r="G19" s="6">
        <v>8.9999999999999993E-3</v>
      </c>
      <c r="H19" s="6">
        <v>0.10299999999999999</v>
      </c>
      <c r="I19" s="6">
        <v>0.105</v>
      </c>
      <c r="L19" s="155" t="s">
        <v>182</v>
      </c>
      <c r="M19" s="156"/>
      <c r="N19" s="15"/>
      <c r="O19" s="15"/>
      <c r="P19" s="15"/>
      <c r="Q19" s="1"/>
      <c r="R19" s="6"/>
      <c r="S19" s="57"/>
      <c r="T19" s="57"/>
      <c r="U19" s="78"/>
      <c r="V19" s="5"/>
      <c r="X19" s="6"/>
      <c r="Y19" s="6"/>
    </row>
    <row r="20" spans="1:25" x14ac:dyDescent="0.2">
      <c r="A20" s="222" t="s">
        <v>98</v>
      </c>
      <c r="B20" s="223"/>
      <c r="C20" s="106" t="s">
        <v>100</v>
      </c>
      <c r="D20" s="30">
        <v>3.7999999999999999E-2</v>
      </c>
      <c r="E20" s="224">
        <v>0.38</v>
      </c>
      <c r="F20" s="6">
        <v>8.6999999999999994E-2</v>
      </c>
      <c r="G20" s="6">
        <v>8.0000000000000002E-3</v>
      </c>
      <c r="H20" s="6">
        <v>0.16</v>
      </c>
      <c r="I20" s="6">
        <v>4.2000000000000003E-2</v>
      </c>
      <c r="L20" s="155" t="s">
        <v>185</v>
      </c>
      <c r="M20" s="156"/>
      <c r="N20" s="17"/>
      <c r="O20" s="17"/>
      <c r="P20" s="17"/>
      <c r="Q20" s="1"/>
      <c r="R20" s="6"/>
      <c r="S20" s="57"/>
      <c r="T20" s="57"/>
      <c r="U20" s="78"/>
      <c r="V20" s="5"/>
      <c r="X20" s="6"/>
      <c r="Y20" s="6"/>
    </row>
    <row r="21" spans="1:25" x14ac:dyDescent="0.2">
      <c r="A21" s="220" t="s">
        <v>102</v>
      </c>
      <c r="B21" s="221"/>
      <c r="C21" s="106" t="s">
        <v>103</v>
      </c>
      <c r="D21" s="30">
        <v>4.1000000000000002E-2</v>
      </c>
      <c r="E21" s="224">
        <v>0.42</v>
      </c>
      <c r="F21" s="6">
        <v>6.6000000000000003E-2</v>
      </c>
      <c r="G21" s="6">
        <v>8.9999999999999993E-3</v>
      </c>
      <c r="H21" s="6">
        <v>0.17899999999999999</v>
      </c>
      <c r="I21" s="6">
        <v>4.9000000000000002E-2</v>
      </c>
      <c r="L21" s="155" t="s">
        <v>187</v>
      </c>
      <c r="M21" s="156"/>
      <c r="N21" s="17"/>
      <c r="O21" s="17"/>
      <c r="P21" s="15"/>
      <c r="Q21" s="1"/>
      <c r="R21" s="6"/>
      <c r="S21" s="57"/>
      <c r="T21" s="57"/>
      <c r="U21" s="78"/>
      <c r="V21" s="5"/>
      <c r="X21" s="6"/>
      <c r="Y21" s="6"/>
    </row>
    <row r="22" spans="1:25" x14ac:dyDescent="0.2">
      <c r="A22" s="222" t="s">
        <v>105</v>
      </c>
      <c r="B22" s="223"/>
      <c r="C22" s="106" t="s">
        <v>106</v>
      </c>
      <c r="D22" s="30">
        <v>3.9899999999999998E-2</v>
      </c>
      <c r="E22" s="224">
        <v>0.21</v>
      </c>
      <c r="F22" s="6">
        <v>-2.7E-2</v>
      </c>
      <c r="G22" s="6">
        <v>7.0000000000000001E-3</v>
      </c>
      <c r="H22" s="6">
        <v>8.5999999999999993E-2</v>
      </c>
      <c r="I22" s="6">
        <v>9.2999999999999999E-2</v>
      </c>
      <c r="L22" s="155" t="s">
        <v>190</v>
      </c>
      <c r="M22" s="156"/>
      <c r="N22" s="17"/>
      <c r="O22" s="17"/>
      <c r="P22" s="17"/>
      <c r="Q22" s="1"/>
      <c r="R22" s="6"/>
      <c r="S22" s="57"/>
      <c r="T22" s="57"/>
      <c r="U22" s="78"/>
      <c r="V22" s="5"/>
      <c r="X22" s="6"/>
      <c r="Y22" s="6"/>
    </row>
    <row r="23" spans="1:25" x14ac:dyDescent="0.2">
      <c r="A23" s="222" t="s">
        <v>108</v>
      </c>
      <c r="B23" s="223"/>
      <c r="C23" s="106" t="s">
        <v>110</v>
      </c>
      <c r="D23" s="30">
        <v>1.47E-2</v>
      </c>
      <c r="E23" s="224">
        <v>0.09</v>
      </c>
      <c r="F23" s="6">
        <v>-2.1999999999999999E-2</v>
      </c>
      <c r="G23" s="6">
        <v>1E-3</v>
      </c>
      <c r="H23" s="6">
        <v>2.4E-2</v>
      </c>
      <c r="I23" s="6">
        <v>2.4E-2</v>
      </c>
      <c r="L23" s="155" t="s">
        <v>193</v>
      </c>
      <c r="M23" s="156"/>
      <c r="N23" s="17"/>
      <c r="O23" s="17"/>
      <c r="P23" s="15"/>
      <c r="Q23" s="1"/>
      <c r="R23" s="6"/>
      <c r="S23" s="57"/>
      <c r="T23" s="57"/>
      <c r="U23" s="78"/>
      <c r="V23" s="5"/>
      <c r="X23" s="6"/>
      <c r="Y23" s="6"/>
    </row>
    <row r="24" spans="1:25" x14ac:dyDescent="0.2">
      <c r="A24" s="220" t="s">
        <v>112</v>
      </c>
      <c r="B24" s="221"/>
      <c r="C24" s="106" t="s">
        <v>114</v>
      </c>
      <c r="D24" s="30">
        <v>2.5399999999999999E-2</v>
      </c>
      <c r="E24" s="224">
        <v>0.6</v>
      </c>
      <c r="F24" s="6">
        <v>-6.5000000000000002E-2</v>
      </c>
      <c r="G24" s="6">
        <v>7.0000000000000001E-3</v>
      </c>
      <c r="H24" s="6">
        <v>0.13600000000000001</v>
      </c>
      <c r="I24" s="6">
        <v>1.6E-2</v>
      </c>
      <c r="L24" s="155" t="s">
        <v>196</v>
      </c>
      <c r="M24" s="156"/>
      <c r="N24" s="15"/>
      <c r="O24" s="15"/>
      <c r="P24" s="15"/>
      <c r="Q24" s="1"/>
      <c r="R24" s="6"/>
      <c r="S24" s="57"/>
      <c r="T24" s="57"/>
      <c r="U24" s="78"/>
      <c r="V24" s="5"/>
      <c r="X24" s="6"/>
      <c r="Y24" s="6"/>
    </row>
    <row r="25" spans="1:25" x14ac:dyDescent="0.2">
      <c r="A25" s="220" t="s">
        <v>116</v>
      </c>
      <c r="B25" s="221"/>
      <c r="C25" s="106" t="s">
        <v>117</v>
      </c>
      <c r="D25" s="30">
        <v>5.5300000000000002E-2</v>
      </c>
      <c r="E25" s="224">
        <v>0.28999999999999998</v>
      </c>
      <c r="F25" s="6">
        <v>7.0000000000000007E-2</v>
      </c>
      <c r="G25" s="6">
        <v>7.0000000000000001E-3</v>
      </c>
      <c r="H25" s="6">
        <v>0.14799999999999999</v>
      </c>
      <c r="I25" s="6">
        <v>0.182</v>
      </c>
      <c r="L25" s="155" t="s">
        <v>199</v>
      </c>
      <c r="M25" s="156"/>
      <c r="N25" s="17"/>
      <c r="O25" s="17"/>
      <c r="P25" s="15"/>
      <c r="Q25" s="1"/>
      <c r="R25" s="6"/>
      <c r="S25" s="57"/>
      <c r="T25" s="57"/>
      <c r="U25" s="78"/>
      <c r="V25" s="5"/>
      <c r="X25" s="6"/>
      <c r="Y25" s="6"/>
    </row>
    <row r="26" spans="1:25" x14ac:dyDescent="0.2">
      <c r="A26" s="222" t="s">
        <v>119</v>
      </c>
      <c r="B26" s="223"/>
      <c r="C26" s="106" t="s">
        <v>120</v>
      </c>
      <c r="D26" s="30">
        <v>0.1178</v>
      </c>
      <c r="E26" s="224">
        <v>0.28000000000000003</v>
      </c>
      <c r="F26" s="6">
        <v>0</v>
      </c>
      <c r="G26" s="6">
        <v>3.0000000000000001E-3</v>
      </c>
      <c r="H26" s="6">
        <v>6.9000000000000006E-2</v>
      </c>
      <c r="I26" s="6">
        <v>2.5999999999999999E-2</v>
      </c>
      <c r="L26" s="155" t="s">
        <v>202</v>
      </c>
      <c r="M26" s="156"/>
      <c r="N26" s="17"/>
      <c r="O26" s="17"/>
      <c r="P26" s="17"/>
      <c r="Q26" s="1"/>
      <c r="R26" s="6"/>
      <c r="S26" s="57"/>
      <c r="T26" s="57"/>
      <c r="U26" s="78"/>
      <c r="V26" s="5"/>
      <c r="X26" s="6"/>
      <c r="Y26" s="6"/>
    </row>
    <row r="27" spans="1:25" x14ac:dyDescent="0.2">
      <c r="A27" s="222" t="s">
        <v>122</v>
      </c>
      <c r="B27" s="223"/>
      <c r="C27" s="106" t="s">
        <v>124</v>
      </c>
      <c r="D27" s="30">
        <v>6.8599999999999994E-2</v>
      </c>
      <c r="E27" s="224" t="s">
        <v>61</v>
      </c>
      <c r="F27" s="6">
        <v>-0.13700000000000001</v>
      </c>
      <c r="G27" s="5" t="s">
        <v>61</v>
      </c>
      <c r="H27" s="5" t="s">
        <v>61</v>
      </c>
      <c r="I27" s="6">
        <v>6.9000000000000006E-2</v>
      </c>
      <c r="L27" s="155" t="s">
        <v>205</v>
      </c>
      <c r="M27" s="156"/>
      <c r="N27" s="17"/>
      <c r="O27" s="17"/>
      <c r="P27" s="15"/>
      <c r="Q27" s="1"/>
      <c r="R27" s="6"/>
      <c r="S27" s="57"/>
      <c r="T27" s="57"/>
      <c r="U27" s="78"/>
      <c r="V27" s="5"/>
      <c r="X27" s="6"/>
      <c r="Y27" s="6"/>
    </row>
    <row r="28" spans="1:25" x14ac:dyDescent="0.2">
      <c r="A28" s="222" t="s">
        <v>127</v>
      </c>
      <c r="B28" s="223"/>
      <c r="C28" s="106" t="s">
        <v>128</v>
      </c>
      <c r="D28" s="30">
        <v>2.4299999999999999E-2</v>
      </c>
      <c r="E28" s="224">
        <v>0.41</v>
      </c>
      <c r="F28" s="6">
        <v>7.2999999999999995E-2</v>
      </c>
      <c r="G28" s="6">
        <v>1.4999999999999999E-2</v>
      </c>
      <c r="H28" s="6">
        <v>0.16500000000000001</v>
      </c>
      <c r="I28" s="6">
        <v>0.22</v>
      </c>
      <c r="L28" s="155" t="s">
        <v>208</v>
      </c>
      <c r="M28" s="156"/>
      <c r="N28" s="17"/>
      <c r="O28" s="17"/>
      <c r="P28" s="15"/>
      <c r="Q28" s="1"/>
      <c r="R28" s="6"/>
      <c r="S28" s="57"/>
      <c r="T28" s="57"/>
      <c r="U28" s="78"/>
      <c r="V28" s="5"/>
      <c r="X28" s="6"/>
      <c r="Y28" s="6"/>
    </row>
    <row r="29" spans="1:25" x14ac:dyDescent="0.2">
      <c r="L29" s="155" t="s">
        <v>211</v>
      </c>
      <c r="M29" s="156"/>
      <c r="N29" s="17"/>
      <c r="O29" s="17"/>
      <c r="P29" s="17"/>
      <c r="Q29" s="1"/>
      <c r="R29" s="6"/>
      <c r="S29" s="57"/>
      <c r="T29" s="57"/>
      <c r="U29" s="76"/>
      <c r="V29" s="5"/>
      <c r="X29" s="5"/>
      <c r="Y29" s="5"/>
    </row>
    <row r="31" spans="1:25" x14ac:dyDescent="0.2">
      <c r="A31" s="214" t="s">
        <v>2</v>
      </c>
      <c r="B31" s="215"/>
      <c r="C31" s="3" t="s">
        <v>5</v>
      </c>
      <c r="D31" s="61" t="s">
        <v>62</v>
      </c>
      <c r="E31" s="37" t="s">
        <v>48</v>
      </c>
      <c r="F31" s="37" t="s">
        <v>235</v>
      </c>
      <c r="G31" s="37" t="s">
        <v>50</v>
      </c>
      <c r="H31" s="36"/>
      <c r="I31" s="61"/>
    </row>
    <row r="32" spans="1:25" x14ac:dyDescent="0.2">
      <c r="A32" s="155" t="s">
        <v>137</v>
      </c>
      <c r="B32" s="156"/>
      <c r="C32" s="17">
        <v>16.13</v>
      </c>
      <c r="D32" s="17">
        <v>12.03</v>
      </c>
      <c r="E32" s="15">
        <v>1.8</v>
      </c>
      <c r="F32" s="57">
        <v>5.3902723400008163</v>
      </c>
      <c r="G32" s="63">
        <v>3.1300000000000001E-2</v>
      </c>
      <c r="H32" s="67"/>
      <c r="I32" s="6"/>
    </row>
    <row r="33" spans="1:20" x14ac:dyDescent="0.2">
      <c r="A33" s="155" t="s">
        <v>140</v>
      </c>
      <c r="B33" s="156"/>
      <c r="C33" s="15">
        <v>23</v>
      </c>
      <c r="D33" s="15">
        <v>14.75</v>
      </c>
      <c r="E33" s="15">
        <v>5.69</v>
      </c>
      <c r="F33" s="57">
        <v>27.708837075417382</v>
      </c>
      <c r="G33" s="63">
        <v>1.24E-2</v>
      </c>
      <c r="H33" s="67"/>
      <c r="I33" s="6"/>
      <c r="L33" s="227" t="s">
        <v>2</v>
      </c>
      <c r="M33" s="228"/>
      <c r="N33" s="3" t="s">
        <v>4</v>
      </c>
      <c r="O33" s="37" t="s">
        <v>50</v>
      </c>
      <c r="P33" s="61" t="s">
        <v>82</v>
      </c>
      <c r="Q33" s="196" t="s">
        <v>60</v>
      </c>
      <c r="R33" s="3" t="s">
        <v>64</v>
      </c>
      <c r="S33" s="3" t="s">
        <v>65</v>
      </c>
      <c r="T33" s="3" t="s">
        <v>66</v>
      </c>
    </row>
    <row r="34" spans="1:20" x14ac:dyDescent="0.2">
      <c r="A34" s="155" t="s">
        <v>143</v>
      </c>
      <c r="B34" s="156"/>
      <c r="C34" s="17">
        <v>12.48</v>
      </c>
      <c r="D34" s="17">
        <v>9.2799999999999994</v>
      </c>
      <c r="E34" s="17">
        <v>1.22</v>
      </c>
      <c r="F34" s="57">
        <v>6.4840455899818723</v>
      </c>
      <c r="G34" s="63">
        <v>2.6700000000000002E-2</v>
      </c>
      <c r="H34" s="67"/>
      <c r="I34" s="6"/>
      <c r="L34" s="229" t="s">
        <v>179</v>
      </c>
      <c r="M34" s="230"/>
      <c r="N34" s="5" t="s">
        <v>180</v>
      </c>
      <c r="O34" s="6">
        <v>6.1800000000000001E-2</v>
      </c>
      <c r="P34" s="6">
        <v>0.46800000000000003</v>
      </c>
      <c r="Q34" s="6">
        <v>0.34399999999999997</v>
      </c>
      <c r="R34" s="6">
        <v>9.6000000000000002E-2</v>
      </c>
      <c r="S34" s="6">
        <v>0.45200000000000001</v>
      </c>
      <c r="T34" s="6">
        <v>0.69</v>
      </c>
    </row>
    <row r="35" spans="1:20" x14ac:dyDescent="0.2">
      <c r="A35" s="155" t="s">
        <v>146</v>
      </c>
      <c r="B35" s="156"/>
      <c r="C35" s="15">
        <v>23.12</v>
      </c>
      <c r="D35" s="15">
        <v>15.05</v>
      </c>
      <c r="E35" s="15">
        <v>3.29</v>
      </c>
      <c r="F35" s="57">
        <v>9.5569166666666678</v>
      </c>
      <c r="G35" s="63">
        <v>4.5999999999999999E-3</v>
      </c>
      <c r="H35" s="67"/>
      <c r="I35" s="6"/>
      <c r="L35" s="229" t="s">
        <v>182</v>
      </c>
      <c r="M35" s="230"/>
      <c r="N35" s="5" t="s">
        <v>183</v>
      </c>
      <c r="O35" s="6">
        <v>2.7400000000000001E-2</v>
      </c>
      <c r="P35" s="6">
        <v>0.32700000000000001</v>
      </c>
      <c r="Q35" s="6">
        <v>9.6000000000000002E-2</v>
      </c>
      <c r="R35" s="6">
        <v>4.2999999999999997E-2</v>
      </c>
      <c r="S35" s="6">
        <v>0.156</v>
      </c>
      <c r="T35" s="6">
        <v>0.121</v>
      </c>
    </row>
    <row r="36" spans="1:20" x14ac:dyDescent="0.2">
      <c r="A36" s="155" t="s">
        <v>149</v>
      </c>
      <c r="B36" s="156"/>
      <c r="C36" s="17">
        <v>15.78</v>
      </c>
      <c r="D36" s="17">
        <v>10.39</v>
      </c>
      <c r="E36" s="15">
        <v>2.61</v>
      </c>
      <c r="F36" s="57">
        <v>20.095722483046423</v>
      </c>
      <c r="G36" s="63">
        <v>1.4800000000000001E-2</v>
      </c>
      <c r="H36" s="67"/>
      <c r="I36" s="6"/>
      <c r="L36" s="229" t="s">
        <v>185</v>
      </c>
      <c r="M36" s="230"/>
      <c r="N36" s="5" t="s">
        <v>125</v>
      </c>
      <c r="O36" s="6">
        <v>2.86E-2</v>
      </c>
      <c r="P36" s="6">
        <v>0.45500000000000002</v>
      </c>
      <c r="Q36" s="6">
        <v>-4.4999999999999998E-2</v>
      </c>
      <c r="R36" s="6">
        <v>7.0000000000000001E-3</v>
      </c>
      <c r="S36" s="6">
        <v>8.8999999999999996E-2</v>
      </c>
      <c r="T36" s="6">
        <v>0.03</v>
      </c>
    </row>
    <row r="37" spans="1:20" x14ac:dyDescent="0.2">
      <c r="A37" s="155" t="s">
        <v>152</v>
      </c>
      <c r="B37" s="156"/>
      <c r="C37" s="15">
        <v>31.59</v>
      </c>
      <c r="D37" s="15">
        <v>12.58</v>
      </c>
      <c r="E37" s="15">
        <v>9.83</v>
      </c>
      <c r="F37" s="57">
        <v>3.5660169179845531</v>
      </c>
      <c r="G37" s="63">
        <v>4.1000000000000003E-3</v>
      </c>
      <c r="H37" s="67"/>
      <c r="I37" s="6"/>
      <c r="L37" s="229" t="s">
        <v>187</v>
      </c>
      <c r="M37" s="230"/>
      <c r="N37" s="5" t="s">
        <v>188</v>
      </c>
      <c r="O37" s="6">
        <v>1.4200000000000001E-2</v>
      </c>
      <c r="P37" s="6">
        <v>0.22600000000000001</v>
      </c>
      <c r="Q37" s="6">
        <v>2.5999999999999999E-2</v>
      </c>
      <c r="R37" s="6">
        <v>0.02</v>
      </c>
      <c r="S37" s="6">
        <v>0.71199999999999997</v>
      </c>
      <c r="T37" s="6">
        <v>9.5000000000000001E-2</v>
      </c>
    </row>
    <row r="38" spans="1:20" x14ac:dyDescent="0.2">
      <c r="A38" s="155" t="s">
        <v>155</v>
      </c>
      <c r="B38" s="156"/>
      <c r="C38" s="15">
        <v>56.94</v>
      </c>
      <c r="D38" s="15">
        <v>30.56</v>
      </c>
      <c r="E38" s="15">
        <v>3.11</v>
      </c>
      <c r="F38" s="57" t="s">
        <v>85</v>
      </c>
      <c r="G38" s="63">
        <v>4.3E-3</v>
      </c>
      <c r="H38" s="67"/>
      <c r="I38" s="6"/>
      <c r="L38" s="229" t="s">
        <v>190</v>
      </c>
      <c r="M38" s="230"/>
      <c r="N38" s="5" t="s">
        <v>191</v>
      </c>
      <c r="O38" s="6">
        <v>2.69E-2</v>
      </c>
      <c r="P38" s="6">
        <v>0.64900000000000002</v>
      </c>
      <c r="Q38" s="6">
        <v>-4.9000000000000002E-2</v>
      </c>
      <c r="R38" s="6">
        <v>8.9999999999999993E-3</v>
      </c>
      <c r="S38" s="6">
        <v>0.109</v>
      </c>
      <c r="T38" s="6">
        <v>3.6999999999999998E-2</v>
      </c>
    </row>
    <row r="39" spans="1:20" x14ac:dyDescent="0.2">
      <c r="A39" s="155" t="s">
        <v>158</v>
      </c>
      <c r="B39" s="156"/>
      <c r="C39" s="15">
        <v>53.41</v>
      </c>
      <c r="D39" s="15">
        <v>40.46</v>
      </c>
      <c r="E39" s="15">
        <v>13.06</v>
      </c>
      <c r="F39" s="57" t="s">
        <v>85</v>
      </c>
      <c r="G39" s="63">
        <v>8.0999999999999996E-3</v>
      </c>
      <c r="H39" s="67"/>
      <c r="I39" s="6"/>
      <c r="L39" s="229" t="s">
        <v>193</v>
      </c>
      <c r="M39" s="230"/>
      <c r="N39" s="5" t="s">
        <v>194</v>
      </c>
      <c r="O39" s="6">
        <v>3.9899999999999998E-2</v>
      </c>
      <c r="P39" s="6">
        <v>0.36499999999999999</v>
      </c>
      <c r="Q39" s="6">
        <v>0.124</v>
      </c>
      <c r="R39" s="6">
        <v>0.19500000000000001</v>
      </c>
      <c r="S39" s="6">
        <v>0.26300000000000001</v>
      </c>
      <c r="T39" s="6">
        <v>0.312</v>
      </c>
    </row>
    <row r="40" spans="1:20" x14ac:dyDescent="0.2">
      <c r="A40" s="155" t="s">
        <v>161</v>
      </c>
      <c r="B40" s="156"/>
      <c r="C40" s="17">
        <v>12.72</v>
      </c>
      <c r="D40" s="17">
        <v>8.18</v>
      </c>
      <c r="E40" s="15">
        <v>1.62</v>
      </c>
      <c r="F40" s="57">
        <v>26.265363128491622</v>
      </c>
      <c r="G40" s="63">
        <v>2.1299999999999999E-2</v>
      </c>
      <c r="H40" s="67"/>
      <c r="I40" s="6"/>
      <c r="L40" s="229" t="s">
        <v>196</v>
      </c>
      <c r="M40" s="230"/>
      <c r="N40" s="5" t="s">
        <v>197</v>
      </c>
      <c r="O40" s="6">
        <v>2.8500000000000001E-2</v>
      </c>
      <c r="P40" s="6">
        <v>4.5999999999999999E-2</v>
      </c>
      <c r="Q40" s="6">
        <v>0.27400000000000002</v>
      </c>
      <c r="R40" s="6">
        <v>7.0000000000000001E-3</v>
      </c>
      <c r="S40" s="6">
        <v>9.4E-2</v>
      </c>
      <c r="T40" s="6">
        <v>4.5999999999999999E-2</v>
      </c>
    </row>
    <row r="41" spans="1:20" x14ac:dyDescent="0.2">
      <c r="A41" s="155" t="s">
        <v>164</v>
      </c>
      <c r="B41" s="156"/>
      <c r="C41" s="20">
        <v>25.81</v>
      </c>
      <c r="D41" s="20">
        <v>17.670000000000002</v>
      </c>
      <c r="E41" s="20">
        <v>4.2699999999999996</v>
      </c>
      <c r="F41" s="70">
        <v>2500</v>
      </c>
      <c r="G41" s="71">
        <v>2.18E-2</v>
      </c>
      <c r="H41" s="72"/>
      <c r="I41" s="6"/>
      <c r="L41" s="229" t="s">
        <v>199</v>
      </c>
      <c r="M41" s="230"/>
      <c r="N41" s="5" t="s">
        <v>200</v>
      </c>
      <c r="O41" s="6">
        <v>3.0599999999999999E-2</v>
      </c>
      <c r="P41" s="6">
        <v>0.219</v>
      </c>
      <c r="Q41" s="6">
        <v>4.9000000000000002E-2</v>
      </c>
      <c r="R41" s="6">
        <v>8.9999999999999993E-3</v>
      </c>
      <c r="S41" s="6">
        <v>0.14599999999999999</v>
      </c>
      <c r="T41" s="6">
        <v>8.9999999999999993E-3</v>
      </c>
    </row>
    <row r="42" spans="1:20" x14ac:dyDescent="0.2">
      <c r="A42" s="155" t="s">
        <v>167</v>
      </c>
      <c r="B42" s="156"/>
      <c r="C42" s="17">
        <v>11.36</v>
      </c>
      <c r="D42" s="17">
        <v>10.46</v>
      </c>
      <c r="E42" s="15">
        <v>3.65</v>
      </c>
      <c r="F42" s="57">
        <v>8.75</v>
      </c>
      <c r="G42" s="63">
        <v>2.1899999999999999E-2</v>
      </c>
      <c r="H42" s="67"/>
      <c r="I42" s="6"/>
      <c r="L42" s="229" t="s">
        <v>202</v>
      </c>
      <c r="M42" s="230"/>
      <c r="N42" s="5" t="s">
        <v>203</v>
      </c>
      <c r="O42" s="6">
        <v>3.8100000000000002E-2</v>
      </c>
      <c r="P42" s="6">
        <v>0.12</v>
      </c>
      <c r="Q42" s="6">
        <v>5.2999999999999999E-2</v>
      </c>
      <c r="R42" s="6">
        <v>3.5000000000000003E-2</v>
      </c>
      <c r="S42" s="6">
        <v>8.3000000000000004E-2</v>
      </c>
      <c r="T42" s="6">
        <v>6.8000000000000005E-2</v>
      </c>
    </row>
    <row r="43" spans="1:20" x14ac:dyDescent="0.2">
      <c r="L43" s="229" t="s">
        <v>205</v>
      </c>
      <c r="M43" s="230"/>
      <c r="N43" s="5" t="s">
        <v>206</v>
      </c>
      <c r="O43" s="6">
        <v>4.2099999999999999E-2</v>
      </c>
      <c r="P43" s="6">
        <v>0.41399999999999998</v>
      </c>
      <c r="Q43" s="5" t="s">
        <v>61</v>
      </c>
      <c r="R43" s="6">
        <v>3.1E-2</v>
      </c>
      <c r="S43" s="6">
        <v>0.71799999999999997</v>
      </c>
      <c r="T43" s="6">
        <v>0.20300000000000001</v>
      </c>
    </row>
    <row r="44" spans="1:20" x14ac:dyDescent="0.2">
      <c r="L44" s="229" t="s">
        <v>208</v>
      </c>
      <c r="M44" s="230"/>
      <c r="N44" s="5" t="s">
        <v>209</v>
      </c>
      <c r="O44" s="6">
        <v>3.4500000000000003E-2</v>
      </c>
      <c r="P44" s="6">
        <v>0.30499999999999999</v>
      </c>
      <c r="Q44" s="6">
        <v>0.31</v>
      </c>
      <c r="R44" s="6">
        <v>8.2000000000000003E-2</v>
      </c>
      <c r="S44" s="6">
        <v>0.3</v>
      </c>
      <c r="T44" s="6">
        <v>0.23</v>
      </c>
    </row>
    <row r="45" spans="1:20" x14ac:dyDescent="0.2">
      <c r="L45" s="229" t="s">
        <v>211</v>
      </c>
      <c r="M45" s="230"/>
      <c r="N45" s="5" t="s">
        <v>212</v>
      </c>
      <c r="O45" s="6">
        <v>9.6199999999999994E-2</v>
      </c>
      <c r="P45" s="5" t="s">
        <v>61</v>
      </c>
      <c r="Q45" s="5" t="s">
        <v>61</v>
      </c>
      <c r="R45" s="5" t="s">
        <v>61</v>
      </c>
      <c r="S45" s="5" t="s">
        <v>61</v>
      </c>
      <c r="T45" s="5" t="s">
        <v>61</v>
      </c>
    </row>
    <row r="48" spans="1:20" x14ac:dyDescent="0.2">
      <c r="B48" s="232" t="s">
        <v>2</v>
      </c>
      <c r="C48" s="233"/>
      <c r="D48" s="37" t="s">
        <v>5</v>
      </c>
      <c r="E48" s="37" t="s">
        <v>51</v>
      </c>
      <c r="F48" s="37" t="s">
        <v>48</v>
      </c>
      <c r="G48" s="37" t="s">
        <v>235</v>
      </c>
      <c r="H48" s="37" t="s">
        <v>50</v>
      </c>
      <c r="J48" s="37" t="s">
        <v>49</v>
      </c>
      <c r="L48" s="37" t="s">
        <v>64</v>
      </c>
      <c r="M48" s="37" t="s">
        <v>82</v>
      </c>
    </row>
    <row r="49" spans="2:20" x14ac:dyDescent="0.2">
      <c r="B49" s="234" t="s">
        <v>221</v>
      </c>
      <c r="C49" s="235"/>
      <c r="D49" s="29">
        <v>12.71</v>
      </c>
      <c r="E49" s="29">
        <v>9.01</v>
      </c>
      <c r="F49" s="29">
        <v>0.91</v>
      </c>
      <c r="G49" s="100">
        <v>5.0350000000000001</v>
      </c>
      <c r="H49" s="30">
        <v>3.0800000000000001E-2</v>
      </c>
      <c r="J49" s="28">
        <v>0.198597673</v>
      </c>
      <c r="L49" s="30">
        <v>1.4E-2</v>
      </c>
      <c r="M49" s="30">
        <v>0.108</v>
      </c>
    </row>
    <row r="50" spans="2:20" x14ac:dyDescent="0.2">
      <c r="B50" s="236" t="s">
        <v>224</v>
      </c>
      <c r="C50" s="237"/>
      <c r="D50" s="238">
        <v>6.76</v>
      </c>
      <c r="E50" s="238" t="s">
        <v>61</v>
      </c>
      <c r="F50" s="238">
        <v>2.1800000000000002</v>
      </c>
      <c r="G50" s="239" t="s">
        <v>85</v>
      </c>
      <c r="H50" s="240">
        <v>0.1012</v>
      </c>
      <c r="J50" s="101" t="s">
        <v>85</v>
      </c>
      <c r="L50" s="231">
        <v>-8.0000000000000002E-3</v>
      </c>
      <c r="M50" s="231">
        <v>-4.5999999999999999E-2</v>
      </c>
    </row>
    <row r="51" spans="2:20" x14ac:dyDescent="0.2">
      <c r="B51" s="234" t="s">
        <v>227</v>
      </c>
      <c r="C51" s="235"/>
      <c r="D51" s="29">
        <v>12.36</v>
      </c>
      <c r="E51" s="29">
        <v>9.3000000000000007</v>
      </c>
      <c r="F51" s="32">
        <v>1.76</v>
      </c>
      <c r="G51" s="100">
        <v>41.488</v>
      </c>
      <c r="H51" s="30">
        <v>1.09E-2</v>
      </c>
      <c r="J51" s="28">
        <v>2.4103077000000001E-2</v>
      </c>
      <c r="L51" s="30">
        <v>4.0000000000000001E-3</v>
      </c>
      <c r="M51" s="30">
        <v>0.113</v>
      </c>
    </row>
    <row r="53" spans="2:20" x14ac:dyDescent="0.2">
      <c r="B53" s="227" t="s">
        <v>2</v>
      </c>
      <c r="C53" s="228"/>
      <c r="D53" s="182" t="s">
        <v>236</v>
      </c>
      <c r="E53" s="182" t="s">
        <v>237</v>
      </c>
      <c r="F53" s="95" t="s">
        <v>239</v>
      </c>
      <c r="G53" s="182" t="s">
        <v>6</v>
      </c>
      <c r="H53" s="108" t="s">
        <v>241</v>
      </c>
      <c r="I53" s="138" t="s">
        <v>242</v>
      </c>
    </row>
    <row r="54" spans="2:20" x14ac:dyDescent="0.2">
      <c r="B54" s="229" t="s">
        <v>221</v>
      </c>
      <c r="C54" s="230"/>
      <c r="D54" s="1">
        <v>3.06</v>
      </c>
      <c r="E54" s="1">
        <v>0.3664</v>
      </c>
      <c r="F54" s="27">
        <v>131.44719459999999</v>
      </c>
      <c r="G54" s="1">
        <v>38.96</v>
      </c>
      <c r="H54" s="28">
        <v>92.013036240000005</v>
      </c>
      <c r="I54" s="17" t="s">
        <v>264</v>
      </c>
    </row>
    <row r="55" spans="2:20" x14ac:dyDescent="0.2">
      <c r="B55" s="229" t="s">
        <v>224</v>
      </c>
      <c r="C55" s="230"/>
      <c r="D55" s="1" t="s">
        <v>61</v>
      </c>
      <c r="E55" s="1" t="s">
        <v>61</v>
      </c>
      <c r="F55" s="31" t="s">
        <v>61</v>
      </c>
      <c r="G55" s="1">
        <v>39.53</v>
      </c>
      <c r="H55" s="32" t="s">
        <v>61</v>
      </c>
      <c r="I55" s="32" t="s">
        <v>61</v>
      </c>
    </row>
    <row r="56" spans="2:20" x14ac:dyDescent="0.2">
      <c r="B56" s="229" t="s">
        <v>227</v>
      </c>
      <c r="C56" s="230"/>
      <c r="D56" s="1">
        <v>4.4000000000000004</v>
      </c>
      <c r="E56" s="1">
        <v>0.1313</v>
      </c>
      <c r="F56" s="27">
        <v>87.184966439999997</v>
      </c>
      <c r="G56" s="1">
        <v>73.47</v>
      </c>
      <c r="H56" s="28">
        <v>61.029476510000002</v>
      </c>
      <c r="I56" s="213" t="s">
        <v>263</v>
      </c>
    </row>
    <row r="58" spans="2:20" x14ac:dyDescent="0.2">
      <c r="B58" s="232" t="s">
        <v>2</v>
      </c>
      <c r="C58" s="233"/>
      <c r="D58" s="61" t="s">
        <v>4</v>
      </c>
      <c r="E58" s="61" t="s">
        <v>50</v>
      </c>
      <c r="F58" s="61" t="s">
        <v>82</v>
      </c>
      <c r="G58" s="61" t="s">
        <v>60</v>
      </c>
      <c r="H58" s="37" t="s">
        <v>64</v>
      </c>
      <c r="I58" s="37" t="s">
        <v>65</v>
      </c>
      <c r="J58" s="37" t="s">
        <v>66</v>
      </c>
      <c r="K58" s="24"/>
      <c r="T58">
        <f>12.71*1.5</f>
        <v>19.065000000000001</v>
      </c>
    </row>
    <row r="59" spans="2:20" x14ac:dyDescent="0.2">
      <c r="B59" s="244" t="s">
        <v>221</v>
      </c>
      <c r="C59" s="245"/>
      <c r="D59" s="5" t="s">
        <v>222</v>
      </c>
      <c r="E59" s="63">
        <v>3.0800000000000001E-2</v>
      </c>
      <c r="F59" s="6">
        <v>0.108</v>
      </c>
      <c r="G59" s="65">
        <v>8.1000000000000003E-2</v>
      </c>
      <c r="H59" s="30">
        <v>1.4E-2</v>
      </c>
      <c r="I59" s="30">
        <v>7.4999999999999997E-2</v>
      </c>
      <c r="J59" s="30">
        <v>1.9E-2</v>
      </c>
      <c r="K59" s="30"/>
    </row>
    <row r="60" spans="2:20" x14ac:dyDescent="0.2">
      <c r="B60" s="236" t="s">
        <v>224</v>
      </c>
      <c r="C60" s="237"/>
      <c r="D60" s="241" t="s">
        <v>225</v>
      </c>
      <c r="E60" s="242">
        <v>0.1012</v>
      </c>
      <c r="F60" s="243">
        <v>-4.5999999999999999E-2</v>
      </c>
      <c r="G60" s="242">
        <v>0.55700000000000005</v>
      </c>
      <c r="H60" s="240">
        <v>-8.0000000000000002E-3</v>
      </c>
      <c r="I60" s="240">
        <v>-0.08</v>
      </c>
      <c r="J60" s="240">
        <v>0.112</v>
      </c>
      <c r="K60" s="231"/>
    </row>
    <row r="61" spans="2:20" x14ac:dyDescent="0.2">
      <c r="B61" s="244" t="s">
        <v>227</v>
      </c>
      <c r="C61" s="245"/>
      <c r="D61" s="5" t="s">
        <v>228</v>
      </c>
      <c r="E61" s="65">
        <v>1.09E-2</v>
      </c>
      <c r="F61" s="6">
        <v>0.113</v>
      </c>
      <c r="G61" s="65">
        <v>-0.13700000000000001</v>
      </c>
      <c r="H61" s="30">
        <v>4.0000000000000001E-3</v>
      </c>
      <c r="I61" s="30">
        <v>0.11899999999999999</v>
      </c>
      <c r="J61" s="30">
        <v>0.28599999999999998</v>
      </c>
      <c r="K61" s="30"/>
    </row>
  </sheetData>
  <mergeCells count="76">
    <mergeCell ref="B60:C60"/>
    <mergeCell ref="B61:C61"/>
    <mergeCell ref="B54:C54"/>
    <mergeCell ref="B55:C55"/>
    <mergeCell ref="B56:C56"/>
    <mergeCell ref="B53:C53"/>
    <mergeCell ref="B58:C58"/>
    <mergeCell ref="B59:C59"/>
    <mergeCell ref="L45:M45"/>
    <mergeCell ref="L33:M33"/>
    <mergeCell ref="B48:C48"/>
    <mergeCell ref="B49:C49"/>
    <mergeCell ref="B50:C50"/>
    <mergeCell ref="B51:C51"/>
    <mergeCell ref="L39:M39"/>
    <mergeCell ref="L40:M40"/>
    <mergeCell ref="L41:M41"/>
    <mergeCell ref="L42:M42"/>
    <mergeCell ref="L43:M43"/>
    <mergeCell ref="L44:M44"/>
    <mergeCell ref="L29:M29"/>
    <mergeCell ref="L34:M34"/>
    <mergeCell ref="L35:M35"/>
    <mergeCell ref="L36:M36"/>
    <mergeCell ref="L37:M37"/>
    <mergeCell ref="L38:M38"/>
    <mergeCell ref="L23:M23"/>
    <mergeCell ref="L24:M24"/>
    <mergeCell ref="L25:M25"/>
    <mergeCell ref="L26:M26"/>
    <mergeCell ref="L27:M27"/>
    <mergeCell ref="L28:M28"/>
    <mergeCell ref="L17:M17"/>
    <mergeCell ref="L18:M18"/>
    <mergeCell ref="L19:M19"/>
    <mergeCell ref="L20:M20"/>
    <mergeCell ref="L21:M21"/>
    <mergeCell ref="L22:M22"/>
    <mergeCell ref="L10:M10"/>
    <mergeCell ref="L11:M11"/>
    <mergeCell ref="L12:M12"/>
    <mergeCell ref="L13:M13"/>
    <mergeCell ref="L14:M14"/>
    <mergeCell ref="L3:M3"/>
    <mergeCell ref="L4:M4"/>
    <mergeCell ref="L5:M5"/>
    <mergeCell ref="L6:M6"/>
    <mergeCell ref="L7:M7"/>
    <mergeCell ref="L8:M8"/>
    <mergeCell ref="L9:M9"/>
    <mergeCell ref="A37:B37"/>
    <mergeCell ref="A38:B38"/>
    <mergeCell ref="A39:B39"/>
    <mergeCell ref="A40:B40"/>
    <mergeCell ref="A41:B41"/>
    <mergeCell ref="A42:B42"/>
    <mergeCell ref="A31:B31"/>
    <mergeCell ref="A32:B32"/>
    <mergeCell ref="A33:B33"/>
    <mergeCell ref="A34:B34"/>
    <mergeCell ref="A35:B35"/>
    <mergeCell ref="A36:B36"/>
    <mergeCell ref="A23:B23"/>
    <mergeCell ref="A24:B24"/>
    <mergeCell ref="A25:B25"/>
    <mergeCell ref="A26:B26"/>
    <mergeCell ref="A27:B27"/>
    <mergeCell ref="A28:B28"/>
    <mergeCell ref="A18:B18"/>
    <mergeCell ref="A19:B19"/>
    <mergeCell ref="A20:B20"/>
    <mergeCell ref="A21:B21"/>
    <mergeCell ref="A22:B22"/>
    <mergeCell ref="A16:B16"/>
    <mergeCell ref="A17:B17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Net-Net</vt:lpstr>
      <vt:lpstr>Defensive Investor</vt:lpstr>
      <vt:lpstr>Enterprise investor</vt:lpstr>
      <vt:lpstr>Intrinsic Value</vt:lpstr>
      <vt:lpstr>DCF model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2023-02-07T20:09:33Z</dcterms:created>
  <dcterms:modified xsi:type="dcterms:W3CDTF">2023-02-11T01:20:01Z</dcterms:modified>
</cp:coreProperties>
</file>