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winvarkey/Desktop/Semninar/"/>
    </mc:Choice>
  </mc:AlternateContent>
  <xr:revisionPtr revIDLastSave="0" documentId="13_ncr:1_{4A2271D3-3AB7-D648-98FF-D749AD9A6DAA}" xr6:coauthVersionLast="47" xr6:coauthVersionMax="47" xr10:uidLastSave="{00000000-0000-0000-0000-000000000000}"/>
  <bookViews>
    <workbookView xWindow="1720" yWindow="9000" windowWidth="28800" windowHeight="17500" xr2:uid="{763EE034-DEB6-184C-BC7E-3BE6D90C7BB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D16" i="2"/>
  <c r="C16" i="2"/>
  <c r="G16" i="2"/>
  <c r="F16" i="2"/>
  <c r="B16" i="2"/>
  <c r="G11" i="2"/>
  <c r="F11" i="2"/>
  <c r="E11" i="2"/>
  <c r="D11" i="2"/>
  <c r="C11" i="2"/>
  <c r="B11" i="2"/>
  <c r="B53" i="1"/>
  <c r="G4" i="1"/>
  <c r="F4" i="1"/>
  <c r="E4" i="1"/>
  <c r="D4" i="1"/>
  <c r="C4" i="1"/>
  <c r="B4" i="1"/>
  <c r="G3" i="1"/>
  <c r="F3" i="1"/>
  <c r="C53" i="1"/>
  <c r="D53" i="1"/>
  <c r="E53" i="1"/>
  <c r="B54" i="1"/>
  <c r="C54" i="1"/>
  <c r="D54" i="1"/>
  <c r="E54" i="1"/>
  <c r="B57" i="1"/>
  <c r="C57" i="1"/>
  <c r="D57" i="1"/>
  <c r="E57" i="1"/>
  <c r="E36" i="1"/>
  <c r="G37" i="1"/>
  <c r="F37" i="1"/>
  <c r="D37" i="1"/>
  <c r="C17" i="1"/>
  <c r="C37" i="1"/>
  <c r="E16" i="1"/>
  <c r="C29" i="1"/>
  <c r="C38" i="1" s="1"/>
  <c r="D29" i="1"/>
  <c r="D38" i="1" s="1"/>
  <c r="E29" i="1"/>
  <c r="E32" i="1" s="1"/>
  <c r="F29" i="1"/>
  <c r="G29" i="1"/>
  <c r="B29" i="1"/>
  <c r="B33" i="1" s="1"/>
  <c r="G36" i="1"/>
  <c r="F36" i="1"/>
  <c r="F2" i="1"/>
  <c r="D11" i="1"/>
  <c r="C11" i="1"/>
  <c r="B11" i="1"/>
  <c r="B9" i="1" s="1"/>
  <c r="D10" i="1"/>
  <c r="C10" i="1"/>
  <c r="G11" i="1"/>
  <c r="F11" i="1"/>
  <c r="E11" i="1"/>
  <c r="E9" i="1" s="1"/>
  <c r="G10" i="1"/>
  <c r="F10" i="1"/>
  <c r="G16" i="1"/>
  <c r="G17" i="1"/>
  <c r="D17" i="1"/>
  <c r="G38" i="1" l="1"/>
  <c r="F38" i="1"/>
  <c r="F9" i="1"/>
  <c r="F13" i="1" s="1"/>
  <c r="D9" i="1"/>
  <c r="D13" i="1" s="1"/>
  <c r="E33" i="1"/>
  <c r="C33" i="1"/>
  <c r="C9" i="1"/>
  <c r="C13" i="1" s="1"/>
  <c r="G33" i="1"/>
  <c r="G32" i="1"/>
  <c r="D33" i="1"/>
  <c r="B32" i="1"/>
  <c r="C32" i="1"/>
  <c r="D32" i="1"/>
  <c r="F32" i="1"/>
  <c r="G9" i="1"/>
  <c r="G18" i="1" s="1"/>
  <c r="E13" i="1"/>
  <c r="E12" i="1"/>
  <c r="B13" i="1"/>
  <c r="D18" i="1"/>
  <c r="B12" i="1"/>
  <c r="F16" i="1"/>
  <c r="F18" i="1"/>
  <c r="F17" i="1"/>
  <c r="F12" i="1" l="1"/>
  <c r="D12" i="1"/>
  <c r="C12" i="1"/>
  <c r="C18" i="1"/>
  <c r="F33" i="1"/>
  <c r="G12" i="1"/>
  <c r="G13" i="1"/>
</calcChain>
</file>

<file path=xl/sharedStrings.xml><?xml version="1.0" encoding="utf-8"?>
<sst xmlns="http://schemas.openxmlformats.org/spreadsheetml/2006/main" count="122" uniqueCount="81">
  <si>
    <t>Instructions total</t>
  </si>
  <si>
    <t>Instructions arith</t>
  </si>
  <si>
    <t>HN novec</t>
  </si>
  <si>
    <t>runtime</t>
  </si>
  <si>
    <t>cpi</t>
  </si>
  <si>
    <t>HN SSE</t>
  </si>
  <si>
    <t>FN novec</t>
  </si>
  <si>
    <t>FN SSE</t>
  </si>
  <si>
    <t>FN AVX</t>
  </si>
  <si>
    <t>Instruction vs novec [%]</t>
  </si>
  <si>
    <t>Instructions arith vs novec [%]</t>
  </si>
  <si>
    <t>Instructions vs HN [%]</t>
  </si>
  <si>
    <t>Percentage Arithmetic [%]</t>
  </si>
  <si>
    <t>Vectorization ratio [%]</t>
  </si>
  <si>
    <t>HN AVX</t>
  </si>
  <si>
    <t>SP</t>
  </si>
  <si>
    <t>DP</t>
  </si>
  <si>
    <t>Arith SIMD</t>
  </si>
  <si>
    <t>Arith Scalar</t>
  </si>
  <si>
    <t>Perf &lt;MFlops/s&gt;</t>
  </si>
  <si>
    <t> 0,3924</t>
  </si>
  <si>
    <t>data cache misses (e4)</t>
  </si>
  <si>
    <t>data cache requests (e4)</t>
  </si>
  <si>
    <t>PERF [MFLOP/S]</t>
  </si>
  <si>
    <t>Mem</t>
  </si>
  <si>
    <t>AVX Code Balance</t>
  </si>
  <si>
    <t>SSE Code Balance</t>
  </si>
  <si>
    <t>Scalar Code Balance</t>
  </si>
  <si>
    <t>L2 [MBytes/s]</t>
  </si>
  <si>
    <t>FN-DP</t>
  </si>
  <si>
    <t>FN-SP</t>
  </si>
  <si>
    <t>HN-DP</t>
  </si>
  <si>
    <t>HN-SP</t>
  </si>
  <si>
    <t>*Arith SIMD</t>
  </si>
  <si>
    <t>*Arith Scalar</t>
  </si>
  <si>
    <t>*Vectorization ratio [%]</t>
  </si>
  <si>
    <t>*Percentage Arithmetic [%]</t>
  </si>
  <si>
    <t>*Instructions arith</t>
  </si>
  <si>
    <t>L2 [GB]</t>
  </si>
  <si>
    <t>L3 [GB]</t>
  </si>
  <si>
    <t>MEM [GB]</t>
  </si>
  <si>
    <t>Total data volume [GB]</t>
  </si>
  <si>
    <t>MEM [MBytes/s]</t>
  </si>
  <si>
    <t>L3 [MBytes/s]</t>
  </si>
  <si>
    <t>Region</t>
  </si>
  <si>
    <t>#Calls</t>
  </si>
  <si>
    <t>Force (SP)</t>
  </si>
  <si>
    <t>Time [s] (FN)</t>
  </si>
  <si>
    <t>Time [s] [HN]</t>
  </si>
  <si>
    <t>Force (DP)</t>
  </si>
  <si>
    <t>Reneighbour (DP)</t>
  </si>
  <si>
    <t>Reneighbour (SP)</t>
  </si>
  <si>
    <t>% Overall (FN)</t>
  </si>
  <si>
    <t>time/call [s] [FN]</t>
  </si>
  <si>
    <t>HN</t>
  </si>
  <si>
    <t>FN</t>
  </si>
  <si>
    <t>Arithmetic Instruction count done with double precision on 2,0 GHz</t>
  </si>
  <si>
    <t># Expected Arthimetic Instructions</t>
  </si>
  <si>
    <t># Arthimetic Instructions</t>
  </si>
  <si>
    <t>SIMD Variant DP</t>
  </si>
  <si>
    <t>HN-Scalar</t>
  </si>
  <si>
    <t>HN-SSE</t>
  </si>
  <si>
    <t>HN-AVX</t>
  </si>
  <si>
    <t>FN-Scalar</t>
  </si>
  <si>
    <t>FN-SSE</t>
  </si>
  <si>
    <t>FN-AVX</t>
  </si>
  <si>
    <t>DP-AOS</t>
  </si>
  <si>
    <t>DP-AOS-half</t>
  </si>
  <si>
    <t>DP-SOA</t>
  </si>
  <si>
    <t>DP-SOA-half</t>
  </si>
  <si>
    <t>HN Scalar</t>
  </si>
  <si>
    <t>FN Scalar</t>
  </si>
  <si>
    <t>SORT-FULL</t>
  </si>
  <si>
    <t>SORT-HALF</t>
  </si>
  <si>
    <t>NOSORT-FULL</t>
  </si>
  <si>
    <t>NOSORT-HALF</t>
  </si>
  <si>
    <t>Total Instr.</t>
  </si>
  <si>
    <t>CPI [cy/instr]</t>
  </si>
  <si>
    <t>Performance [Mflops/s]</t>
  </si>
  <si>
    <t>Time [s]</t>
  </si>
  <si>
    <t>2436.6702 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</si>
</sst>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6"/>
      <color rgb="FF9C5700"/>
      <name val="Calibri"/>
      <family val="2"/>
      <scheme val="minor"/>
    </font>
    <font>
      <b/>
      <sz val="16"/>
      <color theme="1"/>
      <name val="Courier New"/>
      <family val="1"/>
    </font>
    <font>
      <sz val="18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333333"/>
      <name val="Calibri"/>
      <family val="2"/>
      <scheme val="minor"/>
    </font>
    <font>
      <sz val="11"/>
      <color rgb="FF000000"/>
      <name val="Menlo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4">
    <xf numFmtId="0" fontId="0" fillId="0" borderId="0" xfId="0"/>
    <xf numFmtId="0" fontId="3" fillId="2" borderId="1" xfId="1" applyFont="1" applyBorder="1" applyAlignment="1">
      <alignment horizontal="center"/>
    </xf>
    <xf numFmtId="0" fontId="4" fillId="4" borderId="1" xfId="3" applyFont="1" applyBorder="1" applyAlignment="1">
      <alignment horizontal="center"/>
    </xf>
    <xf numFmtId="0" fontId="4" fillId="4" borderId="0" xfId="3" applyFont="1" applyBorder="1" applyAlignment="1">
      <alignment horizontal="center"/>
    </xf>
    <xf numFmtId="0" fontId="5" fillId="2" borderId="1" xfId="1" applyFont="1" applyBorder="1" applyAlignment="1">
      <alignment horizontal="center"/>
    </xf>
    <xf numFmtId="0" fontId="6" fillId="0" borderId="0" xfId="0" applyFont="1"/>
    <xf numFmtId="2" fontId="6" fillId="3" borderId="1" xfId="2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4" fontId="6" fillId="5" borderId="1" xfId="0" applyNumberFormat="1" applyFont="1" applyFill="1" applyBorder="1" applyAlignment="1">
      <alignment horizontal="center"/>
    </xf>
    <xf numFmtId="1" fontId="9" fillId="0" borderId="0" xfId="0" applyNumberFormat="1" applyFont="1"/>
    <xf numFmtId="164" fontId="9" fillId="0" borderId="0" xfId="0" applyNumberFormat="1" applyFont="1"/>
    <xf numFmtId="164" fontId="9" fillId="0" borderId="0" xfId="0" applyNumberFormat="1" applyFont="1" applyAlignment="1">
      <alignment horizontal="right"/>
    </xf>
    <xf numFmtId="0" fontId="9" fillId="0" borderId="0" xfId="0" applyFont="1"/>
    <xf numFmtId="2" fontId="0" fillId="0" borderId="0" xfId="0" applyNumberFormat="1"/>
    <xf numFmtId="2" fontId="9" fillId="0" borderId="0" xfId="0" applyNumberFormat="1" applyFont="1" applyAlignment="1">
      <alignment horizontal="right"/>
    </xf>
    <xf numFmtId="2" fontId="9" fillId="0" borderId="0" xfId="0" applyNumberFormat="1" applyFont="1"/>
    <xf numFmtId="164" fontId="0" fillId="0" borderId="0" xfId="0" applyNumberFormat="1"/>
    <xf numFmtId="0" fontId="10" fillId="0" borderId="0" xfId="0" applyFont="1"/>
    <xf numFmtId="0" fontId="7" fillId="0" borderId="0" xfId="0" applyFont="1"/>
    <xf numFmtId="2" fontId="6" fillId="0" borderId="0" xfId="0" applyNumberFormat="1" applyFont="1"/>
    <xf numFmtId="2" fontId="7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</cellXfs>
  <cellStyles count="4">
    <cellStyle name="40% - Accent2" xfId="2" builtinId="35"/>
    <cellStyle name="40% - Accent3" xfId="3" builtinId="3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Arithmetic Instruction count in force region with double precision on 2,8 GHz</a:t>
            </a:r>
            <a:r>
              <a:rPr lang="en-IN" sz="1400" b="0" i="0" u="none" strike="noStrike" baseline="0"/>
              <a:t> </a:t>
            </a:r>
            <a:endParaRPr lang="en-GB"/>
          </a:p>
        </c:rich>
      </c:tx>
      <c:layout>
        <c:manualLayout>
          <c:xMode val="edge"/>
          <c:yMode val="edge"/>
          <c:x val="9.688188976377953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#Arith. Instr.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Sheet2!$B$14:$G$14</c:f>
              <c:strCache>
                <c:ptCount val="6"/>
                <c:pt idx="0">
                  <c:v>HN-Scalar</c:v>
                </c:pt>
                <c:pt idx="1">
                  <c:v>HN-SSE</c:v>
                </c:pt>
                <c:pt idx="2">
                  <c:v>HN-AVX</c:v>
                </c:pt>
                <c:pt idx="3">
                  <c:v>FN-Scalar</c:v>
                </c:pt>
                <c:pt idx="4">
                  <c:v>FN-SSE</c:v>
                </c:pt>
                <c:pt idx="5">
                  <c:v>FN-AVX</c:v>
                </c:pt>
              </c:strCache>
            </c:strRef>
          </c:cat>
          <c:val>
            <c:numRef>
              <c:f>Sheet2!$B$15:$G$15</c:f>
              <c:numCache>
                <c:formatCode>General</c:formatCode>
                <c:ptCount val="6"/>
                <c:pt idx="0">
                  <c:v>21201667900</c:v>
                </c:pt>
                <c:pt idx="1">
                  <c:v>20193563870</c:v>
                </c:pt>
                <c:pt idx="2">
                  <c:v>17325557870</c:v>
                </c:pt>
                <c:pt idx="3">
                  <c:v>36283320000</c:v>
                </c:pt>
                <c:pt idx="4">
                  <c:v>22360608150</c:v>
                </c:pt>
                <c:pt idx="5">
                  <c:v>10934725320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F-3344-BECB-DFE2F2629D51}"/>
            </c:ext>
          </c:extLst>
        </c:ser>
        <c:ser>
          <c:idx val="1"/>
          <c:order val="1"/>
          <c:tx>
            <c:v>Expected # Arith. Instr.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Sheet2!$B$14:$G$14</c:f>
              <c:strCache>
                <c:ptCount val="6"/>
                <c:pt idx="0">
                  <c:v>HN-Scalar</c:v>
                </c:pt>
                <c:pt idx="1">
                  <c:v>HN-SSE</c:v>
                </c:pt>
                <c:pt idx="2">
                  <c:v>HN-AVX</c:v>
                </c:pt>
                <c:pt idx="3">
                  <c:v>FN-Scalar</c:v>
                </c:pt>
                <c:pt idx="4">
                  <c:v>FN-SSE</c:v>
                </c:pt>
                <c:pt idx="5">
                  <c:v>FN-AVX</c:v>
                </c:pt>
              </c:strCache>
            </c:strRef>
          </c:cat>
          <c:val>
            <c:numRef>
              <c:f>Sheet2!$B$16:$G$16</c:f>
              <c:numCache>
                <c:formatCode>General</c:formatCode>
                <c:ptCount val="6"/>
                <c:pt idx="0">
                  <c:v>21201667900</c:v>
                </c:pt>
                <c:pt idx="1">
                  <c:v>10600833950</c:v>
                </c:pt>
                <c:pt idx="2">
                  <c:v>5300416975</c:v>
                </c:pt>
                <c:pt idx="3">
                  <c:v>36283320000</c:v>
                </c:pt>
                <c:pt idx="4">
                  <c:v>18141660000</c:v>
                </c:pt>
                <c:pt idx="5">
                  <c:v>9070830000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F-3344-BECB-DFE2F2629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637696"/>
        <c:axId val="712946816"/>
      </c:barChart>
      <c:catAx>
        <c:axId val="148063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SIMD</a:t>
                </a:r>
                <a:r>
                  <a:rPr lang="en-GB" baseline="0"/>
                  <a:t> Variant DP for HN vs FN strategies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46816"/>
        <c:crosses val="autoZero"/>
        <c:auto val="1"/>
        <c:lblAlgn val="ctr"/>
        <c:lblOffset val="100"/>
        <c:noMultiLvlLbl val="0"/>
      </c:catAx>
      <c:valAx>
        <c:axId val="7129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#Arith.</a:t>
                </a:r>
                <a:r>
                  <a:rPr lang="en-GB" baseline="0"/>
                  <a:t> Instr.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 "Force"</a:t>
            </a:r>
            <a:r>
              <a:rPr lang="en-GB" baseline="0"/>
              <a:t> region - AOS vs SOA data layout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Sheet2!$C$20:$F$20</c:f>
              <c:strCache>
                <c:ptCount val="4"/>
                <c:pt idx="0">
                  <c:v>DP-AOS</c:v>
                </c:pt>
                <c:pt idx="1">
                  <c:v>DP-SOA</c:v>
                </c:pt>
                <c:pt idx="2">
                  <c:v>DP-SOA-half</c:v>
                </c:pt>
                <c:pt idx="3">
                  <c:v>DP-AOS-half</c:v>
                </c:pt>
              </c:strCache>
            </c:strRef>
          </c:cat>
          <c:val>
            <c:numRef>
              <c:f>Sheet2!$C$21:$F$21</c:f>
              <c:numCache>
                <c:formatCode>General</c:formatCode>
                <c:ptCount val="4"/>
                <c:pt idx="0">
                  <c:v>13.86</c:v>
                </c:pt>
                <c:pt idx="1">
                  <c:v>13.5</c:v>
                </c:pt>
                <c:pt idx="2">
                  <c:v>8.5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3-1E44-91C2-DD9D48A6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558687"/>
        <c:axId val="1270591231"/>
      </c:barChart>
      <c:catAx>
        <c:axId val="127055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91231"/>
        <c:crosses val="autoZero"/>
        <c:auto val="1"/>
        <c:lblAlgn val="ctr"/>
        <c:lblOffset val="100"/>
        <c:noMultiLvlLbl val="0"/>
      </c:catAx>
      <c:valAx>
        <c:axId val="127059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5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CPI for SIMD vectorization for SP-DP variants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Sheet2!$F$22:$K$22</c:f>
              <c:strCache>
                <c:ptCount val="6"/>
                <c:pt idx="0">
                  <c:v>HN Scalar</c:v>
                </c:pt>
                <c:pt idx="1">
                  <c:v>HN SSE</c:v>
                </c:pt>
                <c:pt idx="2">
                  <c:v>HN AVX</c:v>
                </c:pt>
                <c:pt idx="3">
                  <c:v>FN Scalar</c:v>
                </c:pt>
                <c:pt idx="4">
                  <c:v>FN SSE</c:v>
                </c:pt>
                <c:pt idx="5">
                  <c:v>FN AVX</c:v>
                </c:pt>
              </c:strCache>
            </c:strRef>
          </c:cat>
          <c:val>
            <c:numRef>
              <c:f>Sheet2!$F$25:$K$25</c:f>
              <c:numCache>
                <c:formatCode>0.00</c:formatCode>
                <c:ptCount val="6"/>
                <c:pt idx="0">
                  <c:v>0.6089</c:v>
                </c:pt>
                <c:pt idx="1">
                  <c:v>0.65290000000000004</c:v>
                </c:pt>
                <c:pt idx="2">
                  <c:v>0.77759999999999996</c:v>
                </c:pt>
                <c:pt idx="3">
                  <c:v>0.69120000000000004</c:v>
                </c:pt>
                <c:pt idx="4">
                  <c:v>0.38</c:v>
                </c:pt>
                <c:pt idx="5">
                  <c:v>0.44119999999999998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3-014E-B6FC-AD276D3D4FC6}"/>
            </c:ext>
          </c:extLst>
        </c:ser>
        <c:ser>
          <c:idx val="1"/>
          <c:order val="1"/>
          <c:tx>
            <c:v>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Sheet2!$F$22:$K$22</c:f>
              <c:strCache>
                <c:ptCount val="6"/>
                <c:pt idx="0">
                  <c:v>HN Scalar</c:v>
                </c:pt>
                <c:pt idx="1">
                  <c:v>HN SSE</c:v>
                </c:pt>
                <c:pt idx="2">
                  <c:v>HN AVX</c:v>
                </c:pt>
                <c:pt idx="3">
                  <c:v>FN Scalar</c:v>
                </c:pt>
                <c:pt idx="4">
                  <c:v>FN SSE</c:v>
                </c:pt>
                <c:pt idx="5">
                  <c:v>FN AVX</c:v>
                </c:pt>
              </c:strCache>
            </c:strRef>
          </c:cat>
          <c:val>
            <c:numRef>
              <c:f>Sheet2!$F$26:$K$26</c:f>
              <c:numCache>
                <c:formatCode>0.00</c:formatCode>
                <c:ptCount val="6"/>
                <c:pt idx="0">
                  <c:v>0.60670000000000002</c:v>
                </c:pt>
                <c:pt idx="1">
                  <c:v>0.64380000000000004</c:v>
                </c:pt>
                <c:pt idx="2">
                  <c:v>0.81230000000000002</c:v>
                </c:pt>
                <c:pt idx="3">
                  <c:v>0.69830000000000003</c:v>
                </c:pt>
                <c:pt idx="4">
                  <c:v>0.39</c:v>
                </c:pt>
                <c:pt idx="5">
                  <c:v>0.47589999999999999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13-014E-B6FC-AD276D3D4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851679"/>
        <c:axId val="743341599"/>
      </c:barChart>
      <c:catAx>
        <c:axId val="74285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SIMD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41599"/>
        <c:crosses val="autoZero"/>
        <c:auto val="1"/>
        <c:lblAlgn val="ctr"/>
        <c:lblOffset val="100"/>
        <c:noMultiLvlLbl val="0"/>
      </c:catAx>
      <c:valAx>
        <c:axId val="7433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Runtime for SIMD vectorization for SP-DP variants</a:t>
            </a:r>
          </a:p>
        </c:rich>
      </c:tx>
      <c:layout>
        <c:manualLayout>
          <c:xMode val="edge"/>
          <c:yMode val="edge"/>
          <c:x val="6.6534558180227465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Sheet2!$E$23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Sheet2!$F$22:$K$22</c:f>
              <c:strCache>
                <c:ptCount val="6"/>
                <c:pt idx="0">
                  <c:v>HN Scalar</c:v>
                </c:pt>
                <c:pt idx="1">
                  <c:v>HN SSE</c:v>
                </c:pt>
                <c:pt idx="2">
                  <c:v>HN AVX</c:v>
                </c:pt>
                <c:pt idx="3">
                  <c:v>FN Scalar</c:v>
                </c:pt>
                <c:pt idx="4">
                  <c:v>FN SSE</c:v>
                </c:pt>
                <c:pt idx="5">
                  <c:v>FN AVX</c:v>
                </c:pt>
              </c:strCache>
            </c:strRef>
          </c:cat>
          <c:val>
            <c:numRef>
              <c:f>Sheet2!$F$23:$K$23</c:f>
              <c:numCache>
                <c:formatCode>0.00</c:formatCode>
                <c:ptCount val="6"/>
                <c:pt idx="0">
                  <c:v>8.73</c:v>
                </c:pt>
                <c:pt idx="1">
                  <c:v>9.1207919999999998</c:v>
                </c:pt>
                <c:pt idx="2">
                  <c:v>8.8173569999999994</c:v>
                </c:pt>
                <c:pt idx="3">
                  <c:v>13.72</c:v>
                </c:pt>
                <c:pt idx="4">
                  <c:v>4.33</c:v>
                </c:pt>
                <c:pt idx="5">
                  <c:v>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8-4741-B582-826DEB62EB1D}"/>
            </c:ext>
          </c:extLst>
        </c:ser>
        <c:ser>
          <c:idx val="1"/>
          <c:order val="1"/>
          <c:tx>
            <c:v>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Sheet2!$F$22:$K$22</c:f>
              <c:strCache>
                <c:ptCount val="6"/>
                <c:pt idx="0">
                  <c:v>HN Scalar</c:v>
                </c:pt>
                <c:pt idx="1">
                  <c:v>HN SSE</c:v>
                </c:pt>
                <c:pt idx="2">
                  <c:v>HN AVX</c:v>
                </c:pt>
                <c:pt idx="3">
                  <c:v>FN Scalar</c:v>
                </c:pt>
                <c:pt idx="4">
                  <c:v>FN SSE</c:v>
                </c:pt>
                <c:pt idx="5">
                  <c:v>FN AVX</c:v>
                </c:pt>
              </c:strCache>
            </c:strRef>
          </c:cat>
          <c:val>
            <c:numRef>
              <c:f>Sheet2!$F$24:$K$24</c:f>
              <c:numCache>
                <c:formatCode>0.00</c:formatCode>
                <c:ptCount val="6"/>
                <c:pt idx="0">
                  <c:v>8.6980489999999993</c:v>
                </c:pt>
                <c:pt idx="1">
                  <c:v>9.3073940000000004</c:v>
                </c:pt>
                <c:pt idx="2">
                  <c:v>8.9565999999999999</c:v>
                </c:pt>
                <c:pt idx="3">
                  <c:v>13.86121</c:v>
                </c:pt>
                <c:pt idx="4">
                  <c:v>5.8983860000000004</c:v>
                </c:pt>
                <c:pt idx="5">
                  <c:v>4.1845610000000004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8-4741-B582-826DEB62E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2310944"/>
        <c:axId val="2021979088"/>
      </c:barChart>
      <c:catAx>
        <c:axId val="2022310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SIMD</a:t>
                </a:r>
                <a:r>
                  <a:rPr lang="en-GB" baseline="0"/>
                  <a:t> type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79088"/>
        <c:crosses val="autoZero"/>
        <c:auto val="1"/>
        <c:lblAlgn val="ctr"/>
        <c:lblOffset val="100"/>
        <c:noMultiLvlLbl val="0"/>
      </c:catAx>
      <c:valAx>
        <c:axId val="20219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82550</xdr:colOff>
      <xdr:row>20</xdr:row>
      <xdr:rowOff>12700</xdr:rowOff>
    </xdr:from>
    <xdr:to>
      <xdr:col>14</xdr:col>
      <xdr:colOff>234950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AA9CE-0763-C92D-C45E-C318CF0AD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0</xdr:row>
      <xdr:rowOff>0</xdr:rowOff>
    </xdr:from>
    <xdr:to>
      <xdr:col>11</xdr:col>
      <xdr:colOff>101600</xdr:colOff>
      <xdr:row>13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95536-80CA-0C99-B688-92ED2604E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533400</xdr:colOff>
      <xdr:row>7</xdr:row>
      <xdr:rowOff>0</xdr:rowOff>
    </xdr:from>
    <xdr:to>
      <xdr:col>8</xdr:col>
      <xdr:colOff>571500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444A48-353F-03FD-D7DE-310B9D393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520700</xdr:colOff>
      <xdr:row>3</xdr:row>
      <xdr:rowOff>177800</xdr:rowOff>
    </xdr:from>
    <xdr:to>
      <xdr:col>18</xdr:col>
      <xdr:colOff>139700</xdr:colOff>
      <xdr:row>17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9F4AE7-9A43-B3E8-FFF6-C83B9519F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B111-6A8A-0F44-BFD5-3C2CC34CFDD4}">
  <dimension ref="A1:P62"/>
  <sheetViews>
    <sheetView tabSelected="1" topLeftCell="A14" zoomScale="60" zoomScaleNormal="60" workbookViewId="0">
      <selection activeCell="A45" sqref="A45:E62"/>
    </sheetView>
  </sheetViews>
  <sheetFormatPr baseColWidth="10" defaultColWidth="10.6640625" defaultRowHeight="16" x14ac:dyDescent="0.2"/>
  <cols>
    <col min="1" max="1" width="50.5" customWidth="1"/>
    <col min="2" max="7" width="20.83203125" customWidth="1"/>
    <col min="10" max="10" width="33.1640625" customWidth="1"/>
  </cols>
  <sheetData>
    <row r="1" spans="1:16" ht="24" x14ac:dyDescent="0.3">
      <c r="A1" s="26" t="s">
        <v>15</v>
      </c>
      <c r="B1" s="4" t="s">
        <v>2</v>
      </c>
      <c r="C1" s="4" t="s">
        <v>5</v>
      </c>
      <c r="D1" s="4" t="s">
        <v>14</v>
      </c>
      <c r="E1" s="4" t="s">
        <v>6</v>
      </c>
      <c r="F1" s="4" t="s">
        <v>7</v>
      </c>
      <c r="G1" s="4" t="s">
        <v>8</v>
      </c>
      <c r="K1" s="1" t="s">
        <v>2</v>
      </c>
      <c r="L1" s="1" t="s">
        <v>5</v>
      </c>
      <c r="M1" s="1" t="s">
        <v>14</v>
      </c>
      <c r="N1" s="1" t="s">
        <v>6</v>
      </c>
      <c r="O1" s="1" t="s">
        <v>7</v>
      </c>
      <c r="P1" s="1" t="s">
        <v>8</v>
      </c>
    </row>
    <row r="2" spans="1:16" ht="22" x14ac:dyDescent="0.3">
      <c r="A2" s="2" t="s">
        <v>0</v>
      </c>
      <c r="B2" s="9">
        <v>53034620000</v>
      </c>
      <c r="C2" s="10">
        <v>51656040000</v>
      </c>
      <c r="D2" s="9">
        <v>41947810000</v>
      </c>
      <c r="E2" s="9">
        <v>73458550000</v>
      </c>
      <c r="F2" s="9">
        <f>41804010000</f>
        <v>41804010000</v>
      </c>
      <c r="G2" s="9">
        <v>28181150000</v>
      </c>
    </row>
    <row r="3" spans="1:16" ht="22" x14ac:dyDescent="0.3">
      <c r="A3" s="2" t="s">
        <v>1</v>
      </c>
      <c r="B3" s="9">
        <v>21201650000</v>
      </c>
      <c r="C3" s="9">
        <v>27774280000</v>
      </c>
      <c r="D3" s="10">
        <v>27782310000</v>
      </c>
      <c r="E3" s="9">
        <v>36283300000</v>
      </c>
      <c r="F3" s="9">
        <f>51955140000/4</f>
        <v>12988785000</v>
      </c>
      <c r="G3" s="9">
        <f>51679310000/4</f>
        <v>12919827500</v>
      </c>
    </row>
    <row r="4" spans="1:16" ht="22" x14ac:dyDescent="0.3">
      <c r="A4" s="2" t="s">
        <v>17</v>
      </c>
      <c r="B4" s="9">
        <f>36155800000/4</f>
        <v>9038950000</v>
      </c>
      <c r="C4" s="27">
        <f>36360310000/4</f>
        <v>9090077500</v>
      </c>
      <c r="D4" s="9">
        <f>26520350000/4</f>
        <v>6630087500</v>
      </c>
      <c r="E4" s="9">
        <f>56478270000/4</f>
        <v>14119567500</v>
      </c>
      <c r="F4" s="9">
        <f>34522720000/4</f>
        <v>8630680000</v>
      </c>
      <c r="G4" s="9">
        <f>21004090000/4</f>
        <v>5251022500</v>
      </c>
    </row>
    <row r="5" spans="1:16" ht="22" x14ac:dyDescent="0.3">
      <c r="A5" s="2" t="s">
        <v>18</v>
      </c>
      <c r="B5" s="16">
        <v>21201650000</v>
      </c>
      <c r="C5" s="16">
        <v>18684200000</v>
      </c>
      <c r="D5" s="16">
        <v>21152220000</v>
      </c>
      <c r="E5" s="16">
        <v>36283300000</v>
      </c>
      <c r="F5" s="16">
        <v>4358100000</v>
      </c>
      <c r="G5" s="16">
        <v>2345700000</v>
      </c>
    </row>
    <row r="6" spans="1:16" ht="22" x14ac:dyDescent="0.3">
      <c r="A6" s="2" t="s">
        <v>13</v>
      </c>
      <c r="B6" s="28">
        <v>42.633238450780951</v>
      </c>
      <c r="C6" s="28">
        <v>32.728400160148169</v>
      </c>
      <c r="D6" s="28">
        <v>23.864421281023787</v>
      </c>
      <c r="E6" s="13">
        <v>38.914783109584853</v>
      </c>
      <c r="F6" s="13">
        <v>66.447169615941746</v>
      </c>
      <c r="G6" s="13">
        <v>40.643131651719031</v>
      </c>
    </row>
    <row r="7" spans="1:16" ht="22" x14ac:dyDescent="0.3">
      <c r="A7" s="2" t="s">
        <v>12</v>
      </c>
      <c r="B7" s="28">
        <v>39.976999929480023</v>
      </c>
      <c r="C7" s="28">
        <v>53.767729775646757</v>
      </c>
      <c r="D7" s="28">
        <v>66.230656618307364</v>
      </c>
      <c r="E7" s="13">
        <v>12.348222228726268</v>
      </c>
      <c r="F7" s="13">
        <v>31.070667622555828</v>
      </c>
      <c r="G7" s="13">
        <v>45.845636178793271</v>
      </c>
    </row>
    <row r="8" spans="1:16" ht="22" x14ac:dyDescent="0.3">
      <c r="A8" s="2"/>
      <c r="B8" s="9"/>
      <c r="C8" s="10"/>
      <c r="D8" s="9"/>
      <c r="E8" s="9"/>
      <c r="F8" s="9"/>
      <c r="G8" s="9"/>
    </row>
    <row r="9" spans="1:16" ht="22" x14ac:dyDescent="0.3">
      <c r="A9" s="2" t="s">
        <v>37</v>
      </c>
      <c r="B9" s="11">
        <f t="shared" ref="B9:D9" si="0">B11+B10</f>
        <v>21194487900</v>
      </c>
      <c r="C9" s="11">
        <f t="shared" si="0"/>
        <v>20186380670</v>
      </c>
      <c r="D9" s="11">
        <f t="shared" si="0"/>
        <v>17325549670</v>
      </c>
      <c r="E9" s="11">
        <f>E11+E10</f>
        <v>36283151000</v>
      </c>
      <c r="F9" s="11">
        <f t="shared" ref="F9:G9" si="1">F11+F10</f>
        <v>13152431974</v>
      </c>
      <c r="G9" s="11">
        <f t="shared" si="1"/>
        <v>6761919900</v>
      </c>
    </row>
    <row r="10" spans="1:16" ht="22" x14ac:dyDescent="0.3">
      <c r="A10" s="2" t="s">
        <v>33</v>
      </c>
      <c r="B10" s="5">
        <v>0</v>
      </c>
      <c r="C10" s="5">
        <f>26345470+1741161000+759403400</f>
        <v>2526909870</v>
      </c>
      <c r="D10" s="5">
        <f>26345470+1741161000+759403400</f>
        <v>2526909870</v>
      </c>
      <c r="E10" s="12">
        <v>0</v>
      </c>
      <c r="F10" s="5">
        <f>3828117000+2031942000+7074581000</f>
        <v>12934640000</v>
      </c>
      <c r="G10" s="5">
        <f>505202400+99768690+177503200+46448440+1189634000+951707000+2855121000+475853500</f>
        <v>6301238230</v>
      </c>
      <c r="J10" s="3"/>
      <c r="K10" s="15"/>
      <c r="L10" s="15"/>
      <c r="M10" s="15"/>
      <c r="N10" s="15"/>
      <c r="O10" s="15"/>
      <c r="P10" s="15"/>
    </row>
    <row r="11" spans="1:16" ht="22" x14ac:dyDescent="0.3">
      <c r="A11" s="2" t="s">
        <v>34</v>
      </c>
      <c r="B11" s="5">
        <f>4442627000+5982887000+10009570000+759403900</f>
        <v>21194487900</v>
      </c>
      <c r="C11" s="5">
        <f>4389936000+3259968000+9250163000+759403800</f>
        <v>17659470800</v>
      </c>
      <c r="D11" s="5">
        <f>1529105000+3259968000+6374136000+2876027000+759403800</f>
        <v>14798639800</v>
      </c>
      <c r="E11" s="5">
        <f>8399276000+7451802000+18989820000+1442253000</f>
        <v>36283151000</v>
      </c>
      <c r="F11" s="5">
        <f>115415800+24536050+73608340+4231784</f>
        <v>217791974</v>
      </c>
      <c r="G11" s="5">
        <f>79037820+91194670+141788600+131795600+16864980</f>
        <v>460681670</v>
      </c>
    </row>
    <row r="12" spans="1:16" ht="22" x14ac:dyDescent="0.3">
      <c r="A12" s="2" t="s">
        <v>35</v>
      </c>
      <c r="B12" s="17">
        <f t="shared" ref="B12:G12" si="2">B10/B9*100</f>
        <v>0</v>
      </c>
      <c r="C12" s="17">
        <f t="shared" si="2"/>
        <v>12.517894670218761</v>
      </c>
      <c r="D12" s="17">
        <f t="shared" si="2"/>
        <v>14.584875620861038</v>
      </c>
      <c r="E12" s="17">
        <f t="shared" si="2"/>
        <v>0</v>
      </c>
      <c r="F12" s="17">
        <f t="shared" si="2"/>
        <v>98.344093514944348</v>
      </c>
      <c r="G12" s="17">
        <f t="shared" si="2"/>
        <v>93.187117315601441</v>
      </c>
    </row>
    <row r="13" spans="1:16" ht="22" x14ac:dyDescent="0.3">
      <c r="A13" s="2" t="s">
        <v>36</v>
      </c>
      <c r="B13" s="6">
        <f t="shared" ref="B13:G13" si="3">B9/B2*100</f>
        <v>39.96349535454388</v>
      </c>
      <c r="C13" s="6">
        <f t="shared" si="3"/>
        <v>39.07845175510937</v>
      </c>
      <c r="D13" s="6">
        <f t="shared" si="3"/>
        <v>41.302632175553384</v>
      </c>
      <c r="E13" s="6">
        <f t="shared" si="3"/>
        <v>49.392686079428465</v>
      </c>
      <c r="F13" s="6">
        <f t="shared" si="3"/>
        <v>31.462130006188399</v>
      </c>
      <c r="G13" s="6">
        <f t="shared" si="3"/>
        <v>23.994478223919181</v>
      </c>
    </row>
    <row r="14" spans="1:16" ht="22" x14ac:dyDescent="0.3">
      <c r="A14" s="2" t="s">
        <v>3</v>
      </c>
      <c r="B14" s="14">
        <v>8.73</v>
      </c>
      <c r="C14" s="13">
        <v>9.1207919999999998</v>
      </c>
      <c r="D14" s="13">
        <v>8.8173569999999994</v>
      </c>
      <c r="E14" s="13">
        <v>13.72</v>
      </c>
      <c r="F14" s="13">
        <v>4.33</v>
      </c>
      <c r="G14" s="13">
        <v>3.37</v>
      </c>
    </row>
    <row r="15" spans="1:16" ht="22" x14ac:dyDescent="0.3">
      <c r="A15" s="2" t="s">
        <v>4</v>
      </c>
      <c r="B15" s="13">
        <v>0.6089</v>
      </c>
      <c r="C15" s="13">
        <v>0.65290000000000004</v>
      </c>
      <c r="D15" s="13">
        <v>0.77759999999999996</v>
      </c>
      <c r="E15" s="13">
        <v>0.69120000000000004</v>
      </c>
      <c r="F15" s="13">
        <v>0.38329999999999997</v>
      </c>
      <c r="G15" s="13">
        <v>0.44119999999999998</v>
      </c>
    </row>
    <row r="16" spans="1:16" ht="22" x14ac:dyDescent="0.3">
      <c r="A16" s="2" t="s">
        <v>11</v>
      </c>
      <c r="B16" s="7"/>
      <c r="C16" s="7"/>
      <c r="D16" s="7"/>
      <c r="E16" s="6">
        <f>100*E2/B2</f>
        <v>138.51056159165466</v>
      </c>
      <c r="F16" s="6">
        <f>100*F2/C2</f>
        <v>80.927632083295578</v>
      </c>
      <c r="G16" s="6">
        <f>100*G2/D2</f>
        <v>67.181457148776062</v>
      </c>
    </row>
    <row r="17" spans="1:7" ht="22" x14ac:dyDescent="0.3">
      <c r="A17" s="2" t="s">
        <v>9</v>
      </c>
      <c r="B17" s="7"/>
      <c r="C17" s="6">
        <f>100*C2/$B$2</f>
        <v>97.400603605720192</v>
      </c>
      <c r="D17" s="6">
        <f>100*D2/$B$2</f>
        <v>79.095145774590264</v>
      </c>
      <c r="E17" s="5"/>
      <c r="F17" s="6">
        <f>100*F2/$E$2</f>
        <v>56.908297264239494</v>
      </c>
      <c r="G17" s="6">
        <f>100*G2/$E$2</f>
        <v>38.363335513701266</v>
      </c>
    </row>
    <row r="18" spans="1:7" ht="22" x14ac:dyDescent="0.3">
      <c r="A18" s="2" t="s">
        <v>10</v>
      </c>
      <c r="B18" s="7"/>
      <c r="C18" s="6">
        <f>100*C9/$B$9</f>
        <v>95.243540515078919</v>
      </c>
      <c r="D18" s="6">
        <f>100*D9/$B$9</f>
        <v>81.745545123550727</v>
      </c>
      <c r="E18" s="5"/>
      <c r="F18" s="6">
        <f>100*F9/$E$9</f>
        <v>36.24942049272402</v>
      </c>
      <c r="G18" s="6">
        <f>100*G9/$E$9</f>
        <v>18.63652883951562</v>
      </c>
    </row>
    <row r="19" spans="1:7" ht="22" x14ac:dyDescent="0.3">
      <c r="A19" s="3" t="s">
        <v>19</v>
      </c>
      <c r="B19" s="15">
        <v>2428.5</v>
      </c>
      <c r="C19" s="15">
        <v>3045.2</v>
      </c>
      <c r="D19" s="15">
        <v>3150.9</v>
      </c>
      <c r="E19" s="15">
        <v>2643.3454999999999</v>
      </c>
      <c r="F19" s="15">
        <v>11988.4175</v>
      </c>
      <c r="G19" s="15">
        <v>15332.190500000001</v>
      </c>
    </row>
    <row r="20" spans="1:7" ht="21" x14ac:dyDescent="0.25">
      <c r="B20" s="8"/>
      <c r="C20" s="8"/>
      <c r="D20" s="8"/>
      <c r="E20" s="8"/>
      <c r="F20" s="8"/>
      <c r="G20" s="8"/>
    </row>
    <row r="21" spans="1:7" ht="24" x14ac:dyDescent="0.3">
      <c r="A21" s="26" t="s">
        <v>16</v>
      </c>
      <c r="B21" s="1" t="s">
        <v>2</v>
      </c>
      <c r="C21" s="1" t="s">
        <v>5</v>
      </c>
      <c r="D21" s="1" t="s">
        <v>14</v>
      </c>
      <c r="E21" s="1" t="s">
        <v>6</v>
      </c>
      <c r="F21" s="1" t="s">
        <v>7</v>
      </c>
      <c r="G21" s="1" t="s">
        <v>8</v>
      </c>
    </row>
    <row r="22" spans="1:7" ht="22" x14ac:dyDescent="0.3">
      <c r="A22" s="2" t="s">
        <v>0</v>
      </c>
      <c r="B22" s="16">
        <v>53034650000</v>
      </c>
      <c r="C22" s="9">
        <v>53473780000</v>
      </c>
      <c r="D22" s="9">
        <v>40784140000</v>
      </c>
      <c r="E22" s="9">
        <v>73432270000</v>
      </c>
      <c r="F22" s="9">
        <v>55602820000</v>
      </c>
      <c r="G22" s="9">
        <v>32516670000</v>
      </c>
    </row>
    <row r="23" spans="1:7" ht="22" x14ac:dyDescent="0.3">
      <c r="A23" s="2" t="s">
        <v>1</v>
      </c>
      <c r="B23" s="16">
        <v>21201650000</v>
      </c>
      <c r="C23" s="9">
        <v>27774280000</v>
      </c>
      <c r="D23" s="9">
        <v>27782310000</v>
      </c>
      <c r="E23" s="9">
        <v>36283300000</v>
      </c>
      <c r="F23" s="9">
        <v>12988785000</v>
      </c>
      <c r="G23" s="9">
        <v>12919827500</v>
      </c>
    </row>
    <row r="24" spans="1:7" ht="22" x14ac:dyDescent="0.3">
      <c r="A24" s="2" t="s">
        <v>17</v>
      </c>
      <c r="B24" s="16">
        <v>9038950000</v>
      </c>
      <c r="C24" s="9">
        <v>9090077500</v>
      </c>
      <c r="D24" s="9">
        <v>6630087500</v>
      </c>
      <c r="E24" s="9">
        <v>14119567500</v>
      </c>
      <c r="F24" s="9">
        <v>8630680000</v>
      </c>
      <c r="G24" s="9">
        <v>5251022500</v>
      </c>
    </row>
    <row r="25" spans="1:7" ht="22" x14ac:dyDescent="0.3">
      <c r="A25" s="2" t="s">
        <v>18</v>
      </c>
      <c r="B25" s="16">
        <v>21201650000</v>
      </c>
      <c r="C25" s="9">
        <v>18684200000</v>
      </c>
      <c r="D25" s="9">
        <v>21152220000</v>
      </c>
      <c r="E25" s="9">
        <v>36283300000</v>
      </c>
      <c r="F25" s="9">
        <v>4358100000</v>
      </c>
      <c r="G25" s="9">
        <v>2345700000</v>
      </c>
    </row>
    <row r="26" spans="1:7" ht="22" x14ac:dyDescent="0.3">
      <c r="A26" s="2" t="s">
        <v>13</v>
      </c>
      <c r="B26" s="28">
        <v>42.633238450780951</v>
      </c>
      <c r="C26" s="28">
        <v>32.728400160148169</v>
      </c>
      <c r="D26" s="28">
        <v>23.864421281023787</v>
      </c>
      <c r="E26" s="13">
        <v>38.914783109584853</v>
      </c>
      <c r="F26" s="13">
        <v>66.447169615941746</v>
      </c>
      <c r="G26" s="13">
        <v>40.643131651719031</v>
      </c>
    </row>
    <row r="27" spans="1:7" ht="22" x14ac:dyDescent="0.3">
      <c r="A27" s="2" t="s">
        <v>12</v>
      </c>
      <c r="B27" s="28">
        <v>39.976999929480023</v>
      </c>
      <c r="C27" s="28">
        <v>53.767729775646757</v>
      </c>
      <c r="D27" s="28">
        <v>66.230656618307364</v>
      </c>
      <c r="E27" s="13">
        <v>12.348222228726268</v>
      </c>
      <c r="F27" s="13">
        <v>31.070667622555828</v>
      </c>
      <c r="G27" s="13">
        <v>45.845636178793271</v>
      </c>
    </row>
    <row r="28" spans="1:7" ht="22" x14ac:dyDescent="0.3">
      <c r="A28" s="2"/>
      <c r="B28" s="16"/>
      <c r="C28" s="9"/>
      <c r="D28" s="9"/>
      <c r="E28" s="9"/>
      <c r="F28" s="9"/>
      <c r="G28" s="9"/>
    </row>
    <row r="29" spans="1:7" ht="22" x14ac:dyDescent="0.3">
      <c r="A29" s="2" t="s">
        <v>37</v>
      </c>
      <c r="B29" s="11">
        <f>B30+B31</f>
        <v>21201667900</v>
      </c>
      <c r="C29" s="11">
        <f t="shared" ref="C29:G29" si="4">C30+C31</f>
        <v>20193563870</v>
      </c>
      <c r="D29" s="11">
        <f t="shared" si="4"/>
        <v>17325557870</v>
      </c>
      <c r="E29" s="11">
        <f t="shared" si="4"/>
        <v>36283320000</v>
      </c>
      <c r="F29" s="11">
        <f t="shared" si="4"/>
        <v>22360608150</v>
      </c>
      <c r="G29" s="11">
        <f t="shared" si="4"/>
        <v>10934725320</v>
      </c>
    </row>
    <row r="30" spans="1:7" ht="22" x14ac:dyDescent="0.3">
      <c r="A30" s="2" t="s">
        <v>33</v>
      </c>
      <c r="B30" s="5">
        <v>0</v>
      </c>
      <c r="C30" s="5">
        <v>2526910970</v>
      </c>
      <c r="D30" s="5">
        <v>2526910970</v>
      </c>
      <c r="E30" s="12">
        <v>0</v>
      </c>
      <c r="F30" s="5">
        <v>21768150600</v>
      </c>
      <c r="G30" s="5">
        <v>10474058150</v>
      </c>
    </row>
    <row r="31" spans="1:7" ht="22" x14ac:dyDescent="0.3">
      <c r="A31" s="2" t="s">
        <v>34</v>
      </c>
      <c r="B31" s="5">
        <v>21201667900</v>
      </c>
      <c r="C31" s="5">
        <v>17666652900</v>
      </c>
      <c r="D31" s="5">
        <v>14798646900</v>
      </c>
      <c r="E31" s="5">
        <v>36283320000</v>
      </c>
      <c r="F31" s="5">
        <v>592457550</v>
      </c>
      <c r="G31" s="5">
        <v>460667170</v>
      </c>
    </row>
    <row r="32" spans="1:7" ht="22" x14ac:dyDescent="0.3">
      <c r="A32" s="2" t="s">
        <v>35</v>
      </c>
      <c r="B32" s="17">
        <f>B30/B29*100</f>
        <v>0</v>
      </c>
      <c r="C32" s="17">
        <f t="shared" ref="C32:D32" si="5">C30/C29*100</f>
        <v>12.513447285815824</v>
      </c>
      <c r="D32" s="17">
        <f t="shared" si="5"/>
        <v>14.584875066998348</v>
      </c>
      <c r="E32" s="17">
        <f>E30/E29*100</f>
        <v>0</v>
      </c>
      <c r="F32" s="17">
        <f t="shared" ref="F32:G32" si="6">F30/F29*100</f>
        <v>97.350440801852699</v>
      </c>
      <c r="G32" s="17">
        <f t="shared" si="6"/>
        <v>95.787117128974202</v>
      </c>
    </row>
    <row r="33" spans="1:7" ht="22" x14ac:dyDescent="0.3">
      <c r="A33" s="2" t="s">
        <v>36</v>
      </c>
      <c r="B33" s="6">
        <f>B29/B22*100</f>
        <v>39.9770110672928</v>
      </c>
      <c r="C33" s="6">
        <f>C29/C22*100</f>
        <v>37.763486834108228</v>
      </c>
      <c r="D33" s="6">
        <f t="shared" ref="D33" si="7">D29/D22*100</f>
        <v>42.48111611523499</v>
      </c>
      <c r="E33" s="6">
        <f>E29/E22*100</f>
        <v>49.410592917800308</v>
      </c>
      <c r="F33" s="6">
        <f>F29/F22*100</f>
        <v>40.214881457451256</v>
      </c>
      <c r="G33" s="6">
        <f>G29/G22*100</f>
        <v>33.628060068881595</v>
      </c>
    </row>
    <row r="34" spans="1:7" ht="22" x14ac:dyDescent="0.3">
      <c r="A34" s="2" t="s">
        <v>3</v>
      </c>
      <c r="B34" s="29">
        <v>8.6980489999999993</v>
      </c>
      <c r="C34" s="29">
        <v>9.3073940000000004</v>
      </c>
      <c r="D34" s="29">
        <v>8.9565999999999999</v>
      </c>
      <c r="E34" s="29">
        <v>13.86121</v>
      </c>
      <c r="F34" s="29">
        <v>5.8983860000000004</v>
      </c>
      <c r="G34" s="29">
        <v>4.1845610000000004</v>
      </c>
    </row>
    <row r="35" spans="1:7" ht="22" x14ac:dyDescent="0.3">
      <c r="A35" s="2" t="s">
        <v>4</v>
      </c>
      <c r="B35" s="29">
        <v>0.60670000000000002</v>
      </c>
      <c r="C35" s="29">
        <v>0.64380000000000004</v>
      </c>
      <c r="D35" s="29">
        <v>0.81230000000000002</v>
      </c>
      <c r="E35" s="29">
        <v>0.69830000000000003</v>
      </c>
      <c r="F35" s="29" t="s">
        <v>20</v>
      </c>
      <c r="G35" s="29">
        <v>0.47589999999999999</v>
      </c>
    </row>
    <row r="36" spans="1:7" ht="22" x14ac:dyDescent="0.3">
      <c r="A36" s="2" t="s">
        <v>11</v>
      </c>
      <c r="B36" s="7"/>
      <c r="C36" s="7"/>
      <c r="D36" s="7"/>
      <c r="E36" s="6">
        <f>100*E22/B22</f>
        <v>138.46093073113522</v>
      </c>
      <c r="F36" s="6">
        <f>100*F22/C22</f>
        <v>103.98146530879247</v>
      </c>
      <c r="G36" s="6">
        <f>100*G22/D22</f>
        <v>79.728713171345532</v>
      </c>
    </row>
    <row r="37" spans="1:7" ht="22" x14ac:dyDescent="0.3">
      <c r="A37" s="2" t="s">
        <v>9</v>
      </c>
      <c r="B37" s="7"/>
      <c r="C37" s="6">
        <f>100*C22/$B$22</f>
        <v>100.82800584146402</v>
      </c>
      <c r="D37" s="6">
        <f>100*D22/$B$22</f>
        <v>76.90093174933746</v>
      </c>
      <c r="E37" s="5"/>
      <c r="F37" s="6">
        <f>100*F22/$E$22</f>
        <v>75.719870841525122</v>
      </c>
      <c r="G37" s="6">
        <f>100*G22/$E$22</f>
        <v>44.281172296593851</v>
      </c>
    </row>
    <row r="38" spans="1:7" ht="22" x14ac:dyDescent="0.3">
      <c r="A38" s="2" t="s">
        <v>10</v>
      </c>
      <c r="B38" s="7"/>
      <c r="C38" s="6">
        <f>100*C29/$B$29</f>
        <v>95.245166395611733</v>
      </c>
      <c r="D38" s="6">
        <f>100*D29/$B$29</f>
        <v>81.717900458199324</v>
      </c>
      <c r="E38" s="5"/>
      <c r="F38" s="6">
        <f>100*F29/$E$29</f>
        <v>61.62778971163609</v>
      </c>
      <c r="G38" s="6">
        <f>100*G29/$E$29</f>
        <v>30.137058350779366</v>
      </c>
    </row>
    <row r="39" spans="1:7" ht="22" x14ac:dyDescent="0.3">
      <c r="A39" s="3" t="s">
        <v>19</v>
      </c>
      <c r="B39" s="15">
        <v>2437.5201999999999</v>
      </c>
      <c r="C39" s="15">
        <v>2441.1215000000002</v>
      </c>
      <c r="D39" s="15">
        <v>2537.6352000000002</v>
      </c>
      <c r="E39" s="15">
        <v>2617.6156000000001</v>
      </c>
      <c r="F39" s="15">
        <v>7481.4957999999997</v>
      </c>
      <c r="G39" s="15">
        <v>10642.370800000001</v>
      </c>
    </row>
    <row r="45" spans="1:7" x14ac:dyDescent="0.2">
      <c r="A45" s="25"/>
      <c r="B45" s="25" t="s">
        <v>32</v>
      </c>
      <c r="C45" s="25" t="s">
        <v>31</v>
      </c>
      <c r="D45" s="25" t="s">
        <v>30</v>
      </c>
      <c r="E45" s="25" t="s">
        <v>29</v>
      </c>
    </row>
    <row r="46" spans="1:7" x14ac:dyDescent="0.2">
      <c r="A46" s="25" t="s">
        <v>28</v>
      </c>
      <c r="B46" s="19">
        <v>2429</v>
      </c>
      <c r="C46" s="19">
        <v>3058.15</v>
      </c>
      <c r="D46" s="19">
        <v>1517</v>
      </c>
      <c r="E46" s="19">
        <v>1826.02</v>
      </c>
    </row>
    <row r="47" spans="1:7" x14ac:dyDescent="0.2">
      <c r="A47" s="25" t="s">
        <v>38</v>
      </c>
      <c r="B47" s="20">
        <v>19.97</v>
      </c>
      <c r="C47">
        <v>26.61</v>
      </c>
      <c r="D47" s="19">
        <v>20.43</v>
      </c>
      <c r="E47" s="19">
        <v>25.34</v>
      </c>
    </row>
    <row r="48" spans="1:7" x14ac:dyDescent="0.2">
      <c r="A48" s="25" t="s">
        <v>43</v>
      </c>
      <c r="B48" s="19">
        <v>1845.7765999999999</v>
      </c>
      <c r="C48" s="19">
        <v>2015.7011</v>
      </c>
      <c r="D48" s="19">
        <v>1115.8731</v>
      </c>
      <c r="E48" s="19">
        <v>1265.5443</v>
      </c>
    </row>
    <row r="49" spans="1:5" x14ac:dyDescent="0.2">
      <c r="A49" s="25" t="s">
        <v>39</v>
      </c>
      <c r="B49" s="19">
        <v>16.0822</v>
      </c>
      <c r="C49" s="19">
        <v>17.553100000000001</v>
      </c>
      <c r="D49" s="19">
        <v>15.433400000000001</v>
      </c>
      <c r="E49" s="19">
        <v>17.569900000000001</v>
      </c>
    </row>
    <row r="50" spans="1:5" x14ac:dyDescent="0.2">
      <c r="A50" s="25" t="s">
        <v>42</v>
      </c>
      <c r="B50" s="19">
        <v>982.8039</v>
      </c>
      <c r="C50" s="19">
        <v>1221.1306</v>
      </c>
      <c r="D50" s="19">
        <v>665.1037</v>
      </c>
      <c r="E50" s="19">
        <v>785.60789999999997</v>
      </c>
    </row>
    <row r="51" spans="1:5" x14ac:dyDescent="0.2">
      <c r="A51" s="25" t="s">
        <v>40</v>
      </c>
      <c r="B51" s="19">
        <v>8.6484000000000005</v>
      </c>
      <c r="C51" s="19">
        <v>10.623900000000001</v>
      </c>
      <c r="D51" s="19">
        <v>8.9351000000000003</v>
      </c>
      <c r="E51" s="19">
        <v>10.902100000000001</v>
      </c>
    </row>
    <row r="52" spans="1:5" x14ac:dyDescent="0.2">
      <c r="A52" s="25" t="s">
        <v>23</v>
      </c>
      <c r="B52" s="20">
        <v>2643.3454999999999</v>
      </c>
      <c r="C52" s="20">
        <v>2437.5201999999999</v>
      </c>
      <c r="D52" s="20">
        <v>2428.5491999999999</v>
      </c>
      <c r="E52" s="20">
        <v>2617.6156000000001</v>
      </c>
    </row>
    <row r="53" spans="1:5" x14ac:dyDescent="0.2">
      <c r="A53" s="22" t="s">
        <v>27</v>
      </c>
      <c r="B53" s="22">
        <f>B50/B52</f>
        <v>0.37180304277288007</v>
      </c>
      <c r="C53" s="22">
        <f>C50/C52</f>
        <v>0.50097250476119126</v>
      </c>
      <c r="D53" s="22">
        <f>D50/D52</f>
        <v>0.27386873611619644</v>
      </c>
      <c r="E53" s="22">
        <f>E50/E52</f>
        <v>0.30012347878733608</v>
      </c>
    </row>
    <row r="54" spans="1:5" x14ac:dyDescent="0.2">
      <c r="A54" s="22" t="s">
        <v>26</v>
      </c>
      <c r="B54" s="22">
        <f>B55/B56</f>
        <v>0.3075995325041927</v>
      </c>
      <c r="C54" s="22">
        <f>C55/C56</f>
        <v>0.47606208867522565</v>
      </c>
      <c r="D54" s="22">
        <f>D55/D56</f>
        <v>0.1491508950201309</v>
      </c>
      <c r="E54" s="22">
        <f>E55/E56</f>
        <v>0.22294616539115081</v>
      </c>
    </row>
    <row r="55" spans="1:5" x14ac:dyDescent="0.2">
      <c r="A55" s="22" t="s">
        <v>24</v>
      </c>
      <c r="B55" s="24">
        <v>936.69010000000003</v>
      </c>
      <c r="C55" s="22">
        <v>1162.1253999999999</v>
      </c>
      <c r="D55" s="24">
        <v>1788.0832</v>
      </c>
      <c r="E55" s="24">
        <v>1667.9708000000001</v>
      </c>
    </row>
    <row r="56" spans="1:5" x14ac:dyDescent="0.2">
      <c r="A56" s="22" t="s">
        <v>23</v>
      </c>
      <c r="B56" s="23">
        <v>3045.1610000000001</v>
      </c>
      <c r="C56" s="23">
        <v>2441.1215000000002</v>
      </c>
      <c r="D56" s="23">
        <v>11988.4175</v>
      </c>
      <c r="E56" s="23">
        <v>7481.4957999999997</v>
      </c>
    </row>
    <row r="57" spans="1:5" x14ac:dyDescent="0.2">
      <c r="A57" s="22" t="s">
        <v>25</v>
      </c>
      <c r="B57" s="22">
        <f>B58/B59</f>
        <v>0.3067373858488428</v>
      </c>
      <c r="C57" s="22">
        <f>C58/C59</f>
        <v>0.47315075074620649</v>
      </c>
      <c r="D57" s="22">
        <f>D58/D59</f>
        <v>0.14775732795649779</v>
      </c>
      <c r="E57" s="22">
        <f>E58/E59</f>
        <v>0.21598709001945318</v>
      </c>
    </row>
    <row r="58" spans="1:5" x14ac:dyDescent="0.2">
      <c r="A58" t="s">
        <v>24</v>
      </c>
      <c r="B58" s="21">
        <v>966.48839999999996</v>
      </c>
      <c r="C58" s="21">
        <v>1200.684</v>
      </c>
      <c r="D58" s="21">
        <v>2265.4434999999999</v>
      </c>
      <c r="E58" s="21">
        <v>2298.6147000000001</v>
      </c>
    </row>
    <row r="59" spans="1:5" x14ac:dyDescent="0.2">
      <c r="A59" t="s">
        <v>23</v>
      </c>
      <c r="B59" s="20">
        <v>3150.866</v>
      </c>
      <c r="C59" s="20">
        <v>2537.6352000000002</v>
      </c>
      <c r="D59" s="20">
        <v>15332.190500000001</v>
      </c>
      <c r="E59" s="20">
        <v>10642.370800000001</v>
      </c>
    </row>
    <row r="60" spans="1:5" x14ac:dyDescent="0.2">
      <c r="A60" s="19" t="s">
        <v>22</v>
      </c>
      <c r="B60" s="18">
        <v>1919083</v>
      </c>
      <c r="C60" s="18">
        <v>1822976</v>
      </c>
      <c r="D60" s="18">
        <v>2179212</v>
      </c>
      <c r="E60" s="18">
        <v>2109645</v>
      </c>
    </row>
    <row r="61" spans="1:5" x14ac:dyDescent="0.2">
      <c r="A61" s="19" t="s">
        <v>21</v>
      </c>
      <c r="B61" s="18">
        <v>29520</v>
      </c>
      <c r="C61" s="18">
        <v>14508</v>
      </c>
      <c r="D61" s="18">
        <v>17841</v>
      </c>
      <c r="E61" s="18">
        <v>12671</v>
      </c>
    </row>
    <row r="62" spans="1:5" x14ac:dyDescent="0.2">
      <c r="A62" t="s">
        <v>41</v>
      </c>
      <c r="B62">
        <v>0.81</v>
      </c>
      <c r="C62">
        <v>1.51</v>
      </c>
      <c r="D62" s="21">
        <v>0.83</v>
      </c>
      <c r="E62">
        <v>1.54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D33F-37AD-8545-ABFA-7DFFBE54AB91}">
  <dimension ref="A2:K27"/>
  <sheetViews>
    <sheetView topLeftCell="D1" workbookViewId="0">
      <selection activeCell="O4" sqref="O4"/>
    </sheetView>
  </sheetViews>
  <sheetFormatPr baseColWidth="10" defaultRowHeight="16" x14ac:dyDescent="0.2"/>
  <cols>
    <col min="1" max="1" width="34.83203125" customWidth="1"/>
    <col min="2" max="2" width="16.83203125" customWidth="1"/>
    <col min="3" max="3" width="12.33203125" customWidth="1"/>
    <col min="4" max="4" width="7.83203125" customWidth="1"/>
    <col min="5" max="5" width="23.6640625" customWidth="1"/>
    <col min="6" max="6" width="11.6640625" customWidth="1"/>
    <col min="7" max="7" width="10.33203125" customWidth="1"/>
    <col min="8" max="8" width="9.6640625" customWidth="1"/>
  </cols>
  <sheetData>
    <row r="2" spans="1:7" x14ac:dyDescent="0.2">
      <c r="A2" t="s">
        <v>44</v>
      </c>
      <c r="B2" t="s">
        <v>47</v>
      </c>
      <c r="C2" t="s">
        <v>48</v>
      </c>
      <c r="D2" t="s">
        <v>52</v>
      </c>
      <c r="E2" t="s">
        <v>45</v>
      </c>
      <c r="F2" t="s">
        <v>53</v>
      </c>
    </row>
    <row r="3" spans="1:7" x14ac:dyDescent="0.2">
      <c r="A3" t="s">
        <v>46</v>
      </c>
      <c r="B3">
        <v>14.28</v>
      </c>
      <c r="C3">
        <v>8.76</v>
      </c>
      <c r="D3">
        <v>83.31</v>
      </c>
      <c r="E3">
        <v>201</v>
      </c>
      <c r="F3">
        <v>7.0999999999999994E-2</v>
      </c>
    </row>
    <row r="4" spans="1:7" x14ac:dyDescent="0.2">
      <c r="A4" t="s">
        <v>51</v>
      </c>
      <c r="B4">
        <v>2.86</v>
      </c>
      <c r="C4">
        <v>2.0499999999999998</v>
      </c>
      <c r="D4">
        <v>16.690000000000001</v>
      </c>
      <c r="E4">
        <v>10</v>
      </c>
      <c r="F4">
        <v>0.28599999999999998</v>
      </c>
    </row>
    <row r="5" spans="1:7" x14ac:dyDescent="0.2">
      <c r="A5" t="s">
        <v>49</v>
      </c>
      <c r="B5">
        <v>14.28</v>
      </c>
      <c r="C5">
        <v>8.91</v>
      </c>
      <c r="D5">
        <v>81.069999999999993</v>
      </c>
      <c r="E5">
        <v>201</v>
      </c>
      <c r="F5">
        <v>7.0999999999999994E-2</v>
      </c>
    </row>
    <row r="6" spans="1:7" x14ac:dyDescent="0.2">
      <c r="A6" t="s">
        <v>50</v>
      </c>
      <c r="B6">
        <v>2.95</v>
      </c>
      <c r="C6">
        <v>2.1</v>
      </c>
      <c r="D6">
        <v>18.93</v>
      </c>
      <c r="E6">
        <v>10</v>
      </c>
      <c r="F6">
        <v>0.29499999999999998</v>
      </c>
    </row>
    <row r="11" spans="1:7" ht="21" x14ac:dyDescent="0.25">
      <c r="B11" s="11">
        <f>B12+B13</f>
        <v>0</v>
      </c>
      <c r="C11" s="11" t="e">
        <f t="shared" ref="C11:G11" si="0">C12+C13</f>
        <v>#VALUE!</v>
      </c>
      <c r="D11" s="11">
        <f t="shared" si="0"/>
        <v>0</v>
      </c>
      <c r="E11" s="11">
        <f t="shared" si="0"/>
        <v>0</v>
      </c>
      <c r="F11" s="11" t="e">
        <f t="shared" si="0"/>
        <v>#VALUE!</v>
      </c>
      <c r="G11" s="11">
        <f t="shared" si="0"/>
        <v>0</v>
      </c>
    </row>
    <row r="13" spans="1:7" x14ac:dyDescent="0.2">
      <c r="C13" t="s">
        <v>54</v>
      </c>
      <c r="F13" t="s">
        <v>55</v>
      </c>
    </row>
    <row r="14" spans="1:7" x14ac:dyDescent="0.2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  <c r="G14" t="s">
        <v>65</v>
      </c>
    </row>
    <row r="15" spans="1:7" x14ac:dyDescent="0.2">
      <c r="A15" t="s">
        <v>58</v>
      </c>
      <c r="B15">
        <v>21201667900</v>
      </c>
      <c r="C15">
        <v>20193563870</v>
      </c>
      <c r="D15">
        <v>17325557870</v>
      </c>
      <c r="E15">
        <v>36283320000</v>
      </c>
      <c r="F15">
        <v>22360608150</v>
      </c>
      <c r="G15">
        <v>10934725320</v>
      </c>
    </row>
    <row r="16" spans="1:7" x14ac:dyDescent="0.2">
      <c r="A16" t="s">
        <v>57</v>
      </c>
      <c r="B16">
        <f>B15</f>
        <v>21201667900</v>
      </c>
      <c r="C16">
        <f>B15/2</f>
        <v>10600833950</v>
      </c>
      <c r="D16">
        <f>B15/4</f>
        <v>5300416975</v>
      </c>
      <c r="E16">
        <f>E15</f>
        <v>36283320000</v>
      </c>
      <c r="F16">
        <f>E15/2</f>
        <v>18141660000</v>
      </c>
      <c r="G16">
        <f>E15/4</f>
        <v>9070830000</v>
      </c>
    </row>
    <row r="18" spans="2:11" x14ac:dyDescent="0.2">
      <c r="D18" t="s">
        <v>56</v>
      </c>
    </row>
    <row r="20" spans="2:11" x14ac:dyDescent="0.2">
      <c r="C20" t="s">
        <v>66</v>
      </c>
      <c r="D20" t="s">
        <v>68</v>
      </c>
      <c r="E20" t="s">
        <v>69</v>
      </c>
      <c r="F20" t="s">
        <v>67</v>
      </c>
    </row>
    <row r="21" spans="2:11" x14ac:dyDescent="0.2">
      <c r="C21">
        <v>13.86</v>
      </c>
      <c r="D21">
        <v>13.5</v>
      </c>
      <c r="E21">
        <v>8.5</v>
      </c>
      <c r="F21">
        <v>8.6999999999999993</v>
      </c>
    </row>
    <row r="22" spans="2:11" x14ac:dyDescent="0.2">
      <c r="F22" t="s">
        <v>70</v>
      </c>
      <c r="G22" t="s">
        <v>5</v>
      </c>
      <c r="H22" t="s">
        <v>14</v>
      </c>
      <c r="I22" t="s">
        <v>71</v>
      </c>
      <c r="J22" t="s">
        <v>7</v>
      </c>
      <c r="K22" t="s">
        <v>8</v>
      </c>
    </row>
    <row r="23" spans="2:11" ht="22" x14ac:dyDescent="0.3">
      <c r="E23" s="2" t="s">
        <v>15</v>
      </c>
      <c r="F23" s="30">
        <v>8.73</v>
      </c>
      <c r="G23" s="31">
        <v>9.1207919999999998</v>
      </c>
      <c r="H23" s="31">
        <v>8.8173569999999994</v>
      </c>
      <c r="I23" s="31">
        <v>13.72</v>
      </c>
      <c r="J23" s="31">
        <v>4.33</v>
      </c>
      <c r="K23" s="31">
        <v>3.37</v>
      </c>
    </row>
    <row r="24" spans="2:11" ht="22" x14ac:dyDescent="0.3">
      <c r="E24" s="2" t="s">
        <v>16</v>
      </c>
      <c r="F24" s="29">
        <v>8.6980489999999993</v>
      </c>
      <c r="G24" s="29">
        <v>9.3073940000000004</v>
      </c>
      <c r="H24" s="29">
        <v>8.9565999999999999</v>
      </c>
      <c r="I24" s="29">
        <v>13.86121</v>
      </c>
      <c r="J24" s="29">
        <v>5.8983860000000004</v>
      </c>
      <c r="K24" s="29">
        <v>4.1845610000000004</v>
      </c>
    </row>
    <row r="25" spans="2:11" ht="22" x14ac:dyDescent="0.3">
      <c r="E25" s="2" t="s">
        <v>15</v>
      </c>
      <c r="F25" s="31">
        <v>0.6089</v>
      </c>
      <c r="G25" s="31">
        <v>0.65290000000000004</v>
      </c>
      <c r="H25" s="31">
        <v>0.77759999999999996</v>
      </c>
      <c r="I25" s="31">
        <v>0.69120000000000004</v>
      </c>
      <c r="J25" s="31">
        <v>0.38</v>
      </c>
      <c r="K25" s="31">
        <v>0.44119999999999998</v>
      </c>
    </row>
    <row r="26" spans="2:11" ht="22" x14ac:dyDescent="0.3">
      <c r="E26" s="2" t="s">
        <v>16</v>
      </c>
      <c r="F26" s="29">
        <v>0.60670000000000002</v>
      </c>
      <c r="G26" s="29">
        <v>0.64380000000000004</v>
      </c>
      <c r="H26" s="29">
        <v>0.81230000000000002</v>
      </c>
      <c r="I26" s="29">
        <v>0.69830000000000003</v>
      </c>
      <c r="J26" s="29">
        <v>0.39</v>
      </c>
      <c r="K26" s="29">
        <v>0.47589999999999999</v>
      </c>
    </row>
    <row r="27" spans="2:11" ht="22" x14ac:dyDescent="0.3">
      <c r="B27" s="2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2BA5-358E-DA42-ACB7-591AF647AD4F}">
  <dimension ref="D2:H6"/>
  <sheetViews>
    <sheetView topLeftCell="C1" zoomScale="190" zoomScaleNormal="190" workbookViewId="0">
      <selection activeCell="C7" sqref="C7"/>
    </sheetView>
  </sheetViews>
  <sheetFormatPr baseColWidth="10" defaultRowHeight="16" x14ac:dyDescent="0.2"/>
  <cols>
    <col min="4" max="4" width="21.6640625" customWidth="1"/>
    <col min="5" max="5" width="15.83203125" customWidth="1"/>
    <col min="6" max="6" width="15.6640625" customWidth="1"/>
    <col min="7" max="7" width="14.33203125" customWidth="1"/>
    <col min="8" max="8" width="14.6640625" customWidth="1"/>
  </cols>
  <sheetData>
    <row r="2" spans="4:8" x14ac:dyDescent="0.2">
      <c r="D2" s="32"/>
      <c r="E2" s="32" t="s">
        <v>72</v>
      </c>
      <c r="F2" s="32" t="s">
        <v>73</v>
      </c>
      <c r="G2" s="32" t="s">
        <v>74</v>
      </c>
      <c r="H2" s="32" t="s">
        <v>75</v>
      </c>
    </row>
    <row r="3" spans="4:8" x14ac:dyDescent="0.2">
      <c r="D3" s="32" t="s">
        <v>76</v>
      </c>
      <c r="E3" s="33">
        <v>21632950000</v>
      </c>
      <c r="F3" s="33">
        <v>53032090000</v>
      </c>
      <c r="G3" s="33">
        <v>53034650000</v>
      </c>
      <c r="H3" s="21">
        <v>32437410000</v>
      </c>
    </row>
    <row r="4" spans="4:8" x14ac:dyDescent="0.2">
      <c r="D4" s="32" t="s">
        <v>79</v>
      </c>
      <c r="E4" s="32">
        <v>13.81</v>
      </c>
      <c r="F4" s="32">
        <v>8.6199999999999992</v>
      </c>
      <c r="G4" s="32">
        <v>8.76</v>
      </c>
      <c r="H4" s="32">
        <v>8.76</v>
      </c>
    </row>
    <row r="5" spans="4:8" x14ac:dyDescent="0.2">
      <c r="D5" s="32" t="s">
        <v>77</v>
      </c>
      <c r="E5" s="33">
        <v>0.69350000000000001</v>
      </c>
      <c r="F5" s="33">
        <v>0.59719999999999995</v>
      </c>
      <c r="G5" s="33">
        <v>0.60699999999999998</v>
      </c>
      <c r="H5" s="21">
        <v>0.60660000000000003</v>
      </c>
    </row>
    <row r="6" spans="4:8" x14ac:dyDescent="0.2">
      <c r="D6" s="32" t="s">
        <v>78</v>
      </c>
      <c r="E6" s="33">
        <v>2639.1311000000001</v>
      </c>
      <c r="F6" s="33">
        <v>2476.2664</v>
      </c>
      <c r="G6" s="33" t="s">
        <v>80</v>
      </c>
      <c r="H6" s="21">
        <v>2437.9899999999998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Eitzinger</dc:creator>
  <cp:lastModifiedBy>Microsoft Office User</cp:lastModifiedBy>
  <dcterms:created xsi:type="dcterms:W3CDTF">2020-06-30T05:40:52Z</dcterms:created>
  <dcterms:modified xsi:type="dcterms:W3CDTF">2024-12-26T07:09:10Z</dcterms:modified>
</cp:coreProperties>
</file>