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ish.singh\Downloads\"/>
    </mc:Choice>
  </mc:AlternateContent>
  <bookViews>
    <workbookView xWindow="0" yWindow="0" windowWidth="12600" windowHeight="9645" firstSheet="6" activeTab="7"/>
  </bookViews>
  <sheets>
    <sheet name="Cash Flow" sheetId="1" r:id="rId1"/>
    <sheet name="Operational Drivers" sheetId="2" r:id="rId2"/>
    <sheet name="Income Statement" sheetId="3" r:id="rId3"/>
    <sheet name="Balance Sheet" sheetId="4" r:id="rId4"/>
    <sheet name="Notes" sheetId="5" r:id="rId5"/>
    <sheet name="Income Statement Non-GAAP" sheetId="6" r:id="rId6"/>
    <sheet name="Global Template" sheetId="7" r:id="rId7"/>
    <sheet name="Ratios" sheetId="8" r:id="rId8"/>
    <sheet name="Public Guidance" sheetId="9" r:id="rId9"/>
    <sheet name="Industry Template" sheetId="10" r:id="rId10"/>
  </sheets>
  <calcPr calcId="162913"/>
</workbook>
</file>

<file path=xl/calcChain.xml><?xml version="1.0" encoding="utf-8"?>
<calcChain xmlns="http://schemas.openxmlformats.org/spreadsheetml/2006/main">
  <c r="BV24" i="10" l="1"/>
  <c r="BU24" i="10"/>
  <c r="BT24" i="10"/>
  <c r="BS24" i="10"/>
  <c r="BS26" i="10" s="1"/>
  <c r="BR24" i="10"/>
  <c r="BQ24" i="10"/>
  <c r="BP24" i="10"/>
  <c r="BO24" i="10"/>
  <c r="BO26" i="10" s="1"/>
  <c r="BN24" i="10"/>
  <c r="BM24" i="10"/>
  <c r="BL24" i="10"/>
  <c r="BK24" i="10"/>
  <c r="BK26" i="10" s="1"/>
  <c r="BJ24" i="10"/>
  <c r="BI24" i="10"/>
  <c r="BH24" i="10"/>
  <c r="BG24" i="10"/>
  <c r="BG26" i="10" s="1"/>
  <c r="BF24" i="10"/>
  <c r="BE24" i="10"/>
  <c r="BD24" i="10"/>
  <c r="BC24" i="10"/>
  <c r="BC26" i="10" s="1"/>
  <c r="BB24" i="10"/>
  <c r="BA24" i="10"/>
  <c r="AZ24" i="10"/>
  <c r="AY24" i="10"/>
  <c r="AY26" i="10" s="1"/>
  <c r="AX24" i="10"/>
  <c r="AW24" i="10"/>
  <c r="AV24" i="10"/>
  <c r="AU24" i="10"/>
  <c r="AU26" i="10" s="1"/>
  <c r="AT24" i="10"/>
  <c r="AS24" i="10"/>
  <c r="AR24" i="10"/>
  <c r="AQ24" i="10"/>
  <c r="AQ26" i="10" s="1"/>
  <c r="AP24" i="10"/>
  <c r="AO24" i="10"/>
  <c r="AN24" i="10"/>
  <c r="AM24" i="10"/>
  <c r="AM26" i="10" s="1"/>
  <c r="AL24" i="10"/>
  <c r="AK24" i="10"/>
  <c r="AJ24" i="10"/>
  <c r="AI24" i="10"/>
  <c r="AI26" i="10" s="1"/>
  <c r="AH24" i="10"/>
  <c r="AG24" i="10"/>
  <c r="AF24" i="10"/>
  <c r="AE24" i="10"/>
  <c r="AE26" i="10" s="1"/>
  <c r="AD24" i="10"/>
  <c r="AC24" i="10"/>
  <c r="AB24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BV22" i="10"/>
  <c r="BV25" i="10" s="1"/>
  <c r="BU22" i="10"/>
  <c r="BU25" i="10" s="1"/>
  <c r="BT22" i="10"/>
  <c r="BT25" i="10" s="1"/>
  <c r="BS22" i="10"/>
  <c r="BS25" i="10" s="1"/>
  <c r="BR22" i="10"/>
  <c r="BR25" i="10" s="1"/>
  <c r="BQ22" i="10"/>
  <c r="BQ25" i="10" s="1"/>
  <c r="BP22" i="10"/>
  <c r="BP25" i="10" s="1"/>
  <c r="BO22" i="10"/>
  <c r="BO25" i="10" s="1"/>
  <c r="BN22" i="10"/>
  <c r="BN25" i="10" s="1"/>
  <c r="BM22" i="10"/>
  <c r="BM25" i="10" s="1"/>
  <c r="BL22" i="10"/>
  <c r="BL25" i="10" s="1"/>
  <c r="BK22" i="10"/>
  <c r="BK25" i="10" s="1"/>
  <c r="BJ22" i="10"/>
  <c r="BJ25" i="10" s="1"/>
  <c r="BI22" i="10"/>
  <c r="BI25" i="10" s="1"/>
  <c r="BH22" i="10"/>
  <c r="BH25" i="10" s="1"/>
  <c r="BG22" i="10"/>
  <c r="BG25" i="10" s="1"/>
  <c r="BF22" i="10"/>
  <c r="BF25" i="10" s="1"/>
  <c r="BE22" i="10"/>
  <c r="BE25" i="10" s="1"/>
  <c r="BD22" i="10"/>
  <c r="BD25" i="10" s="1"/>
  <c r="BC22" i="10"/>
  <c r="BC25" i="10" s="1"/>
  <c r="BB22" i="10"/>
  <c r="BB25" i="10" s="1"/>
  <c r="BA22" i="10"/>
  <c r="BA25" i="10" s="1"/>
  <c r="AZ22" i="10"/>
  <c r="AZ25" i="10" s="1"/>
  <c r="AY22" i="10"/>
  <c r="AY25" i="10" s="1"/>
  <c r="AX22" i="10"/>
  <c r="AW22" i="10"/>
  <c r="AW25" i="10" s="1"/>
  <c r="AV22" i="10"/>
  <c r="AV25" i="10" s="1"/>
  <c r="AU22" i="10"/>
  <c r="AU25" i="10" s="1"/>
  <c r="AT22" i="10"/>
  <c r="AS22" i="10"/>
  <c r="AS25" i="10" s="1"/>
  <c r="AR22" i="10"/>
  <c r="AR25" i="10" s="1"/>
  <c r="AQ22" i="10"/>
  <c r="AQ25" i="10" s="1"/>
  <c r="AP22" i="10"/>
  <c r="AO22" i="10"/>
  <c r="AO25" i="10" s="1"/>
  <c r="AN22" i="10"/>
  <c r="AN25" i="10" s="1"/>
  <c r="AM22" i="10"/>
  <c r="AM25" i="10" s="1"/>
  <c r="AL22" i="10"/>
  <c r="AK22" i="10"/>
  <c r="AK25" i="10" s="1"/>
  <c r="AJ22" i="10"/>
  <c r="AJ25" i="10" s="1"/>
  <c r="AI22" i="10"/>
  <c r="AI25" i="10" s="1"/>
  <c r="AH22" i="10"/>
  <c r="AG22" i="10"/>
  <c r="AG25" i="10" s="1"/>
  <c r="AF22" i="10"/>
  <c r="AF25" i="10" s="1"/>
  <c r="AE22" i="10"/>
  <c r="AE25" i="10" s="1"/>
  <c r="AD22" i="10"/>
  <c r="AC22" i="10"/>
  <c r="AC25" i="10" s="1"/>
  <c r="AB22" i="10"/>
  <c r="AB25" i="10" s="1"/>
  <c r="AC17" i="10"/>
  <c r="CC16" i="10"/>
  <c r="CB16" i="10"/>
  <c r="CA16" i="10"/>
  <c r="CA18" i="10" s="1"/>
  <c r="BZ16" i="10"/>
  <c r="BZ18" i="10" s="1"/>
  <c r="BY16" i="10"/>
  <c r="BX16" i="10"/>
  <c r="BW16" i="10"/>
  <c r="BW18" i="10" s="1"/>
  <c r="BV16" i="10"/>
  <c r="BV18" i="10" s="1"/>
  <c r="BU16" i="10"/>
  <c r="BT16" i="10"/>
  <c r="BQ16" i="10"/>
  <c r="BP16" i="10"/>
  <c r="BO16" i="10"/>
  <c r="BN16" i="10"/>
  <c r="BM16" i="10"/>
  <c r="BL16" i="10"/>
  <c r="BI16" i="10"/>
  <c r="BH16" i="10"/>
  <c r="BG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I18" i="10" s="1"/>
  <c r="AH16" i="10"/>
  <c r="AG16" i="10"/>
  <c r="AF16" i="10"/>
  <c r="AE16" i="10"/>
  <c r="AE18" i="10" s="1"/>
  <c r="AD16" i="10"/>
  <c r="AC16" i="10"/>
  <c r="AB16" i="10"/>
  <c r="CC15" i="10"/>
  <c r="CC17" i="10" s="1"/>
  <c r="CB15" i="10"/>
  <c r="CA15" i="10"/>
  <c r="BZ15" i="10"/>
  <c r="BY15" i="10"/>
  <c r="BY17" i="10" s="1"/>
  <c r="BX15" i="10"/>
  <c r="BW15" i="10"/>
  <c r="BV15" i="10"/>
  <c r="BU15" i="10"/>
  <c r="BU17" i="10" s="1"/>
  <c r="AK15" i="10"/>
  <c r="AK17" i="10" s="1"/>
  <c r="AJ15" i="10"/>
  <c r="AI15" i="10"/>
  <c r="AH15" i="10"/>
  <c r="AG15" i="10"/>
  <c r="AG17" i="10" s="1"/>
  <c r="AF15" i="10"/>
  <c r="AE15" i="10"/>
  <c r="AD15" i="10"/>
  <c r="AC15" i="10"/>
  <c r="AB15" i="10"/>
  <c r="CC14" i="10"/>
  <c r="CB14" i="10"/>
  <c r="CB17" i="10" s="1"/>
  <c r="CA14" i="10"/>
  <c r="CA17" i="10" s="1"/>
  <c r="BZ14" i="10"/>
  <c r="BZ17" i="10" s="1"/>
  <c r="BY14" i="10"/>
  <c r="BX14" i="10"/>
  <c r="BX17" i="10" s="1"/>
  <c r="BW14" i="10"/>
  <c r="BW17" i="10" s="1"/>
  <c r="BV14" i="10"/>
  <c r="BV17" i="10" s="1"/>
  <c r="BU14" i="10"/>
  <c r="BT14" i="10"/>
  <c r="BQ14" i="10"/>
  <c r="BP14" i="10"/>
  <c r="BO14" i="10"/>
  <c r="BN14" i="10"/>
  <c r="BM14" i="10"/>
  <c r="BL14" i="10"/>
  <c r="BI14" i="10"/>
  <c r="BH14" i="10"/>
  <c r="BG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J17" i="10" s="1"/>
  <c r="AI14" i="10"/>
  <c r="AI17" i="10" s="1"/>
  <c r="AH14" i="10"/>
  <c r="AH17" i="10" s="1"/>
  <c r="AG14" i="10"/>
  <c r="AF14" i="10"/>
  <c r="AF17" i="10" s="1"/>
  <c r="AE14" i="10"/>
  <c r="AE17" i="10" s="1"/>
  <c r="AD14" i="10"/>
  <c r="AD17" i="10" s="1"/>
  <c r="AC14" i="10"/>
  <c r="AB14" i="10"/>
  <c r="AB17" i="10" s="1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F27" i="8"/>
  <c r="AE27" i="8"/>
  <c r="AD27" i="8"/>
  <c r="AC27" i="8"/>
  <c r="AB27" i="8"/>
  <c r="BV249" i="7"/>
  <c r="BU249" i="7"/>
  <c r="BT249" i="7"/>
  <c r="BS249" i="7"/>
  <c r="BR249" i="7"/>
  <c r="BQ249" i="7"/>
  <c r="BP249" i="7"/>
  <c r="BO249" i="7"/>
  <c r="BN249" i="7"/>
  <c r="BM249" i="7"/>
  <c r="BL249" i="7"/>
  <c r="BK249" i="7"/>
  <c r="BJ249" i="7"/>
  <c r="BI249" i="7"/>
  <c r="BH249" i="7"/>
  <c r="BG249" i="7"/>
  <c r="BF249" i="7"/>
  <c r="BE249" i="7"/>
  <c r="BD249" i="7"/>
  <c r="BC249" i="7"/>
  <c r="BB249" i="7"/>
  <c r="BA249" i="7"/>
  <c r="AZ249" i="7"/>
  <c r="AY249" i="7"/>
  <c r="AX249" i="7"/>
  <c r="AW249" i="7"/>
  <c r="AV249" i="7"/>
  <c r="AU249" i="7"/>
  <c r="AT249" i="7"/>
  <c r="AS249" i="7"/>
  <c r="AR249" i="7"/>
  <c r="AQ249" i="7"/>
  <c r="AP249" i="7"/>
  <c r="AO249" i="7"/>
  <c r="AN249" i="7"/>
  <c r="AM249" i="7"/>
  <c r="AL249" i="7"/>
  <c r="AK249" i="7"/>
  <c r="AJ249" i="7"/>
  <c r="AI249" i="7"/>
  <c r="AH249" i="7"/>
  <c r="AG249" i="7"/>
  <c r="AF249" i="7"/>
  <c r="AE249" i="7"/>
  <c r="AD249" i="7"/>
  <c r="AC249" i="7"/>
  <c r="AB249" i="7"/>
  <c r="BV248" i="7"/>
  <c r="BU248" i="7"/>
  <c r="BT248" i="7"/>
  <c r="BS248" i="7"/>
  <c r="BR248" i="7"/>
  <c r="BQ248" i="7"/>
  <c r="BP248" i="7"/>
  <c r="BO248" i="7"/>
  <c r="BN248" i="7"/>
  <c r="BM248" i="7"/>
  <c r="BL248" i="7"/>
  <c r="BK248" i="7"/>
  <c r="BJ248" i="7"/>
  <c r="BI248" i="7"/>
  <c r="BH248" i="7"/>
  <c r="BG248" i="7"/>
  <c r="BF248" i="7"/>
  <c r="BE248" i="7"/>
  <c r="BD248" i="7"/>
  <c r="BC248" i="7"/>
  <c r="BB248" i="7"/>
  <c r="BA248" i="7"/>
  <c r="AZ248" i="7"/>
  <c r="AY248" i="7"/>
  <c r="AX248" i="7"/>
  <c r="AW248" i="7"/>
  <c r="AV248" i="7"/>
  <c r="AU248" i="7"/>
  <c r="AT248" i="7"/>
  <c r="AS248" i="7"/>
  <c r="AR248" i="7"/>
  <c r="AQ248" i="7"/>
  <c r="AP248" i="7"/>
  <c r="AO248" i="7"/>
  <c r="AN248" i="7"/>
  <c r="AM248" i="7"/>
  <c r="AL248" i="7"/>
  <c r="AK248" i="7"/>
  <c r="AJ248" i="7"/>
  <c r="AI248" i="7"/>
  <c r="AH248" i="7"/>
  <c r="AG248" i="7"/>
  <c r="AF248" i="7"/>
  <c r="AE248" i="7"/>
  <c r="AD248" i="7"/>
  <c r="AC248" i="7"/>
  <c r="AB248" i="7"/>
  <c r="BV247" i="7"/>
  <c r="BV271" i="7" s="1"/>
  <c r="BU247" i="7"/>
  <c r="BT247" i="7"/>
  <c r="BS247" i="7"/>
  <c r="BR247" i="7"/>
  <c r="BQ247" i="7"/>
  <c r="BP247" i="7"/>
  <c r="BO247" i="7"/>
  <c r="BN247" i="7"/>
  <c r="BM247" i="7"/>
  <c r="BL247" i="7"/>
  <c r="BK247" i="7"/>
  <c r="BJ247" i="7"/>
  <c r="BI247" i="7"/>
  <c r="BH247" i="7"/>
  <c r="BG247" i="7"/>
  <c r="BF247" i="7"/>
  <c r="BE247" i="7"/>
  <c r="BD247" i="7"/>
  <c r="BC247" i="7"/>
  <c r="BB247" i="7"/>
  <c r="BA247" i="7"/>
  <c r="AZ247" i="7"/>
  <c r="AY247" i="7"/>
  <c r="AX247" i="7"/>
  <c r="AW247" i="7"/>
  <c r="AV247" i="7"/>
  <c r="AU247" i="7"/>
  <c r="AT247" i="7"/>
  <c r="AS247" i="7"/>
  <c r="AR247" i="7"/>
  <c r="AQ247" i="7"/>
  <c r="AP247" i="7"/>
  <c r="AO247" i="7"/>
  <c r="AN247" i="7"/>
  <c r="AM247" i="7"/>
  <c r="AL247" i="7"/>
  <c r="AK247" i="7"/>
  <c r="AJ247" i="7"/>
  <c r="AI247" i="7"/>
  <c r="AH247" i="7"/>
  <c r="AG247" i="7"/>
  <c r="AF247" i="7"/>
  <c r="AE247" i="7"/>
  <c r="AD247" i="7"/>
  <c r="AC247" i="7"/>
  <c r="AB247" i="7"/>
  <c r="BV246" i="7"/>
  <c r="BU246" i="7"/>
  <c r="BT246" i="7"/>
  <c r="BS246" i="7"/>
  <c r="BR246" i="7"/>
  <c r="BQ246" i="7"/>
  <c r="BP246" i="7"/>
  <c r="BO246" i="7"/>
  <c r="BN246" i="7"/>
  <c r="BM246" i="7"/>
  <c r="BL246" i="7"/>
  <c r="BK246" i="7"/>
  <c r="BJ246" i="7"/>
  <c r="BI246" i="7"/>
  <c r="BH246" i="7"/>
  <c r="BG246" i="7"/>
  <c r="BF246" i="7"/>
  <c r="BE246" i="7"/>
  <c r="BD246" i="7"/>
  <c r="BC246" i="7"/>
  <c r="BB246" i="7"/>
  <c r="BA246" i="7"/>
  <c r="AZ246" i="7"/>
  <c r="AY246" i="7"/>
  <c r="AX246" i="7"/>
  <c r="AW246" i="7"/>
  <c r="AV246" i="7"/>
  <c r="AU246" i="7"/>
  <c r="AT246" i="7"/>
  <c r="AS246" i="7"/>
  <c r="AR246" i="7"/>
  <c r="AQ246" i="7"/>
  <c r="AP246" i="7"/>
  <c r="AO246" i="7"/>
  <c r="AN246" i="7"/>
  <c r="AM246" i="7"/>
  <c r="AL246" i="7"/>
  <c r="AK246" i="7"/>
  <c r="AJ246" i="7"/>
  <c r="AI246" i="7"/>
  <c r="AH246" i="7"/>
  <c r="AG246" i="7"/>
  <c r="AF246" i="7"/>
  <c r="AE246" i="7"/>
  <c r="AD246" i="7"/>
  <c r="AC246" i="7"/>
  <c r="AB246" i="7"/>
  <c r="BV245" i="7"/>
  <c r="BU245" i="7"/>
  <c r="BT245" i="7"/>
  <c r="BS245" i="7"/>
  <c r="BR245" i="7"/>
  <c r="BQ245" i="7"/>
  <c r="BP245" i="7"/>
  <c r="BO245" i="7"/>
  <c r="BN245" i="7"/>
  <c r="BM245" i="7"/>
  <c r="BL245" i="7"/>
  <c r="BK245" i="7"/>
  <c r="BJ245" i="7"/>
  <c r="BI245" i="7"/>
  <c r="BH245" i="7"/>
  <c r="BG245" i="7"/>
  <c r="BF245" i="7"/>
  <c r="BE245" i="7"/>
  <c r="BD245" i="7"/>
  <c r="BC245" i="7"/>
  <c r="BB245" i="7"/>
  <c r="BA245" i="7"/>
  <c r="AZ245" i="7"/>
  <c r="AY245" i="7"/>
  <c r="AX245" i="7"/>
  <c r="AW245" i="7"/>
  <c r="AV245" i="7"/>
  <c r="AU245" i="7"/>
  <c r="AT245" i="7"/>
  <c r="AS245" i="7"/>
  <c r="AR245" i="7"/>
  <c r="AQ245" i="7"/>
  <c r="AP245" i="7"/>
  <c r="AO245" i="7"/>
  <c r="AN245" i="7"/>
  <c r="AM245" i="7"/>
  <c r="AL245" i="7"/>
  <c r="AK245" i="7"/>
  <c r="AJ245" i="7"/>
  <c r="AI245" i="7"/>
  <c r="AH245" i="7"/>
  <c r="AG245" i="7"/>
  <c r="AF245" i="7"/>
  <c r="AE245" i="7"/>
  <c r="AD245" i="7"/>
  <c r="AC245" i="7"/>
  <c r="AB245" i="7"/>
  <c r="BV243" i="7"/>
  <c r="BU243" i="7"/>
  <c r="BT243" i="7"/>
  <c r="BS243" i="7"/>
  <c r="BR243" i="7"/>
  <c r="BQ243" i="7"/>
  <c r="BP243" i="7"/>
  <c r="BO243" i="7"/>
  <c r="BN243" i="7"/>
  <c r="BM243" i="7"/>
  <c r="BL243" i="7"/>
  <c r="BK243" i="7"/>
  <c r="BJ243" i="7"/>
  <c r="BI243" i="7"/>
  <c r="BH243" i="7"/>
  <c r="BG243" i="7"/>
  <c r="BF243" i="7"/>
  <c r="BE243" i="7"/>
  <c r="BD243" i="7"/>
  <c r="BC243" i="7"/>
  <c r="BB243" i="7"/>
  <c r="BA243" i="7"/>
  <c r="AZ243" i="7"/>
  <c r="AY243" i="7"/>
  <c r="AX243" i="7"/>
  <c r="AW243" i="7"/>
  <c r="AV243" i="7"/>
  <c r="AU243" i="7"/>
  <c r="AT243" i="7"/>
  <c r="AS243" i="7"/>
  <c r="AR243" i="7"/>
  <c r="AQ243" i="7"/>
  <c r="AP243" i="7"/>
  <c r="AO243" i="7"/>
  <c r="AN243" i="7"/>
  <c r="AM243" i="7"/>
  <c r="AL243" i="7"/>
  <c r="AK243" i="7"/>
  <c r="AJ243" i="7"/>
  <c r="AI243" i="7"/>
  <c r="AH243" i="7"/>
  <c r="AG243" i="7"/>
  <c r="AF243" i="7"/>
  <c r="AE243" i="7"/>
  <c r="AD243" i="7"/>
  <c r="AC243" i="7"/>
  <c r="AB243" i="7"/>
  <c r="BV242" i="7"/>
  <c r="BU242" i="7"/>
  <c r="BT242" i="7"/>
  <c r="BS242" i="7"/>
  <c r="BR242" i="7"/>
  <c r="BQ242" i="7"/>
  <c r="BP242" i="7"/>
  <c r="BO242" i="7"/>
  <c r="BN242" i="7"/>
  <c r="BM242" i="7"/>
  <c r="BL242" i="7"/>
  <c r="BK242" i="7"/>
  <c r="BJ242" i="7"/>
  <c r="BI242" i="7"/>
  <c r="BH242" i="7"/>
  <c r="BG242" i="7"/>
  <c r="BF242" i="7"/>
  <c r="BE242" i="7"/>
  <c r="BD242" i="7"/>
  <c r="BC242" i="7"/>
  <c r="BB242" i="7"/>
  <c r="BA242" i="7"/>
  <c r="AZ242" i="7"/>
  <c r="AY242" i="7"/>
  <c r="AX242" i="7"/>
  <c r="AW242" i="7"/>
  <c r="AV242" i="7"/>
  <c r="AU242" i="7"/>
  <c r="AT242" i="7"/>
  <c r="AS242" i="7"/>
  <c r="AR242" i="7"/>
  <c r="AQ242" i="7"/>
  <c r="AP242" i="7"/>
  <c r="AO242" i="7"/>
  <c r="AN242" i="7"/>
  <c r="AM242" i="7"/>
  <c r="AL242" i="7"/>
  <c r="AK242" i="7"/>
  <c r="AJ242" i="7"/>
  <c r="AI242" i="7"/>
  <c r="AH242" i="7"/>
  <c r="AG242" i="7"/>
  <c r="AF242" i="7"/>
  <c r="AE242" i="7"/>
  <c r="AD242" i="7"/>
  <c r="AC242" i="7"/>
  <c r="AB242" i="7"/>
  <c r="BV241" i="7"/>
  <c r="BU241" i="7"/>
  <c r="BT241" i="7"/>
  <c r="BS241" i="7"/>
  <c r="BR241" i="7"/>
  <c r="BQ241" i="7"/>
  <c r="BP241" i="7"/>
  <c r="BO241" i="7"/>
  <c r="BN241" i="7"/>
  <c r="BM241" i="7"/>
  <c r="BL241" i="7"/>
  <c r="BK241" i="7"/>
  <c r="BJ241" i="7"/>
  <c r="BI241" i="7"/>
  <c r="BH241" i="7"/>
  <c r="BG241" i="7"/>
  <c r="BF241" i="7"/>
  <c r="BE241" i="7"/>
  <c r="BD241" i="7"/>
  <c r="BC241" i="7"/>
  <c r="BB241" i="7"/>
  <c r="BA241" i="7"/>
  <c r="AZ241" i="7"/>
  <c r="AY241" i="7"/>
  <c r="AX241" i="7"/>
  <c r="AW241" i="7"/>
  <c r="AV241" i="7"/>
  <c r="AU241" i="7"/>
  <c r="AT241" i="7"/>
  <c r="AS241" i="7"/>
  <c r="AR241" i="7"/>
  <c r="AQ241" i="7"/>
  <c r="AP241" i="7"/>
  <c r="AO241" i="7"/>
  <c r="AN241" i="7"/>
  <c r="AM241" i="7"/>
  <c r="AL241" i="7"/>
  <c r="AK241" i="7"/>
  <c r="AJ241" i="7"/>
  <c r="AI241" i="7"/>
  <c r="AH241" i="7"/>
  <c r="AG241" i="7"/>
  <c r="AF241" i="7"/>
  <c r="AE241" i="7"/>
  <c r="AD241" i="7"/>
  <c r="AC241" i="7"/>
  <c r="AB241" i="7"/>
  <c r="BV240" i="7"/>
  <c r="BU240" i="7"/>
  <c r="BT240" i="7"/>
  <c r="BS240" i="7"/>
  <c r="BR240" i="7"/>
  <c r="BQ240" i="7"/>
  <c r="BP240" i="7"/>
  <c r="BO240" i="7"/>
  <c r="BN240" i="7"/>
  <c r="BM240" i="7"/>
  <c r="BL240" i="7"/>
  <c r="BK240" i="7"/>
  <c r="BJ240" i="7"/>
  <c r="BI240" i="7"/>
  <c r="BH240" i="7"/>
  <c r="BG240" i="7"/>
  <c r="BF240" i="7"/>
  <c r="BE240" i="7"/>
  <c r="BD240" i="7"/>
  <c r="BC240" i="7"/>
  <c r="BB240" i="7"/>
  <c r="BA240" i="7"/>
  <c r="AZ240" i="7"/>
  <c r="AY240" i="7"/>
  <c r="AX240" i="7"/>
  <c r="AW240" i="7"/>
  <c r="AV240" i="7"/>
  <c r="AU240" i="7"/>
  <c r="AT240" i="7"/>
  <c r="AS240" i="7"/>
  <c r="AR240" i="7"/>
  <c r="AQ240" i="7"/>
  <c r="AP240" i="7"/>
  <c r="AO240" i="7"/>
  <c r="AN240" i="7"/>
  <c r="AM240" i="7"/>
  <c r="AL240" i="7"/>
  <c r="AK240" i="7"/>
  <c r="AJ240" i="7"/>
  <c r="AI240" i="7"/>
  <c r="AH240" i="7"/>
  <c r="AG240" i="7"/>
  <c r="AF240" i="7"/>
  <c r="AE240" i="7"/>
  <c r="AD240" i="7"/>
  <c r="AC240" i="7"/>
  <c r="AB240" i="7"/>
  <c r="BV239" i="7"/>
  <c r="BU239" i="7"/>
  <c r="BT239" i="7"/>
  <c r="BS239" i="7"/>
  <c r="BR239" i="7"/>
  <c r="BQ239" i="7"/>
  <c r="BP239" i="7"/>
  <c r="BO239" i="7"/>
  <c r="BN239" i="7"/>
  <c r="BM239" i="7"/>
  <c r="BL239" i="7"/>
  <c r="BK239" i="7"/>
  <c r="BJ239" i="7"/>
  <c r="BI239" i="7"/>
  <c r="BH239" i="7"/>
  <c r="BG239" i="7"/>
  <c r="BF239" i="7"/>
  <c r="BE239" i="7"/>
  <c r="BD239" i="7"/>
  <c r="BC239" i="7"/>
  <c r="BB239" i="7"/>
  <c r="BA239" i="7"/>
  <c r="AZ239" i="7"/>
  <c r="AY239" i="7"/>
  <c r="AX239" i="7"/>
  <c r="AW239" i="7"/>
  <c r="AV239" i="7"/>
  <c r="AU239" i="7"/>
  <c r="AT239" i="7"/>
  <c r="AS239" i="7"/>
  <c r="AR239" i="7"/>
  <c r="AQ239" i="7"/>
  <c r="AP239" i="7"/>
  <c r="AO239" i="7"/>
  <c r="AN239" i="7"/>
  <c r="AM239" i="7"/>
  <c r="AL239" i="7"/>
  <c r="AK239" i="7"/>
  <c r="AJ239" i="7"/>
  <c r="AI239" i="7"/>
  <c r="AH239" i="7"/>
  <c r="AG239" i="7"/>
  <c r="AF239" i="7"/>
  <c r="AE239" i="7"/>
  <c r="AD239" i="7"/>
  <c r="AC239" i="7"/>
  <c r="AB239" i="7"/>
  <c r="BV238" i="7"/>
  <c r="BU238" i="7"/>
  <c r="BT238" i="7"/>
  <c r="BS238" i="7"/>
  <c r="BR238" i="7"/>
  <c r="BQ238" i="7"/>
  <c r="BP238" i="7"/>
  <c r="BO238" i="7"/>
  <c r="BN238" i="7"/>
  <c r="BM238" i="7"/>
  <c r="BL238" i="7"/>
  <c r="BK238" i="7"/>
  <c r="BJ238" i="7"/>
  <c r="BI238" i="7"/>
  <c r="BH238" i="7"/>
  <c r="BG238" i="7"/>
  <c r="BF238" i="7"/>
  <c r="BE238" i="7"/>
  <c r="BD238" i="7"/>
  <c r="BC238" i="7"/>
  <c r="BB238" i="7"/>
  <c r="BA238" i="7"/>
  <c r="AZ238" i="7"/>
  <c r="AY238" i="7"/>
  <c r="AX238" i="7"/>
  <c r="AW238" i="7"/>
  <c r="AV238" i="7"/>
  <c r="AU238" i="7"/>
  <c r="AT238" i="7"/>
  <c r="AS238" i="7"/>
  <c r="AR238" i="7"/>
  <c r="AQ238" i="7"/>
  <c r="AP238" i="7"/>
  <c r="AO238" i="7"/>
  <c r="AN238" i="7"/>
  <c r="AM238" i="7"/>
  <c r="AL238" i="7"/>
  <c r="AK238" i="7"/>
  <c r="AJ238" i="7"/>
  <c r="AI238" i="7"/>
  <c r="AH238" i="7"/>
  <c r="AG238" i="7"/>
  <c r="AF238" i="7"/>
  <c r="AE238" i="7"/>
  <c r="AD238" i="7"/>
  <c r="AC238" i="7"/>
  <c r="AB238" i="7"/>
  <c r="BV236" i="7"/>
  <c r="BU236" i="7"/>
  <c r="BT236" i="7"/>
  <c r="BS236" i="7"/>
  <c r="BR236" i="7"/>
  <c r="BQ236" i="7"/>
  <c r="BP236" i="7"/>
  <c r="BO236" i="7"/>
  <c r="BN236" i="7"/>
  <c r="BM236" i="7"/>
  <c r="BL236" i="7"/>
  <c r="BK236" i="7"/>
  <c r="BJ236" i="7"/>
  <c r="BI236" i="7"/>
  <c r="BH236" i="7"/>
  <c r="BG236" i="7"/>
  <c r="BF236" i="7"/>
  <c r="BE236" i="7"/>
  <c r="BD236" i="7"/>
  <c r="BC236" i="7"/>
  <c r="BB236" i="7"/>
  <c r="BA236" i="7"/>
  <c r="AZ236" i="7"/>
  <c r="AY236" i="7"/>
  <c r="AX236" i="7"/>
  <c r="AW236" i="7"/>
  <c r="AV236" i="7"/>
  <c r="AU236" i="7"/>
  <c r="AT236" i="7"/>
  <c r="AS236" i="7"/>
  <c r="AR236" i="7"/>
  <c r="AQ236" i="7"/>
  <c r="AP236" i="7"/>
  <c r="AO236" i="7"/>
  <c r="AN236" i="7"/>
  <c r="AM236" i="7"/>
  <c r="AL236" i="7"/>
  <c r="AK236" i="7"/>
  <c r="AJ236" i="7"/>
  <c r="AI236" i="7"/>
  <c r="AH236" i="7"/>
  <c r="AG236" i="7"/>
  <c r="AF236" i="7"/>
  <c r="AE236" i="7"/>
  <c r="AD236" i="7"/>
  <c r="AC236" i="7"/>
  <c r="AB236" i="7"/>
  <c r="BT235" i="7"/>
  <c r="BS235" i="7"/>
  <c r="BR235" i="7"/>
  <c r="BQ235" i="7"/>
  <c r="BP235" i="7"/>
  <c r="BO235" i="7"/>
  <c r="BN235" i="7"/>
  <c r="BM235" i="7"/>
  <c r="BL235" i="7"/>
  <c r="BK235" i="7"/>
  <c r="BJ235" i="7"/>
  <c r="BI235" i="7"/>
  <c r="BH235" i="7"/>
  <c r="BG235" i="7"/>
  <c r="BF235" i="7"/>
  <c r="BE235" i="7"/>
  <c r="BD235" i="7"/>
  <c r="BC235" i="7"/>
  <c r="BB235" i="7"/>
  <c r="BA235" i="7"/>
  <c r="AZ235" i="7"/>
  <c r="AY235" i="7"/>
  <c r="AX235" i="7"/>
  <c r="AW235" i="7"/>
  <c r="AV235" i="7"/>
  <c r="AU235" i="7"/>
  <c r="AT235" i="7"/>
  <c r="AS235" i="7"/>
  <c r="AR235" i="7"/>
  <c r="AQ235" i="7"/>
  <c r="AP235" i="7"/>
  <c r="AO235" i="7"/>
  <c r="AN235" i="7"/>
  <c r="AM235" i="7"/>
  <c r="AL235" i="7"/>
  <c r="AK235" i="7"/>
  <c r="AJ235" i="7"/>
  <c r="AI235" i="7"/>
  <c r="AH235" i="7"/>
  <c r="AG235" i="7"/>
  <c r="AF235" i="7"/>
  <c r="AE235" i="7"/>
  <c r="AD235" i="7"/>
  <c r="AC235" i="7"/>
  <c r="AB235" i="7"/>
  <c r="BV234" i="7"/>
  <c r="BU234" i="7"/>
  <c r="BT234" i="7"/>
  <c r="BS234" i="7"/>
  <c r="BR234" i="7"/>
  <c r="BQ234" i="7"/>
  <c r="BP234" i="7"/>
  <c r="BO234" i="7"/>
  <c r="BN234" i="7"/>
  <c r="BM234" i="7"/>
  <c r="BL234" i="7"/>
  <c r="BK234" i="7"/>
  <c r="BJ234" i="7"/>
  <c r="BI234" i="7"/>
  <c r="BH234" i="7"/>
  <c r="BG234" i="7"/>
  <c r="BF234" i="7"/>
  <c r="BE234" i="7"/>
  <c r="BD234" i="7"/>
  <c r="BC234" i="7"/>
  <c r="BB234" i="7"/>
  <c r="BA234" i="7"/>
  <c r="AZ234" i="7"/>
  <c r="AY234" i="7"/>
  <c r="AX234" i="7"/>
  <c r="AW234" i="7"/>
  <c r="AV234" i="7"/>
  <c r="AU234" i="7"/>
  <c r="AT234" i="7"/>
  <c r="AS234" i="7"/>
  <c r="AR234" i="7"/>
  <c r="AQ234" i="7"/>
  <c r="AP234" i="7"/>
  <c r="AO234" i="7"/>
  <c r="AN234" i="7"/>
  <c r="AM234" i="7"/>
  <c r="AL234" i="7"/>
  <c r="AK234" i="7"/>
  <c r="AJ234" i="7"/>
  <c r="AI234" i="7"/>
  <c r="AH234" i="7"/>
  <c r="AG234" i="7"/>
  <c r="AF234" i="7"/>
  <c r="AE234" i="7"/>
  <c r="AD234" i="7"/>
  <c r="AC234" i="7"/>
  <c r="AB234" i="7"/>
  <c r="BV233" i="7"/>
  <c r="BU233" i="7"/>
  <c r="BT233" i="7"/>
  <c r="BS233" i="7"/>
  <c r="BR233" i="7"/>
  <c r="BQ233" i="7"/>
  <c r="BP233" i="7"/>
  <c r="BO233" i="7"/>
  <c r="BN233" i="7"/>
  <c r="BM233" i="7"/>
  <c r="BL233" i="7"/>
  <c r="BK233" i="7"/>
  <c r="BJ233" i="7"/>
  <c r="BI233" i="7"/>
  <c r="BH233" i="7"/>
  <c r="BG233" i="7"/>
  <c r="BF233" i="7"/>
  <c r="BE233" i="7"/>
  <c r="BD233" i="7"/>
  <c r="BC233" i="7"/>
  <c r="BB233" i="7"/>
  <c r="BA233" i="7"/>
  <c r="AZ233" i="7"/>
  <c r="AY233" i="7"/>
  <c r="AX233" i="7"/>
  <c r="AW233" i="7"/>
  <c r="AV233" i="7"/>
  <c r="AU233" i="7"/>
  <c r="AT233" i="7"/>
  <c r="AS233" i="7"/>
  <c r="AR233" i="7"/>
  <c r="AQ233" i="7"/>
  <c r="AP233" i="7"/>
  <c r="AO233" i="7"/>
  <c r="AN233" i="7"/>
  <c r="AM233" i="7"/>
  <c r="AL233" i="7"/>
  <c r="AK233" i="7"/>
  <c r="AJ233" i="7"/>
  <c r="AI233" i="7"/>
  <c r="AH233" i="7"/>
  <c r="AG233" i="7"/>
  <c r="AF233" i="7"/>
  <c r="AE233" i="7"/>
  <c r="AD233" i="7"/>
  <c r="AC233" i="7"/>
  <c r="AB233" i="7"/>
  <c r="BV232" i="7"/>
  <c r="BU232" i="7"/>
  <c r="BT232" i="7"/>
  <c r="BS232" i="7"/>
  <c r="BR232" i="7"/>
  <c r="BQ232" i="7"/>
  <c r="BP232" i="7"/>
  <c r="BO232" i="7"/>
  <c r="BN232" i="7"/>
  <c r="BM232" i="7"/>
  <c r="BL232" i="7"/>
  <c r="BK232" i="7"/>
  <c r="BJ232" i="7"/>
  <c r="BI232" i="7"/>
  <c r="BH232" i="7"/>
  <c r="BG232" i="7"/>
  <c r="BF232" i="7"/>
  <c r="BE232" i="7"/>
  <c r="BD232" i="7"/>
  <c r="BC232" i="7"/>
  <c r="BB232" i="7"/>
  <c r="BA232" i="7"/>
  <c r="AZ232" i="7"/>
  <c r="AY232" i="7"/>
  <c r="AX232" i="7"/>
  <c r="AW232" i="7"/>
  <c r="AV232" i="7"/>
  <c r="AU232" i="7"/>
  <c r="AT232" i="7"/>
  <c r="AS232" i="7"/>
  <c r="AR232" i="7"/>
  <c r="AQ232" i="7"/>
  <c r="AP232" i="7"/>
  <c r="AO232" i="7"/>
  <c r="AN232" i="7"/>
  <c r="AM232" i="7"/>
  <c r="AL232" i="7"/>
  <c r="AK232" i="7"/>
  <c r="AJ232" i="7"/>
  <c r="AI232" i="7"/>
  <c r="AH232" i="7"/>
  <c r="AG232" i="7"/>
  <c r="AF232" i="7"/>
  <c r="AE232" i="7"/>
  <c r="AD232" i="7"/>
  <c r="AC232" i="7"/>
  <c r="AB232" i="7"/>
  <c r="BV231" i="7"/>
  <c r="BU231" i="7"/>
  <c r="BT231" i="7"/>
  <c r="BS231" i="7"/>
  <c r="BR231" i="7"/>
  <c r="BQ231" i="7"/>
  <c r="BP231" i="7"/>
  <c r="BO231" i="7"/>
  <c r="BN231" i="7"/>
  <c r="BM231" i="7"/>
  <c r="BL231" i="7"/>
  <c r="BK231" i="7"/>
  <c r="BJ231" i="7"/>
  <c r="BI231" i="7"/>
  <c r="BH231" i="7"/>
  <c r="BG231" i="7"/>
  <c r="BF231" i="7"/>
  <c r="BE231" i="7"/>
  <c r="BD231" i="7"/>
  <c r="BC231" i="7"/>
  <c r="BB231" i="7"/>
  <c r="BA231" i="7"/>
  <c r="AZ231" i="7"/>
  <c r="AY231" i="7"/>
  <c r="AX231" i="7"/>
  <c r="AW231" i="7"/>
  <c r="AV231" i="7"/>
  <c r="AU231" i="7"/>
  <c r="AT231" i="7"/>
  <c r="AS231" i="7"/>
  <c r="AR231" i="7"/>
  <c r="AQ231" i="7"/>
  <c r="AP231" i="7"/>
  <c r="AO231" i="7"/>
  <c r="AN231" i="7"/>
  <c r="AM231" i="7"/>
  <c r="AL231" i="7"/>
  <c r="AK231" i="7"/>
  <c r="AJ231" i="7"/>
  <c r="AI231" i="7"/>
  <c r="AH231" i="7"/>
  <c r="AG231" i="7"/>
  <c r="AF231" i="7"/>
  <c r="AE231" i="7"/>
  <c r="AD231" i="7"/>
  <c r="AC231" i="7"/>
  <c r="AB231" i="7"/>
  <c r="BV229" i="7"/>
  <c r="BU229" i="7"/>
  <c r="BT229" i="7"/>
  <c r="BS229" i="7"/>
  <c r="BR229" i="7"/>
  <c r="BQ229" i="7"/>
  <c r="BP229" i="7"/>
  <c r="BO229" i="7"/>
  <c r="BN229" i="7"/>
  <c r="BM229" i="7"/>
  <c r="BL229" i="7"/>
  <c r="BK229" i="7"/>
  <c r="BJ229" i="7"/>
  <c r="BI229" i="7"/>
  <c r="BH229" i="7"/>
  <c r="BG229" i="7"/>
  <c r="BF229" i="7"/>
  <c r="BE229" i="7"/>
  <c r="BD229" i="7"/>
  <c r="BC229" i="7"/>
  <c r="BB229" i="7"/>
  <c r="BA229" i="7"/>
  <c r="AZ229" i="7"/>
  <c r="AY229" i="7"/>
  <c r="AX229" i="7"/>
  <c r="AW229" i="7"/>
  <c r="AV229" i="7"/>
  <c r="AU229" i="7"/>
  <c r="AT229" i="7"/>
  <c r="AS229" i="7"/>
  <c r="AR229" i="7"/>
  <c r="AQ229" i="7"/>
  <c r="AP229" i="7"/>
  <c r="AO229" i="7"/>
  <c r="AN229" i="7"/>
  <c r="AM229" i="7"/>
  <c r="AL229" i="7"/>
  <c r="AK229" i="7"/>
  <c r="AJ229" i="7"/>
  <c r="AI229" i="7"/>
  <c r="AH229" i="7"/>
  <c r="AG229" i="7"/>
  <c r="AF229" i="7"/>
  <c r="AE229" i="7"/>
  <c r="AD229" i="7"/>
  <c r="AC229" i="7"/>
  <c r="AB229" i="7"/>
  <c r="BV220" i="7"/>
  <c r="BU220" i="7"/>
  <c r="BT220" i="7"/>
  <c r="BS220" i="7"/>
  <c r="BR220" i="7"/>
  <c r="BQ220" i="7"/>
  <c r="BP220" i="7"/>
  <c r="BO220" i="7"/>
  <c r="BN220" i="7"/>
  <c r="BM220" i="7"/>
  <c r="BL220" i="7"/>
  <c r="BK220" i="7"/>
  <c r="BJ220" i="7"/>
  <c r="BI220" i="7"/>
  <c r="BH220" i="7"/>
  <c r="BG220" i="7"/>
  <c r="BF220" i="7"/>
  <c r="BE220" i="7"/>
  <c r="BD220" i="7"/>
  <c r="BC220" i="7"/>
  <c r="BB220" i="7"/>
  <c r="BA220" i="7"/>
  <c r="AZ220" i="7"/>
  <c r="AY220" i="7"/>
  <c r="AX220" i="7"/>
  <c r="AW220" i="7"/>
  <c r="AV220" i="7"/>
  <c r="AU220" i="7"/>
  <c r="AT220" i="7"/>
  <c r="AS220" i="7"/>
  <c r="AR220" i="7"/>
  <c r="AQ220" i="7"/>
  <c r="AP220" i="7"/>
  <c r="AO220" i="7"/>
  <c r="AN220" i="7"/>
  <c r="AM220" i="7"/>
  <c r="AL220" i="7"/>
  <c r="AK220" i="7"/>
  <c r="AJ220" i="7"/>
  <c r="AI220" i="7"/>
  <c r="AH220" i="7"/>
  <c r="AG220" i="7"/>
  <c r="AF220" i="7"/>
  <c r="AE220" i="7"/>
  <c r="AD220" i="7"/>
  <c r="AC220" i="7"/>
  <c r="AB220" i="7"/>
  <c r="BJ219" i="7"/>
  <c r="AT219" i="7"/>
  <c r="AD219" i="7"/>
  <c r="BV217" i="7"/>
  <c r="BU217" i="7"/>
  <c r="BT217" i="7"/>
  <c r="BS217" i="7"/>
  <c r="BR217" i="7"/>
  <c r="BQ217" i="7"/>
  <c r="BP217" i="7"/>
  <c r="BO217" i="7"/>
  <c r="BN217" i="7"/>
  <c r="BM217" i="7"/>
  <c r="BL217" i="7"/>
  <c r="BK217" i="7"/>
  <c r="BJ217" i="7"/>
  <c r="BI217" i="7"/>
  <c r="BH217" i="7"/>
  <c r="BG217" i="7"/>
  <c r="BF217" i="7"/>
  <c r="BE217" i="7"/>
  <c r="BD217" i="7"/>
  <c r="BC217" i="7"/>
  <c r="BB217" i="7"/>
  <c r="BA217" i="7"/>
  <c r="AZ217" i="7"/>
  <c r="AY217" i="7"/>
  <c r="AX217" i="7"/>
  <c r="AW217" i="7"/>
  <c r="AV217" i="7"/>
  <c r="AU217" i="7"/>
  <c r="AT217" i="7"/>
  <c r="AS217" i="7"/>
  <c r="AR217" i="7"/>
  <c r="AQ217" i="7"/>
  <c r="AP217" i="7"/>
  <c r="AO217" i="7"/>
  <c r="AN217" i="7"/>
  <c r="AM217" i="7"/>
  <c r="AL217" i="7"/>
  <c r="AK217" i="7"/>
  <c r="AJ217" i="7"/>
  <c r="AI217" i="7"/>
  <c r="AH217" i="7"/>
  <c r="AG217" i="7"/>
  <c r="AF217" i="7"/>
  <c r="AE217" i="7"/>
  <c r="AD217" i="7"/>
  <c r="AC217" i="7"/>
  <c r="AB217" i="7"/>
  <c r="BT216" i="7"/>
  <c r="BT271" i="7" s="1"/>
  <c r="BS216" i="7"/>
  <c r="BS271" i="7" s="1"/>
  <c r="BR216" i="7"/>
  <c r="BQ216" i="7"/>
  <c r="BQ271" i="7" s="1"/>
  <c r="BP216" i="7"/>
  <c r="BP271" i="7" s="1"/>
  <c r="BO216" i="7"/>
  <c r="BO271" i="7" s="1"/>
  <c r="BN216" i="7"/>
  <c r="BM216" i="7"/>
  <c r="BM271" i="7" s="1"/>
  <c r="BL216" i="7"/>
  <c r="BL271" i="7" s="1"/>
  <c r="BK216" i="7"/>
  <c r="BK271" i="7" s="1"/>
  <c r="BJ216" i="7"/>
  <c r="BI216" i="7"/>
  <c r="BI271" i="7" s="1"/>
  <c r="BH216" i="7"/>
  <c r="BH271" i="7" s="1"/>
  <c r="BG216" i="7"/>
  <c r="BG271" i="7" s="1"/>
  <c r="BF216" i="7"/>
  <c r="BE216" i="7"/>
  <c r="BE271" i="7" s="1"/>
  <c r="BD216" i="7"/>
  <c r="BD271" i="7" s="1"/>
  <c r="BC216" i="7"/>
  <c r="BC271" i="7" s="1"/>
  <c r="AZ216" i="7"/>
  <c r="AZ271" i="7" s="1"/>
  <c r="AY216" i="7"/>
  <c r="AY271" i="7" s="1"/>
  <c r="AX216" i="7"/>
  <c r="AW216" i="7"/>
  <c r="AW271" i="7" s="1"/>
  <c r="AV216" i="7"/>
  <c r="AV271" i="7" s="1"/>
  <c r="AU216" i="7"/>
  <c r="AU271" i="7" s="1"/>
  <c r="AT216" i="7"/>
  <c r="AS216" i="7"/>
  <c r="AS271" i="7" s="1"/>
  <c r="AR216" i="7"/>
  <c r="AR271" i="7" s="1"/>
  <c r="AQ216" i="7"/>
  <c r="AQ271" i="7" s="1"/>
  <c r="AP216" i="7"/>
  <c r="AP271" i="7" s="1"/>
  <c r="AO216" i="7"/>
  <c r="AO271" i="7" s="1"/>
  <c r="AN216" i="7"/>
  <c r="AN271" i="7" s="1"/>
  <c r="AM216" i="7"/>
  <c r="AM271" i="7" s="1"/>
  <c r="AL216" i="7"/>
  <c r="AK216" i="7"/>
  <c r="AK271" i="7" s="1"/>
  <c r="AJ216" i="7"/>
  <c r="AJ271" i="7" s="1"/>
  <c r="AI216" i="7"/>
  <c r="AI271" i="7" s="1"/>
  <c r="AH216" i="7"/>
  <c r="AG216" i="7"/>
  <c r="AG271" i="7" s="1"/>
  <c r="AF216" i="7"/>
  <c r="AF271" i="7" s="1"/>
  <c r="AE216" i="7"/>
  <c r="AE271" i="7" s="1"/>
  <c r="AD216" i="7"/>
  <c r="BV215" i="7"/>
  <c r="BU215" i="7"/>
  <c r="BT215" i="7"/>
  <c r="BS215" i="7"/>
  <c r="BR215" i="7"/>
  <c r="BQ215" i="7"/>
  <c r="BP215" i="7"/>
  <c r="BO215" i="7"/>
  <c r="BN215" i="7"/>
  <c r="BM215" i="7"/>
  <c r="BL215" i="7"/>
  <c r="BK215" i="7"/>
  <c r="BJ215" i="7"/>
  <c r="BI215" i="7"/>
  <c r="BH215" i="7"/>
  <c r="BG215" i="7"/>
  <c r="BF215" i="7"/>
  <c r="BE215" i="7"/>
  <c r="BD215" i="7"/>
  <c r="BC215" i="7"/>
  <c r="BB215" i="7"/>
  <c r="BA215" i="7"/>
  <c r="AZ215" i="7"/>
  <c r="AY215" i="7"/>
  <c r="AX215" i="7"/>
  <c r="AW215" i="7"/>
  <c r="AV215" i="7"/>
  <c r="AU215" i="7"/>
  <c r="AT215" i="7"/>
  <c r="AS215" i="7"/>
  <c r="AR215" i="7"/>
  <c r="AQ215" i="7"/>
  <c r="AP215" i="7"/>
  <c r="AO215" i="7"/>
  <c r="AN215" i="7"/>
  <c r="AM215" i="7"/>
  <c r="AL215" i="7"/>
  <c r="AK215" i="7"/>
  <c r="AJ215" i="7"/>
  <c r="AI215" i="7"/>
  <c r="AH215" i="7"/>
  <c r="AG215" i="7"/>
  <c r="AF215" i="7"/>
  <c r="AE215" i="7"/>
  <c r="AD215" i="7"/>
  <c r="AC215" i="7"/>
  <c r="AB215" i="7"/>
  <c r="BV212" i="7"/>
  <c r="BR212" i="7"/>
  <c r="BN212" i="7"/>
  <c r="BJ212" i="7"/>
  <c r="BF212" i="7"/>
  <c r="BB212" i="7"/>
  <c r="AX212" i="7"/>
  <c r="AT212" i="7"/>
  <c r="AP212" i="7"/>
  <c r="AL212" i="7"/>
  <c r="AH212" i="7"/>
  <c r="AD212" i="7"/>
  <c r="BV209" i="7"/>
  <c r="BU209" i="7"/>
  <c r="BU212" i="7" s="1"/>
  <c r="BT209" i="7"/>
  <c r="BT212" i="7" s="1"/>
  <c r="BS209" i="7"/>
  <c r="BS212" i="7" s="1"/>
  <c r="BR209" i="7"/>
  <c r="BQ209" i="7"/>
  <c r="BQ212" i="7" s="1"/>
  <c r="BP209" i="7"/>
  <c r="BP212" i="7" s="1"/>
  <c r="BO209" i="7"/>
  <c r="BO212" i="7" s="1"/>
  <c r="BN209" i="7"/>
  <c r="BM209" i="7"/>
  <c r="BM212" i="7" s="1"/>
  <c r="BL209" i="7"/>
  <c r="BL212" i="7" s="1"/>
  <c r="BK209" i="7"/>
  <c r="BK212" i="7" s="1"/>
  <c r="BJ209" i="7"/>
  <c r="BI209" i="7"/>
  <c r="BI212" i="7" s="1"/>
  <c r="BH209" i="7"/>
  <c r="BH212" i="7" s="1"/>
  <c r="BG209" i="7"/>
  <c r="BG212" i="7" s="1"/>
  <c r="BF209" i="7"/>
  <c r="BE209" i="7"/>
  <c r="BE212" i="7" s="1"/>
  <c r="BD209" i="7"/>
  <c r="BD212" i="7" s="1"/>
  <c r="BC209" i="7"/>
  <c r="BC212" i="7" s="1"/>
  <c r="BB209" i="7"/>
  <c r="BA209" i="7"/>
  <c r="BA212" i="7" s="1"/>
  <c r="AZ209" i="7"/>
  <c r="AZ212" i="7" s="1"/>
  <c r="AY209" i="7"/>
  <c r="AY212" i="7" s="1"/>
  <c r="AX209" i="7"/>
  <c r="AW209" i="7"/>
  <c r="AW212" i="7" s="1"/>
  <c r="AV209" i="7"/>
  <c r="AV212" i="7" s="1"/>
  <c r="AU209" i="7"/>
  <c r="AU212" i="7" s="1"/>
  <c r="AT209" i="7"/>
  <c r="AS209" i="7"/>
  <c r="AS212" i="7" s="1"/>
  <c r="AR209" i="7"/>
  <c r="AR212" i="7" s="1"/>
  <c r="AQ209" i="7"/>
  <c r="AQ212" i="7" s="1"/>
  <c r="AP209" i="7"/>
  <c r="AO209" i="7"/>
  <c r="AO212" i="7" s="1"/>
  <c r="AN209" i="7"/>
  <c r="AN212" i="7" s="1"/>
  <c r="AM209" i="7"/>
  <c r="AM212" i="7" s="1"/>
  <c r="AL209" i="7"/>
  <c r="AK209" i="7"/>
  <c r="AK212" i="7" s="1"/>
  <c r="AJ209" i="7"/>
  <c r="AJ212" i="7" s="1"/>
  <c r="AI209" i="7"/>
  <c r="AI212" i="7" s="1"/>
  <c r="AH209" i="7"/>
  <c r="AG209" i="7"/>
  <c r="AG212" i="7" s="1"/>
  <c r="AF209" i="7"/>
  <c r="AF212" i="7" s="1"/>
  <c r="AE209" i="7"/>
  <c r="AE212" i="7" s="1"/>
  <c r="AD209" i="7"/>
  <c r="AC209" i="7"/>
  <c r="AC212" i="7" s="1"/>
  <c r="AB209" i="7"/>
  <c r="AB212" i="7" s="1"/>
  <c r="BT207" i="7"/>
  <c r="BL207" i="7"/>
  <c r="BD207" i="7"/>
  <c r="AV207" i="7"/>
  <c r="AN207" i="7"/>
  <c r="AF207" i="7"/>
  <c r="BT206" i="7"/>
  <c r="BS206" i="7"/>
  <c r="BR206" i="7"/>
  <c r="BQ206" i="7"/>
  <c r="BP206" i="7"/>
  <c r="BO206" i="7"/>
  <c r="BN206" i="7"/>
  <c r="BM206" i="7"/>
  <c r="BL206" i="7"/>
  <c r="BK206" i="7"/>
  <c r="BJ206" i="7"/>
  <c r="BI206" i="7"/>
  <c r="BH206" i="7"/>
  <c r="BG206" i="7"/>
  <c r="BF206" i="7"/>
  <c r="BE206" i="7"/>
  <c r="BD206" i="7"/>
  <c r="BC206" i="7"/>
  <c r="BB206" i="7"/>
  <c r="BA206" i="7"/>
  <c r="AZ206" i="7"/>
  <c r="AY206" i="7"/>
  <c r="AX206" i="7"/>
  <c r="AW206" i="7"/>
  <c r="AV206" i="7"/>
  <c r="AU206" i="7"/>
  <c r="AT206" i="7"/>
  <c r="AS206" i="7"/>
  <c r="AR206" i="7"/>
  <c r="AQ206" i="7"/>
  <c r="AP206" i="7"/>
  <c r="AO206" i="7"/>
  <c r="AN206" i="7"/>
  <c r="AM206" i="7"/>
  <c r="AL206" i="7"/>
  <c r="AK206" i="7"/>
  <c r="AJ206" i="7"/>
  <c r="AI206" i="7"/>
  <c r="AH206" i="7"/>
  <c r="AG206" i="7"/>
  <c r="AF206" i="7"/>
  <c r="AE206" i="7"/>
  <c r="AD206" i="7"/>
  <c r="AC206" i="7"/>
  <c r="AB206" i="7"/>
  <c r="BV205" i="7"/>
  <c r="BV207" i="7" s="1"/>
  <c r="BU205" i="7"/>
  <c r="BU207" i="7" s="1"/>
  <c r="BT205" i="7"/>
  <c r="BS205" i="7"/>
  <c r="BS207" i="7" s="1"/>
  <c r="BR205" i="7"/>
  <c r="BR207" i="7" s="1"/>
  <c r="BQ205" i="7"/>
  <c r="BQ207" i="7" s="1"/>
  <c r="BP205" i="7"/>
  <c r="BP207" i="7" s="1"/>
  <c r="BO205" i="7"/>
  <c r="BO207" i="7" s="1"/>
  <c r="BN205" i="7"/>
  <c r="BN207" i="7" s="1"/>
  <c r="BM205" i="7"/>
  <c r="BM207" i="7" s="1"/>
  <c r="BL205" i="7"/>
  <c r="BK205" i="7"/>
  <c r="BK207" i="7" s="1"/>
  <c r="BJ205" i="7"/>
  <c r="BJ207" i="7" s="1"/>
  <c r="BI205" i="7"/>
  <c r="BI207" i="7" s="1"/>
  <c r="BH205" i="7"/>
  <c r="BH207" i="7" s="1"/>
  <c r="BG205" i="7"/>
  <c r="BG207" i="7" s="1"/>
  <c r="BF205" i="7"/>
  <c r="BF207" i="7" s="1"/>
  <c r="BE205" i="7"/>
  <c r="BE207" i="7" s="1"/>
  <c r="BD205" i="7"/>
  <c r="BC205" i="7"/>
  <c r="BC207" i="7" s="1"/>
  <c r="BB205" i="7"/>
  <c r="BB207" i="7" s="1"/>
  <c r="BA205" i="7"/>
  <c r="BA207" i="7" s="1"/>
  <c r="AZ205" i="7"/>
  <c r="AZ207" i="7" s="1"/>
  <c r="AY205" i="7"/>
  <c r="AY207" i="7" s="1"/>
  <c r="AX205" i="7"/>
  <c r="AX207" i="7" s="1"/>
  <c r="AW205" i="7"/>
  <c r="AW207" i="7" s="1"/>
  <c r="AV205" i="7"/>
  <c r="AU205" i="7"/>
  <c r="AU207" i="7" s="1"/>
  <c r="AT205" i="7"/>
  <c r="AT207" i="7" s="1"/>
  <c r="AS205" i="7"/>
  <c r="AS207" i="7" s="1"/>
  <c r="AR205" i="7"/>
  <c r="AR207" i="7" s="1"/>
  <c r="AQ205" i="7"/>
  <c r="AQ207" i="7" s="1"/>
  <c r="AP205" i="7"/>
  <c r="AP207" i="7" s="1"/>
  <c r="AO205" i="7"/>
  <c r="AO207" i="7" s="1"/>
  <c r="AN205" i="7"/>
  <c r="AM205" i="7"/>
  <c r="AM207" i="7" s="1"/>
  <c r="AL205" i="7"/>
  <c r="AL207" i="7" s="1"/>
  <c r="AK205" i="7"/>
  <c r="AK207" i="7" s="1"/>
  <c r="AJ205" i="7"/>
  <c r="AJ207" i="7" s="1"/>
  <c r="AI205" i="7"/>
  <c r="AI207" i="7" s="1"/>
  <c r="AH205" i="7"/>
  <c r="AH207" i="7" s="1"/>
  <c r="AG205" i="7"/>
  <c r="AG207" i="7" s="1"/>
  <c r="AF205" i="7"/>
  <c r="AE205" i="7"/>
  <c r="AE207" i="7" s="1"/>
  <c r="AD205" i="7"/>
  <c r="AD207" i="7" s="1"/>
  <c r="AC205" i="7"/>
  <c r="AC207" i="7" s="1"/>
  <c r="AB205" i="7"/>
  <c r="AB207" i="7" s="1"/>
  <c r="BV204" i="7"/>
  <c r="BU204" i="7"/>
  <c r="BT204" i="7"/>
  <c r="BS204" i="7"/>
  <c r="BR204" i="7"/>
  <c r="BQ204" i="7"/>
  <c r="BP204" i="7"/>
  <c r="BO204" i="7"/>
  <c r="BN204" i="7"/>
  <c r="BM204" i="7"/>
  <c r="BL204" i="7"/>
  <c r="BK204" i="7"/>
  <c r="BJ204" i="7"/>
  <c r="BI204" i="7"/>
  <c r="BH204" i="7"/>
  <c r="BG204" i="7"/>
  <c r="BF204" i="7"/>
  <c r="BE204" i="7"/>
  <c r="BD204" i="7"/>
  <c r="BC204" i="7"/>
  <c r="BB204" i="7"/>
  <c r="BA204" i="7"/>
  <c r="AZ204" i="7"/>
  <c r="AY204" i="7"/>
  <c r="AX204" i="7"/>
  <c r="AW204" i="7"/>
  <c r="AV204" i="7"/>
  <c r="AU204" i="7"/>
  <c r="AT204" i="7"/>
  <c r="AS204" i="7"/>
  <c r="AR204" i="7"/>
  <c r="AQ204" i="7"/>
  <c r="AP204" i="7"/>
  <c r="AO204" i="7"/>
  <c r="AN204" i="7"/>
  <c r="AM204" i="7"/>
  <c r="AL204" i="7"/>
  <c r="AK204" i="7"/>
  <c r="AJ204" i="7"/>
  <c r="AI204" i="7"/>
  <c r="AH204" i="7"/>
  <c r="AG204" i="7"/>
  <c r="AF204" i="7"/>
  <c r="AE204" i="7"/>
  <c r="AD204" i="7"/>
  <c r="AC204" i="7"/>
  <c r="AB204" i="7"/>
  <c r="BV201" i="7"/>
  <c r="BR201" i="7"/>
  <c r="BN201" i="7"/>
  <c r="BJ201" i="7"/>
  <c r="BF201" i="7"/>
  <c r="BB201" i="7"/>
  <c r="AX201" i="7"/>
  <c r="AT201" i="7"/>
  <c r="AP201" i="7"/>
  <c r="AL201" i="7"/>
  <c r="AH201" i="7"/>
  <c r="AD201" i="7"/>
  <c r="BV200" i="7"/>
  <c r="BU200" i="7"/>
  <c r="BT200" i="7"/>
  <c r="BS200" i="7"/>
  <c r="BR200" i="7"/>
  <c r="BQ200" i="7"/>
  <c r="BP200" i="7"/>
  <c r="BO200" i="7"/>
  <c r="BN200" i="7"/>
  <c r="BM200" i="7"/>
  <c r="BL200" i="7"/>
  <c r="BK200" i="7"/>
  <c r="BJ200" i="7"/>
  <c r="BI200" i="7"/>
  <c r="BH200" i="7"/>
  <c r="BG200" i="7"/>
  <c r="BF200" i="7"/>
  <c r="BE200" i="7"/>
  <c r="BD200" i="7"/>
  <c r="BC200" i="7"/>
  <c r="BB200" i="7"/>
  <c r="BA200" i="7"/>
  <c r="AZ200" i="7"/>
  <c r="AY200" i="7"/>
  <c r="AX200" i="7"/>
  <c r="AW200" i="7"/>
  <c r="AV200" i="7"/>
  <c r="AU200" i="7"/>
  <c r="AT200" i="7"/>
  <c r="AS200" i="7"/>
  <c r="AR200" i="7"/>
  <c r="AQ200" i="7"/>
  <c r="AP200" i="7"/>
  <c r="AO200" i="7"/>
  <c r="AN200" i="7"/>
  <c r="AM200" i="7"/>
  <c r="AL200" i="7"/>
  <c r="AK200" i="7"/>
  <c r="AJ200" i="7"/>
  <c r="AI200" i="7"/>
  <c r="AH200" i="7"/>
  <c r="AG200" i="7"/>
  <c r="AF200" i="7"/>
  <c r="AE200" i="7"/>
  <c r="AD200" i="7"/>
  <c r="AC200" i="7"/>
  <c r="AB200" i="7"/>
  <c r="BV199" i="7"/>
  <c r="BU199" i="7"/>
  <c r="BT199" i="7"/>
  <c r="BT201" i="7" s="1"/>
  <c r="BS199" i="7"/>
  <c r="BS201" i="7" s="1"/>
  <c r="BR199" i="7"/>
  <c r="BQ199" i="7"/>
  <c r="BP199" i="7"/>
  <c r="BP201" i="7" s="1"/>
  <c r="BO199" i="7"/>
  <c r="BO201" i="7" s="1"/>
  <c r="BN199" i="7"/>
  <c r="BM199" i="7"/>
  <c r="BL199" i="7"/>
  <c r="BL201" i="7" s="1"/>
  <c r="BK199" i="7"/>
  <c r="BK201" i="7" s="1"/>
  <c r="BJ199" i="7"/>
  <c r="BI199" i="7"/>
  <c r="BH199" i="7"/>
  <c r="BH201" i="7" s="1"/>
  <c r="BG199" i="7"/>
  <c r="BG201" i="7" s="1"/>
  <c r="BF199" i="7"/>
  <c r="BE199" i="7"/>
  <c r="BD199" i="7"/>
  <c r="BD201" i="7" s="1"/>
  <c r="BC199" i="7"/>
  <c r="BC201" i="7" s="1"/>
  <c r="BB199" i="7"/>
  <c r="BA199" i="7"/>
  <c r="AZ199" i="7"/>
  <c r="AZ201" i="7" s="1"/>
  <c r="AY199" i="7"/>
  <c r="AY201" i="7" s="1"/>
  <c r="AX199" i="7"/>
  <c r="AW199" i="7"/>
  <c r="AV199" i="7"/>
  <c r="AV201" i="7" s="1"/>
  <c r="AU199" i="7"/>
  <c r="AU201" i="7" s="1"/>
  <c r="AT199" i="7"/>
  <c r="AS199" i="7"/>
  <c r="AR199" i="7"/>
  <c r="AR201" i="7" s="1"/>
  <c r="AQ199" i="7"/>
  <c r="AQ201" i="7" s="1"/>
  <c r="AP199" i="7"/>
  <c r="AO199" i="7"/>
  <c r="AN199" i="7"/>
  <c r="AN201" i="7" s="1"/>
  <c r="AM199" i="7"/>
  <c r="AM201" i="7" s="1"/>
  <c r="AL199" i="7"/>
  <c r="AK199" i="7"/>
  <c r="AJ199" i="7"/>
  <c r="AJ201" i="7" s="1"/>
  <c r="AI199" i="7"/>
  <c r="AI201" i="7" s="1"/>
  <c r="AH199" i="7"/>
  <c r="AG199" i="7"/>
  <c r="AF199" i="7"/>
  <c r="AF201" i="7" s="1"/>
  <c r="AE199" i="7"/>
  <c r="AE201" i="7" s="1"/>
  <c r="AD199" i="7"/>
  <c r="AC199" i="7"/>
  <c r="AB199" i="7"/>
  <c r="AB201" i="7" s="1"/>
  <c r="BG198" i="7"/>
  <c r="AQ198" i="7"/>
  <c r="AD198" i="7"/>
  <c r="BV197" i="7"/>
  <c r="BU197" i="7"/>
  <c r="BT197" i="7"/>
  <c r="BS197" i="7"/>
  <c r="BR197" i="7"/>
  <c r="BQ197" i="7"/>
  <c r="BP197" i="7"/>
  <c r="BO197" i="7"/>
  <c r="BO198" i="7" s="1"/>
  <c r="BN197" i="7"/>
  <c r="BM197" i="7"/>
  <c r="BL197" i="7"/>
  <c r="BK197" i="7"/>
  <c r="BK198" i="7" s="1"/>
  <c r="BJ197" i="7"/>
  <c r="BI197" i="7"/>
  <c r="BH197" i="7"/>
  <c r="BG197" i="7"/>
  <c r="BF197" i="7"/>
  <c r="BE197" i="7"/>
  <c r="BD197" i="7"/>
  <c r="BC197" i="7"/>
  <c r="BB197" i="7"/>
  <c r="BA197" i="7"/>
  <c r="AZ197" i="7"/>
  <c r="AY197" i="7"/>
  <c r="AY198" i="7" s="1"/>
  <c r="AX197" i="7"/>
  <c r="AW197" i="7"/>
  <c r="AV197" i="7"/>
  <c r="AU197" i="7"/>
  <c r="AT197" i="7"/>
  <c r="AS197" i="7"/>
  <c r="AR197" i="7"/>
  <c r="AQ197" i="7"/>
  <c r="AP197" i="7"/>
  <c r="AO197" i="7"/>
  <c r="AN197" i="7"/>
  <c r="AM197" i="7"/>
  <c r="AL197" i="7"/>
  <c r="AK197" i="7"/>
  <c r="AJ197" i="7"/>
  <c r="AI197" i="7"/>
  <c r="AI198" i="7" s="1"/>
  <c r="AH197" i="7"/>
  <c r="AG197" i="7"/>
  <c r="AF197" i="7"/>
  <c r="AE197" i="7"/>
  <c r="AD197" i="7"/>
  <c r="AC197" i="7"/>
  <c r="AB197" i="7"/>
  <c r="BV196" i="7"/>
  <c r="BV198" i="7" s="1"/>
  <c r="BV216" i="7" s="1"/>
  <c r="BU196" i="7"/>
  <c r="BT196" i="7"/>
  <c r="BT198" i="7" s="1"/>
  <c r="BS196" i="7"/>
  <c r="BS198" i="7" s="1"/>
  <c r="BR196" i="7"/>
  <c r="BR198" i="7" s="1"/>
  <c r="BQ196" i="7"/>
  <c r="BP196" i="7"/>
  <c r="BP198" i="7" s="1"/>
  <c r="BO196" i="7"/>
  <c r="BN196" i="7"/>
  <c r="BN198" i="7" s="1"/>
  <c r="BM196" i="7"/>
  <c r="BL196" i="7"/>
  <c r="BL198" i="7" s="1"/>
  <c r="BK196" i="7"/>
  <c r="BJ196" i="7"/>
  <c r="BJ198" i="7" s="1"/>
  <c r="BI196" i="7"/>
  <c r="BH196" i="7"/>
  <c r="BH198" i="7" s="1"/>
  <c r="BG196" i="7"/>
  <c r="BF196" i="7"/>
  <c r="BF198" i="7" s="1"/>
  <c r="BE196" i="7"/>
  <c r="BD196" i="7"/>
  <c r="BD198" i="7" s="1"/>
  <c r="BC196" i="7"/>
  <c r="BC198" i="7" s="1"/>
  <c r="BB196" i="7"/>
  <c r="BB198" i="7" s="1"/>
  <c r="BA196" i="7"/>
  <c r="AZ196" i="7"/>
  <c r="AZ198" i="7" s="1"/>
  <c r="AY196" i="7"/>
  <c r="AX196" i="7"/>
  <c r="AX198" i="7" s="1"/>
  <c r="AW196" i="7"/>
  <c r="AV196" i="7"/>
  <c r="AV198" i="7" s="1"/>
  <c r="AU196" i="7"/>
  <c r="AU198" i="7" s="1"/>
  <c r="AT196" i="7"/>
  <c r="AT198" i="7" s="1"/>
  <c r="AS196" i="7"/>
  <c r="AR196" i="7"/>
  <c r="AR198" i="7" s="1"/>
  <c r="AQ196" i="7"/>
  <c r="AP196" i="7"/>
  <c r="AP198" i="7" s="1"/>
  <c r="AO196" i="7"/>
  <c r="AN196" i="7"/>
  <c r="AN198" i="7" s="1"/>
  <c r="AM196" i="7"/>
  <c r="AM198" i="7" s="1"/>
  <c r="AL196" i="7"/>
  <c r="AL198" i="7" s="1"/>
  <c r="AK196" i="7"/>
  <c r="AJ196" i="7"/>
  <c r="AJ198" i="7" s="1"/>
  <c r="AI196" i="7"/>
  <c r="AH196" i="7"/>
  <c r="AH198" i="7" s="1"/>
  <c r="AG196" i="7"/>
  <c r="AF196" i="7"/>
  <c r="AF198" i="7" s="1"/>
  <c r="AE196" i="7"/>
  <c r="AE198" i="7" s="1"/>
  <c r="AD196" i="7"/>
  <c r="AC196" i="7"/>
  <c r="AB196" i="7"/>
  <c r="AB198" i="7" s="1"/>
  <c r="AB216" i="7" s="1"/>
  <c r="AB271" i="7" s="1"/>
  <c r="BX194" i="7"/>
  <c r="BW194" i="7"/>
  <c r="BV194" i="7"/>
  <c r="BV270" i="7" s="1"/>
  <c r="BU194" i="7"/>
  <c r="BU270" i="7" s="1"/>
  <c r="BT194" i="7"/>
  <c r="BT270" i="7" s="1"/>
  <c r="BS194" i="7"/>
  <c r="BS270" i="7" s="1"/>
  <c r="BR194" i="7"/>
  <c r="BR270" i="7" s="1"/>
  <c r="BQ194" i="7"/>
  <c r="BQ270" i="7" s="1"/>
  <c r="BP194" i="7"/>
  <c r="BP270" i="7" s="1"/>
  <c r="BO194" i="7"/>
  <c r="BO270" i="7" s="1"/>
  <c r="BN194" i="7"/>
  <c r="BN270" i="7" s="1"/>
  <c r="BM194" i="7"/>
  <c r="BM270" i="7" s="1"/>
  <c r="BL194" i="7"/>
  <c r="BL270" i="7" s="1"/>
  <c r="BK194" i="7"/>
  <c r="BK270" i="7" s="1"/>
  <c r="BJ194" i="7"/>
  <c r="BJ270" i="7" s="1"/>
  <c r="BI194" i="7"/>
  <c r="BI270" i="7" s="1"/>
  <c r="BH194" i="7"/>
  <c r="BH270" i="7" s="1"/>
  <c r="BG194" i="7"/>
  <c r="BG270" i="7" s="1"/>
  <c r="BF194" i="7"/>
  <c r="BF270" i="7" s="1"/>
  <c r="BE194" i="7"/>
  <c r="BE270" i="7" s="1"/>
  <c r="BD194" i="7"/>
  <c r="BD270" i="7" s="1"/>
  <c r="BC194" i="7"/>
  <c r="BC270" i="7" s="1"/>
  <c r="AZ194" i="7"/>
  <c r="AZ270" i="7" s="1"/>
  <c r="AY194" i="7"/>
  <c r="AY270" i="7" s="1"/>
  <c r="AX194" i="7"/>
  <c r="AX270" i="7" s="1"/>
  <c r="AW194" i="7"/>
  <c r="AW270" i="7" s="1"/>
  <c r="AV194" i="7"/>
  <c r="AV270" i="7" s="1"/>
  <c r="AU194" i="7"/>
  <c r="AU270" i="7" s="1"/>
  <c r="AT194" i="7"/>
  <c r="AT270" i="7" s="1"/>
  <c r="AS194" i="7"/>
  <c r="AS270" i="7" s="1"/>
  <c r="AR194" i="7"/>
  <c r="AR270" i="7" s="1"/>
  <c r="AQ194" i="7"/>
  <c r="AQ270" i="7" s="1"/>
  <c r="AP194" i="7"/>
  <c r="AP270" i="7" s="1"/>
  <c r="AO194" i="7"/>
  <c r="AO270" i="7" s="1"/>
  <c r="AN194" i="7"/>
  <c r="AN270" i="7" s="1"/>
  <c r="AM194" i="7"/>
  <c r="AM270" i="7" s="1"/>
  <c r="AL194" i="7"/>
  <c r="AL270" i="7" s="1"/>
  <c r="AK194" i="7"/>
  <c r="AK270" i="7" s="1"/>
  <c r="AJ194" i="7"/>
  <c r="AJ270" i="7" s="1"/>
  <c r="AI194" i="7"/>
  <c r="AI270" i="7" s="1"/>
  <c r="AH194" i="7"/>
  <c r="AH270" i="7" s="1"/>
  <c r="AG194" i="7"/>
  <c r="AG270" i="7" s="1"/>
  <c r="AF194" i="7"/>
  <c r="AF270" i="7" s="1"/>
  <c r="AE194" i="7"/>
  <c r="AE270" i="7" s="1"/>
  <c r="AD194" i="7"/>
  <c r="AD270" i="7" s="1"/>
  <c r="BV193" i="7"/>
  <c r="BU193" i="7"/>
  <c r="BT193" i="7"/>
  <c r="BS193" i="7"/>
  <c r="BR193" i="7"/>
  <c r="BQ193" i="7"/>
  <c r="BP193" i="7"/>
  <c r="BO193" i="7"/>
  <c r="BN193" i="7"/>
  <c r="BM193" i="7"/>
  <c r="BL193" i="7"/>
  <c r="BK193" i="7"/>
  <c r="BJ193" i="7"/>
  <c r="BI193" i="7"/>
  <c r="BH193" i="7"/>
  <c r="BG193" i="7"/>
  <c r="BF193" i="7"/>
  <c r="BE193" i="7"/>
  <c r="BD193" i="7"/>
  <c r="BC193" i="7"/>
  <c r="BB193" i="7"/>
  <c r="BA193" i="7"/>
  <c r="AZ193" i="7"/>
  <c r="AY193" i="7"/>
  <c r="AX193" i="7"/>
  <c r="AW193" i="7"/>
  <c r="AV193" i="7"/>
  <c r="AU193" i="7"/>
  <c r="AT193" i="7"/>
  <c r="AS193" i="7"/>
  <c r="AR193" i="7"/>
  <c r="AQ193" i="7"/>
  <c r="AP193" i="7"/>
  <c r="AO193" i="7"/>
  <c r="AN193" i="7"/>
  <c r="AM193" i="7"/>
  <c r="AL193" i="7"/>
  <c r="AK193" i="7"/>
  <c r="AJ193" i="7"/>
  <c r="AI193" i="7"/>
  <c r="AH193" i="7"/>
  <c r="AG193" i="7"/>
  <c r="AF193" i="7"/>
  <c r="AE193" i="7"/>
  <c r="AD193" i="7"/>
  <c r="AC193" i="7"/>
  <c r="AB193" i="7"/>
  <c r="BV192" i="7"/>
  <c r="BU192" i="7"/>
  <c r="BT192" i="7"/>
  <c r="BS192" i="7"/>
  <c r="BR192" i="7"/>
  <c r="BQ192" i="7"/>
  <c r="BP192" i="7"/>
  <c r="BO192" i="7"/>
  <c r="BN192" i="7"/>
  <c r="BM192" i="7"/>
  <c r="BL192" i="7"/>
  <c r="BK192" i="7"/>
  <c r="BJ192" i="7"/>
  <c r="BI192" i="7"/>
  <c r="BH192" i="7"/>
  <c r="BG192" i="7"/>
  <c r="BF192" i="7"/>
  <c r="BE192" i="7"/>
  <c r="BD192" i="7"/>
  <c r="BC192" i="7"/>
  <c r="BB192" i="7"/>
  <c r="BA192" i="7"/>
  <c r="AZ192" i="7"/>
  <c r="AY192" i="7"/>
  <c r="AX192" i="7"/>
  <c r="AW192" i="7"/>
  <c r="AV192" i="7"/>
  <c r="AU192" i="7"/>
  <c r="AT192" i="7"/>
  <c r="AS192" i="7"/>
  <c r="AR192" i="7"/>
  <c r="AQ192" i="7"/>
  <c r="AP192" i="7"/>
  <c r="AO192" i="7"/>
  <c r="AN192" i="7"/>
  <c r="AM192" i="7"/>
  <c r="AL192" i="7"/>
  <c r="AK192" i="7"/>
  <c r="AJ192" i="7"/>
  <c r="AI192" i="7"/>
  <c r="AH192" i="7"/>
  <c r="AG192" i="7"/>
  <c r="AF192" i="7"/>
  <c r="AE192" i="7"/>
  <c r="AD192" i="7"/>
  <c r="AC192" i="7"/>
  <c r="AB192" i="7"/>
  <c r="BT190" i="7"/>
  <c r="BS190" i="7"/>
  <c r="BR190" i="7"/>
  <c r="BQ190" i="7"/>
  <c r="BP190" i="7"/>
  <c r="BO190" i="7"/>
  <c r="BN190" i="7"/>
  <c r="BM190" i="7"/>
  <c r="BL190" i="7"/>
  <c r="BK190" i="7"/>
  <c r="BJ190" i="7"/>
  <c r="BI190" i="7"/>
  <c r="BH190" i="7"/>
  <c r="BG190" i="7"/>
  <c r="BF190" i="7"/>
  <c r="BE190" i="7"/>
  <c r="BD190" i="7"/>
  <c r="BC190" i="7"/>
  <c r="BB190" i="7"/>
  <c r="BA190" i="7"/>
  <c r="AZ190" i="7"/>
  <c r="AY190" i="7"/>
  <c r="AX190" i="7"/>
  <c r="AW190" i="7"/>
  <c r="AV190" i="7"/>
  <c r="AU190" i="7"/>
  <c r="AT190" i="7"/>
  <c r="AS190" i="7"/>
  <c r="AR190" i="7"/>
  <c r="AQ190" i="7"/>
  <c r="AP190" i="7"/>
  <c r="AO190" i="7"/>
  <c r="AN190" i="7"/>
  <c r="AM190" i="7"/>
  <c r="AL190" i="7"/>
  <c r="AK190" i="7"/>
  <c r="AJ190" i="7"/>
  <c r="AI190" i="7"/>
  <c r="AH190" i="7"/>
  <c r="AG190" i="7"/>
  <c r="AF190" i="7"/>
  <c r="AE190" i="7"/>
  <c r="AD190" i="7"/>
  <c r="AC190" i="7"/>
  <c r="AB190" i="7"/>
  <c r="BU189" i="7"/>
  <c r="BS189" i="7"/>
  <c r="BQ189" i="7"/>
  <c r="BO189" i="7"/>
  <c r="BM189" i="7"/>
  <c r="BK189" i="7"/>
  <c r="BI189" i="7"/>
  <c r="BG189" i="7"/>
  <c r="BE189" i="7"/>
  <c r="BC189" i="7"/>
  <c r="BA189" i="7"/>
  <c r="AY189" i="7"/>
  <c r="AW189" i="7"/>
  <c r="AU189" i="7"/>
  <c r="AS189" i="7"/>
  <c r="AQ189" i="7"/>
  <c r="AO189" i="7"/>
  <c r="AM189" i="7"/>
  <c r="AK189" i="7"/>
  <c r="AI189" i="7"/>
  <c r="AG189" i="7"/>
  <c r="AE189" i="7"/>
  <c r="AC189" i="7"/>
  <c r="BV187" i="7"/>
  <c r="BV189" i="7" s="1"/>
  <c r="BU187" i="7"/>
  <c r="BT187" i="7"/>
  <c r="BT189" i="7" s="1"/>
  <c r="BS187" i="7"/>
  <c r="BR187" i="7"/>
  <c r="BR189" i="7" s="1"/>
  <c r="BQ187" i="7"/>
  <c r="BP187" i="7"/>
  <c r="BP189" i="7" s="1"/>
  <c r="BO187" i="7"/>
  <c r="BN187" i="7"/>
  <c r="BN189" i="7" s="1"/>
  <c r="BM187" i="7"/>
  <c r="BL187" i="7"/>
  <c r="BL189" i="7" s="1"/>
  <c r="BK187" i="7"/>
  <c r="BJ187" i="7"/>
  <c r="BJ189" i="7" s="1"/>
  <c r="BI187" i="7"/>
  <c r="BH187" i="7"/>
  <c r="BH189" i="7" s="1"/>
  <c r="BG187" i="7"/>
  <c r="BF187" i="7"/>
  <c r="BF189" i="7" s="1"/>
  <c r="BE187" i="7"/>
  <c r="BD187" i="7"/>
  <c r="BD189" i="7" s="1"/>
  <c r="BC187" i="7"/>
  <c r="BB187" i="7"/>
  <c r="BB189" i="7" s="1"/>
  <c r="BA187" i="7"/>
  <c r="AZ187" i="7"/>
  <c r="AZ189" i="7" s="1"/>
  <c r="AY187" i="7"/>
  <c r="AX187" i="7"/>
  <c r="AX189" i="7" s="1"/>
  <c r="AW187" i="7"/>
  <c r="AV187" i="7"/>
  <c r="AV189" i="7" s="1"/>
  <c r="AU187" i="7"/>
  <c r="AT187" i="7"/>
  <c r="AT189" i="7" s="1"/>
  <c r="AS187" i="7"/>
  <c r="AR187" i="7"/>
  <c r="AR189" i="7" s="1"/>
  <c r="AQ187" i="7"/>
  <c r="AP187" i="7"/>
  <c r="AP189" i="7" s="1"/>
  <c r="AO187" i="7"/>
  <c r="AN187" i="7"/>
  <c r="AN189" i="7" s="1"/>
  <c r="AM187" i="7"/>
  <c r="AL187" i="7"/>
  <c r="AL189" i="7" s="1"/>
  <c r="AK187" i="7"/>
  <c r="AJ187" i="7"/>
  <c r="AJ189" i="7" s="1"/>
  <c r="AI187" i="7"/>
  <c r="AH187" i="7"/>
  <c r="AH189" i="7" s="1"/>
  <c r="AG187" i="7"/>
  <c r="AF187" i="7"/>
  <c r="AF189" i="7" s="1"/>
  <c r="AE187" i="7"/>
  <c r="AD187" i="7"/>
  <c r="AD189" i="7" s="1"/>
  <c r="AC187" i="7"/>
  <c r="AB187" i="7"/>
  <c r="AB189" i="7" s="1"/>
  <c r="BU186" i="7"/>
  <c r="BS186" i="7"/>
  <c r="BQ186" i="7"/>
  <c r="BO186" i="7"/>
  <c r="BM186" i="7"/>
  <c r="BK186" i="7"/>
  <c r="BI186" i="7"/>
  <c r="BG186" i="7"/>
  <c r="BE186" i="7"/>
  <c r="BC186" i="7"/>
  <c r="BA186" i="7"/>
  <c r="BA194" i="7" s="1"/>
  <c r="BA270" i="7" s="1"/>
  <c r="AY186" i="7"/>
  <c r="AW186" i="7"/>
  <c r="AU186" i="7"/>
  <c r="AS186" i="7"/>
  <c r="AQ186" i="7"/>
  <c r="AO186" i="7"/>
  <c r="AM186" i="7"/>
  <c r="AK186" i="7"/>
  <c r="AI186" i="7"/>
  <c r="AG186" i="7"/>
  <c r="AE186" i="7"/>
  <c r="AC186" i="7"/>
  <c r="AC194" i="7" s="1"/>
  <c r="AC270" i="7" s="1"/>
  <c r="BV184" i="7"/>
  <c r="BV186" i="7" s="1"/>
  <c r="BU184" i="7"/>
  <c r="BT184" i="7"/>
  <c r="BT186" i="7" s="1"/>
  <c r="BS184" i="7"/>
  <c r="BR184" i="7"/>
  <c r="BR186" i="7" s="1"/>
  <c r="BQ184" i="7"/>
  <c r="BP184" i="7"/>
  <c r="BP186" i="7" s="1"/>
  <c r="BO184" i="7"/>
  <c r="BN184" i="7"/>
  <c r="BN186" i="7" s="1"/>
  <c r="BM184" i="7"/>
  <c r="BL184" i="7"/>
  <c r="BL186" i="7" s="1"/>
  <c r="BK184" i="7"/>
  <c r="BJ184" i="7"/>
  <c r="BJ186" i="7" s="1"/>
  <c r="BI184" i="7"/>
  <c r="BH184" i="7"/>
  <c r="BH186" i="7" s="1"/>
  <c r="BG184" i="7"/>
  <c r="BF184" i="7"/>
  <c r="BF186" i="7" s="1"/>
  <c r="BE184" i="7"/>
  <c r="BD184" i="7"/>
  <c r="BD186" i="7" s="1"/>
  <c r="BC184" i="7"/>
  <c r="BB184" i="7"/>
  <c r="BB186" i="7" s="1"/>
  <c r="BA184" i="7"/>
  <c r="AZ184" i="7"/>
  <c r="AZ186" i="7" s="1"/>
  <c r="AY184" i="7"/>
  <c r="AX184" i="7"/>
  <c r="AX186" i="7" s="1"/>
  <c r="AW184" i="7"/>
  <c r="AV184" i="7"/>
  <c r="AV186" i="7" s="1"/>
  <c r="AU184" i="7"/>
  <c r="AT184" i="7"/>
  <c r="AT186" i="7" s="1"/>
  <c r="AS184" i="7"/>
  <c r="AR184" i="7"/>
  <c r="AR186" i="7" s="1"/>
  <c r="AQ184" i="7"/>
  <c r="AP184" i="7"/>
  <c r="AP186" i="7" s="1"/>
  <c r="AO184" i="7"/>
  <c r="AN184" i="7"/>
  <c r="AN186" i="7" s="1"/>
  <c r="AM184" i="7"/>
  <c r="AL184" i="7"/>
  <c r="AL186" i="7" s="1"/>
  <c r="AK184" i="7"/>
  <c r="AJ184" i="7"/>
  <c r="AJ186" i="7" s="1"/>
  <c r="AI184" i="7"/>
  <c r="AH184" i="7"/>
  <c r="AH186" i="7" s="1"/>
  <c r="AG184" i="7"/>
  <c r="AF184" i="7"/>
  <c r="AF186" i="7" s="1"/>
  <c r="AE184" i="7"/>
  <c r="AD184" i="7"/>
  <c r="AD186" i="7" s="1"/>
  <c r="AC184" i="7"/>
  <c r="AB184" i="7"/>
  <c r="AB186" i="7" s="1"/>
  <c r="BV183" i="7"/>
  <c r="BU183" i="7"/>
  <c r="BT183" i="7"/>
  <c r="BS183" i="7"/>
  <c r="BR183" i="7"/>
  <c r="BQ183" i="7"/>
  <c r="BP183" i="7"/>
  <c r="BO183" i="7"/>
  <c r="BN183" i="7"/>
  <c r="BM183" i="7"/>
  <c r="BL183" i="7"/>
  <c r="BK183" i="7"/>
  <c r="BJ183" i="7"/>
  <c r="BI183" i="7"/>
  <c r="BH183" i="7"/>
  <c r="BG183" i="7"/>
  <c r="BF183" i="7"/>
  <c r="BE183" i="7"/>
  <c r="BD183" i="7"/>
  <c r="BC183" i="7"/>
  <c r="BB183" i="7"/>
  <c r="BA183" i="7"/>
  <c r="AZ183" i="7"/>
  <c r="AY183" i="7"/>
  <c r="AX183" i="7"/>
  <c r="AW183" i="7"/>
  <c r="AV183" i="7"/>
  <c r="AU183" i="7"/>
  <c r="AT183" i="7"/>
  <c r="AS183" i="7"/>
  <c r="AR183" i="7"/>
  <c r="AQ183" i="7"/>
  <c r="AP183" i="7"/>
  <c r="AO183" i="7"/>
  <c r="AN183" i="7"/>
  <c r="AM183" i="7"/>
  <c r="AL183" i="7"/>
  <c r="AK183" i="7"/>
  <c r="AJ183" i="7"/>
  <c r="AI183" i="7"/>
  <c r="AH183" i="7"/>
  <c r="AG183" i="7"/>
  <c r="AF183" i="7"/>
  <c r="AE183" i="7"/>
  <c r="AD183" i="7"/>
  <c r="AC183" i="7"/>
  <c r="AB183" i="7"/>
  <c r="BV180" i="7"/>
  <c r="BU180" i="7"/>
  <c r="BT180" i="7"/>
  <c r="BS180" i="7"/>
  <c r="BR180" i="7"/>
  <c r="BQ180" i="7"/>
  <c r="BP180" i="7"/>
  <c r="BO180" i="7"/>
  <c r="BN180" i="7"/>
  <c r="BM180" i="7"/>
  <c r="BL180" i="7"/>
  <c r="BK180" i="7"/>
  <c r="BJ180" i="7"/>
  <c r="BI180" i="7"/>
  <c r="BH180" i="7"/>
  <c r="BG180" i="7"/>
  <c r="BF180" i="7"/>
  <c r="BE180" i="7"/>
  <c r="BD180" i="7"/>
  <c r="BC180" i="7"/>
  <c r="BB180" i="7"/>
  <c r="BA180" i="7"/>
  <c r="AZ180" i="7"/>
  <c r="AY180" i="7"/>
  <c r="AX180" i="7"/>
  <c r="AW180" i="7"/>
  <c r="AV180" i="7"/>
  <c r="AU180" i="7"/>
  <c r="AT180" i="7"/>
  <c r="AS180" i="7"/>
  <c r="AR180" i="7"/>
  <c r="AQ180" i="7"/>
  <c r="AP180" i="7"/>
  <c r="AO180" i="7"/>
  <c r="AN180" i="7"/>
  <c r="AM180" i="7"/>
  <c r="AL180" i="7"/>
  <c r="AK180" i="7"/>
  <c r="AJ180" i="7"/>
  <c r="AI180" i="7"/>
  <c r="AH180" i="7"/>
  <c r="AG180" i="7"/>
  <c r="AF180" i="7"/>
  <c r="AE180" i="7"/>
  <c r="AD180" i="7"/>
  <c r="AC180" i="7"/>
  <c r="AB180" i="7"/>
  <c r="AB194" i="7" s="1"/>
  <c r="AB270" i="7" s="1"/>
  <c r="BX176" i="7"/>
  <c r="BW176" i="7"/>
  <c r="BV176" i="7"/>
  <c r="BV269" i="7" s="1"/>
  <c r="BU176" i="7"/>
  <c r="BT176" i="7"/>
  <c r="BS176" i="7"/>
  <c r="BR176" i="7"/>
  <c r="BR269" i="7" s="1"/>
  <c r="BQ176" i="7"/>
  <c r="BP176" i="7"/>
  <c r="BO176" i="7"/>
  <c r="BN176" i="7"/>
  <c r="BN269" i="7" s="1"/>
  <c r="BM176" i="7"/>
  <c r="BL176" i="7"/>
  <c r="BK176" i="7"/>
  <c r="BJ176" i="7"/>
  <c r="BJ269" i="7" s="1"/>
  <c r="BI176" i="7"/>
  <c r="BH176" i="7"/>
  <c r="BG176" i="7"/>
  <c r="BF176" i="7"/>
  <c r="BF269" i="7" s="1"/>
  <c r="BE176" i="7"/>
  <c r="BD176" i="7"/>
  <c r="BC176" i="7"/>
  <c r="AZ176" i="7"/>
  <c r="AY176" i="7"/>
  <c r="AX176" i="7"/>
  <c r="AX219" i="7" s="1"/>
  <c r="AW176" i="7"/>
  <c r="AV176" i="7"/>
  <c r="AU176" i="7"/>
  <c r="AT176" i="7"/>
  <c r="AS176" i="7"/>
  <c r="AR176" i="7"/>
  <c r="AQ176" i="7"/>
  <c r="AT50" i="8" s="1"/>
  <c r="AP176" i="7"/>
  <c r="AO176" i="7"/>
  <c r="AN176" i="7"/>
  <c r="AM176" i="7"/>
  <c r="AL176" i="7"/>
  <c r="AL219" i="7" s="1"/>
  <c r="AK176" i="7"/>
  <c r="AJ176" i="7"/>
  <c r="AI176" i="7"/>
  <c r="AH176" i="7"/>
  <c r="AH219" i="7" s="1"/>
  <c r="AG176" i="7"/>
  <c r="AF176" i="7"/>
  <c r="AE176" i="7"/>
  <c r="AD176" i="7"/>
  <c r="BT175" i="7"/>
  <c r="BS175" i="7"/>
  <c r="BR175" i="7"/>
  <c r="BQ175" i="7"/>
  <c r="BP175" i="7"/>
  <c r="BP163" i="7" s="1"/>
  <c r="BO175" i="7"/>
  <c r="BN175" i="7"/>
  <c r="BM175" i="7"/>
  <c r="BL175" i="7"/>
  <c r="BK175" i="7"/>
  <c r="BJ175" i="7"/>
  <c r="BI175" i="7"/>
  <c r="BH175" i="7"/>
  <c r="BG175" i="7"/>
  <c r="BF175" i="7"/>
  <c r="BE175" i="7"/>
  <c r="BD175" i="7"/>
  <c r="BC175" i="7"/>
  <c r="BB175" i="7"/>
  <c r="BA175" i="7"/>
  <c r="AZ175" i="7"/>
  <c r="AZ163" i="7" s="1"/>
  <c r="AY175" i="7"/>
  <c r="AX175" i="7"/>
  <c r="AW175" i="7"/>
  <c r="AV175" i="7"/>
  <c r="AU175" i="7"/>
  <c r="AT175" i="7"/>
  <c r="AS175" i="7"/>
  <c r="AR175" i="7"/>
  <c r="AQ175" i="7"/>
  <c r="AP175" i="7"/>
  <c r="AO175" i="7"/>
  <c r="AN175" i="7"/>
  <c r="AM175" i="7"/>
  <c r="AL175" i="7"/>
  <c r="AK175" i="7"/>
  <c r="AJ175" i="7"/>
  <c r="AJ163" i="7" s="1"/>
  <c r="AI175" i="7"/>
  <c r="AH175" i="7"/>
  <c r="AG175" i="7"/>
  <c r="AF175" i="7"/>
  <c r="AE175" i="7"/>
  <c r="AD175" i="7"/>
  <c r="AC175" i="7"/>
  <c r="AB175" i="7"/>
  <c r="BV172" i="7"/>
  <c r="BU172" i="7"/>
  <c r="BT172" i="7"/>
  <c r="BS172" i="7"/>
  <c r="BR172" i="7"/>
  <c r="BQ172" i="7"/>
  <c r="BP172" i="7"/>
  <c r="BO172" i="7"/>
  <c r="BN172" i="7"/>
  <c r="BM172" i="7"/>
  <c r="BL172" i="7"/>
  <c r="BK172" i="7"/>
  <c r="BJ172" i="7"/>
  <c r="BI172" i="7"/>
  <c r="BH172" i="7"/>
  <c r="BG172" i="7"/>
  <c r="BF172" i="7"/>
  <c r="BE172" i="7"/>
  <c r="BD172" i="7"/>
  <c r="BC172" i="7"/>
  <c r="BB172" i="7"/>
  <c r="BA172" i="7"/>
  <c r="AZ172" i="7"/>
  <c r="AY172" i="7"/>
  <c r="AX172" i="7"/>
  <c r="AW172" i="7"/>
  <c r="AV172" i="7"/>
  <c r="AU172" i="7"/>
  <c r="AT172" i="7"/>
  <c r="AS172" i="7"/>
  <c r="AR172" i="7"/>
  <c r="AQ172" i="7"/>
  <c r="AP172" i="7"/>
  <c r="AO172" i="7"/>
  <c r="AN172" i="7"/>
  <c r="AM172" i="7"/>
  <c r="AL172" i="7"/>
  <c r="AK172" i="7"/>
  <c r="AJ172" i="7"/>
  <c r="AI172" i="7"/>
  <c r="AH172" i="7"/>
  <c r="AG172" i="7"/>
  <c r="AF172" i="7"/>
  <c r="AE172" i="7"/>
  <c r="AD172" i="7"/>
  <c r="AC172" i="7"/>
  <c r="AB172" i="7"/>
  <c r="BV170" i="7"/>
  <c r="BV163" i="7" s="1"/>
  <c r="BU170" i="7"/>
  <c r="BT170" i="7"/>
  <c r="BS170" i="7"/>
  <c r="BR170" i="7"/>
  <c r="BR163" i="7" s="1"/>
  <c r="BQ170" i="7"/>
  <c r="BP170" i="7"/>
  <c r="BO170" i="7"/>
  <c r="BN170" i="7"/>
  <c r="BN163" i="7" s="1"/>
  <c r="BM170" i="7"/>
  <c r="BL170" i="7"/>
  <c r="BK170" i="7"/>
  <c r="BJ170" i="7"/>
  <c r="BJ163" i="7" s="1"/>
  <c r="BI170" i="7"/>
  <c r="BH170" i="7"/>
  <c r="BG170" i="7"/>
  <c r="BF170" i="7"/>
  <c r="BF163" i="7" s="1"/>
  <c r="BE170" i="7"/>
  <c r="BD170" i="7"/>
  <c r="BC170" i="7"/>
  <c r="BB170" i="7"/>
  <c r="BB163" i="7" s="1"/>
  <c r="BA170" i="7"/>
  <c r="AZ170" i="7"/>
  <c r="AY170" i="7"/>
  <c r="AX170" i="7"/>
  <c r="AX163" i="7" s="1"/>
  <c r="AW170" i="7"/>
  <c r="AV170" i="7"/>
  <c r="AU170" i="7"/>
  <c r="AT170" i="7"/>
  <c r="AT163" i="7" s="1"/>
  <c r="AS170" i="7"/>
  <c r="AR170" i="7"/>
  <c r="AQ170" i="7"/>
  <c r="AP170" i="7"/>
  <c r="AP163" i="7" s="1"/>
  <c r="AO170" i="7"/>
  <c r="AN170" i="7"/>
  <c r="AM170" i="7"/>
  <c r="AL170" i="7"/>
  <c r="AL163" i="7" s="1"/>
  <c r="AK170" i="7"/>
  <c r="AJ170" i="7"/>
  <c r="AI170" i="7"/>
  <c r="AH170" i="7"/>
  <c r="AH163" i="7" s="1"/>
  <c r="AG170" i="7"/>
  <c r="AF170" i="7"/>
  <c r="AE170" i="7"/>
  <c r="AD170" i="7"/>
  <c r="AD163" i="7" s="1"/>
  <c r="AC170" i="7"/>
  <c r="AB170" i="7"/>
  <c r="BV164" i="7"/>
  <c r="BU164" i="7"/>
  <c r="BU163" i="7" s="1"/>
  <c r="BT164" i="7"/>
  <c r="BS164" i="7"/>
  <c r="BS163" i="7" s="1"/>
  <c r="BR164" i="7"/>
  <c r="BQ164" i="7"/>
  <c r="BQ163" i="7" s="1"/>
  <c r="BP164" i="7"/>
  <c r="BO164" i="7"/>
  <c r="BO163" i="7" s="1"/>
  <c r="BN164" i="7"/>
  <c r="BM164" i="7"/>
  <c r="BM163" i="7" s="1"/>
  <c r="BL164" i="7"/>
  <c r="BK164" i="7"/>
  <c r="BK163" i="7" s="1"/>
  <c r="BJ164" i="7"/>
  <c r="BI164" i="7"/>
  <c r="BI163" i="7" s="1"/>
  <c r="BH164" i="7"/>
  <c r="BG164" i="7"/>
  <c r="BG163" i="7" s="1"/>
  <c r="BF164" i="7"/>
  <c r="BE164" i="7"/>
  <c r="BE163" i="7" s="1"/>
  <c r="BD164" i="7"/>
  <c r="BC164" i="7"/>
  <c r="BC163" i="7" s="1"/>
  <c r="BB164" i="7"/>
  <c r="BA164" i="7"/>
  <c r="BA163" i="7" s="1"/>
  <c r="AZ164" i="7"/>
  <c r="AY164" i="7"/>
  <c r="AY163" i="7" s="1"/>
  <c r="AX164" i="7"/>
  <c r="AW164" i="7"/>
  <c r="AW163" i="7" s="1"/>
  <c r="AV164" i="7"/>
  <c r="AU164" i="7"/>
  <c r="AU163" i="7" s="1"/>
  <c r="AT164" i="7"/>
  <c r="AS164" i="7"/>
  <c r="AS163" i="7" s="1"/>
  <c r="AR164" i="7"/>
  <c r="AQ164" i="7"/>
  <c r="AQ163" i="7" s="1"/>
  <c r="AP164" i="7"/>
  <c r="AO164" i="7"/>
  <c r="AO163" i="7" s="1"/>
  <c r="AN164" i="7"/>
  <c r="AM164" i="7"/>
  <c r="AM163" i="7" s="1"/>
  <c r="AL164" i="7"/>
  <c r="AK164" i="7"/>
  <c r="AK163" i="7" s="1"/>
  <c r="AJ164" i="7"/>
  <c r="AI164" i="7"/>
  <c r="AI163" i="7" s="1"/>
  <c r="AH164" i="7"/>
  <c r="AG164" i="7"/>
  <c r="AG163" i="7" s="1"/>
  <c r="AF164" i="7"/>
  <c r="AE164" i="7"/>
  <c r="AE163" i="7" s="1"/>
  <c r="AD164" i="7"/>
  <c r="AC164" i="7"/>
  <c r="AC163" i="7" s="1"/>
  <c r="AB164" i="7"/>
  <c r="BT163" i="7"/>
  <c r="BL163" i="7"/>
  <c r="BH163" i="7"/>
  <c r="BD163" i="7"/>
  <c r="AV163" i="7"/>
  <c r="AR163" i="7"/>
  <c r="AN163" i="7"/>
  <c r="AF163" i="7"/>
  <c r="AB163" i="7"/>
  <c r="BV162" i="7"/>
  <c r="BU162" i="7"/>
  <c r="BT162" i="7"/>
  <c r="BS162" i="7"/>
  <c r="BR162" i="7"/>
  <c r="BQ162" i="7"/>
  <c r="BP162" i="7"/>
  <c r="BO162" i="7"/>
  <c r="BN162" i="7"/>
  <c r="BM162" i="7"/>
  <c r="BL162" i="7"/>
  <c r="BK162" i="7"/>
  <c r="BJ162" i="7"/>
  <c r="BI162" i="7"/>
  <c r="BH162" i="7"/>
  <c r="BG162" i="7"/>
  <c r="BF162" i="7"/>
  <c r="BE162" i="7"/>
  <c r="BD162" i="7"/>
  <c r="BC162" i="7"/>
  <c r="BB162" i="7"/>
  <c r="BA162" i="7"/>
  <c r="AZ162" i="7"/>
  <c r="AY162" i="7"/>
  <c r="AX162" i="7"/>
  <c r="AW162" i="7"/>
  <c r="AV162" i="7"/>
  <c r="AU162" i="7"/>
  <c r="AT162" i="7"/>
  <c r="AS162" i="7"/>
  <c r="AR162" i="7"/>
  <c r="AQ162" i="7"/>
  <c r="AP162" i="7"/>
  <c r="AO162" i="7"/>
  <c r="AN162" i="7"/>
  <c r="AM162" i="7"/>
  <c r="AL162" i="7"/>
  <c r="AK162" i="7"/>
  <c r="AJ162" i="7"/>
  <c r="AI162" i="7"/>
  <c r="AH162" i="7"/>
  <c r="AG162" i="7"/>
  <c r="AF162" i="7"/>
  <c r="AE162" i="7"/>
  <c r="AD162" i="7"/>
  <c r="AC162" i="7"/>
  <c r="AB162" i="7"/>
  <c r="BT159" i="7"/>
  <c r="BS159" i="7"/>
  <c r="BR159" i="7"/>
  <c r="BQ159" i="7"/>
  <c r="BP159" i="7"/>
  <c r="BO159" i="7"/>
  <c r="BN159" i="7"/>
  <c r="BM159" i="7"/>
  <c r="BL159" i="7"/>
  <c r="BK159" i="7"/>
  <c r="BJ159" i="7"/>
  <c r="BI159" i="7"/>
  <c r="BH159" i="7"/>
  <c r="BG159" i="7"/>
  <c r="BF159" i="7"/>
  <c r="BE159" i="7"/>
  <c r="BD159" i="7"/>
  <c r="BC159" i="7"/>
  <c r="BB159" i="7"/>
  <c r="BA159" i="7"/>
  <c r="AZ159" i="7"/>
  <c r="AY159" i="7"/>
  <c r="AX159" i="7"/>
  <c r="AW159" i="7"/>
  <c r="AV159" i="7"/>
  <c r="AU159" i="7"/>
  <c r="AT159" i="7"/>
  <c r="AS159" i="7"/>
  <c r="AR159" i="7"/>
  <c r="AQ159" i="7"/>
  <c r="AP159" i="7"/>
  <c r="AO159" i="7"/>
  <c r="AN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BV157" i="7"/>
  <c r="BU157" i="7"/>
  <c r="BT157" i="7"/>
  <c r="BS157" i="7"/>
  <c r="BR157" i="7"/>
  <c r="BQ157" i="7"/>
  <c r="BP157" i="7"/>
  <c r="BO157" i="7"/>
  <c r="BN157" i="7"/>
  <c r="BM157" i="7"/>
  <c r="BL157" i="7"/>
  <c r="BK157" i="7"/>
  <c r="BJ157" i="7"/>
  <c r="BI157" i="7"/>
  <c r="BH157" i="7"/>
  <c r="BG157" i="7"/>
  <c r="BF157" i="7"/>
  <c r="BE157" i="7"/>
  <c r="BD157" i="7"/>
  <c r="BC157" i="7"/>
  <c r="BB157" i="7"/>
  <c r="BA157" i="7"/>
  <c r="AZ157" i="7"/>
  <c r="AY157" i="7"/>
  <c r="AX157" i="7"/>
  <c r="AW157" i="7"/>
  <c r="AV157" i="7"/>
  <c r="AU157" i="7"/>
  <c r="AT157" i="7"/>
  <c r="AS157" i="7"/>
  <c r="AR157" i="7"/>
  <c r="AQ157" i="7"/>
  <c r="AP157" i="7"/>
  <c r="AO157" i="7"/>
  <c r="AN157" i="7"/>
  <c r="AM157" i="7"/>
  <c r="AL157" i="7"/>
  <c r="AK157" i="7"/>
  <c r="AJ157" i="7"/>
  <c r="AI157" i="7"/>
  <c r="AH157" i="7"/>
  <c r="AG157" i="7"/>
  <c r="AF157" i="7"/>
  <c r="AE157" i="7"/>
  <c r="AD157" i="7"/>
  <c r="AC157" i="7"/>
  <c r="AB157" i="7"/>
  <c r="BV153" i="7"/>
  <c r="BU153" i="7"/>
  <c r="BT153" i="7"/>
  <c r="BS153" i="7"/>
  <c r="BR153" i="7"/>
  <c r="BQ153" i="7"/>
  <c r="BP153" i="7"/>
  <c r="BO153" i="7"/>
  <c r="BN153" i="7"/>
  <c r="BN145" i="7" s="1"/>
  <c r="BM153" i="7"/>
  <c r="BL153" i="7"/>
  <c r="BK153" i="7"/>
  <c r="BJ153" i="7"/>
  <c r="BI153" i="7"/>
  <c r="BH153" i="7"/>
  <c r="BG153" i="7"/>
  <c r="BF153" i="7"/>
  <c r="BE153" i="7"/>
  <c r="BD153" i="7"/>
  <c r="BC153" i="7"/>
  <c r="BB153" i="7"/>
  <c r="BA153" i="7"/>
  <c r="AZ153" i="7"/>
  <c r="AY153" i="7"/>
  <c r="AX153" i="7"/>
  <c r="AX145" i="7" s="1"/>
  <c r="AW153" i="7"/>
  <c r="AV153" i="7"/>
  <c r="AU153" i="7"/>
  <c r="AT153" i="7"/>
  <c r="AS153" i="7"/>
  <c r="AR153" i="7"/>
  <c r="AQ153" i="7"/>
  <c r="AP153" i="7"/>
  <c r="AO153" i="7"/>
  <c r="AN153" i="7"/>
  <c r="AM153" i="7"/>
  <c r="AL153" i="7"/>
  <c r="AK153" i="7"/>
  <c r="AJ153" i="7"/>
  <c r="AI153" i="7"/>
  <c r="AH153" i="7"/>
  <c r="AH145" i="7" s="1"/>
  <c r="AG153" i="7"/>
  <c r="AF153" i="7"/>
  <c r="AE153" i="7"/>
  <c r="AD153" i="7"/>
  <c r="AC153" i="7"/>
  <c r="AB153" i="7"/>
  <c r="BV152" i="7"/>
  <c r="BU152" i="7"/>
  <c r="BT152" i="7"/>
  <c r="BS152" i="7"/>
  <c r="BR152" i="7"/>
  <c r="BQ152" i="7"/>
  <c r="BP152" i="7"/>
  <c r="BO152" i="7"/>
  <c r="BN152" i="7"/>
  <c r="BM152" i="7"/>
  <c r="BL152" i="7"/>
  <c r="BK152" i="7"/>
  <c r="BJ152" i="7"/>
  <c r="BI152" i="7"/>
  <c r="BH152" i="7"/>
  <c r="BG152" i="7"/>
  <c r="BF152" i="7"/>
  <c r="BE152" i="7"/>
  <c r="BD152" i="7"/>
  <c r="BC152" i="7"/>
  <c r="BB152" i="7"/>
  <c r="BA152" i="7"/>
  <c r="AZ152" i="7"/>
  <c r="AY152" i="7"/>
  <c r="AX152" i="7"/>
  <c r="AW152" i="7"/>
  <c r="AV152" i="7"/>
  <c r="AU152" i="7"/>
  <c r="AT152" i="7"/>
  <c r="AS152" i="7"/>
  <c r="AR152" i="7"/>
  <c r="AQ152" i="7"/>
  <c r="AP152" i="7"/>
  <c r="AO152" i="7"/>
  <c r="AN152" i="7"/>
  <c r="AM152" i="7"/>
  <c r="AL152" i="7"/>
  <c r="AK152" i="7"/>
  <c r="AJ152" i="7"/>
  <c r="AI152" i="7"/>
  <c r="AH152" i="7"/>
  <c r="AG152" i="7"/>
  <c r="AF152" i="7"/>
  <c r="AE152" i="7"/>
  <c r="AD152" i="7"/>
  <c r="AC152" i="7"/>
  <c r="AB152" i="7"/>
  <c r="BV149" i="7"/>
  <c r="BU149" i="7"/>
  <c r="BT149" i="7"/>
  <c r="BS149" i="7"/>
  <c r="BR149" i="7"/>
  <c r="BQ149" i="7"/>
  <c r="BP149" i="7"/>
  <c r="BO149" i="7"/>
  <c r="BN149" i="7"/>
  <c r="BM149" i="7"/>
  <c r="BL149" i="7"/>
  <c r="BK149" i="7"/>
  <c r="BJ149" i="7"/>
  <c r="BI149" i="7"/>
  <c r="BH149" i="7"/>
  <c r="BG149" i="7"/>
  <c r="BF149" i="7"/>
  <c r="BE149" i="7"/>
  <c r="BD149" i="7"/>
  <c r="BC149" i="7"/>
  <c r="BB149" i="7"/>
  <c r="BA149" i="7"/>
  <c r="AZ149" i="7"/>
  <c r="AY149" i="7"/>
  <c r="AX149" i="7"/>
  <c r="AW149" i="7"/>
  <c r="AV149" i="7"/>
  <c r="AU149" i="7"/>
  <c r="AT149" i="7"/>
  <c r="AS149" i="7"/>
  <c r="AR149" i="7"/>
  <c r="AQ149" i="7"/>
  <c r="AP149" i="7"/>
  <c r="AO149" i="7"/>
  <c r="AN149" i="7"/>
  <c r="AM149" i="7"/>
  <c r="AL149" i="7"/>
  <c r="AK149" i="7"/>
  <c r="AJ149" i="7"/>
  <c r="AI149" i="7"/>
  <c r="AH149" i="7"/>
  <c r="AG149" i="7"/>
  <c r="AF149" i="7"/>
  <c r="AE149" i="7"/>
  <c r="AD149" i="7"/>
  <c r="AC149" i="7"/>
  <c r="AB149" i="7"/>
  <c r="BV148" i="7"/>
  <c r="BU148" i="7"/>
  <c r="BT148" i="7"/>
  <c r="BS148" i="7"/>
  <c r="BR148" i="7"/>
  <c r="BQ148" i="7"/>
  <c r="BP148" i="7"/>
  <c r="BO148" i="7"/>
  <c r="BN148" i="7"/>
  <c r="BM148" i="7"/>
  <c r="BL148" i="7"/>
  <c r="BK148" i="7"/>
  <c r="BJ148" i="7"/>
  <c r="BI148" i="7"/>
  <c r="BH148" i="7"/>
  <c r="BG148" i="7"/>
  <c r="BF148" i="7"/>
  <c r="BE148" i="7"/>
  <c r="BD148" i="7"/>
  <c r="BC148" i="7"/>
  <c r="BB148" i="7"/>
  <c r="BA148" i="7"/>
  <c r="AZ148" i="7"/>
  <c r="AY148" i="7"/>
  <c r="AX148" i="7"/>
  <c r="AW148" i="7"/>
  <c r="AV148" i="7"/>
  <c r="AU148" i="7"/>
  <c r="AT148" i="7"/>
  <c r="AS148" i="7"/>
  <c r="AR148" i="7"/>
  <c r="AQ148" i="7"/>
  <c r="AP148" i="7"/>
  <c r="AO148" i="7"/>
  <c r="AN148" i="7"/>
  <c r="AM148" i="7"/>
  <c r="AL148" i="7"/>
  <c r="AK148" i="7"/>
  <c r="AJ148" i="7"/>
  <c r="AI148" i="7"/>
  <c r="AH148" i="7"/>
  <c r="AG148" i="7"/>
  <c r="AF148" i="7"/>
  <c r="AE148" i="7"/>
  <c r="AD148" i="7"/>
  <c r="AC148" i="7"/>
  <c r="AB148" i="7"/>
  <c r="BT147" i="7"/>
  <c r="BT145" i="7" s="1"/>
  <c r="BS147" i="7"/>
  <c r="BR147" i="7"/>
  <c r="BQ147" i="7"/>
  <c r="BP147" i="7"/>
  <c r="BO147" i="7"/>
  <c r="BN147" i="7"/>
  <c r="BM147" i="7"/>
  <c r="BL147" i="7"/>
  <c r="BL145" i="7" s="1"/>
  <c r="BK147" i="7"/>
  <c r="BJ147" i="7"/>
  <c r="BI147" i="7"/>
  <c r="BH147" i="7"/>
  <c r="BH145" i="7" s="1"/>
  <c r="BG147" i="7"/>
  <c r="BF147" i="7"/>
  <c r="BE147" i="7"/>
  <c r="BD147" i="7"/>
  <c r="BD145" i="7" s="1"/>
  <c r="BC147" i="7"/>
  <c r="BB147" i="7"/>
  <c r="BA147" i="7"/>
  <c r="AZ147" i="7"/>
  <c r="AY147" i="7"/>
  <c r="AX147" i="7"/>
  <c r="AW147" i="7"/>
  <c r="AV147" i="7"/>
  <c r="AV145" i="7" s="1"/>
  <c r="AU147" i="7"/>
  <c r="AT147" i="7"/>
  <c r="AS147" i="7"/>
  <c r="AR147" i="7"/>
  <c r="AR145" i="7" s="1"/>
  <c r="AQ147" i="7"/>
  <c r="AP147" i="7"/>
  <c r="AO147" i="7"/>
  <c r="AN147" i="7"/>
  <c r="AN145" i="7" s="1"/>
  <c r="AM147" i="7"/>
  <c r="AL147" i="7"/>
  <c r="AK147" i="7"/>
  <c r="AJ147" i="7"/>
  <c r="AI147" i="7"/>
  <c r="AH147" i="7"/>
  <c r="AG147" i="7"/>
  <c r="AF147" i="7"/>
  <c r="AF145" i="7" s="1"/>
  <c r="AE147" i="7"/>
  <c r="AD147" i="7"/>
  <c r="AC147" i="7"/>
  <c r="AB147" i="7"/>
  <c r="AB145" i="7" s="1"/>
  <c r="BV146" i="7"/>
  <c r="BU146" i="7"/>
  <c r="BT146" i="7"/>
  <c r="BS146" i="7"/>
  <c r="BS145" i="7" s="1"/>
  <c r="BR146" i="7"/>
  <c r="BQ146" i="7"/>
  <c r="BP146" i="7"/>
  <c r="BO146" i="7"/>
  <c r="BO145" i="7" s="1"/>
  <c r="BN146" i="7"/>
  <c r="BM146" i="7"/>
  <c r="BL146" i="7"/>
  <c r="BK146" i="7"/>
  <c r="BK145" i="7" s="1"/>
  <c r="BJ146" i="7"/>
  <c r="BI146" i="7"/>
  <c r="BH146" i="7"/>
  <c r="BG146" i="7"/>
  <c r="BG145" i="7" s="1"/>
  <c r="BF146" i="7"/>
  <c r="BE146" i="7"/>
  <c r="BD146" i="7"/>
  <c r="BC146" i="7"/>
  <c r="BC145" i="7" s="1"/>
  <c r="BB146" i="7"/>
  <c r="BA146" i="7"/>
  <c r="AZ146" i="7"/>
  <c r="AY146" i="7"/>
  <c r="AY145" i="7" s="1"/>
  <c r="AX146" i="7"/>
  <c r="AW146" i="7"/>
  <c r="AV146" i="7"/>
  <c r="AU146" i="7"/>
  <c r="AU145" i="7" s="1"/>
  <c r="AT146" i="7"/>
  <c r="AS146" i="7"/>
  <c r="AR146" i="7"/>
  <c r="AQ146" i="7"/>
  <c r="AQ145" i="7" s="1"/>
  <c r="AP146" i="7"/>
  <c r="AO146" i="7"/>
  <c r="AN146" i="7"/>
  <c r="AM146" i="7"/>
  <c r="AM145" i="7" s="1"/>
  <c r="AL146" i="7"/>
  <c r="AK146" i="7"/>
  <c r="AJ146" i="7"/>
  <c r="AI146" i="7"/>
  <c r="AI145" i="7" s="1"/>
  <c r="AH146" i="7"/>
  <c r="AG146" i="7"/>
  <c r="AF146" i="7"/>
  <c r="AE146" i="7"/>
  <c r="AE145" i="7" s="1"/>
  <c r="AD146" i="7"/>
  <c r="AC146" i="7"/>
  <c r="AB146" i="7"/>
  <c r="BV145" i="7"/>
  <c r="BR145" i="7"/>
  <c r="BJ145" i="7"/>
  <c r="BF145" i="7"/>
  <c r="BB145" i="7"/>
  <c r="AT145" i="7"/>
  <c r="AP145" i="7"/>
  <c r="AL145" i="7"/>
  <c r="AD145" i="7"/>
  <c r="BV144" i="7"/>
  <c r="BU144" i="7"/>
  <c r="BT144" i="7"/>
  <c r="BS144" i="7"/>
  <c r="BR144" i="7"/>
  <c r="BQ144" i="7"/>
  <c r="BP144" i="7"/>
  <c r="BO144" i="7"/>
  <c r="BN144" i="7"/>
  <c r="BM144" i="7"/>
  <c r="BL144" i="7"/>
  <c r="BK144" i="7"/>
  <c r="BJ144" i="7"/>
  <c r="BI144" i="7"/>
  <c r="BH144" i="7"/>
  <c r="BG144" i="7"/>
  <c r="BF144" i="7"/>
  <c r="BE144" i="7"/>
  <c r="BD144" i="7"/>
  <c r="BC144" i="7"/>
  <c r="BB144" i="7"/>
  <c r="BB176" i="7" s="1"/>
  <c r="BA144" i="7"/>
  <c r="AZ144" i="7"/>
  <c r="AY144" i="7"/>
  <c r="AX144" i="7"/>
  <c r="AW144" i="7"/>
  <c r="AV144" i="7"/>
  <c r="AU144" i="7"/>
  <c r="AT144" i="7"/>
  <c r="AS144" i="7"/>
  <c r="AR144" i="7"/>
  <c r="AQ144" i="7"/>
  <c r="AP144" i="7"/>
  <c r="AO144" i="7"/>
  <c r="AN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BV139" i="7"/>
  <c r="BU139" i="7"/>
  <c r="BT139" i="7"/>
  <c r="BS139" i="7"/>
  <c r="BR139" i="7"/>
  <c r="BQ139" i="7"/>
  <c r="BP139" i="7"/>
  <c r="BO139" i="7"/>
  <c r="BN139" i="7"/>
  <c r="BM139" i="7"/>
  <c r="BL139" i="7"/>
  <c r="BK139" i="7"/>
  <c r="BJ139" i="7"/>
  <c r="BI139" i="7"/>
  <c r="BH139" i="7"/>
  <c r="BG139" i="7"/>
  <c r="BF139" i="7"/>
  <c r="BE139" i="7"/>
  <c r="BD139" i="7"/>
  <c r="BC139" i="7"/>
  <c r="BB139" i="7"/>
  <c r="BA139" i="7"/>
  <c r="AZ139" i="7"/>
  <c r="AY139" i="7"/>
  <c r="AX139" i="7"/>
  <c r="AW139" i="7"/>
  <c r="AV139" i="7"/>
  <c r="AU139" i="7"/>
  <c r="AT139" i="7"/>
  <c r="AS139" i="7"/>
  <c r="AR139" i="7"/>
  <c r="AQ139" i="7"/>
  <c r="AP139" i="7"/>
  <c r="AO139" i="7"/>
  <c r="AN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BI138" i="7"/>
  <c r="BI140" i="7" s="1"/>
  <c r="BI266" i="7" s="1"/>
  <c r="AS138" i="7"/>
  <c r="AS140" i="7" s="1"/>
  <c r="AC138" i="7"/>
  <c r="AC140" i="7" s="1"/>
  <c r="BV137" i="7"/>
  <c r="BU137" i="7"/>
  <c r="BT137" i="7"/>
  <c r="BS137" i="7"/>
  <c r="BR137" i="7"/>
  <c r="BQ137" i="7"/>
  <c r="BP137" i="7"/>
  <c r="BO137" i="7"/>
  <c r="BN137" i="7"/>
  <c r="BM137" i="7"/>
  <c r="BL137" i="7"/>
  <c r="BK137" i="7"/>
  <c r="BJ137" i="7"/>
  <c r="BI137" i="7"/>
  <c r="BH137" i="7"/>
  <c r="BG137" i="7"/>
  <c r="BF137" i="7"/>
  <c r="BE137" i="7"/>
  <c r="BD137" i="7"/>
  <c r="BC137" i="7"/>
  <c r="BB137" i="7"/>
  <c r="BA137" i="7"/>
  <c r="AZ137" i="7"/>
  <c r="AY137" i="7"/>
  <c r="AX137" i="7"/>
  <c r="AW137" i="7"/>
  <c r="AV137" i="7"/>
  <c r="AU137" i="7"/>
  <c r="AT137" i="7"/>
  <c r="AS137" i="7"/>
  <c r="AR137" i="7"/>
  <c r="AQ137" i="7"/>
  <c r="AP137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BV136" i="7"/>
  <c r="BU136" i="7"/>
  <c r="BT136" i="7"/>
  <c r="BS136" i="7"/>
  <c r="BR136" i="7"/>
  <c r="BQ136" i="7"/>
  <c r="BP136" i="7"/>
  <c r="BO136" i="7"/>
  <c r="BN136" i="7"/>
  <c r="BM136" i="7"/>
  <c r="BL136" i="7"/>
  <c r="BK136" i="7"/>
  <c r="BJ136" i="7"/>
  <c r="BI136" i="7"/>
  <c r="BH136" i="7"/>
  <c r="BG136" i="7"/>
  <c r="BF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BV135" i="7"/>
  <c r="BU135" i="7"/>
  <c r="BT135" i="7"/>
  <c r="BS135" i="7"/>
  <c r="BR135" i="7"/>
  <c r="BQ135" i="7"/>
  <c r="BP135" i="7"/>
  <c r="BO135" i="7"/>
  <c r="BN135" i="7"/>
  <c r="BM135" i="7"/>
  <c r="BL135" i="7"/>
  <c r="BK135" i="7"/>
  <c r="BJ135" i="7"/>
  <c r="BI135" i="7"/>
  <c r="BH135" i="7"/>
  <c r="BG135" i="7"/>
  <c r="BF135" i="7"/>
  <c r="BE135" i="7"/>
  <c r="BD135" i="7"/>
  <c r="BC135" i="7"/>
  <c r="BB135" i="7"/>
  <c r="BA135" i="7"/>
  <c r="AZ135" i="7"/>
  <c r="AY135" i="7"/>
  <c r="AX135" i="7"/>
  <c r="AW135" i="7"/>
  <c r="AV135" i="7"/>
  <c r="AU135" i="7"/>
  <c r="AT135" i="7"/>
  <c r="AS135" i="7"/>
  <c r="AR135" i="7"/>
  <c r="AQ135" i="7"/>
  <c r="AP135" i="7"/>
  <c r="AO135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BV134" i="7"/>
  <c r="BU134" i="7"/>
  <c r="BT134" i="7"/>
  <c r="BS134" i="7"/>
  <c r="BR134" i="7"/>
  <c r="BQ134" i="7"/>
  <c r="BP134" i="7"/>
  <c r="BO134" i="7"/>
  <c r="BN134" i="7"/>
  <c r="BM134" i="7"/>
  <c r="BL134" i="7"/>
  <c r="BK134" i="7"/>
  <c r="BJ134" i="7"/>
  <c r="BI134" i="7"/>
  <c r="BH134" i="7"/>
  <c r="BG134" i="7"/>
  <c r="BF134" i="7"/>
  <c r="BE134" i="7"/>
  <c r="BD134" i="7"/>
  <c r="BC134" i="7"/>
  <c r="BB134" i="7"/>
  <c r="BA134" i="7"/>
  <c r="AZ134" i="7"/>
  <c r="AY134" i="7"/>
  <c r="AX134" i="7"/>
  <c r="AW134" i="7"/>
  <c r="AV134" i="7"/>
  <c r="AU134" i="7"/>
  <c r="AT134" i="7"/>
  <c r="AS134" i="7"/>
  <c r="AR134" i="7"/>
  <c r="AQ134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BT132" i="7"/>
  <c r="BT138" i="7" s="1"/>
  <c r="BT140" i="7" s="1"/>
  <c r="BT266" i="7" s="1"/>
  <c r="BP132" i="7"/>
  <c r="BL132" i="7"/>
  <c r="BL138" i="7" s="1"/>
  <c r="BL140" i="7" s="1"/>
  <c r="BL266" i="7" s="1"/>
  <c r="BH132" i="7"/>
  <c r="BH138" i="7" s="1"/>
  <c r="BH140" i="7" s="1"/>
  <c r="BH266" i="7" s="1"/>
  <c r="BD132" i="7"/>
  <c r="BD138" i="7" s="1"/>
  <c r="BD140" i="7" s="1"/>
  <c r="BD266" i="7" s="1"/>
  <c r="AZ132" i="7"/>
  <c r="AV132" i="7"/>
  <c r="AV138" i="7" s="1"/>
  <c r="AV140" i="7" s="1"/>
  <c r="AR132" i="7"/>
  <c r="AR138" i="7" s="1"/>
  <c r="AR140" i="7" s="1"/>
  <c r="AN132" i="7"/>
  <c r="AN138" i="7" s="1"/>
  <c r="AN140" i="7" s="1"/>
  <c r="AJ132" i="7"/>
  <c r="AF132" i="7"/>
  <c r="AF138" i="7" s="1"/>
  <c r="AF140" i="7" s="1"/>
  <c r="AB132" i="7"/>
  <c r="AB138" i="7" s="1"/>
  <c r="AB140" i="7" s="1"/>
  <c r="BV131" i="7"/>
  <c r="BU131" i="7"/>
  <c r="BT131" i="7"/>
  <c r="BS131" i="7"/>
  <c r="BR131" i="7"/>
  <c r="BQ131" i="7"/>
  <c r="BP131" i="7"/>
  <c r="BO131" i="7"/>
  <c r="BN131" i="7"/>
  <c r="BM131" i="7"/>
  <c r="BL131" i="7"/>
  <c r="BK131" i="7"/>
  <c r="BJ131" i="7"/>
  <c r="BI131" i="7"/>
  <c r="BH131" i="7"/>
  <c r="BG131" i="7"/>
  <c r="BF131" i="7"/>
  <c r="BE131" i="7"/>
  <c r="BD131" i="7"/>
  <c r="BC131" i="7"/>
  <c r="BB131" i="7"/>
  <c r="BA131" i="7"/>
  <c r="AZ131" i="7"/>
  <c r="AY131" i="7"/>
  <c r="AX131" i="7"/>
  <c r="AW131" i="7"/>
  <c r="AV131" i="7"/>
  <c r="AU131" i="7"/>
  <c r="AT131" i="7"/>
  <c r="AS131" i="7"/>
  <c r="AR131" i="7"/>
  <c r="AQ131" i="7"/>
  <c r="AP131" i="7"/>
  <c r="AO131" i="7"/>
  <c r="AN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BV130" i="7"/>
  <c r="BV132" i="7" s="1"/>
  <c r="BV138" i="7" s="1"/>
  <c r="BV140" i="7" s="1"/>
  <c r="BV266" i="7" s="1"/>
  <c r="BU130" i="7"/>
  <c r="BU132" i="7" s="1"/>
  <c r="BU138" i="7" s="1"/>
  <c r="BU140" i="7" s="1"/>
  <c r="BU266" i="7" s="1"/>
  <c r="BT130" i="7"/>
  <c r="BS130" i="7"/>
  <c r="BR130" i="7"/>
  <c r="BR132" i="7" s="1"/>
  <c r="BR138" i="7" s="1"/>
  <c r="BR140" i="7" s="1"/>
  <c r="BR266" i="7" s="1"/>
  <c r="BQ130" i="7"/>
  <c r="BQ132" i="7" s="1"/>
  <c r="BQ138" i="7" s="1"/>
  <c r="BQ140" i="7" s="1"/>
  <c r="BQ266" i="7" s="1"/>
  <c r="BP130" i="7"/>
  <c r="BO130" i="7"/>
  <c r="BN130" i="7"/>
  <c r="BN132" i="7" s="1"/>
  <c r="BN138" i="7" s="1"/>
  <c r="BN140" i="7" s="1"/>
  <c r="BN266" i="7" s="1"/>
  <c r="BM130" i="7"/>
  <c r="BM132" i="7" s="1"/>
  <c r="BM138" i="7" s="1"/>
  <c r="BM140" i="7" s="1"/>
  <c r="BM266" i="7" s="1"/>
  <c r="BL130" i="7"/>
  <c r="BK130" i="7"/>
  <c r="BJ130" i="7"/>
  <c r="BJ132" i="7" s="1"/>
  <c r="BJ138" i="7" s="1"/>
  <c r="BJ140" i="7" s="1"/>
  <c r="BJ266" i="7" s="1"/>
  <c r="BI130" i="7"/>
  <c r="BI132" i="7" s="1"/>
  <c r="BH130" i="7"/>
  <c r="BG130" i="7"/>
  <c r="BF130" i="7"/>
  <c r="BF132" i="7" s="1"/>
  <c r="BF138" i="7" s="1"/>
  <c r="BF140" i="7" s="1"/>
  <c r="BF266" i="7" s="1"/>
  <c r="BE130" i="7"/>
  <c r="BE132" i="7" s="1"/>
  <c r="BE138" i="7" s="1"/>
  <c r="BE140" i="7" s="1"/>
  <c r="BE266" i="7" s="1"/>
  <c r="BD130" i="7"/>
  <c r="BC130" i="7"/>
  <c r="BB130" i="7"/>
  <c r="BB132" i="7" s="1"/>
  <c r="BB138" i="7" s="1"/>
  <c r="BB140" i="7" s="1"/>
  <c r="BB266" i="7" s="1"/>
  <c r="BA130" i="7"/>
  <c r="BA132" i="7" s="1"/>
  <c r="BA138" i="7" s="1"/>
  <c r="BA140" i="7" s="1"/>
  <c r="BA266" i="7" s="1"/>
  <c r="AZ130" i="7"/>
  <c r="AY130" i="7"/>
  <c r="AX130" i="7"/>
  <c r="AX132" i="7" s="1"/>
  <c r="AX138" i="7" s="1"/>
  <c r="AX140" i="7" s="1"/>
  <c r="AW130" i="7"/>
  <c r="AW132" i="7" s="1"/>
  <c r="AW138" i="7" s="1"/>
  <c r="AW140" i="7" s="1"/>
  <c r="AV130" i="7"/>
  <c r="AU130" i="7"/>
  <c r="AT130" i="7"/>
  <c r="AT132" i="7" s="1"/>
  <c r="AT138" i="7" s="1"/>
  <c r="AT140" i="7" s="1"/>
  <c r="AS130" i="7"/>
  <c r="AS132" i="7" s="1"/>
  <c r="AR130" i="7"/>
  <c r="AQ130" i="7"/>
  <c r="AP130" i="7"/>
  <c r="AP132" i="7" s="1"/>
  <c r="AP138" i="7" s="1"/>
  <c r="AP140" i="7" s="1"/>
  <c r="AO130" i="7"/>
  <c r="AO132" i="7" s="1"/>
  <c r="AO138" i="7" s="1"/>
  <c r="AO140" i="7" s="1"/>
  <c r="AN130" i="7"/>
  <c r="AM130" i="7"/>
  <c r="AL130" i="7"/>
  <c r="AL132" i="7" s="1"/>
  <c r="AL138" i="7" s="1"/>
  <c r="AL140" i="7" s="1"/>
  <c r="AK130" i="7"/>
  <c r="AK132" i="7" s="1"/>
  <c r="AK138" i="7" s="1"/>
  <c r="AK140" i="7" s="1"/>
  <c r="AJ130" i="7"/>
  <c r="AI130" i="7"/>
  <c r="AH130" i="7"/>
  <c r="AH132" i="7" s="1"/>
  <c r="AH138" i="7" s="1"/>
  <c r="AH140" i="7" s="1"/>
  <c r="AG130" i="7"/>
  <c r="AG132" i="7" s="1"/>
  <c r="AG138" i="7" s="1"/>
  <c r="AG140" i="7" s="1"/>
  <c r="AF130" i="7"/>
  <c r="AE130" i="7"/>
  <c r="AD130" i="7"/>
  <c r="AD132" i="7" s="1"/>
  <c r="AD138" i="7" s="1"/>
  <c r="AD140" i="7" s="1"/>
  <c r="AC130" i="7"/>
  <c r="AC132" i="7" s="1"/>
  <c r="AB130" i="7"/>
  <c r="BV128" i="7"/>
  <c r="BU128" i="7"/>
  <c r="BT128" i="7"/>
  <c r="BS128" i="7"/>
  <c r="BR128" i="7"/>
  <c r="BQ128" i="7"/>
  <c r="BP128" i="7"/>
  <c r="BO128" i="7"/>
  <c r="BN128" i="7"/>
  <c r="BM128" i="7"/>
  <c r="BL128" i="7"/>
  <c r="BK128" i="7"/>
  <c r="BJ128" i="7"/>
  <c r="BI128" i="7"/>
  <c r="BH128" i="7"/>
  <c r="BG128" i="7"/>
  <c r="BF128" i="7"/>
  <c r="BE128" i="7"/>
  <c r="BD128" i="7"/>
  <c r="BC128" i="7"/>
  <c r="BB128" i="7"/>
  <c r="BA128" i="7"/>
  <c r="AZ128" i="7"/>
  <c r="AY128" i="7"/>
  <c r="AX128" i="7"/>
  <c r="AW128" i="7"/>
  <c r="AV128" i="7"/>
  <c r="AU128" i="7"/>
  <c r="AT128" i="7"/>
  <c r="AS128" i="7"/>
  <c r="AR128" i="7"/>
  <c r="AQ128" i="7"/>
  <c r="AP128" i="7"/>
  <c r="AO128" i="7"/>
  <c r="AN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BL127" i="7"/>
  <c r="BL265" i="7" s="1"/>
  <c r="AV127" i="7"/>
  <c r="AV265" i="7" s="1"/>
  <c r="BV126" i="7"/>
  <c r="BU126" i="7"/>
  <c r="BT126" i="7"/>
  <c r="BS126" i="7"/>
  <c r="BR126" i="7"/>
  <c r="BQ126" i="7"/>
  <c r="BP126" i="7"/>
  <c r="BO126" i="7"/>
  <c r="BN126" i="7"/>
  <c r="BM126" i="7"/>
  <c r="BL126" i="7"/>
  <c r="BK126" i="7"/>
  <c r="BJ126" i="7"/>
  <c r="BI126" i="7"/>
  <c r="BH126" i="7"/>
  <c r="BG126" i="7"/>
  <c r="BF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BV125" i="7"/>
  <c r="BU125" i="7"/>
  <c r="BT125" i="7"/>
  <c r="BS125" i="7"/>
  <c r="BR125" i="7"/>
  <c r="BQ125" i="7"/>
  <c r="BP125" i="7"/>
  <c r="BO125" i="7"/>
  <c r="BN125" i="7"/>
  <c r="BM125" i="7"/>
  <c r="BL125" i="7"/>
  <c r="BK125" i="7"/>
  <c r="BJ125" i="7"/>
  <c r="BI125" i="7"/>
  <c r="BH125" i="7"/>
  <c r="BG125" i="7"/>
  <c r="BF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BV121" i="7"/>
  <c r="BU121" i="7"/>
  <c r="BT121" i="7"/>
  <c r="BS121" i="7"/>
  <c r="BR121" i="7"/>
  <c r="BQ121" i="7"/>
  <c r="BP121" i="7"/>
  <c r="BO121" i="7"/>
  <c r="BN121" i="7"/>
  <c r="BM121" i="7"/>
  <c r="BL121" i="7"/>
  <c r="BK121" i="7"/>
  <c r="BJ121" i="7"/>
  <c r="BI121" i="7"/>
  <c r="BH121" i="7"/>
  <c r="BG121" i="7"/>
  <c r="BF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BV120" i="7"/>
  <c r="BU120" i="7"/>
  <c r="BT120" i="7"/>
  <c r="BS120" i="7"/>
  <c r="BR120" i="7"/>
  <c r="BQ120" i="7"/>
  <c r="BP120" i="7"/>
  <c r="BO120" i="7"/>
  <c r="BN120" i="7"/>
  <c r="BM120" i="7"/>
  <c r="BL120" i="7"/>
  <c r="BK120" i="7"/>
  <c r="BJ120" i="7"/>
  <c r="BI120" i="7"/>
  <c r="BH120" i="7"/>
  <c r="BG120" i="7"/>
  <c r="BF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BV117" i="7"/>
  <c r="BU117" i="7"/>
  <c r="BT117" i="7"/>
  <c r="BS117" i="7"/>
  <c r="BR117" i="7"/>
  <c r="BQ117" i="7"/>
  <c r="BP117" i="7"/>
  <c r="BO117" i="7"/>
  <c r="BN117" i="7"/>
  <c r="BM117" i="7"/>
  <c r="BL117" i="7"/>
  <c r="BK117" i="7"/>
  <c r="BJ117" i="7"/>
  <c r="BI117" i="7"/>
  <c r="BH117" i="7"/>
  <c r="BG117" i="7"/>
  <c r="BF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BJ115" i="7"/>
  <c r="AT115" i="7"/>
  <c r="AD115" i="7"/>
  <c r="BT114" i="7"/>
  <c r="BS114" i="7"/>
  <c r="BR114" i="7"/>
  <c r="BQ114" i="7"/>
  <c r="BP114" i="7"/>
  <c r="BO114" i="7"/>
  <c r="BN114" i="7"/>
  <c r="BM114" i="7"/>
  <c r="BL114" i="7"/>
  <c r="BK114" i="7"/>
  <c r="BJ114" i="7"/>
  <c r="BI114" i="7"/>
  <c r="BH114" i="7"/>
  <c r="BG114" i="7"/>
  <c r="BF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BT113" i="7"/>
  <c r="BS113" i="7"/>
  <c r="BR113" i="7"/>
  <c r="BQ113" i="7"/>
  <c r="BP113" i="7"/>
  <c r="BO113" i="7"/>
  <c r="BN113" i="7"/>
  <c r="BM113" i="7"/>
  <c r="BL113" i="7"/>
  <c r="BK113" i="7"/>
  <c r="BJ113" i="7"/>
  <c r="BI113" i="7"/>
  <c r="BH113" i="7"/>
  <c r="BG113" i="7"/>
  <c r="BF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BU112" i="7"/>
  <c r="BT112" i="7"/>
  <c r="BS112" i="7"/>
  <c r="BR112" i="7"/>
  <c r="BQ112" i="7"/>
  <c r="BP112" i="7"/>
  <c r="BO112" i="7"/>
  <c r="BN112" i="7"/>
  <c r="BM112" i="7"/>
  <c r="BL112" i="7"/>
  <c r="BK112" i="7"/>
  <c r="BJ112" i="7"/>
  <c r="BI112" i="7"/>
  <c r="BH112" i="7"/>
  <c r="BG112" i="7"/>
  <c r="BF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BV111" i="7"/>
  <c r="BV112" i="7" s="1"/>
  <c r="BU111" i="7"/>
  <c r="BV109" i="7"/>
  <c r="BU109" i="7"/>
  <c r="BV103" i="7"/>
  <c r="BV115" i="7" s="1"/>
  <c r="BU103" i="7"/>
  <c r="BT103" i="7"/>
  <c r="BS103" i="7"/>
  <c r="BR103" i="7"/>
  <c r="BR115" i="7" s="1"/>
  <c r="BQ103" i="7"/>
  <c r="BP103" i="7"/>
  <c r="BO103" i="7"/>
  <c r="BN103" i="7"/>
  <c r="BN115" i="7" s="1"/>
  <c r="BM103" i="7"/>
  <c r="BL103" i="7"/>
  <c r="BK103" i="7"/>
  <c r="BJ103" i="7"/>
  <c r="BI103" i="7"/>
  <c r="BH103" i="7"/>
  <c r="BG103" i="7"/>
  <c r="BF103" i="7"/>
  <c r="BF115" i="7" s="1"/>
  <c r="BE103" i="7"/>
  <c r="BD103" i="7"/>
  <c r="BC103" i="7"/>
  <c r="BB103" i="7"/>
  <c r="BB115" i="7" s="1"/>
  <c r="BA103" i="7"/>
  <c r="AZ103" i="7"/>
  <c r="AY103" i="7"/>
  <c r="AX103" i="7"/>
  <c r="AX115" i="7" s="1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L115" i="7" s="1"/>
  <c r="AK103" i="7"/>
  <c r="AJ103" i="7"/>
  <c r="AI103" i="7"/>
  <c r="AH103" i="7"/>
  <c r="AH115" i="7" s="1"/>
  <c r="AG103" i="7"/>
  <c r="AF103" i="7"/>
  <c r="AE103" i="7"/>
  <c r="AD103" i="7"/>
  <c r="AC103" i="7"/>
  <c r="AB103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BV100" i="7"/>
  <c r="BU100" i="7"/>
  <c r="BU115" i="7" s="1"/>
  <c r="BT100" i="7"/>
  <c r="BT115" i="7" s="1"/>
  <c r="BT264" i="7" s="1"/>
  <c r="BS100" i="7"/>
  <c r="BR100" i="7"/>
  <c r="BQ100" i="7"/>
  <c r="BQ115" i="7" s="1"/>
  <c r="BP100" i="7"/>
  <c r="BP115" i="7" s="1"/>
  <c r="BP264" i="7" s="1"/>
  <c r="BO100" i="7"/>
  <c r="BN100" i="7"/>
  <c r="BM100" i="7"/>
  <c r="BM115" i="7" s="1"/>
  <c r="BM127" i="7" s="1"/>
  <c r="BL100" i="7"/>
  <c r="BL115" i="7" s="1"/>
  <c r="BL264" i="7" s="1"/>
  <c r="BK100" i="7"/>
  <c r="BJ100" i="7"/>
  <c r="BI100" i="7"/>
  <c r="BI115" i="7" s="1"/>
  <c r="BH100" i="7"/>
  <c r="BH115" i="7" s="1"/>
  <c r="BH264" i="7" s="1"/>
  <c r="BG100" i="7"/>
  <c r="BF100" i="7"/>
  <c r="BE100" i="7"/>
  <c r="BE115" i="7" s="1"/>
  <c r="BD100" i="7"/>
  <c r="BD115" i="7" s="1"/>
  <c r="BD264" i="7" s="1"/>
  <c r="BC100" i="7"/>
  <c r="BB100" i="7"/>
  <c r="BA100" i="7"/>
  <c r="BA115" i="7" s="1"/>
  <c r="AZ100" i="7"/>
  <c r="AZ115" i="7" s="1"/>
  <c r="AZ264" i="7" s="1"/>
  <c r="AY100" i="7"/>
  <c r="AX100" i="7"/>
  <c r="AW100" i="7"/>
  <c r="AW115" i="7" s="1"/>
  <c r="AV100" i="7"/>
  <c r="AV115" i="7" s="1"/>
  <c r="AV264" i="7" s="1"/>
  <c r="AU100" i="7"/>
  <c r="AT100" i="7"/>
  <c r="AS100" i="7"/>
  <c r="AS115" i="7" s="1"/>
  <c r="AR100" i="7"/>
  <c r="AR115" i="7" s="1"/>
  <c r="AR264" i="7" s="1"/>
  <c r="AQ100" i="7"/>
  <c r="AP100" i="7"/>
  <c r="AO100" i="7"/>
  <c r="AO115" i="7" s="1"/>
  <c r="AN100" i="7"/>
  <c r="AN115" i="7" s="1"/>
  <c r="AN264" i="7" s="1"/>
  <c r="AM100" i="7"/>
  <c r="AL100" i="7"/>
  <c r="AK100" i="7"/>
  <c r="AK115" i="7" s="1"/>
  <c r="AJ100" i="7"/>
  <c r="AJ115" i="7" s="1"/>
  <c r="AJ264" i="7" s="1"/>
  <c r="AI100" i="7"/>
  <c r="AH100" i="7"/>
  <c r="AG100" i="7"/>
  <c r="AG115" i="7" s="1"/>
  <c r="AF100" i="7"/>
  <c r="AF115" i="7" s="1"/>
  <c r="AF264" i="7" s="1"/>
  <c r="AE100" i="7"/>
  <c r="AD100" i="7"/>
  <c r="AC100" i="7"/>
  <c r="AC115" i="7" s="1"/>
  <c r="AB100" i="7"/>
  <c r="AB115" i="7" s="1"/>
  <c r="AB264" i="7" s="1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BU86" i="7"/>
  <c r="BS86" i="7"/>
  <c r="BQ86" i="7"/>
  <c r="BO86" i="7"/>
  <c r="BM86" i="7"/>
  <c r="BK86" i="7"/>
  <c r="BI86" i="7"/>
  <c r="BG86" i="7"/>
  <c r="BE86" i="7"/>
  <c r="BC86" i="7"/>
  <c r="BA86" i="7"/>
  <c r="AY86" i="7"/>
  <c r="AW86" i="7"/>
  <c r="AU86" i="7"/>
  <c r="AS86" i="7"/>
  <c r="AQ86" i="7"/>
  <c r="AO86" i="7"/>
  <c r="AM86" i="7"/>
  <c r="AK86" i="7"/>
  <c r="AI86" i="7"/>
  <c r="AG86" i="7"/>
  <c r="AE86" i="7"/>
  <c r="AC86" i="7"/>
  <c r="BV84" i="7"/>
  <c r="BV86" i="7" s="1"/>
  <c r="BV97" i="7" s="1"/>
  <c r="BU84" i="7"/>
  <c r="BT84" i="7"/>
  <c r="BT86" i="7" s="1"/>
  <c r="BS84" i="7"/>
  <c r="BR84" i="7"/>
  <c r="BR86" i="7" s="1"/>
  <c r="BQ84" i="7"/>
  <c r="BP84" i="7"/>
  <c r="BP86" i="7" s="1"/>
  <c r="BO84" i="7"/>
  <c r="BN84" i="7"/>
  <c r="BN86" i="7" s="1"/>
  <c r="BN97" i="7" s="1"/>
  <c r="BM84" i="7"/>
  <c r="BL84" i="7"/>
  <c r="BL86" i="7" s="1"/>
  <c r="BK84" i="7"/>
  <c r="BJ84" i="7"/>
  <c r="BJ86" i="7" s="1"/>
  <c r="BI84" i="7"/>
  <c r="BH84" i="7"/>
  <c r="BH86" i="7" s="1"/>
  <c r="BG84" i="7"/>
  <c r="BF84" i="7"/>
  <c r="BF86" i="7" s="1"/>
  <c r="BF97" i="7" s="1"/>
  <c r="BE84" i="7"/>
  <c r="BD84" i="7"/>
  <c r="BD86" i="7" s="1"/>
  <c r="BC84" i="7"/>
  <c r="BB84" i="7"/>
  <c r="BB86" i="7" s="1"/>
  <c r="BA84" i="7"/>
  <c r="AZ84" i="7"/>
  <c r="AZ86" i="7" s="1"/>
  <c r="AY84" i="7"/>
  <c r="AX84" i="7"/>
  <c r="AX86" i="7" s="1"/>
  <c r="AX97" i="7" s="1"/>
  <c r="AW84" i="7"/>
  <c r="AV84" i="7"/>
  <c r="AV86" i="7" s="1"/>
  <c r="AU84" i="7"/>
  <c r="AT84" i="7"/>
  <c r="AT86" i="7" s="1"/>
  <c r="AS84" i="7"/>
  <c r="AR84" i="7"/>
  <c r="AR86" i="7" s="1"/>
  <c r="AQ84" i="7"/>
  <c r="AP84" i="7"/>
  <c r="AP86" i="7" s="1"/>
  <c r="AP97" i="7" s="1"/>
  <c r="AO84" i="7"/>
  <c r="AN84" i="7"/>
  <c r="AN86" i="7" s="1"/>
  <c r="AM84" i="7"/>
  <c r="AL84" i="7"/>
  <c r="AL86" i="7" s="1"/>
  <c r="AK84" i="7"/>
  <c r="AJ84" i="7"/>
  <c r="AJ86" i="7" s="1"/>
  <c r="AI84" i="7"/>
  <c r="AH84" i="7"/>
  <c r="AH86" i="7" s="1"/>
  <c r="AH97" i="7" s="1"/>
  <c r="AG84" i="7"/>
  <c r="AF84" i="7"/>
  <c r="AF86" i="7" s="1"/>
  <c r="AE84" i="7"/>
  <c r="AD84" i="7"/>
  <c r="AD86" i="7" s="1"/>
  <c r="AC84" i="7"/>
  <c r="AB84" i="7"/>
  <c r="AB86" i="7" s="1"/>
  <c r="BV83" i="7"/>
  <c r="BU83" i="7"/>
  <c r="BT83" i="7"/>
  <c r="BS83" i="7"/>
  <c r="BR83" i="7"/>
  <c r="BQ83" i="7"/>
  <c r="BP83" i="7"/>
  <c r="BO83" i="7"/>
  <c r="BN83" i="7"/>
  <c r="BM83" i="7"/>
  <c r="BL83" i="7"/>
  <c r="BK83" i="7"/>
  <c r="BJ83" i="7"/>
  <c r="BI83" i="7"/>
  <c r="BH83" i="7"/>
  <c r="BG83" i="7"/>
  <c r="BF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BV82" i="7"/>
  <c r="BT82" i="7"/>
  <c r="BT97" i="7" s="1"/>
  <c r="BR82" i="7"/>
  <c r="BR97" i="7" s="1"/>
  <c r="BP82" i="7"/>
  <c r="BP97" i="7" s="1"/>
  <c r="BN82" i="7"/>
  <c r="BL82" i="7"/>
  <c r="BL97" i="7" s="1"/>
  <c r="BJ82" i="7"/>
  <c r="BJ97" i="7" s="1"/>
  <c r="BH82" i="7"/>
  <c r="BH97" i="7" s="1"/>
  <c r="BF82" i="7"/>
  <c r="BD82" i="7"/>
  <c r="BD97" i="7" s="1"/>
  <c r="BB82" i="7"/>
  <c r="BB97" i="7" s="1"/>
  <c r="AZ82" i="7"/>
  <c r="AZ97" i="7" s="1"/>
  <c r="AX82" i="7"/>
  <c r="AV82" i="7"/>
  <c r="AV97" i="7" s="1"/>
  <c r="AT82" i="7"/>
  <c r="AT97" i="7" s="1"/>
  <c r="AR82" i="7"/>
  <c r="AR97" i="7" s="1"/>
  <c r="AP82" i="7"/>
  <c r="AN82" i="7"/>
  <c r="AN97" i="7" s="1"/>
  <c r="AL82" i="7"/>
  <c r="AL97" i="7" s="1"/>
  <c r="AJ82" i="7"/>
  <c r="AJ97" i="7" s="1"/>
  <c r="AH82" i="7"/>
  <c r="AF82" i="7"/>
  <c r="AF97" i="7" s="1"/>
  <c r="AD82" i="7"/>
  <c r="AD97" i="7" s="1"/>
  <c r="AB82" i="7"/>
  <c r="AB97" i="7" s="1"/>
  <c r="BV80" i="7"/>
  <c r="BU80" i="7"/>
  <c r="BU82" i="7" s="1"/>
  <c r="BT80" i="7"/>
  <c r="BS80" i="7"/>
  <c r="BS82" i="7" s="1"/>
  <c r="BS97" i="7" s="1"/>
  <c r="BR80" i="7"/>
  <c r="BQ80" i="7"/>
  <c r="BQ82" i="7" s="1"/>
  <c r="BQ97" i="7" s="1"/>
  <c r="BP80" i="7"/>
  <c r="BO80" i="7"/>
  <c r="BO82" i="7" s="1"/>
  <c r="BO97" i="7" s="1"/>
  <c r="BN80" i="7"/>
  <c r="BM80" i="7"/>
  <c r="BM82" i="7" s="1"/>
  <c r="BL80" i="7"/>
  <c r="BK80" i="7"/>
  <c r="BK82" i="7" s="1"/>
  <c r="BK97" i="7" s="1"/>
  <c r="BJ80" i="7"/>
  <c r="BI80" i="7"/>
  <c r="BI82" i="7" s="1"/>
  <c r="BI97" i="7" s="1"/>
  <c r="BH80" i="7"/>
  <c r="BG80" i="7"/>
  <c r="BG82" i="7" s="1"/>
  <c r="BG97" i="7" s="1"/>
  <c r="BF80" i="7"/>
  <c r="BE80" i="7"/>
  <c r="BE82" i="7" s="1"/>
  <c r="BD80" i="7"/>
  <c r="BC80" i="7"/>
  <c r="BC82" i="7" s="1"/>
  <c r="BC97" i="7" s="1"/>
  <c r="BB80" i="7"/>
  <c r="BA80" i="7"/>
  <c r="BA82" i="7" s="1"/>
  <c r="BA97" i="7" s="1"/>
  <c r="AZ80" i="7"/>
  <c r="AY80" i="7"/>
  <c r="AY82" i="7" s="1"/>
  <c r="AY97" i="7" s="1"/>
  <c r="AX80" i="7"/>
  <c r="AW80" i="7"/>
  <c r="AW82" i="7" s="1"/>
  <c r="AV80" i="7"/>
  <c r="AU80" i="7"/>
  <c r="AU82" i="7" s="1"/>
  <c r="AU97" i="7" s="1"/>
  <c r="AT80" i="7"/>
  <c r="AS80" i="7"/>
  <c r="AS82" i="7" s="1"/>
  <c r="AS97" i="7" s="1"/>
  <c r="AR80" i="7"/>
  <c r="AQ80" i="7"/>
  <c r="AQ82" i="7" s="1"/>
  <c r="AQ97" i="7" s="1"/>
  <c r="AP80" i="7"/>
  <c r="AO80" i="7"/>
  <c r="AO82" i="7" s="1"/>
  <c r="AN80" i="7"/>
  <c r="AM80" i="7"/>
  <c r="AM82" i="7" s="1"/>
  <c r="AM97" i="7" s="1"/>
  <c r="AL80" i="7"/>
  <c r="AK80" i="7"/>
  <c r="AK82" i="7" s="1"/>
  <c r="AK97" i="7" s="1"/>
  <c r="AJ80" i="7"/>
  <c r="AI80" i="7"/>
  <c r="AI82" i="7" s="1"/>
  <c r="AI97" i="7" s="1"/>
  <c r="AH80" i="7"/>
  <c r="AG80" i="7"/>
  <c r="AG82" i="7" s="1"/>
  <c r="AF80" i="7"/>
  <c r="AE80" i="7"/>
  <c r="AE82" i="7" s="1"/>
  <c r="AE97" i="7" s="1"/>
  <c r="AD80" i="7"/>
  <c r="AC80" i="7"/>
  <c r="AC82" i="7" s="1"/>
  <c r="AC97" i="7" s="1"/>
  <c r="AB80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J76" i="7"/>
  <c r="BI76" i="7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BU65" i="7"/>
  <c r="BU79" i="7" s="1"/>
  <c r="BQ65" i="7"/>
  <c r="BQ79" i="7" s="1"/>
  <c r="BM65" i="7"/>
  <c r="BM79" i="7" s="1"/>
  <c r="BI65" i="7"/>
  <c r="BI79" i="7" s="1"/>
  <c r="BE65" i="7"/>
  <c r="BE79" i="7" s="1"/>
  <c r="BA65" i="7"/>
  <c r="BA79" i="7" s="1"/>
  <c r="AW65" i="7"/>
  <c r="AW79" i="7" s="1"/>
  <c r="AS65" i="7"/>
  <c r="AS79" i="7" s="1"/>
  <c r="AO65" i="7"/>
  <c r="AO79" i="7" s="1"/>
  <c r="AK65" i="7"/>
  <c r="AK79" i="7" s="1"/>
  <c r="AG65" i="7"/>
  <c r="AG79" i="7" s="1"/>
  <c r="AC65" i="7"/>
  <c r="AC79" i="7" s="1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BV62" i="7"/>
  <c r="BV65" i="7" s="1"/>
  <c r="BV79" i="7" s="1"/>
  <c r="BU62" i="7"/>
  <c r="BT62" i="7"/>
  <c r="BS62" i="7"/>
  <c r="BS65" i="7" s="1"/>
  <c r="BS79" i="7" s="1"/>
  <c r="BS262" i="7" s="1"/>
  <c r="BR62" i="7"/>
  <c r="BR65" i="7" s="1"/>
  <c r="BR79" i="7" s="1"/>
  <c r="BQ62" i="7"/>
  <c r="BP62" i="7"/>
  <c r="BO62" i="7"/>
  <c r="BO65" i="7" s="1"/>
  <c r="BO79" i="7" s="1"/>
  <c r="BO262" i="7" s="1"/>
  <c r="BN62" i="7"/>
  <c r="BN65" i="7" s="1"/>
  <c r="BN79" i="7" s="1"/>
  <c r="BM62" i="7"/>
  <c r="BL62" i="7"/>
  <c r="BK62" i="7"/>
  <c r="BK65" i="7" s="1"/>
  <c r="BK79" i="7" s="1"/>
  <c r="BK262" i="7" s="1"/>
  <c r="BJ62" i="7"/>
  <c r="BJ65" i="7" s="1"/>
  <c r="BJ79" i="7" s="1"/>
  <c r="BI62" i="7"/>
  <c r="BH62" i="7"/>
  <c r="BG62" i="7"/>
  <c r="BG65" i="7" s="1"/>
  <c r="BG79" i="7" s="1"/>
  <c r="BG262" i="7" s="1"/>
  <c r="BF62" i="7"/>
  <c r="BF65" i="7" s="1"/>
  <c r="BF79" i="7" s="1"/>
  <c r="BE62" i="7"/>
  <c r="BD62" i="7"/>
  <c r="BC62" i="7"/>
  <c r="BC65" i="7" s="1"/>
  <c r="BC79" i="7" s="1"/>
  <c r="BC262" i="7" s="1"/>
  <c r="BB62" i="7"/>
  <c r="BB65" i="7" s="1"/>
  <c r="BB79" i="7" s="1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CB53" i="7"/>
  <c r="CA53" i="7"/>
  <c r="BZ53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BV51" i="7"/>
  <c r="BU51" i="7"/>
  <c r="BV47" i="7"/>
  <c r="BT47" i="7"/>
  <c r="BR47" i="7"/>
  <c r="BP47" i="7"/>
  <c r="BN47" i="7"/>
  <c r="BL47" i="7"/>
  <c r="BJ47" i="7"/>
  <c r="BH47" i="7"/>
  <c r="BF47" i="7"/>
  <c r="BD47" i="7"/>
  <c r="BB47" i="7"/>
  <c r="AZ47" i="7"/>
  <c r="AX47" i="7"/>
  <c r="AV47" i="7"/>
  <c r="AT47" i="7"/>
  <c r="AR47" i="7"/>
  <c r="AP47" i="7"/>
  <c r="AN47" i="7"/>
  <c r="AL47" i="7"/>
  <c r="AJ47" i="7"/>
  <c r="AH47" i="7"/>
  <c r="AF47" i="7"/>
  <c r="AD47" i="7"/>
  <c r="AB47" i="7"/>
  <c r="BV45" i="7"/>
  <c r="BU45" i="7"/>
  <c r="BU47" i="7" s="1"/>
  <c r="BT45" i="7"/>
  <c r="BS45" i="7"/>
  <c r="BS47" i="7" s="1"/>
  <c r="BR45" i="7"/>
  <c r="BQ45" i="7"/>
  <c r="BQ47" i="7" s="1"/>
  <c r="BP45" i="7"/>
  <c r="BO45" i="7"/>
  <c r="BO47" i="7" s="1"/>
  <c r="BN45" i="7"/>
  <c r="BM45" i="7"/>
  <c r="BM47" i="7" s="1"/>
  <c r="BL45" i="7"/>
  <c r="BK45" i="7"/>
  <c r="BK47" i="7" s="1"/>
  <c r="BJ45" i="7"/>
  <c r="BI45" i="7"/>
  <c r="BI47" i="7" s="1"/>
  <c r="BH45" i="7"/>
  <c r="BG45" i="7"/>
  <c r="BG47" i="7" s="1"/>
  <c r="BF45" i="7"/>
  <c r="BE45" i="7"/>
  <c r="BE47" i="7" s="1"/>
  <c r="BD45" i="7"/>
  <c r="BC45" i="7"/>
  <c r="BC47" i="7" s="1"/>
  <c r="BB45" i="7"/>
  <c r="BA45" i="7"/>
  <c r="BA47" i="7" s="1"/>
  <c r="AZ45" i="7"/>
  <c r="AY45" i="7"/>
  <c r="AY47" i="7" s="1"/>
  <c r="AX45" i="7"/>
  <c r="AW45" i="7"/>
  <c r="AW47" i="7" s="1"/>
  <c r="AV45" i="7"/>
  <c r="AU45" i="7"/>
  <c r="AU47" i="7" s="1"/>
  <c r="AT45" i="7"/>
  <c r="AS45" i="7"/>
  <c r="AS47" i="7" s="1"/>
  <c r="AR45" i="7"/>
  <c r="AQ45" i="7"/>
  <c r="AQ47" i="7" s="1"/>
  <c r="AP45" i="7"/>
  <c r="AO45" i="7"/>
  <c r="AO47" i="7" s="1"/>
  <c r="AN45" i="7"/>
  <c r="AM45" i="7"/>
  <c r="AM47" i="7" s="1"/>
  <c r="AL45" i="7"/>
  <c r="AK45" i="7"/>
  <c r="AK47" i="7" s="1"/>
  <c r="AJ45" i="7"/>
  <c r="AI45" i="7"/>
  <c r="AI47" i="7" s="1"/>
  <c r="AH45" i="7"/>
  <c r="AG45" i="7"/>
  <c r="AG47" i="7" s="1"/>
  <c r="AF45" i="7"/>
  <c r="AE45" i="7"/>
  <c r="AE47" i="7" s="1"/>
  <c r="AD45" i="7"/>
  <c r="AC45" i="7"/>
  <c r="AC47" i="7" s="1"/>
  <c r="AB45" i="7"/>
  <c r="BV43" i="7"/>
  <c r="BU43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BV38" i="7"/>
  <c r="BV42" i="7" s="1"/>
  <c r="AP38" i="7"/>
  <c r="AP42" i="7" s="1"/>
  <c r="BV37" i="7"/>
  <c r="BU37" i="7"/>
  <c r="BU38" i="7" s="1"/>
  <c r="BU42" i="7" s="1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BT36" i="7"/>
  <c r="BT38" i="7" s="1"/>
  <c r="BT42" i="7" s="1"/>
  <c r="BS36" i="7"/>
  <c r="BS38" i="7" s="1"/>
  <c r="BS42" i="7" s="1"/>
  <c r="BR36" i="7"/>
  <c r="BR38" i="7" s="1"/>
  <c r="BR42" i="7" s="1"/>
  <c r="BQ36" i="7"/>
  <c r="BQ38" i="7" s="1"/>
  <c r="BQ42" i="7" s="1"/>
  <c r="BP36" i="7"/>
  <c r="BP38" i="7" s="1"/>
  <c r="BP42" i="7" s="1"/>
  <c r="BO36" i="7"/>
  <c r="BO38" i="7" s="1"/>
  <c r="BO42" i="7" s="1"/>
  <c r="BN36" i="7"/>
  <c r="BN38" i="7" s="1"/>
  <c r="BN42" i="7" s="1"/>
  <c r="BM36" i="7"/>
  <c r="BM38" i="7" s="1"/>
  <c r="BM42" i="7" s="1"/>
  <c r="BL36" i="7"/>
  <c r="BL38" i="7" s="1"/>
  <c r="BL42" i="7" s="1"/>
  <c r="BK36" i="7"/>
  <c r="BK38" i="7" s="1"/>
  <c r="BK42" i="7" s="1"/>
  <c r="BJ36" i="7"/>
  <c r="BJ38" i="7" s="1"/>
  <c r="BJ42" i="7" s="1"/>
  <c r="BI36" i="7"/>
  <c r="BI38" i="7" s="1"/>
  <c r="BI42" i="7" s="1"/>
  <c r="BH36" i="7"/>
  <c r="BH38" i="7" s="1"/>
  <c r="BH42" i="7" s="1"/>
  <c r="BG36" i="7"/>
  <c r="BG38" i="7" s="1"/>
  <c r="BG42" i="7" s="1"/>
  <c r="BF36" i="7"/>
  <c r="BF38" i="7" s="1"/>
  <c r="BF42" i="7" s="1"/>
  <c r="BE36" i="7"/>
  <c r="BE38" i="7" s="1"/>
  <c r="BE42" i="7" s="1"/>
  <c r="BD36" i="7"/>
  <c r="BD38" i="7" s="1"/>
  <c r="BD42" i="7" s="1"/>
  <c r="BC36" i="7"/>
  <c r="BC38" i="7" s="1"/>
  <c r="BC42" i="7" s="1"/>
  <c r="BB36" i="7"/>
  <c r="BB38" i="7" s="1"/>
  <c r="BB42" i="7" s="1"/>
  <c r="BA36" i="7"/>
  <c r="BA38" i="7" s="1"/>
  <c r="BA42" i="7" s="1"/>
  <c r="AZ36" i="7"/>
  <c r="AZ38" i="7" s="1"/>
  <c r="AZ42" i="7" s="1"/>
  <c r="AY36" i="7"/>
  <c r="AY38" i="7" s="1"/>
  <c r="AY42" i="7" s="1"/>
  <c r="AX36" i="7"/>
  <c r="AX38" i="7" s="1"/>
  <c r="AX42" i="7" s="1"/>
  <c r="AW36" i="7"/>
  <c r="AW38" i="7" s="1"/>
  <c r="AW42" i="7" s="1"/>
  <c r="AV36" i="7"/>
  <c r="AV38" i="7" s="1"/>
  <c r="AV42" i="7" s="1"/>
  <c r="AU36" i="7"/>
  <c r="AU38" i="7" s="1"/>
  <c r="AU42" i="7" s="1"/>
  <c r="AT36" i="7"/>
  <c r="AT38" i="7" s="1"/>
  <c r="AT42" i="7" s="1"/>
  <c r="AS36" i="7"/>
  <c r="AS38" i="7" s="1"/>
  <c r="AS42" i="7" s="1"/>
  <c r="AR36" i="7"/>
  <c r="AR38" i="7" s="1"/>
  <c r="AR42" i="7" s="1"/>
  <c r="AQ36" i="7"/>
  <c r="AQ38" i="7" s="1"/>
  <c r="AQ42" i="7" s="1"/>
  <c r="AP36" i="7"/>
  <c r="AO36" i="7"/>
  <c r="AO38" i="7" s="1"/>
  <c r="AO42" i="7" s="1"/>
  <c r="AN36" i="7"/>
  <c r="AN38" i="7" s="1"/>
  <c r="AN42" i="7" s="1"/>
  <c r="AM36" i="7"/>
  <c r="AM38" i="7" s="1"/>
  <c r="AM42" i="7" s="1"/>
  <c r="AL36" i="7"/>
  <c r="AL38" i="7" s="1"/>
  <c r="AL42" i="7" s="1"/>
  <c r="AK36" i="7"/>
  <c r="AK38" i="7" s="1"/>
  <c r="AK42" i="7" s="1"/>
  <c r="AJ36" i="7"/>
  <c r="AJ38" i="7" s="1"/>
  <c r="AJ42" i="7" s="1"/>
  <c r="AI36" i="7"/>
  <c r="AI38" i="7" s="1"/>
  <c r="AI42" i="7" s="1"/>
  <c r="AH36" i="7"/>
  <c r="AH38" i="7" s="1"/>
  <c r="AH42" i="7" s="1"/>
  <c r="AG36" i="7"/>
  <c r="AG38" i="7" s="1"/>
  <c r="AG42" i="7" s="1"/>
  <c r="AF36" i="7"/>
  <c r="AF38" i="7" s="1"/>
  <c r="AF42" i="7" s="1"/>
  <c r="AE36" i="7"/>
  <c r="AE38" i="7" s="1"/>
  <c r="AE42" i="7" s="1"/>
  <c r="AD36" i="7"/>
  <c r="AD38" i="7" s="1"/>
  <c r="AD42" i="7" s="1"/>
  <c r="AC36" i="7"/>
  <c r="AC38" i="7" s="1"/>
  <c r="AC42" i="7" s="1"/>
  <c r="AB36" i="7"/>
  <c r="AB38" i="7" s="1"/>
  <c r="AB42" i="7" s="1"/>
  <c r="BT32" i="7"/>
  <c r="BT254" i="7" s="1"/>
  <c r="BS32" i="7"/>
  <c r="BS254" i="7" s="1"/>
  <c r="BP32" i="7"/>
  <c r="BP254" i="7" s="1"/>
  <c r="BO32" i="7"/>
  <c r="BO254" i="7" s="1"/>
  <c r="BL32" i="7"/>
  <c r="BL254" i="7" s="1"/>
  <c r="BK32" i="7"/>
  <c r="BK254" i="7" s="1"/>
  <c r="BJ32" i="7"/>
  <c r="BJ254" i="7" s="1"/>
  <c r="BH32" i="7"/>
  <c r="BH254" i="7" s="1"/>
  <c r="BG32" i="7"/>
  <c r="BG254" i="7" s="1"/>
  <c r="BD32" i="7"/>
  <c r="BD254" i="7" s="1"/>
  <c r="BC32" i="7"/>
  <c r="BC254" i="7" s="1"/>
  <c r="AZ32" i="7"/>
  <c r="AZ254" i="7" s="1"/>
  <c r="AY32" i="7"/>
  <c r="AY254" i="7" s="1"/>
  <c r="AV32" i="7"/>
  <c r="AV254" i="7" s="1"/>
  <c r="AU32" i="7"/>
  <c r="AU254" i="7" s="1"/>
  <c r="AT32" i="7"/>
  <c r="AT254" i="7" s="1"/>
  <c r="AR32" i="7"/>
  <c r="AR254" i="7" s="1"/>
  <c r="AQ32" i="7"/>
  <c r="AQ254" i="7" s="1"/>
  <c r="AN32" i="7"/>
  <c r="AN254" i="7" s="1"/>
  <c r="AM32" i="7"/>
  <c r="AM254" i="7" s="1"/>
  <c r="AJ32" i="7"/>
  <c r="AJ254" i="7" s="1"/>
  <c r="AI32" i="7"/>
  <c r="AI254" i="7" s="1"/>
  <c r="AF32" i="7"/>
  <c r="AF254" i="7" s="1"/>
  <c r="AE32" i="7"/>
  <c r="AE254" i="7" s="1"/>
  <c r="AD32" i="7"/>
  <c r="AD254" i="7" s="1"/>
  <c r="AB32" i="7"/>
  <c r="AB254" i="7" s="1"/>
  <c r="BV22" i="7"/>
  <c r="BV32" i="7" s="1"/>
  <c r="BV254" i="7" s="1"/>
  <c r="BU22" i="7"/>
  <c r="BU32" i="7" s="1"/>
  <c r="BU254" i="7" s="1"/>
  <c r="BT22" i="7"/>
  <c r="BS22" i="7"/>
  <c r="BR22" i="7"/>
  <c r="BR32" i="7" s="1"/>
  <c r="BR254" i="7" s="1"/>
  <c r="BQ22" i="7"/>
  <c r="BQ32" i="7" s="1"/>
  <c r="BQ254" i="7" s="1"/>
  <c r="BP22" i="7"/>
  <c r="BO22" i="7"/>
  <c r="BN22" i="7"/>
  <c r="BN32" i="7" s="1"/>
  <c r="BN254" i="7" s="1"/>
  <c r="BM22" i="7"/>
  <c r="BM32" i="7" s="1"/>
  <c r="BM254" i="7" s="1"/>
  <c r="BL22" i="7"/>
  <c r="BK22" i="7"/>
  <c r="BJ22" i="7"/>
  <c r="BI22" i="7"/>
  <c r="BI32" i="7" s="1"/>
  <c r="BI254" i="7" s="1"/>
  <c r="BH22" i="7"/>
  <c r="BG22" i="7"/>
  <c r="BF22" i="7"/>
  <c r="BF32" i="7" s="1"/>
  <c r="BF254" i="7" s="1"/>
  <c r="BE22" i="7"/>
  <c r="BE32" i="7" s="1"/>
  <c r="BE254" i="7" s="1"/>
  <c r="BD22" i="7"/>
  <c r="BC22" i="7"/>
  <c r="BB22" i="7"/>
  <c r="BB32" i="7" s="1"/>
  <c r="BB254" i="7" s="1"/>
  <c r="BA22" i="7"/>
  <c r="BA32" i="7" s="1"/>
  <c r="BA254" i="7" s="1"/>
  <c r="AZ22" i="7"/>
  <c r="AY22" i="7"/>
  <c r="AX22" i="7"/>
  <c r="AX32" i="7" s="1"/>
  <c r="AX254" i="7" s="1"/>
  <c r="AW22" i="7"/>
  <c r="AW32" i="7" s="1"/>
  <c r="AW254" i="7" s="1"/>
  <c r="AV22" i="7"/>
  <c r="AU22" i="7"/>
  <c r="AT22" i="7"/>
  <c r="AS22" i="7"/>
  <c r="AS32" i="7" s="1"/>
  <c r="AS254" i="7" s="1"/>
  <c r="AR22" i="7"/>
  <c r="AQ22" i="7"/>
  <c r="AP22" i="7"/>
  <c r="AP32" i="7" s="1"/>
  <c r="AP254" i="7" s="1"/>
  <c r="AO22" i="7"/>
  <c r="AO32" i="7" s="1"/>
  <c r="AO254" i="7" s="1"/>
  <c r="AN22" i="7"/>
  <c r="AM22" i="7"/>
  <c r="AL22" i="7"/>
  <c r="AL32" i="7" s="1"/>
  <c r="AL254" i="7" s="1"/>
  <c r="AK22" i="7"/>
  <c r="AK32" i="7" s="1"/>
  <c r="AK254" i="7" s="1"/>
  <c r="AJ22" i="7"/>
  <c r="AI22" i="7"/>
  <c r="AH22" i="7"/>
  <c r="AH32" i="7" s="1"/>
  <c r="AH254" i="7" s="1"/>
  <c r="AG22" i="7"/>
  <c r="AG32" i="7" s="1"/>
  <c r="AG254" i="7" s="1"/>
  <c r="AF22" i="7"/>
  <c r="AE22" i="7"/>
  <c r="AD22" i="7"/>
  <c r="AC22" i="7"/>
  <c r="AC32" i="7" s="1"/>
  <c r="AC254" i="7" s="1"/>
  <c r="AB22" i="7"/>
  <c r="BU18" i="7"/>
  <c r="BV17" i="7"/>
  <c r="BV18" i="7" s="1"/>
  <c r="BU17" i="7"/>
  <c r="BT17" i="7"/>
  <c r="BS17" i="7"/>
  <c r="BS18" i="7" s="1"/>
  <c r="BR17" i="7"/>
  <c r="BQ17" i="7"/>
  <c r="BP17" i="7"/>
  <c r="BO17" i="7"/>
  <c r="BN17" i="7"/>
  <c r="BM17" i="7"/>
  <c r="BL17" i="7"/>
  <c r="BK17" i="7"/>
  <c r="BK18" i="7" s="1"/>
  <c r="BJ17" i="7"/>
  <c r="BI17" i="7"/>
  <c r="BH17" i="7"/>
  <c r="BG17" i="7"/>
  <c r="BF17" i="7"/>
  <c r="BE17" i="7"/>
  <c r="BD17" i="7"/>
  <c r="BC17" i="7"/>
  <c r="BC18" i="7" s="1"/>
  <c r="BB17" i="7"/>
  <c r="BA17" i="7"/>
  <c r="AZ17" i="7"/>
  <c r="AY17" i="7"/>
  <c r="AX17" i="7"/>
  <c r="AW17" i="7"/>
  <c r="AV17" i="7"/>
  <c r="AU17" i="7"/>
  <c r="AU18" i="7" s="1"/>
  <c r="AT17" i="7"/>
  <c r="AS17" i="7"/>
  <c r="AR17" i="7"/>
  <c r="AQ17" i="7"/>
  <c r="AP17" i="7"/>
  <c r="AO17" i="7"/>
  <c r="AN17" i="7"/>
  <c r="AM17" i="7"/>
  <c r="AM18" i="7" s="1"/>
  <c r="AL17" i="7"/>
  <c r="AK17" i="7"/>
  <c r="AJ17" i="7"/>
  <c r="AI17" i="7"/>
  <c r="AH17" i="7"/>
  <c r="AG17" i="7"/>
  <c r="AF17" i="7"/>
  <c r="AE17" i="7"/>
  <c r="AE18" i="7" s="1"/>
  <c r="AD17" i="7"/>
  <c r="AC17" i="7"/>
  <c r="AB17" i="7"/>
  <c r="BT16" i="7"/>
  <c r="BT18" i="7" s="1"/>
  <c r="BS16" i="7"/>
  <c r="BR16" i="7"/>
  <c r="BR18" i="7" s="1"/>
  <c r="BQ16" i="7"/>
  <c r="BQ18" i="7" s="1"/>
  <c r="BP16" i="7"/>
  <c r="BP18" i="7" s="1"/>
  <c r="BO16" i="7"/>
  <c r="BO18" i="7" s="1"/>
  <c r="BN16" i="7"/>
  <c r="BN18" i="7" s="1"/>
  <c r="BM16" i="7"/>
  <c r="BM18" i="7" s="1"/>
  <c r="BL16" i="7"/>
  <c r="BL18" i="7" s="1"/>
  <c r="BK16" i="7"/>
  <c r="BJ16" i="7"/>
  <c r="BJ18" i="7" s="1"/>
  <c r="BI16" i="7"/>
  <c r="BI18" i="7" s="1"/>
  <c r="BH16" i="7"/>
  <c r="BH18" i="7" s="1"/>
  <c r="BG16" i="7"/>
  <c r="BG18" i="7" s="1"/>
  <c r="BF16" i="7"/>
  <c r="BF18" i="7" s="1"/>
  <c r="BE16" i="7"/>
  <c r="BE18" i="7" s="1"/>
  <c r="BD16" i="7"/>
  <c r="BD18" i="7" s="1"/>
  <c r="BC16" i="7"/>
  <c r="BB16" i="7"/>
  <c r="BB18" i="7" s="1"/>
  <c r="BA16" i="7"/>
  <c r="BA18" i="7" s="1"/>
  <c r="AZ16" i="7"/>
  <c r="AZ18" i="7" s="1"/>
  <c r="AY16" i="7"/>
  <c r="AY18" i="7" s="1"/>
  <c r="AX16" i="7"/>
  <c r="AX18" i="7" s="1"/>
  <c r="AW16" i="7"/>
  <c r="AW18" i="7" s="1"/>
  <c r="AV16" i="7"/>
  <c r="AV18" i="7" s="1"/>
  <c r="AU16" i="7"/>
  <c r="AT16" i="7"/>
  <c r="AT18" i="7" s="1"/>
  <c r="AS16" i="7"/>
  <c r="AS18" i="7" s="1"/>
  <c r="AR16" i="7"/>
  <c r="AR18" i="7" s="1"/>
  <c r="AQ16" i="7"/>
  <c r="AQ18" i="7" s="1"/>
  <c r="AP16" i="7"/>
  <c r="AP18" i="7" s="1"/>
  <c r="AO16" i="7"/>
  <c r="AO18" i="7" s="1"/>
  <c r="AN16" i="7"/>
  <c r="AN18" i="7" s="1"/>
  <c r="AM16" i="7"/>
  <c r="AL16" i="7"/>
  <c r="AL18" i="7" s="1"/>
  <c r="AK16" i="7"/>
  <c r="AK18" i="7" s="1"/>
  <c r="AJ16" i="7"/>
  <c r="AJ18" i="7" s="1"/>
  <c r="AI16" i="7"/>
  <c r="AI18" i="7" s="1"/>
  <c r="AH16" i="7"/>
  <c r="AH18" i="7" s="1"/>
  <c r="AG16" i="7"/>
  <c r="AG18" i="7" s="1"/>
  <c r="AF16" i="7"/>
  <c r="AF18" i="7" s="1"/>
  <c r="AE16" i="7"/>
  <c r="AD16" i="7"/>
  <c r="AD18" i="7" s="1"/>
  <c r="AC16" i="7"/>
  <c r="AC18" i="7" s="1"/>
  <c r="AB16" i="7"/>
  <c r="AB18" i="7" s="1"/>
  <c r="BV15" i="7"/>
  <c r="BV19" i="7" s="1"/>
  <c r="AH15" i="7"/>
  <c r="AD15" i="7"/>
  <c r="CB12" i="7"/>
  <c r="CA12" i="7"/>
  <c r="BZ12" i="7"/>
  <c r="BY12" i="7"/>
  <c r="BX12" i="7"/>
  <c r="BW12" i="7"/>
  <c r="BV12" i="7"/>
  <c r="BU12" i="7"/>
  <c r="BU15" i="7" s="1"/>
  <c r="BU19" i="7" s="1"/>
  <c r="AK12" i="7"/>
  <c r="AK15" i="7" s="1"/>
  <c r="AK19" i="7" s="1"/>
  <c r="AJ12" i="7"/>
  <c r="AJ15" i="7" s="1"/>
  <c r="AJ19" i="7" s="1"/>
  <c r="AI12" i="7"/>
  <c r="AI15" i="7" s="1"/>
  <c r="AH12" i="7"/>
  <c r="AG12" i="7"/>
  <c r="AG15" i="7" s="1"/>
  <c r="AG19" i="7" s="1"/>
  <c r="AF12" i="7"/>
  <c r="AF15" i="7" s="1"/>
  <c r="AF52" i="8" s="1"/>
  <c r="AE12" i="7"/>
  <c r="AE15" i="7" s="1"/>
  <c r="AD12" i="7"/>
  <c r="AC12" i="7"/>
  <c r="AC15" i="7" s="1"/>
  <c r="AC19" i="7" s="1"/>
  <c r="AB12" i="7"/>
  <c r="AB15" i="7" s="1"/>
  <c r="AB19" i="7" s="1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K61" i="6"/>
  <c r="BJ61" i="6"/>
  <c r="BI61" i="6"/>
  <c r="BH61" i="6"/>
  <c r="BG61" i="6"/>
  <c r="BF61" i="6"/>
  <c r="BE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K60" i="6"/>
  <c r="BJ60" i="6"/>
  <c r="BI60" i="6"/>
  <c r="BH60" i="6"/>
  <c r="BG60" i="6"/>
  <c r="BF60" i="6"/>
  <c r="BE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E60" i="6"/>
  <c r="AD60" i="6"/>
  <c r="AC60" i="6"/>
  <c r="AB60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K59" i="6"/>
  <c r="BJ59" i="6"/>
  <c r="BI59" i="6"/>
  <c r="BH59" i="6"/>
  <c r="BG59" i="6"/>
  <c r="BF59" i="6"/>
  <c r="BE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E59" i="6"/>
  <c r="AD59" i="6"/>
  <c r="AC59" i="6"/>
  <c r="AB59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K55" i="6"/>
  <c r="BJ55" i="6"/>
  <c r="BI55" i="6"/>
  <c r="BH55" i="6"/>
  <c r="BG55" i="6"/>
  <c r="BF55" i="6"/>
  <c r="BE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U54" i="6"/>
  <c r="AT54" i="6"/>
  <c r="AS54" i="6"/>
  <c r="AR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K53" i="6"/>
  <c r="BJ53" i="6"/>
  <c r="BI53" i="6"/>
  <c r="BH53" i="6"/>
  <c r="BG53" i="6"/>
  <c r="BF53" i="6"/>
  <c r="BE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E53" i="6"/>
  <c r="AD53" i="6"/>
  <c r="AC53" i="6"/>
  <c r="AB53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K52" i="6"/>
  <c r="BJ52" i="6"/>
  <c r="BI52" i="6"/>
  <c r="BH52" i="6"/>
  <c r="BG52" i="6"/>
  <c r="BF52" i="6"/>
  <c r="BE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E52" i="6"/>
  <c r="AD52" i="6"/>
  <c r="AC52" i="6"/>
  <c r="AB52" i="6"/>
  <c r="BQ49" i="6"/>
  <c r="AV49" i="6"/>
  <c r="AQ49" i="6"/>
  <c r="BQ48" i="6"/>
  <c r="AV48" i="6"/>
  <c r="AV54" i="6" s="1"/>
  <c r="AQ48" i="6"/>
  <c r="BQ47" i="6"/>
  <c r="BQ54" i="6" s="1"/>
  <c r="AQ47" i="6"/>
  <c r="AQ54" i="6" s="1"/>
  <c r="BL45" i="6"/>
  <c r="BL55" i="6" s="1"/>
  <c r="BD45" i="6"/>
  <c r="BD55" i="6" s="1"/>
  <c r="BL43" i="6"/>
  <c r="BD43" i="6"/>
  <c r="BL41" i="6"/>
  <c r="BD41" i="6"/>
  <c r="BL40" i="6"/>
  <c r="BD40" i="6"/>
  <c r="BD38" i="6"/>
  <c r="AF38" i="6"/>
  <c r="BD37" i="6"/>
  <c r="AF37" i="6"/>
  <c r="BL36" i="6"/>
  <c r="BL53" i="6" s="1"/>
  <c r="BD36" i="6"/>
  <c r="BD53" i="6" s="1"/>
  <c r="BL34" i="6"/>
  <c r="BD32" i="6"/>
  <c r="BL31" i="6"/>
  <c r="BD31" i="6"/>
  <c r="BD30" i="6"/>
  <c r="AF30" i="6"/>
  <c r="BD29" i="6"/>
  <c r="AF29" i="6"/>
  <c r="BD27" i="6"/>
  <c r="AF27" i="6"/>
  <c r="BL26" i="6"/>
  <c r="BD26" i="6"/>
  <c r="BL25" i="6"/>
  <c r="BD25" i="6"/>
  <c r="AF25" i="6"/>
  <c r="AF60" i="6" s="1"/>
  <c r="BL24" i="6"/>
  <c r="BD24" i="6"/>
  <c r="BL23" i="6"/>
  <c r="BD23" i="6"/>
  <c r="BL22" i="6"/>
  <c r="BL60" i="6" s="1"/>
  <c r="BD22" i="6"/>
  <c r="BD60" i="6" s="1"/>
  <c r="BL21" i="6"/>
  <c r="BL20" i="6"/>
  <c r="BL52" i="6" s="1"/>
  <c r="BD20" i="6"/>
  <c r="BD52" i="6" s="1"/>
  <c r="BD18" i="6"/>
  <c r="AF18" i="6"/>
  <c r="BD17" i="6"/>
  <c r="AF17" i="6"/>
  <c r="BD16" i="6"/>
  <c r="AF16" i="6"/>
  <c r="AF59" i="6" s="1"/>
  <c r="BL15" i="6"/>
  <c r="BD15" i="6"/>
  <c r="BL14" i="6"/>
  <c r="BD14" i="6"/>
  <c r="BL13" i="6"/>
  <c r="BD13" i="6"/>
  <c r="BL12" i="6"/>
  <c r="BL59" i="6" s="1"/>
  <c r="BD12" i="6"/>
  <c r="BD59" i="6" s="1"/>
  <c r="BX213" i="5"/>
  <c r="BW213" i="5"/>
  <c r="BV213" i="5"/>
  <c r="BU213" i="5"/>
  <c r="BT213" i="5"/>
  <c r="BS213" i="5"/>
  <c r="BR213" i="5"/>
  <c r="BQ213" i="5"/>
  <c r="BP213" i="5"/>
  <c r="BO213" i="5"/>
  <c r="BN213" i="5"/>
  <c r="BM213" i="5"/>
  <c r="BL213" i="5"/>
  <c r="BK213" i="5"/>
  <c r="BJ213" i="5"/>
  <c r="BI213" i="5"/>
  <c r="BH213" i="5"/>
  <c r="BG213" i="5"/>
  <c r="BF213" i="5"/>
  <c r="BE213" i="5"/>
  <c r="BD213" i="5"/>
  <c r="BC213" i="5"/>
  <c r="BB213" i="5"/>
  <c r="BA213" i="5"/>
  <c r="AZ213" i="5"/>
  <c r="AY213" i="5"/>
  <c r="AX213" i="5"/>
  <c r="AW213" i="5"/>
  <c r="AV213" i="5"/>
  <c r="AU213" i="5"/>
  <c r="AT213" i="5"/>
  <c r="AS213" i="5"/>
  <c r="AR213" i="5"/>
  <c r="AQ213" i="5"/>
  <c r="AP213" i="5"/>
  <c r="AO213" i="5"/>
  <c r="AN213" i="5"/>
  <c r="AM213" i="5"/>
  <c r="AL213" i="5"/>
  <c r="AK213" i="5"/>
  <c r="AJ213" i="5"/>
  <c r="AI213" i="5"/>
  <c r="AH213" i="5"/>
  <c r="AG213" i="5"/>
  <c r="AF213" i="5"/>
  <c r="AE213" i="5"/>
  <c r="AD213" i="5"/>
  <c r="AC213" i="5"/>
  <c r="AB213" i="5"/>
  <c r="BX212" i="5"/>
  <c r="BW212" i="5"/>
  <c r="BV212" i="5"/>
  <c r="BU212" i="5"/>
  <c r="BT212" i="5"/>
  <c r="BS212" i="5"/>
  <c r="BR212" i="5"/>
  <c r="BQ212" i="5"/>
  <c r="BP212" i="5"/>
  <c r="BO212" i="5"/>
  <c r="BN212" i="5"/>
  <c r="BM212" i="5"/>
  <c r="BL212" i="5"/>
  <c r="BK212" i="5"/>
  <c r="BJ212" i="5"/>
  <c r="BI212" i="5"/>
  <c r="BH212" i="5"/>
  <c r="BG212" i="5"/>
  <c r="BF212" i="5"/>
  <c r="BE212" i="5"/>
  <c r="BD212" i="5"/>
  <c r="BC212" i="5"/>
  <c r="BB212" i="5"/>
  <c r="BA212" i="5"/>
  <c r="AZ212" i="5"/>
  <c r="AY212" i="5"/>
  <c r="AX212" i="5"/>
  <c r="AW212" i="5"/>
  <c r="AV212" i="5"/>
  <c r="AU212" i="5"/>
  <c r="AT212" i="5"/>
  <c r="AS212" i="5"/>
  <c r="AR212" i="5"/>
  <c r="AQ212" i="5"/>
  <c r="AP212" i="5"/>
  <c r="AO212" i="5"/>
  <c r="AN212" i="5"/>
  <c r="AM212" i="5"/>
  <c r="AL212" i="5"/>
  <c r="AK212" i="5"/>
  <c r="AJ212" i="5"/>
  <c r="AI212" i="5"/>
  <c r="AH212" i="5"/>
  <c r="AG212" i="5"/>
  <c r="AF212" i="5"/>
  <c r="AE212" i="5"/>
  <c r="AD212" i="5"/>
  <c r="AC212" i="5"/>
  <c r="AB212" i="5"/>
  <c r="BX211" i="5"/>
  <c r="BW211" i="5"/>
  <c r="BV211" i="5"/>
  <c r="BU211" i="5"/>
  <c r="BT211" i="5"/>
  <c r="BS211" i="5"/>
  <c r="BR211" i="5"/>
  <c r="BQ211" i="5"/>
  <c r="BP211" i="5"/>
  <c r="BO211" i="5"/>
  <c r="BN211" i="5"/>
  <c r="BM211" i="5"/>
  <c r="BL211" i="5"/>
  <c r="BK211" i="5"/>
  <c r="BJ211" i="5"/>
  <c r="BI211" i="5"/>
  <c r="BH211" i="5"/>
  <c r="BG211" i="5"/>
  <c r="BF211" i="5"/>
  <c r="BE211" i="5"/>
  <c r="BD211" i="5"/>
  <c r="BC211" i="5"/>
  <c r="BB211" i="5"/>
  <c r="BA211" i="5"/>
  <c r="AZ211" i="5"/>
  <c r="AY211" i="5"/>
  <c r="AX211" i="5"/>
  <c r="AW211" i="5"/>
  <c r="AV211" i="5"/>
  <c r="AU211" i="5"/>
  <c r="AT211" i="5"/>
  <c r="AS211" i="5"/>
  <c r="AR211" i="5"/>
  <c r="AQ211" i="5"/>
  <c r="AP211" i="5"/>
  <c r="AO211" i="5"/>
  <c r="AN211" i="5"/>
  <c r="AM211" i="5"/>
  <c r="AL211" i="5"/>
  <c r="AK211" i="5"/>
  <c r="AJ211" i="5"/>
  <c r="AI211" i="5"/>
  <c r="AH211" i="5"/>
  <c r="AG211" i="5"/>
  <c r="AF211" i="5"/>
  <c r="AE211" i="5"/>
  <c r="AD211" i="5"/>
  <c r="AC211" i="5"/>
  <c r="AB211" i="5"/>
  <c r="BX210" i="5"/>
  <c r="BW210" i="5"/>
  <c r="BV210" i="5"/>
  <c r="BU210" i="5"/>
  <c r="BT210" i="5"/>
  <c r="BS210" i="5"/>
  <c r="BR210" i="5"/>
  <c r="BQ210" i="5"/>
  <c r="BP210" i="5"/>
  <c r="BO210" i="5"/>
  <c r="BN210" i="5"/>
  <c r="BM210" i="5"/>
  <c r="BL210" i="5"/>
  <c r="BK210" i="5"/>
  <c r="BJ210" i="5"/>
  <c r="BI210" i="5"/>
  <c r="BH210" i="5"/>
  <c r="BG210" i="5"/>
  <c r="BF210" i="5"/>
  <c r="BE210" i="5"/>
  <c r="BD210" i="5"/>
  <c r="BC210" i="5"/>
  <c r="BB210" i="5"/>
  <c r="BA210" i="5"/>
  <c r="AZ210" i="5"/>
  <c r="AY210" i="5"/>
  <c r="AX210" i="5"/>
  <c r="AW210" i="5"/>
  <c r="AV210" i="5"/>
  <c r="AU210" i="5"/>
  <c r="AT210" i="5"/>
  <c r="AS210" i="5"/>
  <c r="AR210" i="5"/>
  <c r="AQ210" i="5"/>
  <c r="AP210" i="5"/>
  <c r="AO210" i="5"/>
  <c r="AN210" i="5"/>
  <c r="AM210" i="5"/>
  <c r="AL210" i="5"/>
  <c r="AK210" i="5"/>
  <c r="AJ210" i="5"/>
  <c r="AI210" i="5"/>
  <c r="AH210" i="5"/>
  <c r="AG210" i="5"/>
  <c r="AF210" i="5"/>
  <c r="AE210" i="5"/>
  <c r="AD210" i="5"/>
  <c r="AC210" i="5"/>
  <c r="AB210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BK209" i="5"/>
  <c r="BJ209" i="5"/>
  <c r="BI209" i="5"/>
  <c r="BH209" i="5"/>
  <c r="BG209" i="5"/>
  <c r="BF209" i="5"/>
  <c r="BE209" i="5"/>
  <c r="BD209" i="5"/>
  <c r="BC209" i="5"/>
  <c r="BB209" i="5"/>
  <c r="BA209" i="5"/>
  <c r="AZ209" i="5"/>
  <c r="AY209" i="5"/>
  <c r="AX209" i="5"/>
  <c r="AW209" i="5"/>
  <c r="AV209" i="5"/>
  <c r="AU209" i="5"/>
  <c r="AT209" i="5"/>
  <c r="AS209" i="5"/>
  <c r="AR209" i="5"/>
  <c r="AQ209" i="5"/>
  <c r="AP209" i="5"/>
  <c r="AO209" i="5"/>
  <c r="AN209" i="5"/>
  <c r="AM209" i="5"/>
  <c r="AL209" i="5"/>
  <c r="AK209" i="5"/>
  <c r="AJ209" i="5"/>
  <c r="AI209" i="5"/>
  <c r="AH209" i="5"/>
  <c r="AG209" i="5"/>
  <c r="AF209" i="5"/>
  <c r="AE209" i="5"/>
  <c r="AD209" i="5"/>
  <c r="AC209" i="5"/>
  <c r="AB209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BK208" i="5"/>
  <c r="BJ208" i="5"/>
  <c r="BI208" i="5"/>
  <c r="BH208" i="5"/>
  <c r="BG208" i="5"/>
  <c r="BF208" i="5"/>
  <c r="BE208" i="5"/>
  <c r="BD208" i="5"/>
  <c r="BC208" i="5"/>
  <c r="BB208" i="5"/>
  <c r="BA208" i="5"/>
  <c r="AZ208" i="5"/>
  <c r="AY208" i="5"/>
  <c r="AX208" i="5"/>
  <c r="AW208" i="5"/>
  <c r="AV208" i="5"/>
  <c r="AU208" i="5"/>
  <c r="AT208" i="5"/>
  <c r="AS208" i="5"/>
  <c r="AR208" i="5"/>
  <c r="AQ208" i="5"/>
  <c r="AP208" i="5"/>
  <c r="AO208" i="5"/>
  <c r="AN208" i="5"/>
  <c r="AM208" i="5"/>
  <c r="AL208" i="5"/>
  <c r="AK208" i="5"/>
  <c r="AJ208" i="5"/>
  <c r="AI208" i="5"/>
  <c r="AH208" i="5"/>
  <c r="AG208" i="5"/>
  <c r="AF208" i="5"/>
  <c r="AE208" i="5"/>
  <c r="AD208" i="5"/>
  <c r="AC208" i="5"/>
  <c r="AB208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BK207" i="5"/>
  <c r="BJ207" i="5"/>
  <c r="BI207" i="5"/>
  <c r="BH207" i="5"/>
  <c r="BG207" i="5"/>
  <c r="BF207" i="5"/>
  <c r="BE207" i="5"/>
  <c r="BD207" i="5"/>
  <c r="BC207" i="5"/>
  <c r="BB207" i="5"/>
  <c r="BA207" i="5"/>
  <c r="AZ207" i="5"/>
  <c r="AY207" i="5"/>
  <c r="AX207" i="5"/>
  <c r="AW207" i="5"/>
  <c r="AV207" i="5"/>
  <c r="AU207" i="5"/>
  <c r="AT207" i="5"/>
  <c r="AS207" i="5"/>
  <c r="AR207" i="5"/>
  <c r="AQ207" i="5"/>
  <c r="AP207" i="5"/>
  <c r="AO207" i="5"/>
  <c r="AN207" i="5"/>
  <c r="AM207" i="5"/>
  <c r="AL207" i="5"/>
  <c r="AK207" i="5"/>
  <c r="AJ207" i="5"/>
  <c r="AI207" i="5"/>
  <c r="AH207" i="5"/>
  <c r="AG207" i="5"/>
  <c r="AF207" i="5"/>
  <c r="AE207" i="5"/>
  <c r="AD207" i="5"/>
  <c r="AC207" i="5"/>
  <c r="AB207" i="5"/>
  <c r="BX206" i="5"/>
  <c r="BW206" i="5"/>
  <c r="BV206" i="5"/>
  <c r="BU206" i="5"/>
  <c r="BT206" i="5"/>
  <c r="BS206" i="5"/>
  <c r="BR206" i="5"/>
  <c r="BQ206" i="5"/>
  <c r="BP206" i="5"/>
  <c r="BO206" i="5"/>
  <c r="BN206" i="5"/>
  <c r="BM206" i="5"/>
  <c r="BL206" i="5"/>
  <c r="BK206" i="5"/>
  <c r="BJ206" i="5"/>
  <c r="BI206" i="5"/>
  <c r="BH206" i="5"/>
  <c r="BG206" i="5"/>
  <c r="BF206" i="5"/>
  <c r="BE206" i="5"/>
  <c r="BD206" i="5"/>
  <c r="BC206" i="5"/>
  <c r="BB206" i="5"/>
  <c r="BA206" i="5"/>
  <c r="AZ206" i="5"/>
  <c r="AY206" i="5"/>
  <c r="AX206" i="5"/>
  <c r="AW206" i="5"/>
  <c r="AV206" i="5"/>
  <c r="AU206" i="5"/>
  <c r="AT206" i="5"/>
  <c r="AS206" i="5"/>
  <c r="AR206" i="5"/>
  <c r="AQ206" i="5"/>
  <c r="AP206" i="5"/>
  <c r="AO206" i="5"/>
  <c r="AN206" i="5"/>
  <c r="AM206" i="5"/>
  <c r="AL206" i="5"/>
  <c r="AK206" i="5"/>
  <c r="AJ206" i="5"/>
  <c r="AI206" i="5"/>
  <c r="AH206" i="5"/>
  <c r="AG206" i="5"/>
  <c r="AF206" i="5"/>
  <c r="AE206" i="5"/>
  <c r="AD206" i="5"/>
  <c r="AC206" i="5"/>
  <c r="AB206" i="5"/>
  <c r="BX205" i="5"/>
  <c r="BW205" i="5"/>
  <c r="BV205" i="5"/>
  <c r="BU205" i="5"/>
  <c r="BT205" i="5"/>
  <c r="BS205" i="5"/>
  <c r="BR205" i="5"/>
  <c r="BQ205" i="5"/>
  <c r="BP205" i="5"/>
  <c r="BO205" i="5"/>
  <c r="BN205" i="5"/>
  <c r="BM205" i="5"/>
  <c r="BL205" i="5"/>
  <c r="BK205" i="5"/>
  <c r="BJ205" i="5"/>
  <c r="BI205" i="5"/>
  <c r="BH205" i="5"/>
  <c r="BG205" i="5"/>
  <c r="BF205" i="5"/>
  <c r="BE205" i="5"/>
  <c r="BD205" i="5"/>
  <c r="BC205" i="5"/>
  <c r="BB205" i="5"/>
  <c r="BA205" i="5"/>
  <c r="AZ205" i="5"/>
  <c r="AY205" i="5"/>
  <c r="AX205" i="5"/>
  <c r="AW205" i="5"/>
  <c r="AV205" i="5"/>
  <c r="AU205" i="5"/>
  <c r="AT205" i="5"/>
  <c r="AS205" i="5"/>
  <c r="AR205" i="5"/>
  <c r="AQ205" i="5"/>
  <c r="AP205" i="5"/>
  <c r="AO205" i="5"/>
  <c r="AN205" i="5"/>
  <c r="AM205" i="5"/>
  <c r="AL205" i="5"/>
  <c r="AK205" i="5"/>
  <c r="AJ205" i="5"/>
  <c r="AI205" i="5"/>
  <c r="AH205" i="5"/>
  <c r="AG205" i="5"/>
  <c r="AF205" i="5"/>
  <c r="AE205" i="5"/>
  <c r="AD205" i="5"/>
  <c r="AC205" i="5"/>
  <c r="AB205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BK204" i="5"/>
  <c r="BJ204" i="5"/>
  <c r="BI204" i="5"/>
  <c r="BH204" i="5"/>
  <c r="BG204" i="5"/>
  <c r="BF204" i="5"/>
  <c r="BE204" i="5"/>
  <c r="BD204" i="5"/>
  <c r="BC204" i="5"/>
  <c r="BB204" i="5"/>
  <c r="BA204" i="5"/>
  <c r="AZ204" i="5"/>
  <c r="AY204" i="5"/>
  <c r="AX204" i="5"/>
  <c r="AW204" i="5"/>
  <c r="AV204" i="5"/>
  <c r="AU204" i="5"/>
  <c r="AT204" i="5"/>
  <c r="AS204" i="5"/>
  <c r="AR204" i="5"/>
  <c r="AQ204" i="5"/>
  <c r="AP204" i="5"/>
  <c r="AO204" i="5"/>
  <c r="AN204" i="5"/>
  <c r="AM204" i="5"/>
  <c r="AL204" i="5"/>
  <c r="AK204" i="5"/>
  <c r="AJ204" i="5"/>
  <c r="AI204" i="5"/>
  <c r="AH204" i="5"/>
  <c r="AG204" i="5"/>
  <c r="AF204" i="5"/>
  <c r="AE204" i="5"/>
  <c r="AD204" i="5"/>
  <c r="AC204" i="5"/>
  <c r="AB204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BK203" i="5"/>
  <c r="BJ203" i="5"/>
  <c r="BI203" i="5"/>
  <c r="BH203" i="5"/>
  <c r="BG203" i="5"/>
  <c r="BF203" i="5"/>
  <c r="BE203" i="5"/>
  <c r="BD203" i="5"/>
  <c r="BC203" i="5"/>
  <c r="BB203" i="5"/>
  <c r="BA203" i="5"/>
  <c r="AZ203" i="5"/>
  <c r="AY203" i="5"/>
  <c r="AX203" i="5"/>
  <c r="AW203" i="5"/>
  <c r="AV203" i="5"/>
  <c r="AU203" i="5"/>
  <c r="AT203" i="5"/>
  <c r="AS203" i="5"/>
  <c r="AR203" i="5"/>
  <c r="AQ203" i="5"/>
  <c r="AP203" i="5"/>
  <c r="AO203" i="5"/>
  <c r="AN203" i="5"/>
  <c r="AM203" i="5"/>
  <c r="AL203" i="5"/>
  <c r="AK203" i="5"/>
  <c r="AJ203" i="5"/>
  <c r="AI203" i="5"/>
  <c r="AH203" i="5"/>
  <c r="AG203" i="5"/>
  <c r="AF203" i="5"/>
  <c r="AE203" i="5"/>
  <c r="AD203" i="5"/>
  <c r="AC203" i="5"/>
  <c r="AB203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BK202" i="5"/>
  <c r="BJ202" i="5"/>
  <c r="BI202" i="5"/>
  <c r="BH202" i="5"/>
  <c r="BG202" i="5"/>
  <c r="BF202" i="5"/>
  <c r="BE202" i="5"/>
  <c r="BD202" i="5"/>
  <c r="BC202" i="5"/>
  <c r="BB202" i="5"/>
  <c r="BA202" i="5"/>
  <c r="AZ202" i="5"/>
  <c r="AY202" i="5"/>
  <c r="AX202" i="5"/>
  <c r="AW202" i="5"/>
  <c r="AV202" i="5"/>
  <c r="AU202" i="5"/>
  <c r="AT202" i="5"/>
  <c r="AS202" i="5"/>
  <c r="AR202" i="5"/>
  <c r="AQ202" i="5"/>
  <c r="AP202" i="5"/>
  <c r="AO202" i="5"/>
  <c r="AN202" i="5"/>
  <c r="AM202" i="5"/>
  <c r="AL202" i="5"/>
  <c r="AK202" i="5"/>
  <c r="AJ202" i="5"/>
  <c r="AI202" i="5"/>
  <c r="AH202" i="5"/>
  <c r="AG202" i="5"/>
  <c r="AF202" i="5"/>
  <c r="AE202" i="5"/>
  <c r="AD202" i="5"/>
  <c r="AC202" i="5"/>
  <c r="AB202" i="5"/>
  <c r="BX201" i="5"/>
  <c r="BW201" i="5"/>
  <c r="BV201" i="5"/>
  <c r="BU201" i="5"/>
  <c r="BT201" i="5"/>
  <c r="BS201" i="5"/>
  <c r="BR201" i="5"/>
  <c r="BQ201" i="5"/>
  <c r="BP201" i="5"/>
  <c r="BO201" i="5"/>
  <c r="BN201" i="5"/>
  <c r="BM201" i="5"/>
  <c r="BL201" i="5"/>
  <c r="BK201" i="5"/>
  <c r="BJ201" i="5"/>
  <c r="BI201" i="5"/>
  <c r="BH201" i="5"/>
  <c r="BG201" i="5"/>
  <c r="BF201" i="5"/>
  <c r="BE201" i="5"/>
  <c r="BD201" i="5"/>
  <c r="BC201" i="5"/>
  <c r="BB201" i="5"/>
  <c r="BA201" i="5"/>
  <c r="AZ201" i="5"/>
  <c r="AY201" i="5"/>
  <c r="AX201" i="5"/>
  <c r="AW201" i="5"/>
  <c r="AV201" i="5"/>
  <c r="AU201" i="5"/>
  <c r="AT201" i="5"/>
  <c r="AS201" i="5"/>
  <c r="AR201" i="5"/>
  <c r="AQ201" i="5"/>
  <c r="AP201" i="5"/>
  <c r="AO201" i="5"/>
  <c r="AN201" i="5"/>
  <c r="AM201" i="5"/>
  <c r="AL201" i="5"/>
  <c r="AK201" i="5"/>
  <c r="AJ201" i="5"/>
  <c r="AI201" i="5"/>
  <c r="AH201" i="5"/>
  <c r="AG201" i="5"/>
  <c r="AF201" i="5"/>
  <c r="AE201" i="5"/>
  <c r="AD201" i="5"/>
  <c r="AC201" i="5"/>
  <c r="AB201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BL200" i="5"/>
  <c r="BK200" i="5"/>
  <c r="BJ200" i="5"/>
  <c r="BI200" i="5"/>
  <c r="BH200" i="5"/>
  <c r="BG200" i="5"/>
  <c r="BF200" i="5"/>
  <c r="BE200" i="5"/>
  <c r="BD200" i="5"/>
  <c r="BC200" i="5"/>
  <c r="BB200" i="5"/>
  <c r="BA200" i="5"/>
  <c r="AZ200" i="5"/>
  <c r="AY200" i="5"/>
  <c r="AX200" i="5"/>
  <c r="AW200" i="5"/>
  <c r="AV200" i="5"/>
  <c r="AU200" i="5"/>
  <c r="AT200" i="5"/>
  <c r="AS200" i="5"/>
  <c r="AR200" i="5"/>
  <c r="AQ200" i="5"/>
  <c r="AP200" i="5"/>
  <c r="AO200" i="5"/>
  <c r="AN200" i="5"/>
  <c r="AM200" i="5"/>
  <c r="AL200" i="5"/>
  <c r="AK200" i="5"/>
  <c r="AJ200" i="5"/>
  <c r="AI200" i="5"/>
  <c r="AH200" i="5"/>
  <c r="AG200" i="5"/>
  <c r="AF200" i="5"/>
  <c r="AE200" i="5"/>
  <c r="AD200" i="5"/>
  <c r="AC200" i="5"/>
  <c r="AB200" i="5"/>
  <c r="BY198" i="5"/>
  <c r="BX198" i="5"/>
  <c r="BW198" i="5"/>
  <c r="BV198" i="5"/>
  <c r="BU198" i="5"/>
  <c r="BS198" i="5"/>
  <c r="BR198" i="5"/>
  <c r="BQ198" i="5"/>
  <c r="BP198" i="5"/>
  <c r="BO198" i="5"/>
  <c r="BN198" i="5"/>
  <c r="BM198" i="5"/>
  <c r="BL198" i="5"/>
  <c r="BK198" i="5"/>
  <c r="BJ198" i="5"/>
  <c r="BI198" i="5"/>
  <c r="BH198" i="5"/>
  <c r="BG198" i="5"/>
  <c r="BF198" i="5"/>
  <c r="BE198" i="5"/>
  <c r="BD198" i="5"/>
  <c r="BC198" i="5"/>
  <c r="BB198" i="5"/>
  <c r="BA198" i="5"/>
  <c r="AY198" i="5"/>
  <c r="AX198" i="5"/>
  <c r="AW198" i="5"/>
  <c r="AV198" i="5"/>
  <c r="AT198" i="5"/>
  <c r="AS198" i="5"/>
  <c r="AR198" i="5"/>
  <c r="AQ198" i="5"/>
  <c r="AP198" i="5"/>
  <c r="AO198" i="5"/>
  <c r="AN198" i="5"/>
  <c r="AM198" i="5"/>
  <c r="AL198" i="5"/>
  <c r="AK198" i="5"/>
  <c r="AJ198" i="5"/>
  <c r="AI198" i="5"/>
  <c r="AH198" i="5"/>
  <c r="AG198" i="5"/>
  <c r="AF198" i="5"/>
  <c r="AE198" i="5"/>
  <c r="AD198" i="5"/>
  <c r="AC198" i="5"/>
  <c r="AB198" i="5"/>
  <c r="BY197" i="5"/>
  <c r="BX197" i="5"/>
  <c r="BW197" i="5"/>
  <c r="BV197" i="5"/>
  <c r="BU197" i="5"/>
  <c r="BS197" i="5"/>
  <c r="BR197" i="5"/>
  <c r="BQ197" i="5"/>
  <c r="BO197" i="5"/>
  <c r="BN197" i="5"/>
  <c r="BM197" i="5"/>
  <c r="BK197" i="5"/>
  <c r="BJ197" i="5"/>
  <c r="BI197" i="5"/>
  <c r="BG197" i="5"/>
  <c r="BF197" i="5"/>
  <c r="BE197" i="5"/>
  <c r="BD197" i="5"/>
  <c r="BC197" i="5"/>
  <c r="BB197" i="5"/>
  <c r="BA197" i="5"/>
  <c r="AV197" i="5"/>
  <c r="AT197" i="5"/>
  <c r="AS197" i="5"/>
  <c r="AR197" i="5"/>
  <c r="AQ197" i="5"/>
  <c r="AO197" i="5"/>
  <c r="AN197" i="5"/>
  <c r="AM197" i="5"/>
  <c r="AL197" i="5"/>
  <c r="AJ197" i="5"/>
  <c r="AI197" i="5"/>
  <c r="AH197" i="5"/>
  <c r="AG197" i="5"/>
  <c r="AE197" i="5"/>
  <c r="AD197" i="5"/>
  <c r="AC197" i="5"/>
  <c r="AB197" i="5"/>
  <c r="BT196" i="5"/>
  <c r="BS196" i="5"/>
  <c r="BR196" i="5"/>
  <c r="BQ196" i="5"/>
  <c r="BP196" i="5"/>
  <c r="BO196" i="5"/>
  <c r="BN196" i="5"/>
  <c r="BM196" i="5"/>
  <c r="BL196" i="5"/>
  <c r="BK196" i="5"/>
  <c r="BJ196" i="5"/>
  <c r="BI196" i="5"/>
  <c r="BH196" i="5"/>
  <c r="BG196" i="5"/>
  <c r="BF196" i="5"/>
  <c r="BE196" i="5"/>
  <c r="BD196" i="5"/>
  <c r="BC196" i="5"/>
  <c r="BB196" i="5"/>
  <c r="BA196" i="5"/>
  <c r="AZ196" i="5"/>
  <c r="AY196" i="5"/>
  <c r="AX196" i="5"/>
  <c r="AW196" i="5"/>
  <c r="AV196" i="5"/>
  <c r="AU196" i="5"/>
  <c r="AT196" i="5"/>
  <c r="AS196" i="5"/>
  <c r="AR196" i="5"/>
  <c r="AQ196" i="5"/>
  <c r="AP196" i="5"/>
  <c r="AO196" i="5"/>
  <c r="AN196" i="5"/>
  <c r="AM196" i="5"/>
  <c r="AL196" i="5"/>
  <c r="AK196" i="5"/>
  <c r="AJ196" i="5"/>
  <c r="AI196" i="5"/>
  <c r="AH196" i="5"/>
  <c r="AG196" i="5"/>
  <c r="AF196" i="5"/>
  <c r="AE196" i="5"/>
  <c r="AD196" i="5"/>
  <c r="AC196" i="5"/>
  <c r="AB196" i="5"/>
  <c r="BT195" i="5"/>
  <c r="BS195" i="5"/>
  <c r="BR195" i="5"/>
  <c r="BQ195" i="5"/>
  <c r="BP195" i="5"/>
  <c r="BO195" i="5"/>
  <c r="BN195" i="5"/>
  <c r="BM195" i="5"/>
  <c r="BL195" i="5"/>
  <c r="BK195" i="5"/>
  <c r="BJ195" i="5"/>
  <c r="BI195" i="5"/>
  <c r="BH195" i="5"/>
  <c r="BG195" i="5"/>
  <c r="BF195" i="5"/>
  <c r="BE195" i="5"/>
  <c r="BD195" i="5"/>
  <c r="BC195" i="5"/>
  <c r="BB195" i="5"/>
  <c r="BA195" i="5"/>
  <c r="AZ195" i="5"/>
  <c r="AY195" i="5"/>
  <c r="AX195" i="5"/>
  <c r="AW195" i="5"/>
  <c r="AV195" i="5"/>
  <c r="AU195" i="5"/>
  <c r="AT195" i="5"/>
  <c r="AS195" i="5"/>
  <c r="AR195" i="5"/>
  <c r="AQ195" i="5"/>
  <c r="AP195" i="5"/>
  <c r="AO195" i="5"/>
  <c r="AN195" i="5"/>
  <c r="AM195" i="5"/>
  <c r="AL195" i="5"/>
  <c r="AK195" i="5"/>
  <c r="AJ195" i="5"/>
  <c r="AI195" i="5"/>
  <c r="AH195" i="5"/>
  <c r="AG195" i="5"/>
  <c r="AF195" i="5"/>
  <c r="AE195" i="5"/>
  <c r="AD195" i="5"/>
  <c r="AC195" i="5"/>
  <c r="AB195" i="5"/>
  <c r="BT194" i="5"/>
  <c r="BS194" i="5"/>
  <c r="BR194" i="5"/>
  <c r="BQ194" i="5"/>
  <c r="BP194" i="5"/>
  <c r="BO194" i="5"/>
  <c r="BN194" i="5"/>
  <c r="BM194" i="5"/>
  <c r="BL194" i="5"/>
  <c r="BK194" i="5"/>
  <c r="BJ194" i="5"/>
  <c r="BI194" i="5"/>
  <c r="BH194" i="5"/>
  <c r="BG194" i="5"/>
  <c r="BF194" i="5"/>
  <c r="BE194" i="5"/>
  <c r="BD194" i="5"/>
  <c r="BC194" i="5"/>
  <c r="BB194" i="5"/>
  <c r="BA194" i="5"/>
  <c r="AZ194" i="5"/>
  <c r="AY194" i="5"/>
  <c r="AX194" i="5"/>
  <c r="AW194" i="5"/>
  <c r="AV194" i="5"/>
  <c r="AU194" i="5"/>
  <c r="AT194" i="5"/>
  <c r="AS194" i="5"/>
  <c r="AR194" i="5"/>
  <c r="AQ194" i="5"/>
  <c r="AP194" i="5"/>
  <c r="AO194" i="5"/>
  <c r="AN194" i="5"/>
  <c r="AM194" i="5"/>
  <c r="AL194" i="5"/>
  <c r="AK194" i="5"/>
  <c r="AJ194" i="5"/>
  <c r="AI194" i="5"/>
  <c r="AH194" i="5"/>
  <c r="AG194" i="5"/>
  <c r="AF194" i="5"/>
  <c r="AE194" i="5"/>
  <c r="AD194" i="5"/>
  <c r="AC194" i="5"/>
  <c r="AB194" i="5"/>
  <c r="BT193" i="5"/>
  <c r="BS193" i="5"/>
  <c r="BR193" i="5"/>
  <c r="BQ193" i="5"/>
  <c r="BP193" i="5"/>
  <c r="BO193" i="5"/>
  <c r="BN193" i="5"/>
  <c r="BM193" i="5"/>
  <c r="BL193" i="5"/>
  <c r="BK193" i="5"/>
  <c r="BJ193" i="5"/>
  <c r="BI193" i="5"/>
  <c r="BH193" i="5"/>
  <c r="BG193" i="5"/>
  <c r="BF193" i="5"/>
  <c r="BE193" i="5"/>
  <c r="BD193" i="5"/>
  <c r="BC193" i="5"/>
  <c r="BB193" i="5"/>
  <c r="BA193" i="5"/>
  <c r="AZ193" i="5"/>
  <c r="AY193" i="5"/>
  <c r="AX193" i="5"/>
  <c r="AW193" i="5"/>
  <c r="AV193" i="5"/>
  <c r="AU193" i="5"/>
  <c r="AT193" i="5"/>
  <c r="AS193" i="5"/>
  <c r="AR193" i="5"/>
  <c r="AQ193" i="5"/>
  <c r="AP193" i="5"/>
  <c r="AO193" i="5"/>
  <c r="AN193" i="5"/>
  <c r="AM193" i="5"/>
  <c r="AL193" i="5"/>
  <c r="AK193" i="5"/>
  <c r="AJ193" i="5"/>
  <c r="AI193" i="5"/>
  <c r="AH193" i="5"/>
  <c r="AG193" i="5"/>
  <c r="AF193" i="5"/>
  <c r="AE193" i="5"/>
  <c r="AD193" i="5"/>
  <c r="AC193" i="5"/>
  <c r="AB193" i="5"/>
  <c r="BT192" i="5"/>
  <c r="BS192" i="5"/>
  <c r="BR192" i="5"/>
  <c r="BQ192" i="5"/>
  <c r="BP192" i="5"/>
  <c r="BO192" i="5"/>
  <c r="BN192" i="5"/>
  <c r="BM192" i="5"/>
  <c r="BL192" i="5"/>
  <c r="BK192" i="5"/>
  <c r="BJ192" i="5"/>
  <c r="BI192" i="5"/>
  <c r="BH192" i="5"/>
  <c r="BG192" i="5"/>
  <c r="BF192" i="5"/>
  <c r="BE192" i="5"/>
  <c r="BD192" i="5"/>
  <c r="BC192" i="5"/>
  <c r="BB192" i="5"/>
  <c r="BA192" i="5"/>
  <c r="AZ192" i="5"/>
  <c r="AY192" i="5"/>
  <c r="AX192" i="5"/>
  <c r="AW192" i="5"/>
  <c r="AV192" i="5"/>
  <c r="AU192" i="5"/>
  <c r="AT192" i="5"/>
  <c r="AS192" i="5"/>
  <c r="AR192" i="5"/>
  <c r="AQ192" i="5"/>
  <c r="AP192" i="5"/>
  <c r="AO192" i="5"/>
  <c r="AN192" i="5"/>
  <c r="AM192" i="5"/>
  <c r="AL192" i="5"/>
  <c r="AK192" i="5"/>
  <c r="AJ192" i="5"/>
  <c r="AI192" i="5"/>
  <c r="AH192" i="5"/>
  <c r="AG192" i="5"/>
  <c r="AF192" i="5"/>
  <c r="AE192" i="5"/>
  <c r="AD192" i="5"/>
  <c r="AC192" i="5"/>
  <c r="AB192" i="5"/>
  <c r="BT191" i="5"/>
  <c r="BS191" i="5"/>
  <c r="BR191" i="5"/>
  <c r="BQ191" i="5"/>
  <c r="BP191" i="5"/>
  <c r="BO191" i="5"/>
  <c r="BN191" i="5"/>
  <c r="BM191" i="5"/>
  <c r="BL191" i="5"/>
  <c r="BK191" i="5"/>
  <c r="BJ191" i="5"/>
  <c r="BI191" i="5"/>
  <c r="BH191" i="5"/>
  <c r="BG191" i="5"/>
  <c r="BF191" i="5"/>
  <c r="BE191" i="5"/>
  <c r="BD191" i="5"/>
  <c r="BC191" i="5"/>
  <c r="BB191" i="5"/>
  <c r="BA191" i="5"/>
  <c r="AZ191" i="5"/>
  <c r="AY191" i="5"/>
  <c r="AX191" i="5"/>
  <c r="AW191" i="5"/>
  <c r="AV191" i="5"/>
  <c r="AU191" i="5"/>
  <c r="AT191" i="5"/>
  <c r="AS191" i="5"/>
  <c r="AR191" i="5"/>
  <c r="AQ191" i="5"/>
  <c r="AP191" i="5"/>
  <c r="AO191" i="5"/>
  <c r="AN191" i="5"/>
  <c r="AM191" i="5"/>
  <c r="AL191" i="5"/>
  <c r="AK191" i="5"/>
  <c r="AJ191" i="5"/>
  <c r="AI191" i="5"/>
  <c r="AH191" i="5"/>
  <c r="AG191" i="5"/>
  <c r="AF191" i="5"/>
  <c r="AE191" i="5"/>
  <c r="AD191" i="5"/>
  <c r="AC191" i="5"/>
  <c r="AB191" i="5"/>
  <c r="BT190" i="5"/>
  <c r="BS190" i="5"/>
  <c r="BR190" i="5"/>
  <c r="BQ190" i="5"/>
  <c r="BP190" i="5"/>
  <c r="BO190" i="5"/>
  <c r="BN190" i="5"/>
  <c r="BM190" i="5"/>
  <c r="BL190" i="5"/>
  <c r="BK190" i="5"/>
  <c r="BJ190" i="5"/>
  <c r="BI190" i="5"/>
  <c r="BH190" i="5"/>
  <c r="BG190" i="5"/>
  <c r="BF190" i="5"/>
  <c r="BE190" i="5"/>
  <c r="BD190" i="5"/>
  <c r="BC190" i="5"/>
  <c r="BB190" i="5"/>
  <c r="BA190" i="5"/>
  <c r="AZ190" i="5"/>
  <c r="AY190" i="5"/>
  <c r="AX190" i="5"/>
  <c r="AW190" i="5"/>
  <c r="AV190" i="5"/>
  <c r="AU190" i="5"/>
  <c r="AT190" i="5"/>
  <c r="AS190" i="5"/>
  <c r="AR190" i="5"/>
  <c r="AQ190" i="5"/>
  <c r="AP190" i="5"/>
  <c r="AO190" i="5"/>
  <c r="AN190" i="5"/>
  <c r="AM190" i="5"/>
  <c r="AL190" i="5"/>
  <c r="AK190" i="5"/>
  <c r="AJ190" i="5"/>
  <c r="AI190" i="5"/>
  <c r="AH190" i="5"/>
  <c r="AG190" i="5"/>
  <c r="AF190" i="5"/>
  <c r="AE190" i="5"/>
  <c r="AD190" i="5"/>
  <c r="AC190" i="5"/>
  <c r="AB190" i="5"/>
  <c r="BT189" i="5"/>
  <c r="BS189" i="5"/>
  <c r="BR189" i="5"/>
  <c r="BQ189" i="5"/>
  <c r="BP189" i="5"/>
  <c r="BO189" i="5"/>
  <c r="BN189" i="5"/>
  <c r="BM189" i="5"/>
  <c r="BL189" i="5"/>
  <c r="BK189" i="5"/>
  <c r="BJ189" i="5"/>
  <c r="BI189" i="5"/>
  <c r="BH189" i="5"/>
  <c r="BG189" i="5"/>
  <c r="BF189" i="5"/>
  <c r="BE189" i="5"/>
  <c r="BD189" i="5"/>
  <c r="BC189" i="5"/>
  <c r="BB189" i="5"/>
  <c r="BA189" i="5"/>
  <c r="AZ189" i="5"/>
  <c r="AY189" i="5"/>
  <c r="AX189" i="5"/>
  <c r="AW189" i="5"/>
  <c r="AV189" i="5"/>
  <c r="AU189" i="5"/>
  <c r="AT189" i="5"/>
  <c r="AS189" i="5"/>
  <c r="AR189" i="5"/>
  <c r="AQ189" i="5"/>
  <c r="AP189" i="5"/>
  <c r="AO189" i="5"/>
  <c r="AN189" i="5"/>
  <c r="AM189" i="5"/>
  <c r="AL189" i="5"/>
  <c r="AK189" i="5"/>
  <c r="AJ189" i="5"/>
  <c r="AI189" i="5"/>
  <c r="AH189" i="5"/>
  <c r="AG189" i="5"/>
  <c r="AF189" i="5"/>
  <c r="AE189" i="5"/>
  <c r="AD189" i="5"/>
  <c r="AC189" i="5"/>
  <c r="AB189" i="5"/>
  <c r="BT188" i="5"/>
  <c r="BS188" i="5"/>
  <c r="BR188" i="5"/>
  <c r="BQ188" i="5"/>
  <c r="BP188" i="5"/>
  <c r="BO188" i="5"/>
  <c r="BN188" i="5"/>
  <c r="BM188" i="5"/>
  <c r="BL188" i="5"/>
  <c r="BK188" i="5"/>
  <c r="BJ188" i="5"/>
  <c r="BI188" i="5"/>
  <c r="BH188" i="5"/>
  <c r="BG188" i="5"/>
  <c r="BF188" i="5"/>
  <c r="BE188" i="5"/>
  <c r="BD188" i="5"/>
  <c r="BC188" i="5"/>
  <c r="BB188" i="5"/>
  <c r="BA188" i="5"/>
  <c r="AZ188" i="5"/>
  <c r="AY188" i="5"/>
  <c r="AX188" i="5"/>
  <c r="AW188" i="5"/>
  <c r="AV188" i="5"/>
  <c r="AU188" i="5"/>
  <c r="AT188" i="5"/>
  <c r="AS188" i="5"/>
  <c r="AR188" i="5"/>
  <c r="AQ188" i="5"/>
  <c r="AP188" i="5"/>
  <c r="AO188" i="5"/>
  <c r="AN188" i="5"/>
  <c r="AM188" i="5"/>
  <c r="AL188" i="5"/>
  <c r="AK188" i="5"/>
  <c r="AJ188" i="5"/>
  <c r="AI188" i="5"/>
  <c r="AH188" i="5"/>
  <c r="AG188" i="5"/>
  <c r="AF188" i="5"/>
  <c r="AE188" i="5"/>
  <c r="AD188" i="5"/>
  <c r="AC188" i="5"/>
  <c r="AB188" i="5"/>
  <c r="BT187" i="5"/>
  <c r="BS187" i="5"/>
  <c r="BR187" i="5"/>
  <c r="BQ187" i="5"/>
  <c r="BP187" i="5"/>
  <c r="BO187" i="5"/>
  <c r="BN187" i="5"/>
  <c r="BM187" i="5"/>
  <c r="BL187" i="5"/>
  <c r="BK187" i="5"/>
  <c r="BJ187" i="5"/>
  <c r="BI187" i="5"/>
  <c r="BH187" i="5"/>
  <c r="BG187" i="5"/>
  <c r="BF187" i="5"/>
  <c r="BE187" i="5"/>
  <c r="BD187" i="5"/>
  <c r="BC187" i="5"/>
  <c r="BB187" i="5"/>
  <c r="BA187" i="5"/>
  <c r="AZ187" i="5"/>
  <c r="AY187" i="5"/>
  <c r="AX187" i="5"/>
  <c r="AW187" i="5"/>
  <c r="AV187" i="5"/>
  <c r="AU187" i="5"/>
  <c r="AT187" i="5"/>
  <c r="AS187" i="5"/>
  <c r="AR187" i="5"/>
  <c r="AQ187" i="5"/>
  <c r="AP187" i="5"/>
  <c r="AO187" i="5"/>
  <c r="AN187" i="5"/>
  <c r="AM187" i="5"/>
  <c r="AL187" i="5"/>
  <c r="AK187" i="5"/>
  <c r="AJ187" i="5"/>
  <c r="AI187" i="5"/>
  <c r="AH187" i="5"/>
  <c r="AG187" i="5"/>
  <c r="AF187" i="5"/>
  <c r="AE187" i="5"/>
  <c r="AD187" i="5"/>
  <c r="AC187" i="5"/>
  <c r="AB187" i="5"/>
  <c r="BT186" i="5"/>
  <c r="BS186" i="5"/>
  <c r="BR186" i="5"/>
  <c r="BQ186" i="5"/>
  <c r="BP186" i="5"/>
  <c r="BO186" i="5"/>
  <c r="BN186" i="5"/>
  <c r="BM186" i="5"/>
  <c r="BL186" i="5"/>
  <c r="BK186" i="5"/>
  <c r="BJ186" i="5"/>
  <c r="BI186" i="5"/>
  <c r="BH186" i="5"/>
  <c r="BG186" i="5"/>
  <c r="BF186" i="5"/>
  <c r="BE186" i="5"/>
  <c r="BD186" i="5"/>
  <c r="BC186" i="5"/>
  <c r="BB186" i="5"/>
  <c r="BA186" i="5"/>
  <c r="AZ186" i="5"/>
  <c r="AY186" i="5"/>
  <c r="AX186" i="5"/>
  <c r="AW186" i="5"/>
  <c r="AV186" i="5"/>
  <c r="AU186" i="5"/>
  <c r="AT186" i="5"/>
  <c r="AS186" i="5"/>
  <c r="AR186" i="5"/>
  <c r="AQ186" i="5"/>
  <c r="AP186" i="5"/>
  <c r="AO186" i="5"/>
  <c r="AN186" i="5"/>
  <c r="AM186" i="5"/>
  <c r="AL186" i="5"/>
  <c r="AK186" i="5"/>
  <c r="AJ186" i="5"/>
  <c r="AI186" i="5"/>
  <c r="AH186" i="5"/>
  <c r="AG186" i="5"/>
  <c r="AF186" i="5"/>
  <c r="AE186" i="5"/>
  <c r="AD186" i="5"/>
  <c r="AC186" i="5"/>
  <c r="AB186" i="5"/>
  <c r="BT185" i="5"/>
  <c r="BS185" i="5"/>
  <c r="BR185" i="5"/>
  <c r="BQ185" i="5"/>
  <c r="BP185" i="5"/>
  <c r="BO185" i="5"/>
  <c r="BN185" i="5"/>
  <c r="BM185" i="5"/>
  <c r="BL185" i="5"/>
  <c r="BK185" i="5"/>
  <c r="BJ185" i="5"/>
  <c r="BI185" i="5"/>
  <c r="BH185" i="5"/>
  <c r="BG185" i="5"/>
  <c r="BF185" i="5"/>
  <c r="BE185" i="5"/>
  <c r="BD185" i="5"/>
  <c r="BC185" i="5"/>
  <c r="BB185" i="5"/>
  <c r="BA185" i="5"/>
  <c r="AZ185" i="5"/>
  <c r="AY185" i="5"/>
  <c r="AX185" i="5"/>
  <c r="AW185" i="5"/>
  <c r="AV185" i="5"/>
  <c r="AU185" i="5"/>
  <c r="AT185" i="5"/>
  <c r="AS185" i="5"/>
  <c r="AR185" i="5"/>
  <c r="AQ185" i="5"/>
  <c r="AP185" i="5"/>
  <c r="AO185" i="5"/>
  <c r="AN185" i="5"/>
  <c r="AM185" i="5"/>
  <c r="AL185" i="5"/>
  <c r="AK185" i="5"/>
  <c r="AJ185" i="5"/>
  <c r="AI185" i="5"/>
  <c r="AH185" i="5"/>
  <c r="AG185" i="5"/>
  <c r="AF185" i="5"/>
  <c r="AE185" i="5"/>
  <c r="AD185" i="5"/>
  <c r="AC185" i="5"/>
  <c r="AB185" i="5"/>
  <c r="BT184" i="5"/>
  <c r="BS184" i="5"/>
  <c r="BR184" i="5"/>
  <c r="BQ184" i="5"/>
  <c r="BP184" i="5"/>
  <c r="BO184" i="5"/>
  <c r="BN184" i="5"/>
  <c r="BM184" i="5"/>
  <c r="BL184" i="5"/>
  <c r="BK184" i="5"/>
  <c r="BJ184" i="5"/>
  <c r="BI184" i="5"/>
  <c r="BH184" i="5"/>
  <c r="BG184" i="5"/>
  <c r="BF184" i="5"/>
  <c r="BE184" i="5"/>
  <c r="BD184" i="5"/>
  <c r="BC184" i="5"/>
  <c r="BB184" i="5"/>
  <c r="BA184" i="5"/>
  <c r="AZ184" i="5"/>
  <c r="AY184" i="5"/>
  <c r="AX184" i="5"/>
  <c r="AW184" i="5"/>
  <c r="AV184" i="5"/>
  <c r="AU184" i="5"/>
  <c r="AT184" i="5"/>
  <c r="AS184" i="5"/>
  <c r="AR184" i="5"/>
  <c r="AQ184" i="5"/>
  <c r="AP184" i="5"/>
  <c r="AO184" i="5"/>
  <c r="AN184" i="5"/>
  <c r="AM184" i="5"/>
  <c r="AL184" i="5"/>
  <c r="AK184" i="5"/>
  <c r="AJ184" i="5"/>
  <c r="AI184" i="5"/>
  <c r="AH184" i="5"/>
  <c r="AG184" i="5"/>
  <c r="AF184" i="5"/>
  <c r="AE184" i="5"/>
  <c r="AD184" i="5"/>
  <c r="AC184" i="5"/>
  <c r="AB184" i="5"/>
  <c r="BT181" i="5"/>
  <c r="BT198" i="5" s="1"/>
  <c r="AZ181" i="5"/>
  <c r="AZ198" i="5" s="1"/>
  <c r="AU181" i="5"/>
  <c r="AU198" i="5" s="1"/>
  <c r="BP176" i="5"/>
  <c r="BL176" i="5"/>
  <c r="BH176" i="5"/>
  <c r="AU176" i="5"/>
  <c r="AP176" i="5"/>
  <c r="AK176" i="5"/>
  <c r="AF176" i="5"/>
  <c r="BP175" i="5"/>
  <c r="BL175" i="5"/>
  <c r="BH175" i="5"/>
  <c r="AU175" i="5"/>
  <c r="AP175" i="5"/>
  <c r="AK175" i="5"/>
  <c r="AF175" i="5"/>
  <c r="BL174" i="5"/>
  <c r="BP174" i="5" s="1"/>
  <c r="BH174" i="5"/>
  <c r="AU174" i="5"/>
  <c r="AP174" i="5"/>
  <c r="AK174" i="5"/>
  <c r="AF174" i="5"/>
  <c r="BT173" i="5"/>
  <c r="BL173" i="5"/>
  <c r="BL197" i="5" s="1"/>
  <c r="BH173" i="5"/>
  <c r="BH197" i="5" s="1"/>
  <c r="AZ173" i="5"/>
  <c r="AY173" i="5"/>
  <c r="AX173" i="5"/>
  <c r="AW173" i="5"/>
  <c r="AU173" i="5"/>
  <c r="AU197" i="5" s="1"/>
  <c r="AP173" i="5"/>
  <c r="AP197" i="5" s="1"/>
  <c r="AK173" i="5"/>
  <c r="AK197" i="5" s="1"/>
  <c r="AF173" i="5"/>
  <c r="AF197" i="5" s="1"/>
  <c r="BL168" i="5"/>
  <c r="BP168" i="5" s="1"/>
  <c r="AP168" i="5"/>
  <c r="BH166" i="5"/>
  <c r="BL166" i="5" s="1"/>
  <c r="BP166" i="5" s="1"/>
  <c r="AU166" i="5"/>
  <c r="AP166" i="5"/>
  <c r="AK166" i="5"/>
  <c r="BL165" i="5"/>
  <c r="BP165" i="5" s="1"/>
  <c r="BH165" i="5"/>
  <c r="AU165" i="5"/>
  <c r="AP165" i="5"/>
  <c r="AK165" i="5"/>
  <c r="BH163" i="5"/>
  <c r="BL163" i="5" s="1"/>
  <c r="BP163" i="5" s="1"/>
  <c r="AU163" i="5"/>
  <c r="AP163" i="5"/>
  <c r="AK163" i="5"/>
  <c r="BL162" i="5"/>
  <c r="BP162" i="5" s="1"/>
  <c r="BH162" i="5"/>
  <c r="AU162" i="5"/>
  <c r="AP162" i="5"/>
  <c r="AK162" i="5"/>
  <c r="BH160" i="5"/>
  <c r="BL160" i="5" s="1"/>
  <c r="BP160" i="5" s="1"/>
  <c r="AU160" i="5"/>
  <c r="AP160" i="5"/>
  <c r="AK160" i="5"/>
  <c r="BL159" i="5"/>
  <c r="BP159" i="5" s="1"/>
  <c r="BH159" i="5"/>
  <c r="AU159" i="5"/>
  <c r="AP159" i="5"/>
  <c r="AK159" i="5"/>
  <c r="BH157" i="5"/>
  <c r="BL157" i="5" s="1"/>
  <c r="BP157" i="5" s="1"/>
  <c r="AU157" i="5"/>
  <c r="AP157" i="5"/>
  <c r="AK157" i="5"/>
  <c r="BH156" i="5"/>
  <c r="BL156" i="5" s="1"/>
  <c r="BP156" i="5" s="1"/>
  <c r="AU156" i="5"/>
  <c r="AP156" i="5"/>
  <c r="AK156" i="5"/>
  <c r="BH153" i="5"/>
  <c r="AK153" i="5"/>
  <c r="BP152" i="5"/>
  <c r="BH152" i="5"/>
  <c r="AP152" i="5"/>
  <c r="AK152" i="5"/>
  <c r="BH150" i="5"/>
  <c r="AK150" i="5"/>
  <c r="BH149" i="5"/>
  <c r="AK149" i="5"/>
  <c r="BH143" i="5"/>
  <c r="BH142" i="5"/>
  <c r="BH139" i="5"/>
  <c r="BH138" i="5"/>
  <c r="BH137" i="5"/>
  <c r="BH136" i="5"/>
  <c r="BH131" i="5"/>
  <c r="AK131" i="5"/>
  <c r="AF131" i="5"/>
  <c r="BH130" i="5"/>
  <c r="BL130" i="5" s="1"/>
  <c r="AP130" i="5"/>
  <c r="AK130" i="5"/>
  <c r="AF130" i="5"/>
  <c r="BL129" i="5"/>
  <c r="BH129" i="5"/>
  <c r="AP129" i="5"/>
  <c r="AK129" i="5"/>
  <c r="AF129" i="5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CD92" i="2"/>
  <c r="CC92" i="2"/>
  <c r="CB92" i="2"/>
  <c r="CA92" i="2"/>
  <c r="BZ92" i="2"/>
  <c r="BY92" i="2"/>
  <c r="BX92" i="2"/>
  <c r="BW92" i="2"/>
  <c r="BV92" i="2"/>
  <c r="BU92" i="2"/>
  <c r="BS92" i="2"/>
  <c r="BR92" i="2"/>
  <c r="BO92" i="2"/>
  <c r="BN92" i="2"/>
  <c r="BK92" i="2"/>
  <c r="BJ92" i="2"/>
  <c r="BH92" i="2"/>
  <c r="BG92" i="2"/>
  <c r="BF92" i="2"/>
  <c r="BE92" i="2"/>
  <c r="BC92" i="2"/>
  <c r="BB92" i="2"/>
  <c r="BA92" i="2"/>
  <c r="AK92" i="2"/>
  <c r="AJ92" i="2"/>
  <c r="AI92" i="2"/>
  <c r="AH92" i="2"/>
  <c r="AG92" i="2"/>
  <c r="AE92" i="2"/>
  <c r="AD92" i="2"/>
  <c r="AB92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B91" i="2"/>
  <c r="CD90" i="2"/>
  <c r="CC90" i="2"/>
  <c r="CB90" i="2"/>
  <c r="CA90" i="2"/>
  <c r="BZ90" i="2"/>
  <c r="BY90" i="2"/>
  <c r="BX90" i="2"/>
  <c r="BW90" i="2"/>
  <c r="BV90" i="2"/>
  <c r="BU90" i="2"/>
  <c r="AK90" i="2"/>
  <c r="AJ90" i="2"/>
  <c r="AI90" i="2"/>
  <c r="AH90" i="2"/>
  <c r="AG90" i="2"/>
  <c r="AF90" i="2"/>
  <c r="AE90" i="2"/>
  <c r="AD90" i="2"/>
  <c r="AC90" i="2"/>
  <c r="AB90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BZ84" i="2"/>
  <c r="BY84" i="2"/>
  <c r="BX84" i="2"/>
  <c r="BW84" i="2"/>
  <c r="BV84" i="2"/>
  <c r="BU84" i="2"/>
  <c r="BS84" i="2"/>
  <c r="BR84" i="2"/>
  <c r="BO84" i="2"/>
  <c r="BN84" i="2"/>
  <c r="BK84" i="2"/>
  <c r="BJ84" i="2"/>
  <c r="BH84" i="2"/>
  <c r="BG84" i="2"/>
  <c r="BF84" i="2"/>
  <c r="BE84" i="2"/>
  <c r="BC84" i="2"/>
  <c r="BB84" i="2"/>
  <c r="BA84" i="2"/>
  <c r="AK84" i="2"/>
  <c r="AJ84" i="2"/>
  <c r="AI84" i="2"/>
  <c r="AH84" i="2"/>
  <c r="AG84" i="2"/>
  <c r="AE84" i="2"/>
  <c r="AD84" i="2"/>
  <c r="AB84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B82" i="2"/>
  <c r="CB81" i="2"/>
  <c r="CA81" i="2"/>
  <c r="BZ81" i="2"/>
  <c r="BY81" i="2"/>
  <c r="BX81" i="2"/>
  <c r="BW81" i="2"/>
  <c r="BV81" i="2"/>
  <c r="BU81" i="2"/>
  <c r="AK81" i="2"/>
  <c r="AJ81" i="2"/>
  <c r="AI81" i="2"/>
  <c r="AH81" i="2"/>
  <c r="AG81" i="2"/>
  <c r="AF81" i="2"/>
  <c r="AE81" i="2"/>
  <c r="AD81" i="2"/>
  <c r="AC81" i="2"/>
  <c r="AB81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BZ79" i="2"/>
  <c r="BY79" i="2"/>
  <c r="BX79" i="2"/>
  <c r="BW79" i="2"/>
  <c r="BV79" i="2"/>
  <c r="BU79" i="2"/>
  <c r="AK79" i="2"/>
  <c r="AJ79" i="2"/>
  <c r="AI79" i="2"/>
  <c r="AH79" i="2"/>
  <c r="AG79" i="2"/>
  <c r="AF79" i="2"/>
  <c r="AE79" i="2"/>
  <c r="AD79" i="2"/>
  <c r="AC79" i="2"/>
  <c r="AB79" i="2"/>
  <c r="BZ78" i="2"/>
  <c r="BY78" i="2"/>
  <c r="BX78" i="2"/>
  <c r="BW78" i="2"/>
  <c r="BV78" i="2"/>
  <c r="BU78" i="2"/>
  <c r="AK78" i="2"/>
  <c r="AJ78" i="2"/>
  <c r="AI78" i="2"/>
  <c r="AH78" i="2"/>
  <c r="AG78" i="2"/>
  <c r="AF78" i="2"/>
  <c r="AE78" i="2"/>
  <c r="AD78" i="2"/>
  <c r="AC78" i="2"/>
  <c r="AB78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BT61" i="2"/>
  <c r="BT84" i="2" s="1"/>
  <c r="BQ61" i="2"/>
  <c r="BQ84" i="2" s="1"/>
  <c r="BP61" i="2"/>
  <c r="BP84" i="2" s="1"/>
  <c r="BM61" i="2"/>
  <c r="BM84" i="2" s="1"/>
  <c r="BL61" i="2"/>
  <c r="BL84" i="2" s="1"/>
  <c r="BI61" i="2"/>
  <c r="BI84" i="2" s="1"/>
  <c r="BD61" i="2"/>
  <c r="BD84" i="2" s="1"/>
  <c r="AZ61" i="2"/>
  <c r="AZ84" i="2" s="1"/>
  <c r="AY61" i="2"/>
  <c r="AY84" i="2" s="1"/>
  <c r="AX61" i="2"/>
  <c r="AX92" i="2" s="1"/>
  <c r="AW61" i="2"/>
  <c r="AW84" i="2" s="1"/>
  <c r="AV61" i="2"/>
  <c r="AV84" i="2" s="1"/>
  <c r="AU61" i="2"/>
  <c r="AU84" i="2" s="1"/>
  <c r="AT61" i="2"/>
  <c r="AT92" i="2" s="1"/>
  <c r="AS61" i="2"/>
  <c r="AS84" i="2" s="1"/>
  <c r="AR61" i="2"/>
  <c r="AR84" i="2" s="1"/>
  <c r="AQ61" i="2"/>
  <c r="AQ84" i="2" s="1"/>
  <c r="AP61" i="2"/>
  <c r="AP92" i="2" s="1"/>
  <c r="AO61" i="2"/>
  <c r="AO84" i="2" s="1"/>
  <c r="AN61" i="2"/>
  <c r="AN84" i="2" s="1"/>
  <c r="AM61" i="2"/>
  <c r="AM84" i="2" s="1"/>
  <c r="AL61" i="2"/>
  <c r="AL92" i="2" s="1"/>
  <c r="AF61" i="2"/>
  <c r="AF84" i="2" s="1"/>
  <c r="AC61" i="2"/>
  <c r="AC84" i="2" s="1"/>
  <c r="AC60" i="2"/>
  <c r="AC59" i="2"/>
  <c r="AC92" i="2" s="1"/>
  <c r="AC57" i="2"/>
  <c r="AC82" i="2" s="1"/>
  <c r="AC56" i="2"/>
  <c r="AC55" i="2"/>
  <c r="AC54" i="2"/>
  <c r="AC53" i="2"/>
  <c r="AC91" i="2" s="1"/>
  <c r="BS50" i="2"/>
  <c r="BS16" i="10" s="1"/>
  <c r="BR50" i="2"/>
  <c r="BR16" i="10" s="1"/>
  <c r="BK50" i="2"/>
  <c r="BK16" i="10" s="1"/>
  <c r="BJ50" i="2"/>
  <c r="BJ16" i="10" s="1"/>
  <c r="BF50" i="2"/>
  <c r="BF16" i="10" s="1"/>
  <c r="BS49" i="2"/>
  <c r="BR49" i="2"/>
  <c r="BK49" i="2"/>
  <c r="BJ49" i="2"/>
  <c r="BF49" i="2"/>
  <c r="BS48" i="2"/>
  <c r="BR48" i="2"/>
  <c r="BK48" i="2"/>
  <c r="BJ48" i="2"/>
  <c r="BF48" i="2"/>
  <c r="BS47" i="2"/>
  <c r="BS14" i="10" s="1"/>
  <c r="BR47" i="2"/>
  <c r="BR14" i="10" s="1"/>
  <c r="BK47" i="2"/>
  <c r="BJ47" i="2"/>
  <c r="BJ14" i="10" s="1"/>
  <c r="BF47" i="2"/>
  <c r="BF14" i="10" s="1"/>
  <c r="BS46" i="2"/>
  <c r="BR46" i="2"/>
  <c r="BO46" i="2"/>
  <c r="BN46" i="2"/>
  <c r="BK46" i="2"/>
  <c r="BJ46" i="2"/>
  <c r="BF46" i="2"/>
  <c r="BS45" i="2"/>
  <c r="BR45" i="2"/>
  <c r="BO45" i="2"/>
  <c r="BN45" i="2"/>
  <c r="BK45" i="2"/>
  <c r="BJ45" i="2"/>
  <c r="BF45" i="2"/>
  <c r="BS44" i="2"/>
  <c r="BR44" i="2"/>
  <c r="BS43" i="2"/>
  <c r="BR43" i="2"/>
  <c r="BO43" i="2"/>
  <c r="BT42" i="2"/>
  <c r="BT79" i="2" s="1"/>
  <c r="BQ42" i="2"/>
  <c r="BQ79" i="2" s="1"/>
  <c r="BP42" i="2"/>
  <c r="BP79" i="2" s="1"/>
  <c r="BM42" i="2"/>
  <c r="BM79" i="2" s="1"/>
  <c r="BL42" i="2"/>
  <c r="BL79" i="2" s="1"/>
  <c r="BI42" i="2"/>
  <c r="BI79" i="2" s="1"/>
  <c r="BH42" i="2"/>
  <c r="BH79" i="2" s="1"/>
  <c r="BG42" i="2"/>
  <c r="BG79" i="2" s="1"/>
  <c r="BE42" i="2"/>
  <c r="BE79" i="2" s="1"/>
  <c r="BD42" i="2"/>
  <c r="BD79" i="2" s="1"/>
  <c r="BC42" i="2"/>
  <c r="BC79" i="2" s="1"/>
  <c r="BB42" i="2"/>
  <c r="BB79" i="2" s="1"/>
  <c r="BA42" i="2"/>
  <c r="BA79" i="2" s="1"/>
  <c r="AZ42" i="2"/>
  <c r="AZ79" i="2" s="1"/>
  <c r="AY42" i="2"/>
  <c r="AY12" i="7" s="1"/>
  <c r="AY15" i="7" s="1"/>
  <c r="AX42" i="2"/>
  <c r="AX79" i="2" s="1"/>
  <c r="AW42" i="2"/>
  <c r="AW79" i="2" s="1"/>
  <c r="AV42" i="2"/>
  <c r="BS42" i="2" s="1"/>
  <c r="BS79" i="2" s="1"/>
  <c r="AU42" i="2"/>
  <c r="AU79" i="2" s="1"/>
  <c r="AT42" i="2"/>
  <c r="AT79" i="2" s="1"/>
  <c r="AS42" i="2"/>
  <c r="AS79" i="2" s="1"/>
  <c r="AR42" i="2"/>
  <c r="AR79" i="2" s="1"/>
  <c r="AQ42" i="2"/>
  <c r="BO42" i="2" s="1"/>
  <c r="BO79" i="2" s="1"/>
  <c r="AP42" i="2"/>
  <c r="AP79" i="2" s="1"/>
  <c r="AO42" i="2"/>
  <c r="AO79" i="2" s="1"/>
  <c r="AN42" i="2"/>
  <c r="AN79" i="2" s="1"/>
  <c r="AM42" i="2"/>
  <c r="AM79" i="2" s="1"/>
  <c r="AL42" i="2"/>
  <c r="AL79" i="2" s="1"/>
  <c r="BS41" i="2"/>
  <c r="BR41" i="2"/>
  <c r="BO41" i="2"/>
  <c r="BN41" i="2"/>
  <c r="BK41" i="2"/>
  <c r="BJ41" i="2"/>
  <c r="BF41" i="2"/>
  <c r="BS40" i="2"/>
  <c r="BR40" i="2"/>
  <c r="BO40" i="2"/>
  <c r="BN40" i="2"/>
  <c r="BK40" i="2"/>
  <c r="BK42" i="2" s="1"/>
  <c r="BK79" i="2" s="1"/>
  <c r="BJ40" i="2"/>
  <c r="BJ42" i="2" s="1"/>
  <c r="BJ79" i="2" s="1"/>
  <c r="BF40" i="2"/>
  <c r="BF42" i="2" s="1"/>
  <c r="BF79" i="2" s="1"/>
  <c r="BT38" i="2"/>
  <c r="BT15" i="10" s="1"/>
  <c r="BQ38" i="2"/>
  <c r="BQ15" i="10" s="1"/>
  <c r="BQ17" i="10" s="1"/>
  <c r="BP38" i="2"/>
  <c r="BP15" i="10" s="1"/>
  <c r="BM38" i="2"/>
  <c r="BM15" i="10" s="1"/>
  <c r="BM17" i="10" s="1"/>
  <c r="BL38" i="2"/>
  <c r="BL15" i="10" s="1"/>
  <c r="BI38" i="2"/>
  <c r="BI15" i="10" s="1"/>
  <c r="BI17" i="10" s="1"/>
  <c r="BH38" i="2"/>
  <c r="BH15" i="10" s="1"/>
  <c r="BG38" i="2"/>
  <c r="BG15" i="10" s="1"/>
  <c r="BE38" i="2"/>
  <c r="BE15" i="10" s="1"/>
  <c r="BE17" i="10" s="1"/>
  <c r="BD38" i="2"/>
  <c r="BD15" i="10" s="1"/>
  <c r="BC38" i="2"/>
  <c r="BC15" i="10" s="1"/>
  <c r="BB38" i="2"/>
  <c r="BB78" i="2" s="1"/>
  <c r="BA38" i="2"/>
  <c r="BA15" i="10" s="1"/>
  <c r="BA17" i="10" s="1"/>
  <c r="AZ38" i="2"/>
  <c r="AZ15" i="10" s="1"/>
  <c r="AY38" i="2"/>
  <c r="AY15" i="10" s="1"/>
  <c r="AX38" i="2"/>
  <c r="AX78" i="2" s="1"/>
  <c r="AW38" i="2"/>
  <c r="AW15" i="10" s="1"/>
  <c r="AW17" i="10" s="1"/>
  <c r="AV38" i="2"/>
  <c r="AV15" i="10" s="1"/>
  <c r="AU38" i="2"/>
  <c r="AU15" i="10" s="1"/>
  <c r="AT38" i="2"/>
  <c r="AT78" i="2" s="1"/>
  <c r="AS38" i="2"/>
  <c r="AS15" i="10" s="1"/>
  <c r="AS17" i="10" s="1"/>
  <c r="AR38" i="2"/>
  <c r="AR15" i="10" s="1"/>
  <c r="AQ38" i="2"/>
  <c r="AQ15" i="10" s="1"/>
  <c r="AP38" i="2"/>
  <c r="AP78" i="2" s="1"/>
  <c r="AO38" i="2"/>
  <c r="AO15" i="10" s="1"/>
  <c r="AO17" i="10" s="1"/>
  <c r="AN38" i="2"/>
  <c r="AN15" i="10" s="1"/>
  <c r="AM38" i="2"/>
  <c r="AM15" i="10" s="1"/>
  <c r="AL38" i="2"/>
  <c r="AL78" i="2" s="1"/>
  <c r="BS37" i="2"/>
  <c r="BR37" i="2"/>
  <c r="BO37" i="2"/>
  <c r="BN37" i="2"/>
  <c r="BK37" i="2"/>
  <c r="BJ37" i="2"/>
  <c r="BF37" i="2"/>
  <c r="BS36" i="2"/>
  <c r="BR36" i="2"/>
  <c r="BO36" i="2"/>
  <c r="BN36" i="2"/>
  <c r="BK36" i="2"/>
  <c r="BJ36" i="2"/>
  <c r="BF36" i="2"/>
  <c r="BS35" i="2"/>
  <c r="BR35" i="2"/>
  <c r="BO35" i="2"/>
  <c r="BN35" i="2"/>
  <c r="BS34" i="2"/>
  <c r="BR34" i="2"/>
  <c r="BO34" i="2"/>
  <c r="BN34" i="2"/>
  <c r="BS33" i="2"/>
  <c r="BR33" i="2"/>
  <c r="BO33" i="2"/>
  <c r="BN33" i="2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D53" i="8" l="1"/>
  <c r="AE52" i="8"/>
  <c r="AE19" i="7"/>
  <c r="AI52" i="8"/>
  <c r="AI28" i="8"/>
  <c r="AI25" i="8"/>
  <c r="AI19" i="7"/>
  <c r="AB253" i="7"/>
  <c r="AB30" i="8"/>
  <c r="AB33" i="7"/>
  <c r="AJ30" i="8"/>
  <c r="AJ253" i="7"/>
  <c r="AJ33" i="7"/>
  <c r="AI26" i="8"/>
  <c r="AI24" i="8"/>
  <c r="AQ26" i="8"/>
  <c r="AQ24" i="8"/>
  <c r="AY26" i="8"/>
  <c r="AY24" i="8"/>
  <c r="AY52" i="8"/>
  <c r="AY28" i="8"/>
  <c r="AY25" i="8"/>
  <c r="AY19" i="7"/>
  <c r="AC30" i="8"/>
  <c r="AC253" i="7"/>
  <c r="AC33" i="7"/>
  <c r="AG30" i="8"/>
  <c r="AG253" i="7"/>
  <c r="AG33" i="7"/>
  <c r="AK31" i="8"/>
  <c r="AK30" i="8"/>
  <c r="AK253" i="7"/>
  <c r="AK33" i="7"/>
  <c r="AJ26" i="8"/>
  <c r="AJ24" i="8"/>
  <c r="AN26" i="8"/>
  <c r="AN24" i="8"/>
  <c r="AR26" i="8"/>
  <c r="AR24" i="8"/>
  <c r="AV26" i="8"/>
  <c r="AV24" i="8"/>
  <c r="AZ26" i="8"/>
  <c r="AZ24" i="8"/>
  <c r="AM26" i="8"/>
  <c r="AM24" i="8"/>
  <c r="AU26" i="8"/>
  <c r="AU24" i="8"/>
  <c r="BU253" i="7"/>
  <c r="BU33" i="7"/>
  <c r="AQ79" i="2"/>
  <c r="AY79" i="2"/>
  <c r="AO81" i="2"/>
  <c r="AS81" i="2"/>
  <c r="AW81" i="2"/>
  <c r="BA81" i="2"/>
  <c r="BE81" i="2"/>
  <c r="BI81" i="2"/>
  <c r="BM81" i="2"/>
  <c r="BQ81" i="2"/>
  <c r="AL84" i="2"/>
  <c r="AP84" i="2"/>
  <c r="AT84" i="2"/>
  <c r="AX84" i="2"/>
  <c r="AO90" i="2"/>
  <c r="AS90" i="2"/>
  <c r="AW90" i="2"/>
  <c r="BA90" i="2"/>
  <c r="BE90" i="2"/>
  <c r="BI90" i="2"/>
  <c r="BM90" i="2"/>
  <c r="BQ90" i="2"/>
  <c r="AM92" i="2"/>
  <c r="AQ92" i="2"/>
  <c r="AU92" i="2"/>
  <c r="AY92" i="2"/>
  <c r="AW175" i="5"/>
  <c r="AW197" i="5" s="1"/>
  <c r="AF53" i="6"/>
  <c r="AM12" i="7"/>
  <c r="AM15" i="7" s="1"/>
  <c r="AR12" i="7"/>
  <c r="AR15" i="7" s="1"/>
  <c r="AW12" i="7"/>
  <c r="AW15" i="7" s="1"/>
  <c r="BC12" i="7"/>
  <c r="BC15" i="7" s="1"/>
  <c r="BC19" i="7" s="1"/>
  <c r="BH12" i="7"/>
  <c r="BH15" i="7" s="1"/>
  <c r="BH19" i="7" s="1"/>
  <c r="BM12" i="7"/>
  <c r="BM15" i="7" s="1"/>
  <c r="BM19" i="7" s="1"/>
  <c r="AH52" i="8"/>
  <c r="AH28" i="8"/>
  <c r="AH25" i="8"/>
  <c r="AH19" i="7"/>
  <c r="BV253" i="7"/>
  <c r="BV33" i="7"/>
  <c r="AL15" i="10"/>
  <c r="AL12" i="7"/>
  <c r="AL15" i="7" s="1"/>
  <c r="AG53" i="8" s="1"/>
  <c r="AP15" i="10"/>
  <c r="AP12" i="7"/>
  <c r="AP15" i="7" s="1"/>
  <c r="AT15" i="10"/>
  <c r="AT12" i="7"/>
  <c r="AT15" i="7" s="1"/>
  <c r="AX15" i="10"/>
  <c r="AX12" i="7"/>
  <c r="AX15" i="7" s="1"/>
  <c r="BB15" i="10"/>
  <c r="BB12" i="7"/>
  <c r="BB15" i="7" s="1"/>
  <c r="BB19" i="7" s="1"/>
  <c r="BF38" i="2"/>
  <c r="BF90" i="2" s="1"/>
  <c r="BJ38" i="2"/>
  <c r="BJ90" i="2" s="1"/>
  <c r="BN38" i="2"/>
  <c r="BR38" i="2"/>
  <c r="BR81" i="2" s="1"/>
  <c r="AM78" i="2"/>
  <c r="AQ78" i="2"/>
  <c r="AU78" i="2"/>
  <c r="AY78" i="2"/>
  <c r="BC78" i="2"/>
  <c r="BG78" i="2"/>
  <c r="AV79" i="2"/>
  <c r="AL81" i="2"/>
  <c r="AP81" i="2"/>
  <c r="AT81" i="2"/>
  <c r="AX81" i="2"/>
  <c r="BB81" i="2"/>
  <c r="BF81" i="2"/>
  <c r="BJ81" i="2"/>
  <c r="AL90" i="2"/>
  <c r="AP90" i="2"/>
  <c r="AT90" i="2"/>
  <c r="AX90" i="2"/>
  <c r="BB90" i="2"/>
  <c r="AF92" i="2"/>
  <c r="AN92" i="2"/>
  <c r="AR92" i="2"/>
  <c r="AV92" i="2"/>
  <c r="AZ92" i="2"/>
  <c r="BD92" i="2"/>
  <c r="BL92" i="2"/>
  <c r="BP92" i="2"/>
  <c r="BT92" i="2"/>
  <c r="AX175" i="5"/>
  <c r="AX197" i="5" s="1"/>
  <c r="BD61" i="6"/>
  <c r="AF52" i="6"/>
  <c r="AN12" i="7"/>
  <c r="AN15" i="7" s="1"/>
  <c r="AS12" i="7"/>
  <c r="AS15" i="7" s="1"/>
  <c r="BD12" i="7"/>
  <c r="BD15" i="7" s="1"/>
  <c r="BD19" i="7" s="1"/>
  <c r="BI12" i="7"/>
  <c r="BI15" i="7" s="1"/>
  <c r="BI19" i="7" s="1"/>
  <c r="BT12" i="7"/>
  <c r="BT15" i="7" s="1"/>
  <c r="BT19" i="7" s="1"/>
  <c r="AH264" i="7"/>
  <c r="AH127" i="7"/>
  <c r="AL264" i="7"/>
  <c r="AL127" i="7"/>
  <c r="AX264" i="7"/>
  <c r="AX127" i="7"/>
  <c r="BB264" i="7"/>
  <c r="BB127" i="7"/>
  <c r="BF264" i="7"/>
  <c r="BF127" i="7"/>
  <c r="BN264" i="7"/>
  <c r="BN127" i="7"/>
  <c r="BR264" i="7"/>
  <c r="BR127" i="7"/>
  <c r="BV264" i="7"/>
  <c r="BV127" i="7"/>
  <c r="BK38" i="2"/>
  <c r="BO38" i="2"/>
  <c r="BO90" i="2" s="1"/>
  <c r="BS38" i="2"/>
  <c r="BN42" i="2"/>
  <c r="BN79" i="2" s="1"/>
  <c r="BR42" i="2"/>
  <c r="BR79" i="2" s="1"/>
  <c r="BK14" i="10"/>
  <c r="AN78" i="2"/>
  <c r="AR78" i="2"/>
  <c r="AV78" i="2"/>
  <c r="AZ78" i="2"/>
  <c r="BD78" i="2"/>
  <c r="BH78" i="2"/>
  <c r="BL78" i="2"/>
  <c r="BP78" i="2"/>
  <c r="BT78" i="2"/>
  <c r="AM81" i="2"/>
  <c r="AQ81" i="2"/>
  <c r="AU81" i="2"/>
  <c r="AY81" i="2"/>
  <c r="BC81" i="2"/>
  <c r="BG81" i="2"/>
  <c r="BK81" i="2"/>
  <c r="BS81" i="2"/>
  <c r="AM90" i="2"/>
  <c r="AQ90" i="2"/>
  <c r="AU90" i="2"/>
  <c r="AY90" i="2"/>
  <c r="BC90" i="2"/>
  <c r="BG90" i="2"/>
  <c r="AO92" i="2"/>
  <c r="AS92" i="2"/>
  <c r="AW92" i="2"/>
  <c r="BI92" i="2"/>
  <c r="BM92" i="2"/>
  <c r="BQ92" i="2"/>
  <c r="AY175" i="5"/>
  <c r="AY197" i="5" s="1"/>
  <c r="BL61" i="6"/>
  <c r="AI53" i="8"/>
  <c r="AJ52" i="8"/>
  <c r="AJ28" i="8"/>
  <c r="AJ25" i="8"/>
  <c r="AO12" i="7"/>
  <c r="AO15" i="7" s="1"/>
  <c r="AU12" i="7"/>
  <c r="AU15" i="7" s="1"/>
  <c r="AZ12" i="7"/>
  <c r="AZ15" i="7" s="1"/>
  <c r="BE12" i="7"/>
  <c r="BE15" i="7" s="1"/>
  <c r="BE19" i="7" s="1"/>
  <c r="BP12" i="7"/>
  <c r="BP15" i="7" s="1"/>
  <c r="BP19" i="7" s="1"/>
  <c r="AC53" i="8"/>
  <c r="AD19" i="7"/>
  <c r="AG31" i="8" s="1"/>
  <c r="AG26" i="8"/>
  <c r="AG24" i="8"/>
  <c r="AK26" i="8"/>
  <c r="AK24" i="8"/>
  <c r="AO26" i="8"/>
  <c r="AO24" i="8"/>
  <c r="AS26" i="8"/>
  <c r="AS24" i="8"/>
  <c r="AW26" i="8"/>
  <c r="AW24" i="8"/>
  <c r="AG54" i="8"/>
  <c r="AG266" i="7"/>
  <c r="AK54" i="8"/>
  <c r="AK266" i="7"/>
  <c r="AO54" i="8"/>
  <c r="AO266" i="7"/>
  <c r="AW54" i="8"/>
  <c r="AW266" i="7"/>
  <c r="AO78" i="2"/>
  <c r="AS78" i="2"/>
  <c r="AW78" i="2"/>
  <c r="BA78" i="2"/>
  <c r="BE78" i="2"/>
  <c r="BI78" i="2"/>
  <c r="BM78" i="2"/>
  <c r="BQ78" i="2"/>
  <c r="AN81" i="2"/>
  <c r="AR81" i="2"/>
  <c r="AV81" i="2"/>
  <c r="AZ81" i="2"/>
  <c r="BD81" i="2"/>
  <c r="BH81" i="2"/>
  <c r="BL81" i="2"/>
  <c r="BP81" i="2"/>
  <c r="BT81" i="2"/>
  <c r="AN90" i="2"/>
  <c r="AR90" i="2"/>
  <c r="AV90" i="2"/>
  <c r="AZ90" i="2"/>
  <c r="BD90" i="2"/>
  <c r="BH90" i="2"/>
  <c r="BL90" i="2"/>
  <c r="BP90" i="2"/>
  <c r="BT90" i="2"/>
  <c r="BP173" i="5"/>
  <c r="BP197" i="5" s="1"/>
  <c r="AZ175" i="5"/>
  <c r="AZ197" i="5" s="1"/>
  <c r="BT175" i="5"/>
  <c r="BT197" i="5" s="1"/>
  <c r="AB53" i="8"/>
  <c r="AE53" i="8"/>
  <c r="AG52" i="8"/>
  <c r="AG25" i="8"/>
  <c r="AG28" i="8"/>
  <c r="AF53" i="8"/>
  <c r="AK52" i="8"/>
  <c r="AK25" i="8"/>
  <c r="AK28" i="8"/>
  <c r="AQ12" i="7"/>
  <c r="AQ15" i="7" s="1"/>
  <c r="AV12" i="7"/>
  <c r="AV15" i="7" s="1"/>
  <c r="BA12" i="7"/>
  <c r="BA15" i="7" s="1"/>
  <c r="BA19" i="7" s="1"/>
  <c r="BG12" i="7"/>
  <c r="BG15" i="7" s="1"/>
  <c r="BG19" i="7" s="1"/>
  <c r="BL12" i="7"/>
  <c r="BL15" i="7" s="1"/>
  <c r="BL19" i="7" s="1"/>
  <c r="BQ12" i="7"/>
  <c r="BQ15" i="7" s="1"/>
  <c r="BQ19" i="7" s="1"/>
  <c r="AH24" i="8"/>
  <c r="AH27" i="8" s="1"/>
  <c r="AH26" i="8"/>
  <c r="AL24" i="8"/>
  <c r="AL26" i="8"/>
  <c r="AP26" i="8"/>
  <c r="AP24" i="8"/>
  <c r="AT26" i="8"/>
  <c r="AT24" i="8"/>
  <c r="AX24" i="8"/>
  <c r="AX26" i="8"/>
  <c r="AF19" i="7"/>
  <c r="AK13" i="8"/>
  <c r="AK12" i="8"/>
  <c r="AK262" i="7"/>
  <c r="AK98" i="7"/>
  <c r="AK263" i="7" s="1"/>
  <c r="BA262" i="7"/>
  <c r="BA98" i="7"/>
  <c r="BA263" i="7" s="1"/>
  <c r="BQ262" i="7"/>
  <c r="BQ98" i="7"/>
  <c r="BQ263" i="7" s="1"/>
  <c r="BK98" i="7"/>
  <c r="BK263" i="7" s="1"/>
  <c r="AC264" i="7"/>
  <c r="AC127" i="7"/>
  <c r="AG264" i="7"/>
  <c r="AG127" i="7"/>
  <c r="AK264" i="7"/>
  <c r="AK127" i="7"/>
  <c r="AO264" i="7"/>
  <c r="AO127" i="7"/>
  <c r="AS264" i="7"/>
  <c r="AS127" i="7"/>
  <c r="AW264" i="7"/>
  <c r="AW127" i="7"/>
  <c r="BA264" i="7"/>
  <c r="BA127" i="7"/>
  <c r="BE264" i="7"/>
  <c r="BE127" i="7"/>
  <c r="BI264" i="7"/>
  <c r="BI127" i="7"/>
  <c r="BM265" i="7"/>
  <c r="BM141" i="7"/>
  <c r="BM267" i="7" s="1"/>
  <c r="BQ264" i="7"/>
  <c r="BQ127" i="7"/>
  <c r="BU264" i="7"/>
  <c r="BU127" i="7"/>
  <c r="AD264" i="7"/>
  <c r="AD127" i="7"/>
  <c r="AT264" i="7"/>
  <c r="AT127" i="7"/>
  <c r="BJ264" i="7"/>
  <c r="BJ127" i="7"/>
  <c r="AF127" i="7"/>
  <c r="AD54" i="8"/>
  <c r="AD266" i="7"/>
  <c r="AH54" i="8"/>
  <c r="AH266" i="7"/>
  <c r="AL54" i="8"/>
  <c r="AL266" i="7"/>
  <c r="AP54" i="8"/>
  <c r="AP266" i="7"/>
  <c r="AT54" i="8"/>
  <c r="AT266" i="7"/>
  <c r="AX54" i="8"/>
  <c r="AX266" i="7"/>
  <c r="AB54" i="8"/>
  <c r="AB266" i="7"/>
  <c r="AR54" i="8"/>
  <c r="AR266" i="7"/>
  <c r="AC54" i="8"/>
  <c r="AC266" i="7"/>
  <c r="AS54" i="8"/>
  <c r="AS266" i="7"/>
  <c r="BB269" i="7"/>
  <c r="AJ145" i="7"/>
  <c r="AZ145" i="7"/>
  <c r="BP145" i="7"/>
  <c r="AC198" i="7"/>
  <c r="BD65" i="7"/>
  <c r="BD79" i="7" s="1"/>
  <c r="BH65" i="7"/>
  <c r="BH79" i="7" s="1"/>
  <c r="BL65" i="7"/>
  <c r="BL79" i="7" s="1"/>
  <c r="BP65" i="7"/>
  <c r="BP79" i="7" s="1"/>
  <c r="BT65" i="7"/>
  <c r="BT79" i="7" s="1"/>
  <c r="AO13" i="8"/>
  <c r="AO12" i="8"/>
  <c r="AO262" i="7"/>
  <c r="BE262" i="7"/>
  <c r="BU262" i="7"/>
  <c r="AG97" i="7"/>
  <c r="AO97" i="7"/>
  <c r="AO98" i="7" s="1"/>
  <c r="AW97" i="7"/>
  <c r="BE97" i="7"/>
  <c r="BE98" i="7" s="1"/>
  <c r="BE263" i="7" s="1"/>
  <c r="BM97" i="7"/>
  <c r="BU97" i="7"/>
  <c r="BU98" i="7" s="1"/>
  <c r="BU263" i="7" s="1"/>
  <c r="BO98" i="7"/>
  <c r="BO263" i="7" s="1"/>
  <c r="AJ127" i="7"/>
  <c r="AZ127" i="7"/>
  <c r="BP127" i="7"/>
  <c r="AE132" i="7"/>
  <c r="AE138" i="7" s="1"/>
  <c r="AE140" i="7" s="1"/>
  <c r="AI132" i="7"/>
  <c r="AI138" i="7" s="1"/>
  <c r="AI140" i="7" s="1"/>
  <c r="AM132" i="7"/>
  <c r="AM138" i="7" s="1"/>
  <c r="AM140" i="7" s="1"/>
  <c r="AQ132" i="7"/>
  <c r="AQ138" i="7" s="1"/>
  <c r="AQ140" i="7" s="1"/>
  <c r="AU132" i="7"/>
  <c r="AU138" i="7" s="1"/>
  <c r="AU140" i="7" s="1"/>
  <c r="AY132" i="7"/>
  <c r="AY138" i="7" s="1"/>
  <c r="AY140" i="7" s="1"/>
  <c r="BC132" i="7"/>
  <c r="BC138" i="7" s="1"/>
  <c r="BC140" i="7" s="1"/>
  <c r="BC266" i="7" s="1"/>
  <c r="BG132" i="7"/>
  <c r="BG138" i="7" s="1"/>
  <c r="BG140" i="7" s="1"/>
  <c r="BG266" i="7" s="1"/>
  <c r="BK132" i="7"/>
  <c r="BK138" i="7" s="1"/>
  <c r="BK140" i="7" s="1"/>
  <c r="BK266" i="7" s="1"/>
  <c r="BO132" i="7"/>
  <c r="BO138" i="7" s="1"/>
  <c r="BO140" i="7" s="1"/>
  <c r="BO266" i="7" s="1"/>
  <c r="BS132" i="7"/>
  <c r="BS138" i="7" s="1"/>
  <c r="BS140" i="7" s="1"/>
  <c r="BS266" i="7" s="1"/>
  <c r="AF54" i="8"/>
  <c r="AF266" i="7"/>
  <c r="AV54" i="8"/>
  <c r="AV266" i="7"/>
  <c r="BC269" i="7"/>
  <c r="BC219" i="7"/>
  <c r="BG269" i="7"/>
  <c r="BG219" i="7"/>
  <c r="BK269" i="7"/>
  <c r="BK219" i="7"/>
  <c r="BO269" i="7"/>
  <c r="BO219" i="7"/>
  <c r="BS269" i="7"/>
  <c r="BS219" i="7"/>
  <c r="BB194" i="7"/>
  <c r="BB270" i="7" s="1"/>
  <c r="AD272" i="7"/>
  <c r="AD221" i="7"/>
  <c r="AD273" i="7" s="1"/>
  <c r="AC13" i="8"/>
  <c r="AC262" i="7"/>
  <c r="AC12" i="8"/>
  <c r="AC98" i="7"/>
  <c r="AC263" i="7" s="1"/>
  <c r="AS13" i="8"/>
  <c r="AS262" i="7"/>
  <c r="AS12" i="8"/>
  <c r="AS98" i="7"/>
  <c r="AS263" i="7" s="1"/>
  <c r="BI262" i="7"/>
  <c r="BI98" i="7"/>
  <c r="BI263" i="7" s="1"/>
  <c r="BC98" i="7"/>
  <c r="BC263" i="7" s="1"/>
  <c r="BS98" i="7"/>
  <c r="BS263" i="7" s="1"/>
  <c r="AE115" i="7"/>
  <c r="AI115" i="7"/>
  <c r="AM115" i="7"/>
  <c r="AQ115" i="7"/>
  <c r="AU115" i="7"/>
  <c r="AY115" i="7"/>
  <c r="BC115" i="7"/>
  <c r="BG115" i="7"/>
  <c r="BK115" i="7"/>
  <c r="BO115" i="7"/>
  <c r="BS115" i="7"/>
  <c r="AN127" i="7"/>
  <c r="BD127" i="7"/>
  <c r="BT127" i="7"/>
  <c r="AJ138" i="7"/>
  <c r="AJ140" i="7" s="1"/>
  <c r="AZ138" i="7"/>
  <c r="AZ140" i="7" s="1"/>
  <c r="BP138" i="7"/>
  <c r="BP140" i="7" s="1"/>
  <c r="BP266" i="7" s="1"/>
  <c r="AB176" i="7"/>
  <c r="AC145" i="7"/>
  <c r="AG145" i="7"/>
  <c r="AK145" i="7"/>
  <c r="AO145" i="7"/>
  <c r="AS145" i="7"/>
  <c r="AW145" i="7"/>
  <c r="BA145" i="7"/>
  <c r="BE145" i="7"/>
  <c r="BI145" i="7"/>
  <c r="BM145" i="7"/>
  <c r="BQ145" i="7"/>
  <c r="BU145" i="7"/>
  <c r="AH272" i="7"/>
  <c r="AH221" i="7"/>
  <c r="AH273" i="7" s="1"/>
  <c r="AL272" i="7"/>
  <c r="AL221" i="7"/>
  <c r="AL273" i="7" s="1"/>
  <c r="AX272" i="7"/>
  <c r="AX221" i="7"/>
  <c r="AX273" i="7" s="1"/>
  <c r="AT272" i="7"/>
  <c r="AT221" i="7"/>
  <c r="AT273" i="7" s="1"/>
  <c r="AD14" i="8"/>
  <c r="AD65" i="7"/>
  <c r="AD79" i="7" s="1"/>
  <c r="AH14" i="8"/>
  <c r="AH65" i="7"/>
  <c r="AH79" i="7" s="1"/>
  <c r="AL14" i="8"/>
  <c r="AL65" i="7"/>
  <c r="AL79" i="7" s="1"/>
  <c r="AP65" i="7"/>
  <c r="AP79" i="7" s="1"/>
  <c r="AT14" i="8"/>
  <c r="AT65" i="7"/>
  <c r="AT79" i="7" s="1"/>
  <c r="AX14" i="8"/>
  <c r="AX65" i="7"/>
  <c r="AX79" i="7" s="1"/>
  <c r="BB262" i="7"/>
  <c r="BB98" i="7"/>
  <c r="BB263" i="7" s="1"/>
  <c r="BF262" i="7"/>
  <c r="BF98" i="7"/>
  <c r="BF263" i="7" s="1"/>
  <c r="BJ262" i="7"/>
  <c r="BJ98" i="7"/>
  <c r="BJ263" i="7" s="1"/>
  <c r="BN262" i="7"/>
  <c r="BN98" i="7"/>
  <c r="BN263" i="7" s="1"/>
  <c r="BR262" i="7"/>
  <c r="BR98" i="7"/>
  <c r="BR263" i="7" s="1"/>
  <c r="BV262" i="7"/>
  <c r="BV98" i="7"/>
  <c r="BV263" i="7" s="1"/>
  <c r="AG13" i="8"/>
  <c r="AG262" i="7"/>
  <c r="AG12" i="8"/>
  <c r="AG98" i="7"/>
  <c r="AG263" i="7" s="1"/>
  <c r="AW13" i="8"/>
  <c r="AW262" i="7"/>
  <c r="AW12" i="8"/>
  <c r="AW98" i="7"/>
  <c r="AW263" i="7" s="1"/>
  <c r="BM262" i="7"/>
  <c r="BM98" i="7"/>
  <c r="BM263" i="7" s="1"/>
  <c r="BG98" i="7"/>
  <c r="BG263" i="7" s="1"/>
  <c r="AD19" i="8"/>
  <c r="AH21" i="8"/>
  <c r="AH19" i="8"/>
  <c r="AL21" i="8"/>
  <c r="AL19" i="8"/>
  <c r="AP21" i="8"/>
  <c r="AP19" i="8"/>
  <c r="AT21" i="8"/>
  <c r="AT19" i="8"/>
  <c r="AX21" i="8"/>
  <c r="AX19" i="8"/>
  <c r="AP115" i="7"/>
  <c r="AE55" i="8"/>
  <c r="AI55" i="8"/>
  <c r="AM55" i="8"/>
  <c r="AQ55" i="8"/>
  <c r="AU55" i="8"/>
  <c r="AY55" i="8"/>
  <c r="AB127" i="7"/>
  <c r="AR127" i="7"/>
  <c r="BH127" i="7"/>
  <c r="AN54" i="8"/>
  <c r="AN266" i="7"/>
  <c r="AV141" i="7"/>
  <c r="AV267" i="7" s="1"/>
  <c r="BL141" i="7"/>
  <c r="BL267" i="7" s="1"/>
  <c r="AC176" i="7"/>
  <c r="BA176" i="7"/>
  <c r="AD51" i="8"/>
  <c r="AE50" i="8"/>
  <c r="AE269" i="7"/>
  <c r="AE16" i="8"/>
  <c r="AE219" i="7"/>
  <c r="AH51" i="8"/>
  <c r="AI50" i="8"/>
  <c r="AI269" i="7"/>
  <c r="AI17" i="8"/>
  <c r="AI16" i="8"/>
  <c r="AI219" i="7"/>
  <c r="AL51" i="8"/>
  <c r="AM50" i="8"/>
  <c r="AM269" i="7"/>
  <c r="AM17" i="8"/>
  <c r="AM16" i="8"/>
  <c r="AM219" i="7"/>
  <c r="AO51" i="8"/>
  <c r="AQ50" i="8"/>
  <c r="AQ269" i="7"/>
  <c r="AQ17" i="8"/>
  <c r="AQ16" i="8"/>
  <c r="AQ219" i="7"/>
  <c r="AU50" i="8"/>
  <c r="AU269" i="7"/>
  <c r="AU17" i="8"/>
  <c r="AU16" i="8"/>
  <c r="AU219" i="7"/>
  <c r="AY50" i="8"/>
  <c r="AY269" i="7"/>
  <c r="AY17" i="8"/>
  <c r="AY16" i="8"/>
  <c r="AY219" i="7"/>
  <c r="BJ272" i="7"/>
  <c r="BJ221" i="7"/>
  <c r="BJ273" i="7" s="1"/>
  <c r="BM264" i="7"/>
  <c r="AU19" i="8"/>
  <c r="AE14" i="8"/>
  <c r="AI14" i="8"/>
  <c r="AM14" i="8"/>
  <c r="AQ14" i="8"/>
  <c r="AU14" i="8"/>
  <c r="AY14" i="8"/>
  <c r="AE19" i="8"/>
  <c r="AI21" i="8"/>
  <c r="AI19" i="8"/>
  <c r="AM19" i="8"/>
  <c r="AM21" i="8"/>
  <c r="AQ19" i="8"/>
  <c r="AQ21" i="8"/>
  <c r="AU21" i="8"/>
  <c r="AY21" i="8"/>
  <c r="AY19" i="8"/>
  <c r="AB55" i="8"/>
  <c r="AB43" i="8" s="1"/>
  <c r="AF55" i="8"/>
  <c r="AJ55" i="8"/>
  <c r="AN55" i="8"/>
  <c r="AR55" i="8"/>
  <c r="AV55" i="8"/>
  <c r="AZ55" i="8"/>
  <c r="AF50" i="8"/>
  <c r="AF16" i="8"/>
  <c r="AF269" i="7"/>
  <c r="AF219" i="7"/>
  <c r="AJ50" i="8"/>
  <c r="AI51" i="8"/>
  <c r="AJ17" i="8"/>
  <c r="AJ16" i="8"/>
  <c r="AJ269" i="7"/>
  <c r="AJ219" i="7"/>
  <c r="AM51" i="8"/>
  <c r="AN50" i="8"/>
  <c r="AN17" i="8"/>
  <c r="AN16" i="8"/>
  <c r="AN269" i="7"/>
  <c r="AN219" i="7"/>
  <c r="AQ51" i="8"/>
  <c r="AR50" i="8"/>
  <c r="AR17" i="8"/>
  <c r="AR16" i="8"/>
  <c r="AR269" i="7"/>
  <c r="AR219" i="7"/>
  <c r="AT51" i="8"/>
  <c r="AV50" i="8"/>
  <c r="AV17" i="8"/>
  <c r="AV16" i="8"/>
  <c r="AV269" i="7"/>
  <c r="AV219" i="7"/>
  <c r="AZ50" i="8"/>
  <c r="AZ17" i="8"/>
  <c r="AZ16" i="8"/>
  <c r="AZ219" i="7"/>
  <c r="BD269" i="7"/>
  <c r="BD219" i="7"/>
  <c r="BH219" i="7"/>
  <c r="BH269" i="7"/>
  <c r="BL269" i="7"/>
  <c r="BL219" i="7"/>
  <c r="BP269" i="7"/>
  <c r="BP219" i="7"/>
  <c r="BT269" i="7"/>
  <c r="BT219" i="7"/>
  <c r="AG198" i="7"/>
  <c r="AK198" i="7"/>
  <c r="AO198" i="7"/>
  <c r="AS198" i="7"/>
  <c r="AW198" i="7"/>
  <c r="BA198" i="7"/>
  <c r="BE198" i="7"/>
  <c r="BI198" i="7"/>
  <c r="BM198" i="7"/>
  <c r="BQ198" i="7"/>
  <c r="BU198" i="7"/>
  <c r="AC201" i="7"/>
  <c r="AG201" i="7"/>
  <c r="AK201" i="7"/>
  <c r="AO201" i="7"/>
  <c r="AS201" i="7"/>
  <c r="AW201" i="7"/>
  <c r="BA201" i="7"/>
  <c r="BE201" i="7"/>
  <c r="BI201" i="7"/>
  <c r="BM201" i="7"/>
  <c r="BQ201" i="7"/>
  <c r="BU201" i="7"/>
  <c r="BN219" i="7"/>
  <c r="AB14" i="8"/>
  <c r="AF14" i="8"/>
  <c r="AJ14" i="8"/>
  <c r="AN14" i="8"/>
  <c r="AR14" i="8"/>
  <c r="AV14" i="8"/>
  <c r="AZ14" i="8"/>
  <c r="AE65" i="7"/>
  <c r="AE79" i="7" s="1"/>
  <c r="AI65" i="7"/>
  <c r="AI79" i="7" s="1"/>
  <c r="AM65" i="7"/>
  <c r="AM79" i="7" s="1"/>
  <c r="AQ65" i="7"/>
  <c r="AQ79" i="7" s="1"/>
  <c r="AU65" i="7"/>
  <c r="AU79" i="7" s="1"/>
  <c r="AY65" i="7"/>
  <c r="AY79" i="7" s="1"/>
  <c r="AB19" i="8"/>
  <c r="AF19" i="8"/>
  <c r="AJ21" i="8"/>
  <c r="AJ19" i="8"/>
  <c r="AN21" i="8"/>
  <c r="AN19" i="8"/>
  <c r="AR21" i="8"/>
  <c r="AR19" i="8"/>
  <c r="AV21" i="8"/>
  <c r="AV19" i="8"/>
  <c r="AZ21" i="8"/>
  <c r="AZ19" i="8"/>
  <c r="AC55" i="8"/>
  <c r="AC43" i="8" s="1"/>
  <c r="AG55" i="8"/>
  <c r="AK55" i="8"/>
  <c r="AO55" i="8"/>
  <c r="AS55" i="8"/>
  <c r="AW55" i="8"/>
  <c r="AG50" i="8"/>
  <c r="AE51" i="8"/>
  <c r="AG269" i="7"/>
  <c r="AG16" i="8"/>
  <c r="AG219" i="7"/>
  <c r="AF51" i="8"/>
  <c r="AK50" i="8"/>
  <c r="AK269" i="7"/>
  <c r="AK17" i="8"/>
  <c r="AK16" i="8"/>
  <c r="AK219" i="7"/>
  <c r="AO50" i="8"/>
  <c r="AN51" i="8"/>
  <c r="AO269" i="7"/>
  <c r="AO17" i="8"/>
  <c r="AO16" i="8"/>
  <c r="AO219" i="7"/>
  <c r="AR51" i="8"/>
  <c r="AS50" i="8"/>
  <c r="AS269" i="7"/>
  <c r="AS17" i="8"/>
  <c r="AS16" i="8"/>
  <c r="AS219" i="7"/>
  <c r="AW50" i="8"/>
  <c r="AW269" i="7"/>
  <c r="AW16" i="8"/>
  <c r="AW219" i="7"/>
  <c r="AW17" i="8"/>
  <c r="BE269" i="7"/>
  <c r="BE219" i="7"/>
  <c r="BI269" i="7"/>
  <c r="BI219" i="7"/>
  <c r="BM269" i="7"/>
  <c r="BM219" i="7"/>
  <c r="BQ269" i="7"/>
  <c r="BQ219" i="7"/>
  <c r="BU269" i="7"/>
  <c r="BB216" i="7"/>
  <c r="BB271" i="7" s="1"/>
  <c r="BF271" i="7"/>
  <c r="BR219" i="7"/>
  <c r="AZ269" i="7"/>
  <c r="AC14" i="8"/>
  <c r="AG14" i="8"/>
  <c r="AK14" i="8"/>
  <c r="AO14" i="8"/>
  <c r="AS14" i="8"/>
  <c r="AW14" i="8"/>
  <c r="AB65" i="7"/>
  <c r="AB79" i="7" s="1"/>
  <c r="AF65" i="7"/>
  <c r="AF79" i="7" s="1"/>
  <c r="AJ65" i="7"/>
  <c r="AJ79" i="7" s="1"/>
  <c r="AN65" i="7"/>
  <c r="AN79" i="7" s="1"/>
  <c r="AR65" i="7"/>
  <c r="AR79" i="7" s="1"/>
  <c r="AV65" i="7"/>
  <c r="AV79" i="7" s="1"/>
  <c r="AZ65" i="7"/>
  <c r="AZ79" i="7" s="1"/>
  <c r="AC19" i="8"/>
  <c r="AC18" i="8"/>
  <c r="AG21" i="8"/>
  <c r="AG19" i="8"/>
  <c r="AG18" i="8"/>
  <c r="AK21" i="8"/>
  <c r="AK19" i="8"/>
  <c r="AK18" i="8"/>
  <c r="AO21" i="8"/>
  <c r="AO19" i="8"/>
  <c r="AS21" i="8"/>
  <c r="AS19" i="8"/>
  <c r="AS18" i="8"/>
  <c r="AW21" i="8"/>
  <c r="AW19" i="8"/>
  <c r="AW18" i="8"/>
  <c r="AD55" i="8"/>
  <c r="AD43" i="8" s="1"/>
  <c r="AH55" i="8"/>
  <c r="AL55" i="8"/>
  <c r="AP55" i="8"/>
  <c r="AT55" i="8"/>
  <c r="AX55" i="8"/>
  <c r="AC51" i="8"/>
  <c r="AD269" i="7"/>
  <c r="AG51" i="8"/>
  <c r="AH50" i="8"/>
  <c r="AH17" i="8"/>
  <c r="AH16" i="8"/>
  <c r="AH269" i="7"/>
  <c r="AJ51" i="8"/>
  <c r="AL50" i="8"/>
  <c r="AL17" i="8"/>
  <c r="AL16" i="8"/>
  <c r="AL269" i="7"/>
  <c r="AP50" i="8"/>
  <c r="AP17" i="8"/>
  <c r="AP16" i="8"/>
  <c r="AP269" i="7"/>
  <c r="AS51" i="8"/>
  <c r="AT17" i="8"/>
  <c r="AT16" i="8"/>
  <c r="AT269" i="7"/>
  <c r="AX50" i="8"/>
  <c r="AX17" i="8"/>
  <c r="AX16" i="8"/>
  <c r="AX269" i="7"/>
  <c r="AP219" i="7"/>
  <c r="BF219" i="7"/>
  <c r="BV219" i="7"/>
  <c r="AG17" i="8"/>
  <c r="AD271" i="7"/>
  <c r="AH271" i="7"/>
  <c r="AL271" i="7"/>
  <c r="AT271" i="7"/>
  <c r="AX271" i="7"/>
  <c r="BJ271" i="7"/>
  <c r="BN271" i="7"/>
  <c r="BR271" i="7"/>
  <c r="BT17" i="10"/>
  <c r="BC18" i="10"/>
  <c r="BM18" i="10"/>
  <c r="BQ18" i="10"/>
  <c r="AQ18" i="10"/>
  <c r="BH18" i="10"/>
  <c r="AL17" i="10"/>
  <c r="AP17" i="10"/>
  <c r="AT17" i="10"/>
  <c r="AX17" i="10"/>
  <c r="AX18" i="10" s="1"/>
  <c r="BB17" i="10"/>
  <c r="BG17" i="10"/>
  <c r="BG18" i="10" s="1"/>
  <c r="BL17" i="10"/>
  <c r="BP17" i="10"/>
  <c r="AB18" i="10"/>
  <c r="AF18" i="10"/>
  <c r="AJ18" i="10"/>
  <c r="AN18" i="10"/>
  <c r="AZ18" i="10"/>
  <c r="BD18" i="10"/>
  <c r="BI18" i="10"/>
  <c r="AD25" i="10"/>
  <c r="AH25" i="10"/>
  <c r="AH26" i="10" s="1"/>
  <c r="AL25" i="10"/>
  <c r="AP25" i="10"/>
  <c r="AT25" i="10"/>
  <c r="AX25" i="10"/>
  <c r="AX26" i="10" s="1"/>
  <c r="AB26" i="10"/>
  <c r="AF26" i="10"/>
  <c r="AJ26" i="10"/>
  <c r="AN26" i="10"/>
  <c r="AR26" i="10"/>
  <c r="AV26" i="10"/>
  <c r="AZ26" i="10"/>
  <c r="BD26" i="10"/>
  <c r="BH26" i="10"/>
  <c r="BL26" i="10"/>
  <c r="BP26" i="10"/>
  <c r="BT26" i="10"/>
  <c r="AM17" i="10"/>
  <c r="AM18" i="10" s="1"/>
  <c r="AQ17" i="10"/>
  <c r="AU17" i="10"/>
  <c r="AU18" i="10" s="1"/>
  <c r="AY17" i="10"/>
  <c r="AY18" i="10" s="1"/>
  <c r="BC17" i="10"/>
  <c r="BH17" i="10"/>
  <c r="AC18" i="10"/>
  <c r="AG18" i="10"/>
  <c r="AK18" i="10"/>
  <c r="AO18" i="10"/>
  <c r="AS18" i="10"/>
  <c r="AW18" i="10"/>
  <c r="BA18" i="10"/>
  <c r="BE18" i="10"/>
  <c r="BT18" i="10"/>
  <c r="BX18" i="10"/>
  <c r="CB18" i="10"/>
  <c r="AC26" i="10"/>
  <c r="AG26" i="10"/>
  <c r="AK26" i="10"/>
  <c r="AO26" i="10"/>
  <c r="AS26" i="10"/>
  <c r="AW26" i="10"/>
  <c r="BA26" i="10"/>
  <c r="BE26" i="10"/>
  <c r="BI26" i="10"/>
  <c r="BM26" i="10"/>
  <c r="BQ26" i="10"/>
  <c r="BU26" i="10"/>
  <c r="AN17" i="10"/>
  <c r="AR17" i="10"/>
  <c r="AR18" i="10" s="1"/>
  <c r="AV17" i="10"/>
  <c r="AV18" i="10" s="1"/>
  <c r="AZ17" i="10"/>
  <c r="BD17" i="10"/>
  <c r="AD18" i="10"/>
  <c r="AH18" i="10"/>
  <c r="AL18" i="10"/>
  <c r="AP18" i="10"/>
  <c r="AT18" i="10"/>
  <c r="BB18" i="10"/>
  <c r="BL18" i="10"/>
  <c r="BP18" i="10"/>
  <c r="BU18" i="10"/>
  <c r="BY18" i="10"/>
  <c r="CC18" i="10"/>
  <c r="AD26" i="10"/>
  <c r="AL26" i="10"/>
  <c r="AP26" i="10"/>
  <c r="AT26" i="10"/>
  <c r="BB26" i="10"/>
  <c r="BF26" i="10"/>
  <c r="BJ26" i="10"/>
  <c r="BN26" i="10"/>
  <c r="BR26" i="10"/>
  <c r="BV26" i="10"/>
  <c r="AO263" i="7" l="1"/>
  <c r="AO18" i="8"/>
  <c r="BV272" i="7"/>
  <c r="BV221" i="7"/>
  <c r="BV273" i="7" s="1"/>
  <c r="AT44" i="8"/>
  <c r="AT47" i="8"/>
  <c r="AT43" i="8"/>
  <c r="AT45" i="8"/>
  <c r="BF272" i="7"/>
  <c r="BF221" i="7"/>
  <c r="BF273" i="7" s="1"/>
  <c r="AP272" i="7"/>
  <c r="AP221" i="7"/>
  <c r="AP273" i="7" s="1"/>
  <c r="AL47" i="8"/>
  <c r="AL44" i="8"/>
  <c r="AL45" i="8"/>
  <c r="AL43" i="8"/>
  <c r="AZ12" i="8"/>
  <c r="AZ262" i="7"/>
  <c r="AZ13" i="8"/>
  <c r="AZ98" i="7"/>
  <c r="AJ12" i="8"/>
  <c r="AJ262" i="7"/>
  <c r="AJ13" i="8"/>
  <c r="AJ98" i="7"/>
  <c r="AW272" i="7"/>
  <c r="AW221" i="7"/>
  <c r="AW273" i="7" s="1"/>
  <c r="AS272" i="7"/>
  <c r="AS221" i="7"/>
  <c r="AS273" i="7" s="1"/>
  <c r="AK272" i="7"/>
  <c r="AK221" i="7"/>
  <c r="AK273" i="7" s="1"/>
  <c r="AS45" i="8"/>
  <c r="AS44" i="8"/>
  <c r="AS47" i="8"/>
  <c r="AS43" i="8"/>
  <c r="AY13" i="8"/>
  <c r="AY12" i="8"/>
  <c r="AY262" i="7"/>
  <c r="AY98" i="7"/>
  <c r="AI13" i="8"/>
  <c r="AI12" i="8"/>
  <c r="AI262" i="7"/>
  <c r="AI98" i="7"/>
  <c r="BH272" i="7"/>
  <c r="BH221" i="7"/>
  <c r="BH273" i="7" s="1"/>
  <c r="AV47" i="8"/>
  <c r="AV45" i="8"/>
  <c r="AV43" i="8"/>
  <c r="AV44" i="8"/>
  <c r="AF47" i="8"/>
  <c r="AF45" i="8"/>
  <c r="AF43" i="8"/>
  <c r="AF44" i="8"/>
  <c r="AY272" i="7"/>
  <c r="AY221" i="7"/>
  <c r="AY273" i="7" s="1"/>
  <c r="AM272" i="7"/>
  <c r="AM221" i="7"/>
  <c r="AM273" i="7" s="1"/>
  <c r="AE272" i="7"/>
  <c r="AE221" i="7"/>
  <c r="AE273" i="7" s="1"/>
  <c r="AR265" i="7"/>
  <c r="AR141" i="7"/>
  <c r="AR267" i="7" s="1"/>
  <c r="AQ47" i="8"/>
  <c r="AQ45" i="8"/>
  <c r="AQ43" i="8"/>
  <c r="AQ44" i="8"/>
  <c r="AP264" i="7"/>
  <c r="AP127" i="7"/>
  <c r="BD265" i="7"/>
  <c r="BD141" i="7"/>
  <c r="BD267" i="7" s="1"/>
  <c r="BK264" i="7"/>
  <c r="BK127" i="7"/>
  <c r="AU264" i="7"/>
  <c r="AU127" i="7"/>
  <c r="AE264" i="7"/>
  <c r="AE127" i="7"/>
  <c r="AY54" i="8"/>
  <c r="AY266" i="7"/>
  <c r="AI54" i="8"/>
  <c r="AI266" i="7"/>
  <c r="AJ265" i="7"/>
  <c r="AJ141" i="7"/>
  <c r="AJ267" i="7" s="1"/>
  <c r="BT262" i="7"/>
  <c r="BT98" i="7"/>
  <c r="BT263" i="7" s="1"/>
  <c r="BD262" i="7"/>
  <c r="BD98" i="7"/>
  <c r="BD263" i="7" s="1"/>
  <c r="AT265" i="7"/>
  <c r="AT141" i="7"/>
  <c r="AT267" i="7" s="1"/>
  <c r="BU265" i="7"/>
  <c r="BU141" i="7"/>
  <c r="BU267" i="7" s="1"/>
  <c r="BE265" i="7"/>
  <c r="BE141" i="7"/>
  <c r="BE267" i="7" s="1"/>
  <c r="AW265" i="7"/>
  <c r="AW141" i="7"/>
  <c r="AW267" i="7" s="1"/>
  <c r="AO265" i="7"/>
  <c r="AO141" i="7"/>
  <c r="AO267" i="7" s="1"/>
  <c r="AG265" i="7"/>
  <c r="AG141" i="7"/>
  <c r="AG267" i="7" s="1"/>
  <c r="BG253" i="7"/>
  <c r="BG33" i="7"/>
  <c r="AU52" i="8"/>
  <c r="AU28" i="8"/>
  <c r="AU25" i="8"/>
  <c r="AU19" i="7"/>
  <c r="BV265" i="7"/>
  <c r="BV141" i="7"/>
  <c r="BV267" i="7" s="1"/>
  <c r="BN265" i="7"/>
  <c r="BN141" i="7"/>
  <c r="BN267" i="7" s="1"/>
  <c r="BB265" i="7"/>
  <c r="BB141" i="7"/>
  <c r="BB267" i="7" s="1"/>
  <c r="AL265" i="7"/>
  <c r="AL141" i="7"/>
  <c r="AL267" i="7" s="1"/>
  <c r="BT253" i="7"/>
  <c r="BT33" i="7"/>
  <c r="AN52" i="8"/>
  <c r="AN28" i="8"/>
  <c r="AM53" i="8"/>
  <c r="AN25" i="8"/>
  <c r="AN19" i="7"/>
  <c r="BN15" i="10"/>
  <c r="BN17" i="10" s="1"/>
  <c r="BN18" i="10" s="1"/>
  <c r="BN12" i="7"/>
  <c r="BN15" i="7" s="1"/>
  <c r="BN19" i="7" s="1"/>
  <c r="BN81" i="2"/>
  <c r="BN78" i="2"/>
  <c r="BV255" i="7"/>
  <c r="BV44" i="7"/>
  <c r="BV34" i="7"/>
  <c r="BH253" i="7"/>
  <c r="BH33" i="7"/>
  <c r="AL53" i="8"/>
  <c r="AM52" i="8"/>
  <c r="AM28" i="8"/>
  <c r="AM25" i="8"/>
  <c r="AM19" i="7"/>
  <c r="BU255" i="7"/>
  <c r="BU44" i="7"/>
  <c r="BU34" i="7"/>
  <c r="AU27" i="8"/>
  <c r="AJ27" i="8"/>
  <c r="AJ32" i="8"/>
  <c r="AJ255" i="7"/>
  <c r="AJ44" i="7"/>
  <c r="AJ34" i="7"/>
  <c r="AB32" i="8"/>
  <c r="AB255" i="7"/>
  <c r="AB44" i="7"/>
  <c r="AB34" i="7"/>
  <c r="AB36" i="8" s="1"/>
  <c r="AX47" i="8"/>
  <c r="AX45" i="8"/>
  <c r="AX44" i="8"/>
  <c r="AX43" i="8"/>
  <c r="AH44" i="8"/>
  <c r="AH45" i="8"/>
  <c r="AH43" i="8"/>
  <c r="AH47" i="8"/>
  <c r="AV12" i="8"/>
  <c r="AV13" i="8"/>
  <c r="AV262" i="7"/>
  <c r="AV98" i="7"/>
  <c r="AF12" i="8"/>
  <c r="AF13" i="8"/>
  <c r="AF262" i="7"/>
  <c r="AF98" i="7"/>
  <c r="BM272" i="7"/>
  <c r="BM221" i="7"/>
  <c r="BM273" i="7" s="1"/>
  <c r="BE272" i="7"/>
  <c r="BE221" i="7"/>
  <c r="BE273" i="7" s="1"/>
  <c r="AO44" i="8"/>
  <c r="AO47" i="8"/>
  <c r="AO43" i="8"/>
  <c r="AO45" i="8"/>
  <c r="AU13" i="8"/>
  <c r="AU12" i="8"/>
  <c r="AU262" i="7"/>
  <c r="AU98" i="7"/>
  <c r="AE13" i="8"/>
  <c r="AE12" i="8"/>
  <c r="AE262" i="7"/>
  <c r="AE98" i="7"/>
  <c r="BN272" i="7"/>
  <c r="BN221" i="7"/>
  <c r="BN273" i="7" s="1"/>
  <c r="BT272" i="7"/>
  <c r="BT221" i="7"/>
  <c r="BT273" i="7" s="1"/>
  <c r="BL272" i="7"/>
  <c r="BL221" i="7"/>
  <c r="BL273" i="7" s="1"/>
  <c r="BD272" i="7"/>
  <c r="BD221" i="7"/>
  <c r="BD273" i="7" s="1"/>
  <c r="AR272" i="7"/>
  <c r="AR221" i="7"/>
  <c r="AR273" i="7" s="1"/>
  <c r="AJ272" i="7"/>
  <c r="AJ221" i="7"/>
  <c r="AJ273" i="7" s="1"/>
  <c r="AR47" i="8"/>
  <c r="AR45" i="8"/>
  <c r="AR43" i="8"/>
  <c r="AR44" i="8"/>
  <c r="AU272" i="7"/>
  <c r="AU221" i="7"/>
  <c r="AU273" i="7" s="1"/>
  <c r="BA269" i="7"/>
  <c r="AB265" i="7"/>
  <c r="AB141" i="7"/>
  <c r="AB267" i="7" s="1"/>
  <c r="AM45" i="8"/>
  <c r="AM43" i="8"/>
  <c r="AM47" i="8"/>
  <c r="AM44" i="8"/>
  <c r="AX13" i="8"/>
  <c r="AX12" i="8"/>
  <c r="AX262" i="7"/>
  <c r="AX98" i="7"/>
  <c r="AP13" i="8"/>
  <c r="AP12" i="8"/>
  <c r="AP262" i="7"/>
  <c r="AP98" i="7"/>
  <c r="AH13" i="8"/>
  <c r="AH12" i="8"/>
  <c r="AH262" i="7"/>
  <c r="AH98" i="7"/>
  <c r="AZ54" i="8"/>
  <c r="AZ266" i="7"/>
  <c r="AN265" i="7"/>
  <c r="AN141" i="7"/>
  <c r="AN267" i="7" s="1"/>
  <c r="BG264" i="7"/>
  <c r="BG127" i="7"/>
  <c r="AQ264" i="7"/>
  <c r="AQ127" i="7"/>
  <c r="BS272" i="7"/>
  <c r="BS221" i="7"/>
  <c r="BS273" i="7" s="1"/>
  <c r="BK272" i="7"/>
  <c r="BK221" i="7"/>
  <c r="BK273" i="7" s="1"/>
  <c r="BC272" i="7"/>
  <c r="BC221" i="7"/>
  <c r="BC273" i="7" s="1"/>
  <c r="AU54" i="8"/>
  <c r="AU266" i="7"/>
  <c r="AE54" i="8"/>
  <c r="AE266" i="7"/>
  <c r="BP262" i="7"/>
  <c r="BP98" i="7"/>
  <c r="BP263" i="7" s="1"/>
  <c r="AF265" i="7"/>
  <c r="AF141" i="7"/>
  <c r="AF267" i="7" s="1"/>
  <c r="AX27" i="8"/>
  <c r="BA253" i="7"/>
  <c r="BA33" i="7"/>
  <c r="AG27" i="8"/>
  <c r="BP253" i="7"/>
  <c r="BP33" i="7"/>
  <c r="AN53" i="8"/>
  <c r="AO52" i="8"/>
  <c r="AO25" i="8"/>
  <c r="AO27" i="8" s="1"/>
  <c r="AO28" i="8"/>
  <c r="AO19" i="7"/>
  <c r="BS15" i="10"/>
  <c r="BS17" i="10" s="1"/>
  <c r="BS18" i="10" s="1"/>
  <c r="BS78" i="2"/>
  <c r="BS12" i="7"/>
  <c r="BS15" i="7" s="1"/>
  <c r="BS19" i="7" s="1"/>
  <c r="BI253" i="7"/>
  <c r="BI33" i="7"/>
  <c r="BJ15" i="10"/>
  <c r="BJ17" i="10" s="1"/>
  <c r="BJ18" i="10" s="1"/>
  <c r="BJ12" i="7"/>
  <c r="BJ15" i="7" s="1"/>
  <c r="BJ19" i="7" s="1"/>
  <c r="BJ78" i="2"/>
  <c r="AX52" i="8"/>
  <c r="AX28" i="8"/>
  <c r="AX25" i="8"/>
  <c r="AX19" i="7"/>
  <c r="AP52" i="8"/>
  <c r="AP28" i="8"/>
  <c r="AP25" i="8"/>
  <c r="AP27" i="8" s="1"/>
  <c r="AP19" i="7"/>
  <c r="BC253" i="7"/>
  <c r="BC33" i="7"/>
  <c r="AI30" i="8"/>
  <c r="AI31" i="8"/>
  <c r="AI253" i="7"/>
  <c r="AI33" i="7"/>
  <c r="AH53" i="8"/>
  <c r="AR12" i="8"/>
  <c r="AR13" i="8"/>
  <c r="AR262" i="7"/>
  <c r="AR98" i="7"/>
  <c r="AB12" i="8"/>
  <c r="AB13" i="8"/>
  <c r="AB262" i="7"/>
  <c r="AB98" i="7"/>
  <c r="BR272" i="7"/>
  <c r="BR221" i="7"/>
  <c r="BR273" i="7" s="1"/>
  <c r="AO272" i="7"/>
  <c r="AO221" i="7"/>
  <c r="AO273" i="7" s="1"/>
  <c r="AG272" i="7"/>
  <c r="AG221" i="7"/>
  <c r="AG273" i="7" s="1"/>
  <c r="AK47" i="8"/>
  <c r="AK44" i="8"/>
  <c r="AK43" i="8"/>
  <c r="AK45" i="8"/>
  <c r="AQ13" i="8"/>
  <c r="AQ12" i="8"/>
  <c r="AQ262" i="7"/>
  <c r="AQ98" i="7"/>
  <c r="BU216" i="7"/>
  <c r="AN47" i="8"/>
  <c r="AN45" i="8"/>
  <c r="AN43" i="8"/>
  <c r="AN44" i="8"/>
  <c r="AQ221" i="7"/>
  <c r="AQ273" i="7" s="1"/>
  <c r="AQ272" i="7"/>
  <c r="AI272" i="7"/>
  <c r="AI221" i="7"/>
  <c r="AI273" i="7" s="1"/>
  <c r="AB51" i="8"/>
  <c r="AC269" i="7"/>
  <c r="AY43" i="8"/>
  <c r="AY44" i="8"/>
  <c r="AY47" i="8"/>
  <c r="AY45" i="8"/>
  <c r="AI45" i="8"/>
  <c r="AI43" i="8"/>
  <c r="AI47" i="8"/>
  <c r="AI44" i="8"/>
  <c r="AP14" i="8"/>
  <c r="AJ54" i="8"/>
  <c r="AJ266" i="7"/>
  <c r="BS264" i="7"/>
  <c r="BS127" i="7"/>
  <c r="BC264" i="7"/>
  <c r="BC127" i="7"/>
  <c r="AM264" i="7"/>
  <c r="AM127" i="7"/>
  <c r="AQ54" i="8"/>
  <c r="AQ266" i="7"/>
  <c r="BP265" i="7"/>
  <c r="BP141" i="7"/>
  <c r="BP267" i="7" s="1"/>
  <c r="BL262" i="7"/>
  <c r="BL98" i="7"/>
  <c r="BL263" i="7" s="1"/>
  <c r="BJ265" i="7"/>
  <c r="BJ141" i="7"/>
  <c r="BJ267" i="7" s="1"/>
  <c r="AD265" i="7"/>
  <c r="AD141" i="7"/>
  <c r="AD267" i="7" s="1"/>
  <c r="BQ265" i="7"/>
  <c r="BQ141" i="7"/>
  <c r="BQ267" i="7" s="1"/>
  <c r="BI265" i="7"/>
  <c r="BI141" i="7"/>
  <c r="BI267" i="7" s="1"/>
  <c r="BA265" i="7"/>
  <c r="BA141" i="7"/>
  <c r="BA267" i="7" s="1"/>
  <c r="AS265" i="7"/>
  <c r="AS141" i="7"/>
  <c r="AS267" i="7" s="1"/>
  <c r="AK265" i="7"/>
  <c r="AK141" i="7"/>
  <c r="AK267" i="7" s="1"/>
  <c r="AC265" i="7"/>
  <c r="AC141" i="7"/>
  <c r="AC267" i="7" s="1"/>
  <c r="BQ253" i="7"/>
  <c r="BQ33" i="7"/>
  <c r="AV52" i="8"/>
  <c r="AT53" i="8"/>
  <c r="AV28" i="8"/>
  <c r="AV25" i="8"/>
  <c r="AV19" i="7"/>
  <c r="BE253" i="7"/>
  <c r="BE33" i="7"/>
  <c r="BO15" i="10"/>
  <c r="BO17" i="10" s="1"/>
  <c r="BO18" i="10" s="1"/>
  <c r="BO81" i="2"/>
  <c r="BO12" i="7"/>
  <c r="BO15" i="7" s="1"/>
  <c r="BO19" i="7" s="1"/>
  <c r="BO78" i="2"/>
  <c r="BR265" i="7"/>
  <c r="BR141" i="7"/>
  <c r="BR267" i="7" s="1"/>
  <c r="BF265" i="7"/>
  <c r="BF141" i="7"/>
  <c r="BF267" i="7" s="1"/>
  <c r="AX265" i="7"/>
  <c r="AX141" i="7"/>
  <c r="AX267" i="7" s="1"/>
  <c r="AH141" i="7"/>
  <c r="AH267" i="7" s="1"/>
  <c r="AH265" i="7"/>
  <c r="BD253" i="7"/>
  <c r="BD33" i="7"/>
  <c r="BF15" i="10"/>
  <c r="BF17" i="10" s="1"/>
  <c r="BF18" i="10" s="1"/>
  <c r="BF12" i="7"/>
  <c r="BF15" i="7" s="1"/>
  <c r="BF19" i="7" s="1"/>
  <c r="BF78" i="2"/>
  <c r="AH31" i="8"/>
  <c r="AH30" i="8"/>
  <c r="AH253" i="7"/>
  <c r="AH33" i="7"/>
  <c r="AW52" i="8"/>
  <c r="AW25" i="8"/>
  <c r="AW27" i="8" s="1"/>
  <c r="AW28" i="8"/>
  <c r="AW19" i="7"/>
  <c r="AM27" i="8"/>
  <c r="AV27" i="8"/>
  <c r="AN27" i="8"/>
  <c r="AK33" i="8"/>
  <c r="AK32" i="8"/>
  <c r="AK255" i="7"/>
  <c r="AK44" i="7"/>
  <c r="AK34" i="7"/>
  <c r="AK46" i="8" s="1"/>
  <c r="AG32" i="8"/>
  <c r="AG255" i="7"/>
  <c r="AG44" i="7"/>
  <c r="AG34" i="7"/>
  <c r="AC32" i="8"/>
  <c r="AC255" i="7"/>
  <c r="AC44" i="7"/>
  <c r="AC34" i="7"/>
  <c r="AC36" i="8" s="1"/>
  <c r="AY27" i="8"/>
  <c r="AI27" i="8"/>
  <c r="AE30" i="8"/>
  <c r="AE31" i="8"/>
  <c r="AE253" i="7"/>
  <c r="AE33" i="7"/>
  <c r="BN90" i="2"/>
  <c r="AP44" i="8"/>
  <c r="AP47" i="8"/>
  <c r="AP45" i="8"/>
  <c r="AP43" i="8"/>
  <c r="AN12" i="8"/>
  <c r="AN13" i="8"/>
  <c r="AN262" i="7"/>
  <c r="AN98" i="7"/>
  <c r="BQ272" i="7"/>
  <c r="BQ221" i="7"/>
  <c r="BQ273" i="7" s="1"/>
  <c r="BI272" i="7"/>
  <c r="BI221" i="7"/>
  <c r="BI273" i="7" s="1"/>
  <c r="AW47" i="8"/>
  <c r="AW45" i="8"/>
  <c r="AW44" i="8"/>
  <c r="AW43" i="8"/>
  <c r="AG47" i="8"/>
  <c r="AG44" i="8"/>
  <c r="AG43" i="8"/>
  <c r="AG45" i="8"/>
  <c r="AM13" i="8"/>
  <c r="AM12" i="8"/>
  <c r="AM262" i="7"/>
  <c r="AM98" i="7"/>
  <c r="BA216" i="7"/>
  <c r="BA271" i="7" s="1"/>
  <c r="BP272" i="7"/>
  <c r="BP221" i="7"/>
  <c r="BP273" i="7" s="1"/>
  <c r="AZ272" i="7"/>
  <c r="AZ221" i="7"/>
  <c r="AZ273" i="7" s="1"/>
  <c r="AV272" i="7"/>
  <c r="AV221" i="7"/>
  <c r="AV273" i="7" s="1"/>
  <c r="AN272" i="7"/>
  <c r="AN221" i="7"/>
  <c r="AN273" i="7" s="1"/>
  <c r="AF272" i="7"/>
  <c r="AF221" i="7"/>
  <c r="AF273" i="7" s="1"/>
  <c r="AZ47" i="8"/>
  <c r="AZ45" i="8"/>
  <c r="AZ43" i="8"/>
  <c r="AZ44" i="8"/>
  <c r="AJ47" i="8"/>
  <c r="AJ45" i="8"/>
  <c r="AJ43" i="8"/>
  <c r="AJ44" i="8"/>
  <c r="BH265" i="7"/>
  <c r="BH141" i="7"/>
  <c r="BH267" i="7" s="1"/>
  <c r="AU47" i="8"/>
  <c r="AU43" i="8"/>
  <c r="AU45" i="8"/>
  <c r="AU44" i="8"/>
  <c r="AE47" i="8"/>
  <c r="AE45" i="8"/>
  <c r="AE43" i="8"/>
  <c r="AE44" i="8"/>
  <c r="AT13" i="8"/>
  <c r="AT12" i="8"/>
  <c r="AT262" i="7"/>
  <c r="AT98" i="7"/>
  <c r="AL13" i="8"/>
  <c r="AL12" i="8"/>
  <c r="AL262" i="7"/>
  <c r="AL98" i="7"/>
  <c r="AD13" i="8"/>
  <c r="AD12" i="8"/>
  <c r="AD262" i="7"/>
  <c r="AD98" i="7"/>
  <c r="AB219" i="7"/>
  <c r="AB269" i="7"/>
  <c r="BT265" i="7"/>
  <c r="BT141" i="7"/>
  <c r="BT267" i="7" s="1"/>
  <c r="BO264" i="7"/>
  <c r="BO127" i="7"/>
  <c r="AY264" i="7"/>
  <c r="AY127" i="7"/>
  <c r="AI264" i="7"/>
  <c r="AI127" i="7"/>
  <c r="BO272" i="7"/>
  <c r="BO221" i="7"/>
  <c r="BO273" i="7" s="1"/>
  <c r="BG221" i="7"/>
  <c r="BG273" i="7" s="1"/>
  <c r="BG272" i="7"/>
  <c r="AM54" i="8"/>
  <c r="AM266" i="7"/>
  <c r="AZ265" i="7"/>
  <c r="AZ141" i="7"/>
  <c r="AZ267" i="7" s="1"/>
  <c r="BH262" i="7"/>
  <c r="BH98" i="7"/>
  <c r="BH263" i="7" s="1"/>
  <c r="AC216" i="7"/>
  <c r="AC271" i="7" s="1"/>
  <c r="BB219" i="7"/>
  <c r="AF31" i="8"/>
  <c r="AF30" i="8"/>
  <c r="AF253" i="7"/>
  <c r="AF33" i="7"/>
  <c r="BL253" i="7"/>
  <c r="BL33" i="7"/>
  <c r="AO53" i="8"/>
  <c r="AQ52" i="8"/>
  <c r="AQ28" i="8"/>
  <c r="AQ25" i="8"/>
  <c r="AQ27" i="8" s="1"/>
  <c r="AQ19" i="7"/>
  <c r="AK27" i="8"/>
  <c r="AD30" i="8"/>
  <c r="AD253" i="7"/>
  <c r="AD33" i="7"/>
  <c r="AZ52" i="8"/>
  <c r="AZ28" i="8"/>
  <c r="AZ25" i="8"/>
  <c r="AZ27" i="8" s="1"/>
  <c r="AZ19" i="7"/>
  <c r="BK15" i="10"/>
  <c r="BK17" i="10" s="1"/>
  <c r="BK18" i="10" s="1"/>
  <c r="BK12" i="7"/>
  <c r="BK15" i="7" s="1"/>
  <c r="BK19" i="7" s="1"/>
  <c r="BK78" i="2"/>
  <c r="AS52" i="8"/>
  <c r="AR53" i="8"/>
  <c r="AS25" i="8"/>
  <c r="AS27" i="8" s="1"/>
  <c r="AS28" i="8"/>
  <c r="AS19" i="7"/>
  <c r="BR15" i="10"/>
  <c r="BR17" i="10" s="1"/>
  <c r="BR18" i="10" s="1"/>
  <c r="BR12" i="7"/>
  <c r="BR15" i="7" s="1"/>
  <c r="BR19" i="7" s="1"/>
  <c r="BR78" i="2"/>
  <c r="BB253" i="7"/>
  <c r="BB33" i="7"/>
  <c r="AS53" i="8"/>
  <c r="AT52" i="8"/>
  <c r="AT28" i="8"/>
  <c r="AT25" i="8"/>
  <c r="AT27" i="8" s="1"/>
  <c r="AT19" i="7"/>
  <c r="AJ53" i="8"/>
  <c r="AL52" i="8"/>
  <c r="AL28" i="8"/>
  <c r="AL25" i="8"/>
  <c r="AL27" i="8" s="1"/>
  <c r="AL19" i="7"/>
  <c r="BM33" i="7"/>
  <c r="BM253" i="7"/>
  <c r="AR52" i="8"/>
  <c r="AQ53" i="8"/>
  <c r="AR28" i="8"/>
  <c r="AR25" i="8"/>
  <c r="AR27" i="8" s="1"/>
  <c r="AR19" i="7"/>
  <c r="BS90" i="2"/>
  <c r="AY31" i="8"/>
  <c r="AY30" i="8"/>
  <c r="AY253" i="7"/>
  <c r="AY33" i="7"/>
  <c r="BR90" i="2"/>
  <c r="AJ31" i="8"/>
  <c r="BK90" i="2"/>
  <c r="AY265" i="7" l="1"/>
  <c r="AY141" i="7"/>
  <c r="AY267" i="7" s="1"/>
  <c r="AD263" i="7"/>
  <c r="AD18" i="8"/>
  <c r="BM255" i="7"/>
  <c r="BM44" i="7"/>
  <c r="BM34" i="7"/>
  <c r="AS31" i="8"/>
  <c r="AS30" i="8"/>
  <c r="AS253" i="7"/>
  <c r="AS33" i="7"/>
  <c r="AZ31" i="8"/>
  <c r="AZ30" i="8"/>
  <c r="AZ253" i="7"/>
  <c r="AZ33" i="7"/>
  <c r="AD32" i="8"/>
  <c r="AD255" i="7"/>
  <c r="AD44" i="7"/>
  <c r="AD34" i="7"/>
  <c r="AD36" i="8" s="1"/>
  <c r="AM263" i="7"/>
  <c r="AM18" i="8"/>
  <c r="AE32" i="8"/>
  <c r="AE33" i="8"/>
  <c r="AE255" i="7"/>
  <c r="AE34" i="7"/>
  <c r="AE44" i="7"/>
  <c r="AK22" i="8"/>
  <c r="AK256" i="7"/>
  <c r="AK49" i="7"/>
  <c r="AK48" i="7"/>
  <c r="BF253" i="7"/>
  <c r="BF33" i="7"/>
  <c r="BQ255" i="7"/>
  <c r="BQ44" i="7"/>
  <c r="BQ34" i="7"/>
  <c r="AC219" i="7"/>
  <c r="BU271" i="7"/>
  <c r="BU219" i="7"/>
  <c r="AB263" i="7"/>
  <c r="AB18" i="8"/>
  <c r="AR263" i="7"/>
  <c r="AR18" i="8"/>
  <c r="BJ253" i="7"/>
  <c r="BJ33" i="7"/>
  <c r="BS253" i="7"/>
  <c r="BS33" i="7"/>
  <c r="BP255" i="7"/>
  <c r="BP44" i="7"/>
  <c r="BP34" i="7"/>
  <c r="BG265" i="7"/>
  <c r="BG141" i="7"/>
  <c r="BG267" i="7" s="1"/>
  <c r="BU256" i="7"/>
  <c r="BU49" i="7"/>
  <c r="BU48" i="7"/>
  <c r="AN31" i="8"/>
  <c r="AN30" i="8"/>
  <c r="AN253" i="7"/>
  <c r="AN33" i="7"/>
  <c r="AE265" i="7"/>
  <c r="AE141" i="7"/>
  <c r="AE267" i="7" s="1"/>
  <c r="BK265" i="7"/>
  <c r="BK141" i="7"/>
  <c r="BK267" i="7" s="1"/>
  <c r="AP265" i="7"/>
  <c r="AP141" i="7"/>
  <c r="AP267" i="7" s="1"/>
  <c r="AY32" i="8"/>
  <c r="AY33" i="8"/>
  <c r="AY34" i="7"/>
  <c r="AY255" i="7"/>
  <c r="AY44" i="7"/>
  <c r="BB272" i="7"/>
  <c r="BB221" i="7"/>
  <c r="BB273" i="7" s="1"/>
  <c r="BO265" i="7"/>
  <c r="BO141" i="7"/>
  <c r="BO267" i="7" s="1"/>
  <c r="BO253" i="7"/>
  <c r="BO33" i="7"/>
  <c r="BE255" i="7"/>
  <c r="BE44" i="7"/>
  <c r="BE34" i="7"/>
  <c r="AM265" i="7"/>
  <c r="AM141" i="7"/>
  <c r="AM267" i="7" s="1"/>
  <c r="BS265" i="7"/>
  <c r="BS141" i="7"/>
  <c r="BS267" i="7" s="1"/>
  <c r="AQ263" i="7"/>
  <c r="AQ18" i="8"/>
  <c r="AI32" i="8"/>
  <c r="AI33" i="8"/>
  <c r="AI34" i="7"/>
  <c r="AI255" i="7"/>
  <c r="AI44" i="7"/>
  <c r="BC255" i="7"/>
  <c r="BC34" i="7"/>
  <c r="BC44" i="7"/>
  <c r="BA255" i="7"/>
  <c r="BA44" i="7"/>
  <c r="BA34" i="7"/>
  <c r="BA219" i="7"/>
  <c r="AJ36" i="8"/>
  <c r="AJ33" i="8"/>
  <c r="BT255" i="7"/>
  <c r="BT44" i="7"/>
  <c r="BT34" i="7"/>
  <c r="AL31" i="8"/>
  <c r="AL30" i="8"/>
  <c r="AL253" i="7"/>
  <c r="AL33" i="7"/>
  <c r="AQ31" i="8"/>
  <c r="AQ30" i="8"/>
  <c r="AQ253" i="7"/>
  <c r="AQ33" i="7"/>
  <c r="AF33" i="8"/>
  <c r="AF32" i="8"/>
  <c r="AF255" i="7"/>
  <c r="AF44" i="7"/>
  <c r="AF34" i="7"/>
  <c r="AI265" i="7"/>
  <c r="AI141" i="7"/>
  <c r="AI267" i="7" s="1"/>
  <c r="AR31" i="8"/>
  <c r="AR30" i="8"/>
  <c r="AR253" i="7"/>
  <c r="AR33" i="7"/>
  <c r="AT30" i="8"/>
  <c r="AT31" i="8"/>
  <c r="AT253" i="7"/>
  <c r="AT33" i="7"/>
  <c r="BR253" i="7"/>
  <c r="BR33" i="7"/>
  <c r="BK253" i="7"/>
  <c r="BK33" i="7"/>
  <c r="BL255" i="7"/>
  <c r="BL44" i="7"/>
  <c r="BL34" i="7"/>
  <c r="AB272" i="7"/>
  <c r="AB221" i="7"/>
  <c r="AB273" i="7" s="1"/>
  <c r="AN263" i="7"/>
  <c r="AN18" i="8"/>
  <c r="AG36" i="8"/>
  <c r="AG37" i="8"/>
  <c r="AG20" i="8"/>
  <c r="AG33" i="8"/>
  <c r="BD255" i="7"/>
  <c r="BD44" i="7"/>
  <c r="BD34" i="7"/>
  <c r="BI255" i="7"/>
  <c r="BI44" i="7"/>
  <c r="BI34" i="7"/>
  <c r="AQ265" i="7"/>
  <c r="AQ141" i="7"/>
  <c r="AQ267" i="7" s="1"/>
  <c r="AH263" i="7"/>
  <c r="AH18" i="8"/>
  <c r="AP263" i="7"/>
  <c r="AP18" i="8"/>
  <c r="AX263" i="7"/>
  <c r="AX18" i="8"/>
  <c r="AE263" i="7"/>
  <c r="AE18" i="8"/>
  <c r="AU263" i="7"/>
  <c r="AU18" i="8"/>
  <c r="AB22" i="8"/>
  <c r="AB256" i="7"/>
  <c r="AB49" i="7"/>
  <c r="AB48" i="7"/>
  <c r="AJ22" i="8"/>
  <c r="AJ49" i="7"/>
  <c r="AJ256" i="7"/>
  <c r="AJ48" i="7"/>
  <c r="AM30" i="8"/>
  <c r="AM31" i="8"/>
  <c r="AM253" i="7"/>
  <c r="AM33" i="7"/>
  <c r="BV256" i="7"/>
  <c r="BV49" i="7"/>
  <c r="BV48" i="7"/>
  <c r="BN253" i="7"/>
  <c r="BN33" i="7"/>
  <c r="AU265" i="7"/>
  <c r="AU141" i="7"/>
  <c r="AU267" i="7" s="1"/>
  <c r="AJ263" i="7"/>
  <c r="AJ18" i="8"/>
  <c r="AZ263" i="7"/>
  <c r="AZ18" i="8"/>
  <c r="BB255" i="7"/>
  <c r="BB44" i="7"/>
  <c r="BB34" i="7"/>
  <c r="AL263" i="7"/>
  <c r="AL18" i="8"/>
  <c r="AT263" i="7"/>
  <c r="AT18" i="8"/>
  <c r="AC22" i="8"/>
  <c r="AC256" i="7"/>
  <c r="AC49" i="7"/>
  <c r="AC48" i="7"/>
  <c r="AG22" i="8"/>
  <c r="AG256" i="7"/>
  <c r="AG49" i="7"/>
  <c r="AG48" i="7"/>
  <c r="AK36" i="8"/>
  <c r="AK37" i="8"/>
  <c r="AK20" i="8"/>
  <c r="AW31" i="8"/>
  <c r="AW30" i="8"/>
  <c r="AW253" i="7"/>
  <c r="AW33" i="7"/>
  <c r="AH32" i="8"/>
  <c r="AH33" i="8"/>
  <c r="AH255" i="7"/>
  <c r="AH44" i="7"/>
  <c r="AH34" i="7"/>
  <c r="AV31" i="8"/>
  <c r="AV30" i="8"/>
  <c r="AV253" i="7"/>
  <c r="AV33" i="7"/>
  <c r="BC265" i="7"/>
  <c r="BC141" i="7"/>
  <c r="BC267" i="7" s="1"/>
  <c r="AP31" i="8"/>
  <c r="AP30" i="8"/>
  <c r="AP253" i="7"/>
  <c r="AP33" i="7"/>
  <c r="AX30" i="8"/>
  <c r="AX31" i="8"/>
  <c r="AX253" i="7"/>
  <c r="AX33" i="7"/>
  <c r="AO31" i="8"/>
  <c r="AO30" i="8"/>
  <c r="AO253" i="7"/>
  <c r="AO33" i="7"/>
  <c r="AF263" i="7"/>
  <c r="AF18" i="8"/>
  <c r="AV263" i="7"/>
  <c r="AV18" i="8"/>
  <c r="BH255" i="7"/>
  <c r="BH44" i="7"/>
  <c r="BH34" i="7"/>
  <c r="AU31" i="8"/>
  <c r="AU30" i="8"/>
  <c r="AU253" i="7"/>
  <c r="AU33" i="7"/>
  <c r="BG255" i="7"/>
  <c r="BG44" i="7"/>
  <c r="BG34" i="7"/>
  <c r="AI263" i="7"/>
  <c r="AI18" i="8"/>
  <c r="AY263" i="7"/>
  <c r="AY18" i="8"/>
  <c r="AV33" i="8" l="1"/>
  <c r="AV32" i="8"/>
  <c r="AV255" i="7"/>
  <c r="AV44" i="7"/>
  <c r="AV34" i="7"/>
  <c r="AH37" i="8"/>
  <c r="AH36" i="8"/>
  <c r="AH20" i="8"/>
  <c r="AH46" i="8"/>
  <c r="BG256" i="7"/>
  <c r="BG49" i="7"/>
  <c r="BG48" i="7"/>
  <c r="AH22" i="8"/>
  <c r="AH256" i="7"/>
  <c r="AH49" i="7"/>
  <c r="AH48" i="7"/>
  <c r="AW33" i="8"/>
  <c r="AW32" i="8"/>
  <c r="AW255" i="7"/>
  <c r="AW44" i="7"/>
  <c r="AW34" i="7"/>
  <c r="AG257" i="7"/>
  <c r="AG54" i="7"/>
  <c r="AC257" i="7"/>
  <c r="AC54" i="7"/>
  <c r="BB256" i="7"/>
  <c r="BB49" i="7"/>
  <c r="BB48" i="7"/>
  <c r="BN255" i="7"/>
  <c r="BN44" i="7"/>
  <c r="BN34" i="7"/>
  <c r="BL256" i="7"/>
  <c r="BL49" i="7"/>
  <c r="BL48" i="7"/>
  <c r="BR255" i="7"/>
  <c r="BR34" i="7"/>
  <c r="BR44" i="7"/>
  <c r="AF36" i="8"/>
  <c r="AF37" i="8"/>
  <c r="AF46" i="8"/>
  <c r="BA272" i="7"/>
  <c r="BA221" i="7"/>
  <c r="BA273" i="7" s="1"/>
  <c r="BC256" i="7"/>
  <c r="BC49" i="7"/>
  <c r="BC48" i="7"/>
  <c r="BP256" i="7"/>
  <c r="BP49" i="7"/>
  <c r="BP48" i="7"/>
  <c r="BJ255" i="7"/>
  <c r="BJ34" i="7"/>
  <c r="BJ44" i="7"/>
  <c r="AC272" i="7"/>
  <c r="AC221" i="7"/>
  <c r="AC273" i="7" s="1"/>
  <c r="BF255" i="7"/>
  <c r="BF44" i="7"/>
  <c r="BF34" i="7"/>
  <c r="AO33" i="8"/>
  <c r="AO32" i="8"/>
  <c r="AO255" i="7"/>
  <c r="AO44" i="7"/>
  <c r="AO34" i="7"/>
  <c r="AP32" i="8"/>
  <c r="AP33" i="8"/>
  <c r="AP255" i="7"/>
  <c r="AP44" i="7"/>
  <c r="AP34" i="7"/>
  <c r="AM32" i="8"/>
  <c r="AM33" i="8"/>
  <c r="AM255" i="7"/>
  <c r="AM34" i="7"/>
  <c r="AM44" i="7"/>
  <c r="BD256" i="7"/>
  <c r="BD49" i="7"/>
  <c r="BD48" i="7"/>
  <c r="AF22" i="8"/>
  <c r="AF256" i="7"/>
  <c r="AF49" i="7"/>
  <c r="AF48" i="7"/>
  <c r="AQ32" i="8"/>
  <c r="AQ33" i="8"/>
  <c r="AQ255" i="7"/>
  <c r="AQ34" i="7"/>
  <c r="AQ44" i="7"/>
  <c r="AL32" i="8"/>
  <c r="AL33" i="8"/>
  <c r="AL255" i="7"/>
  <c r="AL44" i="7"/>
  <c r="AL34" i="7"/>
  <c r="BO44" i="7"/>
  <c r="BO255" i="7"/>
  <c r="BO34" i="7"/>
  <c r="AY37" i="8"/>
  <c r="AY36" i="8"/>
  <c r="AY20" i="8"/>
  <c r="AY46" i="8"/>
  <c r="AZ33" i="8"/>
  <c r="AZ32" i="8"/>
  <c r="AZ255" i="7"/>
  <c r="AZ44" i="7"/>
  <c r="AZ34" i="7"/>
  <c r="AS33" i="8"/>
  <c r="AS32" i="8"/>
  <c r="AS255" i="7"/>
  <c r="AS44" i="7"/>
  <c r="AS34" i="7"/>
  <c r="BH256" i="7"/>
  <c r="BH49" i="7"/>
  <c r="BH48" i="7"/>
  <c r="AX32" i="8"/>
  <c r="AX33" i="8"/>
  <c r="AX255" i="7"/>
  <c r="AX44" i="7"/>
  <c r="AX34" i="7"/>
  <c r="AJ20" i="8"/>
  <c r="AI37" i="8"/>
  <c r="AI36" i="8"/>
  <c r="AI20" i="8"/>
  <c r="AI46" i="8"/>
  <c r="AJ46" i="8"/>
  <c r="AU32" i="8"/>
  <c r="AU33" i="8"/>
  <c r="AU255" i="7"/>
  <c r="AU34" i="7"/>
  <c r="AU44" i="7"/>
  <c r="AB257" i="7"/>
  <c r="AB54" i="7"/>
  <c r="BI256" i="7"/>
  <c r="BI49" i="7"/>
  <c r="BI48" i="7"/>
  <c r="BK255" i="7"/>
  <c r="BK44" i="7"/>
  <c r="BK34" i="7"/>
  <c r="AT32" i="8"/>
  <c r="AT33" i="8"/>
  <c r="AT255" i="7"/>
  <c r="AT44" i="7"/>
  <c r="AT34" i="7"/>
  <c r="AR33" i="8"/>
  <c r="AR32" i="8"/>
  <c r="AR255" i="7"/>
  <c r="AR44" i="7"/>
  <c r="AR34" i="7"/>
  <c r="BT256" i="7"/>
  <c r="BT49" i="7"/>
  <c r="BT48" i="7"/>
  <c r="AJ37" i="8"/>
  <c r="BA256" i="7"/>
  <c r="BA49" i="7"/>
  <c r="BA48" i="7"/>
  <c r="AN33" i="8"/>
  <c r="AN32" i="8"/>
  <c r="AN255" i="7"/>
  <c r="AN44" i="7"/>
  <c r="AN34" i="7"/>
  <c r="BS255" i="7"/>
  <c r="BS44" i="7"/>
  <c r="BS34" i="7"/>
  <c r="BU272" i="7"/>
  <c r="BU221" i="7"/>
  <c r="BU273" i="7" s="1"/>
  <c r="BQ256" i="7"/>
  <c r="BQ49" i="7"/>
  <c r="BQ48" i="7"/>
  <c r="AE22" i="8"/>
  <c r="AE256" i="7"/>
  <c r="AE49" i="7"/>
  <c r="AE48" i="7"/>
  <c r="AD22" i="8"/>
  <c r="AD256" i="7"/>
  <c r="AD49" i="7"/>
  <c r="AD48" i="7"/>
  <c r="BM256" i="7"/>
  <c r="BM49" i="7"/>
  <c r="BM48" i="7"/>
  <c r="BV257" i="7"/>
  <c r="BV54" i="7"/>
  <c r="AJ257" i="7"/>
  <c r="AJ54" i="7"/>
  <c r="AI22" i="8"/>
  <c r="AI256" i="7"/>
  <c r="AI49" i="7"/>
  <c r="AI48" i="7"/>
  <c r="BE256" i="7"/>
  <c r="BE49" i="7"/>
  <c r="BE48" i="7"/>
  <c r="AY22" i="8"/>
  <c r="AY256" i="7"/>
  <c r="AY49" i="7"/>
  <c r="AY48" i="7"/>
  <c r="BU257" i="7"/>
  <c r="BU54" i="7"/>
  <c r="AK257" i="7"/>
  <c r="AK54" i="7"/>
  <c r="AE37" i="8"/>
  <c r="AE36" i="8"/>
  <c r="AG46" i="8"/>
  <c r="AE46" i="8"/>
  <c r="BU258" i="7" l="1"/>
  <c r="BU55" i="7"/>
  <c r="BU259" i="7" s="1"/>
  <c r="BU56" i="7"/>
  <c r="BU260" i="7" s="1"/>
  <c r="AJ34" i="8"/>
  <c r="AJ55" i="7"/>
  <c r="AJ259" i="7" s="1"/>
  <c r="AJ56" i="7"/>
  <c r="AJ258" i="7"/>
  <c r="AE257" i="7"/>
  <c r="AE54" i="7"/>
  <c r="AK35" i="8"/>
  <c r="AK40" i="8"/>
  <c r="AK39" i="8"/>
  <c r="AK34" i="8"/>
  <c r="AK258" i="7"/>
  <c r="AK55" i="7"/>
  <c r="AK259" i="7" s="1"/>
  <c r="AK56" i="7"/>
  <c r="AI257" i="7"/>
  <c r="AI54" i="7"/>
  <c r="AJ40" i="8" s="1"/>
  <c r="BM257" i="7"/>
  <c r="BM54" i="7"/>
  <c r="BS256" i="7"/>
  <c r="BS49" i="7"/>
  <c r="BS48" i="7"/>
  <c r="BA257" i="7"/>
  <c r="BA54" i="7"/>
  <c r="BT257" i="7"/>
  <c r="BT54" i="7"/>
  <c r="AT256" i="7"/>
  <c r="AT22" i="8"/>
  <c r="AT49" i="7"/>
  <c r="AT48" i="7"/>
  <c r="BI257" i="7"/>
  <c r="BI54" i="7"/>
  <c r="AU22" i="8"/>
  <c r="AU256" i="7"/>
  <c r="AU49" i="7"/>
  <c r="AU48" i="7"/>
  <c r="AX22" i="8"/>
  <c r="AX256" i="7"/>
  <c r="AX49" i="7"/>
  <c r="AX48" i="7"/>
  <c r="AS22" i="8"/>
  <c r="AS256" i="7"/>
  <c r="AS49" i="7"/>
  <c r="AS48" i="7"/>
  <c r="AZ36" i="8"/>
  <c r="AZ37" i="8"/>
  <c r="AZ20" i="8"/>
  <c r="AZ46" i="8"/>
  <c r="AL37" i="8"/>
  <c r="AL36" i="8"/>
  <c r="AL20" i="8"/>
  <c r="AL46" i="8"/>
  <c r="AO22" i="8"/>
  <c r="AO256" i="7"/>
  <c r="AO49" i="7"/>
  <c r="AO48" i="7"/>
  <c r="BC257" i="7"/>
  <c r="BC54" i="7"/>
  <c r="AW22" i="8"/>
  <c r="AW256" i="7"/>
  <c r="AW49" i="7"/>
  <c r="AW48" i="7"/>
  <c r="AV22" i="8"/>
  <c r="AV256" i="7"/>
  <c r="AV49" i="7"/>
  <c r="AV48" i="7"/>
  <c r="AY54" i="7"/>
  <c r="AY257" i="7"/>
  <c r="BE257" i="7"/>
  <c r="BE54" i="7"/>
  <c r="BV258" i="7"/>
  <c r="BV56" i="7"/>
  <c r="BV260" i="7" s="1"/>
  <c r="BV55" i="7"/>
  <c r="BV259" i="7" s="1"/>
  <c r="BK256" i="7"/>
  <c r="BK49" i="7"/>
  <c r="BK48" i="7"/>
  <c r="AU37" i="8"/>
  <c r="AU36" i="8"/>
  <c r="AU20" i="8"/>
  <c r="AU46" i="8"/>
  <c r="BH257" i="7"/>
  <c r="BH54" i="7"/>
  <c r="AZ22" i="8"/>
  <c r="AZ256" i="7"/>
  <c r="AZ49" i="7"/>
  <c r="AZ48" i="7"/>
  <c r="AL22" i="8"/>
  <c r="AL256" i="7"/>
  <c r="AL49" i="7"/>
  <c r="AL48" i="7"/>
  <c r="AQ22" i="8"/>
  <c r="AQ256" i="7"/>
  <c r="AQ49" i="7"/>
  <c r="AQ48" i="7"/>
  <c r="AM22" i="8"/>
  <c r="AM256" i="7"/>
  <c r="AM49" i="7"/>
  <c r="AM48" i="7"/>
  <c r="BF256" i="7"/>
  <c r="BF49" i="7"/>
  <c r="BF48" i="7"/>
  <c r="BJ256" i="7"/>
  <c r="BJ49" i="7"/>
  <c r="BJ48" i="7"/>
  <c r="BP257" i="7"/>
  <c r="BP54" i="7"/>
  <c r="BB257" i="7"/>
  <c r="BB54" i="7"/>
  <c r="AG39" i="8"/>
  <c r="AG34" i="8"/>
  <c r="AG258" i="7"/>
  <c r="AG55" i="7"/>
  <c r="AG259" i="7" s="1"/>
  <c r="AG56" i="7"/>
  <c r="AH257" i="7"/>
  <c r="AH54" i="7"/>
  <c r="BG54" i="7"/>
  <c r="BG257" i="7"/>
  <c r="AR36" i="8"/>
  <c r="AR37" i="8"/>
  <c r="AR20" i="8"/>
  <c r="AR46" i="8"/>
  <c r="AB34" i="8"/>
  <c r="AB258" i="7"/>
  <c r="AB55" i="7"/>
  <c r="AB259" i="7" s="1"/>
  <c r="AB56" i="7"/>
  <c r="AB260" i="7" s="1"/>
  <c r="AQ37" i="8"/>
  <c r="AQ36" i="8"/>
  <c r="AQ20" i="8"/>
  <c r="AQ46" i="8"/>
  <c r="AM37" i="8"/>
  <c r="AM36" i="8"/>
  <c r="AM20" i="8"/>
  <c r="AM46" i="8"/>
  <c r="AP37" i="8"/>
  <c r="AP36" i="8"/>
  <c r="AP20" i="8"/>
  <c r="AP46" i="8"/>
  <c r="BN49" i="7"/>
  <c r="BN256" i="7"/>
  <c r="BN48" i="7"/>
  <c r="AN36" i="8"/>
  <c r="AN37" i="8"/>
  <c r="AN20" i="8"/>
  <c r="AN46" i="8"/>
  <c r="AD257" i="7"/>
  <c r="AD54" i="7"/>
  <c r="BQ257" i="7"/>
  <c r="BQ54" i="7"/>
  <c r="AN22" i="8"/>
  <c r="AN256" i="7"/>
  <c r="AN49" i="7"/>
  <c r="AN48" i="7"/>
  <c r="AR22" i="8"/>
  <c r="AR256" i="7"/>
  <c r="AR49" i="7"/>
  <c r="AR48" i="7"/>
  <c r="AT37" i="8"/>
  <c r="AT36" i="8"/>
  <c r="AT20" i="8"/>
  <c r="AT46" i="8"/>
  <c r="AX37" i="8"/>
  <c r="AX36" i="8"/>
  <c r="AX20" i="8"/>
  <c r="AX46" i="8"/>
  <c r="AS36" i="8"/>
  <c r="AS37" i="8"/>
  <c r="AS20" i="8"/>
  <c r="AS46" i="8"/>
  <c r="BO256" i="7"/>
  <c r="BO49" i="7"/>
  <c r="BO48" i="7"/>
  <c r="AF257" i="7"/>
  <c r="AF54" i="7"/>
  <c r="BD257" i="7"/>
  <c r="BD54" i="7"/>
  <c r="AP22" i="8"/>
  <c r="AP256" i="7"/>
  <c r="AP49" i="7"/>
  <c r="AP48" i="7"/>
  <c r="AO36" i="8"/>
  <c r="AO37" i="8"/>
  <c r="AO20" i="8"/>
  <c r="AO46" i="8"/>
  <c r="BR256" i="7"/>
  <c r="BR49" i="7"/>
  <c r="BR48" i="7"/>
  <c r="BL257" i="7"/>
  <c r="BL54" i="7"/>
  <c r="AC34" i="8"/>
  <c r="AC258" i="7"/>
  <c r="AC55" i="7"/>
  <c r="AC259" i="7" s="1"/>
  <c r="AC56" i="7"/>
  <c r="AW36" i="8"/>
  <c r="AW37" i="8"/>
  <c r="AW20" i="8"/>
  <c r="AW46" i="8"/>
  <c r="AV36" i="8"/>
  <c r="AV37" i="8"/>
  <c r="AV20" i="8"/>
  <c r="AV46" i="8"/>
  <c r="BD258" i="7" l="1"/>
  <c r="BD55" i="7"/>
  <c r="BD259" i="7" s="1"/>
  <c r="BD56" i="7"/>
  <c r="BD260" i="7" s="1"/>
  <c r="AP257" i="7"/>
  <c r="AP54" i="7"/>
  <c r="BO257" i="7"/>
  <c r="BO54" i="7"/>
  <c r="AD34" i="8"/>
  <c r="AD258" i="7"/>
  <c r="AD56" i="7"/>
  <c r="AD55" i="7"/>
  <c r="AD259" i="7" s="1"/>
  <c r="BN257" i="7"/>
  <c r="BN54" i="7"/>
  <c r="BB258" i="7"/>
  <c r="BB56" i="7"/>
  <c r="BB260" i="7" s="1"/>
  <c r="BB55" i="7"/>
  <c r="BB259" i="7" s="1"/>
  <c r="BF257" i="7"/>
  <c r="BF54" i="7"/>
  <c r="BI258" i="7"/>
  <c r="BI55" i="7"/>
  <c r="BI259" i="7" s="1"/>
  <c r="BI56" i="7"/>
  <c r="BI260" i="7" s="1"/>
  <c r="BA258" i="7"/>
  <c r="BA55" i="7"/>
  <c r="BA259" i="7" s="1"/>
  <c r="BA56" i="7"/>
  <c r="BA260" i="7" s="1"/>
  <c r="AE34" i="8"/>
  <c r="AE35" i="8"/>
  <c r="AE258" i="7"/>
  <c r="AE55" i="7"/>
  <c r="AE259" i="7" s="1"/>
  <c r="AE56" i="7"/>
  <c r="AJ39" i="8"/>
  <c r="BR257" i="7"/>
  <c r="BR54" i="7"/>
  <c r="AF34" i="8"/>
  <c r="AF35" i="8"/>
  <c r="AF258" i="7"/>
  <c r="AF55" i="7"/>
  <c r="AF259" i="7" s="1"/>
  <c r="AF56" i="7"/>
  <c r="AG48" i="8"/>
  <c r="AG260" i="7"/>
  <c r="BJ257" i="7"/>
  <c r="BJ54" i="7"/>
  <c r="BK257" i="7"/>
  <c r="BK54" i="7"/>
  <c r="AY40" i="8"/>
  <c r="AY39" i="8"/>
  <c r="AY34" i="8"/>
  <c r="AY35" i="8"/>
  <c r="AY258" i="7"/>
  <c r="AY55" i="7"/>
  <c r="AY259" i="7" s="1"/>
  <c r="AY56" i="7"/>
  <c r="AO257" i="7"/>
  <c r="AO54" i="7"/>
  <c r="AS257" i="7"/>
  <c r="AS54" i="7"/>
  <c r="AX257" i="7"/>
  <c r="AX54" i="7"/>
  <c r="AU257" i="7"/>
  <c r="AU54" i="7"/>
  <c r="BM258" i="7"/>
  <c r="BM55" i="7"/>
  <c r="BM259" i="7" s="1"/>
  <c r="BM56" i="7"/>
  <c r="BM260" i="7" s="1"/>
  <c r="AK48" i="8"/>
  <c r="AK260" i="7"/>
  <c r="AC260" i="7"/>
  <c r="BL258" i="7"/>
  <c r="BL55" i="7"/>
  <c r="BL259" i="7" s="1"/>
  <c r="BL56" i="7"/>
  <c r="BL260" i="7" s="1"/>
  <c r="BQ258" i="7"/>
  <c r="BQ55" i="7"/>
  <c r="BQ259" i="7" s="1"/>
  <c r="BQ56" i="7"/>
  <c r="BQ260" i="7" s="1"/>
  <c r="BG258" i="7"/>
  <c r="BG55" i="7"/>
  <c r="BG259" i="7" s="1"/>
  <c r="BG56" i="7"/>
  <c r="BG260" i="7" s="1"/>
  <c r="AG40" i="8"/>
  <c r="BP55" i="7"/>
  <c r="BP259" i="7" s="1"/>
  <c r="BP56" i="7"/>
  <c r="BP260" i="7" s="1"/>
  <c r="BP258" i="7"/>
  <c r="BH258" i="7"/>
  <c r="BH55" i="7"/>
  <c r="BH259" i="7" s="1"/>
  <c r="BH56" i="7"/>
  <c r="BH260" i="7" s="1"/>
  <c r="BE258" i="7"/>
  <c r="BE55" i="7"/>
  <c r="BE259" i="7" s="1"/>
  <c r="BE56" i="7"/>
  <c r="BE260" i="7" s="1"/>
  <c r="BC258" i="7"/>
  <c r="BC55" i="7"/>
  <c r="BC259" i="7" s="1"/>
  <c r="BC56" i="7"/>
  <c r="BC260" i="7" s="1"/>
  <c r="BT258" i="7"/>
  <c r="BT55" i="7"/>
  <c r="BT259" i="7" s="1"/>
  <c r="BT56" i="7"/>
  <c r="BT260" i="7" s="1"/>
  <c r="AR257" i="7"/>
  <c r="AR54" i="7"/>
  <c r="AN257" i="7"/>
  <c r="AN54" i="7"/>
  <c r="AH35" i="8"/>
  <c r="AH40" i="8"/>
  <c r="AH39" i="8"/>
  <c r="AH34" i="8"/>
  <c r="AH258" i="7"/>
  <c r="AH56" i="7"/>
  <c r="AH55" i="7"/>
  <c r="AH259" i="7" s="1"/>
  <c r="AG35" i="8"/>
  <c r="AM257" i="7"/>
  <c r="AM54" i="7"/>
  <c r="AQ257" i="7"/>
  <c r="AQ54" i="7"/>
  <c r="AL257" i="7"/>
  <c r="AL54" i="7"/>
  <c r="AZ257" i="7"/>
  <c r="AZ54" i="7"/>
  <c r="AV257" i="7"/>
  <c r="AV54" i="7"/>
  <c r="AW257" i="7"/>
  <c r="AW54" i="7"/>
  <c r="AT257" i="7"/>
  <c r="AT54" i="7"/>
  <c r="BS257" i="7"/>
  <c r="BS54" i="7"/>
  <c r="AI40" i="8"/>
  <c r="AI39" i="8"/>
  <c r="AI34" i="8"/>
  <c r="AI35" i="8"/>
  <c r="AI258" i="7"/>
  <c r="AI55" i="7"/>
  <c r="AI259" i="7" s="1"/>
  <c r="AI56" i="7"/>
  <c r="AJ260" i="7"/>
  <c r="AJ35" i="8"/>
  <c r="AI48" i="8" l="1"/>
  <c r="AI260" i="7"/>
  <c r="AJ48" i="8"/>
  <c r="AO35" i="8"/>
  <c r="AO40" i="8"/>
  <c r="AO39" i="8"/>
  <c r="AO34" i="8"/>
  <c r="AO258" i="7"/>
  <c r="AO55" i="7"/>
  <c r="AO259" i="7" s="1"/>
  <c r="AO56" i="7"/>
  <c r="AF48" i="8"/>
  <c r="AF260" i="7"/>
  <c r="AD49" i="8"/>
  <c r="AE48" i="8"/>
  <c r="AE260" i="7"/>
  <c r="BN258" i="7"/>
  <c r="BN56" i="7"/>
  <c r="BN260" i="7" s="1"/>
  <c r="BN55" i="7"/>
  <c r="BN259" i="7" s="1"/>
  <c r="AP35" i="8"/>
  <c r="AP40" i="8"/>
  <c r="AP39" i="8"/>
  <c r="AP34" i="8"/>
  <c r="AP258" i="7"/>
  <c r="AP56" i="7"/>
  <c r="AP55" i="7"/>
  <c r="AP259" i="7" s="1"/>
  <c r="BS258" i="7"/>
  <c r="BS55" i="7"/>
  <c r="BS259" i="7" s="1"/>
  <c r="BS56" i="7"/>
  <c r="BS260" i="7" s="1"/>
  <c r="AW35" i="8"/>
  <c r="AW40" i="8"/>
  <c r="AW39" i="8"/>
  <c r="AW34" i="8"/>
  <c r="AW258" i="7"/>
  <c r="AW55" i="7"/>
  <c r="AW259" i="7" s="1"/>
  <c r="AW56" i="7"/>
  <c r="AZ34" i="8"/>
  <c r="AZ35" i="8"/>
  <c r="AZ40" i="8"/>
  <c r="AZ39" i="8"/>
  <c r="AZ258" i="7"/>
  <c r="AZ55" i="7"/>
  <c r="AZ259" i="7" s="1"/>
  <c r="AZ56" i="7"/>
  <c r="AQ40" i="8"/>
  <c r="AQ39" i="8"/>
  <c r="AQ34" i="8"/>
  <c r="AQ35" i="8"/>
  <c r="AQ258" i="7"/>
  <c r="AQ55" i="7"/>
  <c r="AQ259" i="7" s="1"/>
  <c r="AQ56" i="7"/>
  <c r="AN34" i="8"/>
  <c r="AN35" i="8"/>
  <c r="AN40" i="8"/>
  <c r="AN39" i="8"/>
  <c r="AN258" i="7"/>
  <c r="AN55" i="7"/>
  <c r="AN259" i="7" s="1"/>
  <c r="AN56" i="7"/>
  <c r="BK258" i="7"/>
  <c r="BK55" i="7"/>
  <c r="BK259" i="7" s="1"/>
  <c r="BK56" i="7"/>
  <c r="BK260" i="7" s="1"/>
  <c r="BR258" i="7"/>
  <c r="BR56" i="7"/>
  <c r="BR260" i="7" s="1"/>
  <c r="BR55" i="7"/>
  <c r="BR259" i="7" s="1"/>
  <c r="AS35" i="8"/>
  <c r="AS40" i="8"/>
  <c r="AS39" i="8"/>
  <c r="AS34" i="8"/>
  <c r="AS258" i="7"/>
  <c r="AS55" i="7"/>
  <c r="AS259" i="7" s="1"/>
  <c r="AS56" i="7"/>
  <c r="BO258" i="7"/>
  <c r="BO55" i="7"/>
  <c r="BO259" i="7" s="1"/>
  <c r="BO56" i="7"/>
  <c r="BO260" i="7" s="1"/>
  <c r="AU40" i="8"/>
  <c r="AU39" i="8"/>
  <c r="AU34" i="8"/>
  <c r="AU35" i="8"/>
  <c r="AU258" i="7"/>
  <c r="AU55" i="7"/>
  <c r="AU259" i="7" s="1"/>
  <c r="AU56" i="7"/>
  <c r="AY48" i="8"/>
  <c r="AY260" i="7"/>
  <c r="AT35" i="8"/>
  <c r="AT40" i="8"/>
  <c r="AT39" i="8"/>
  <c r="AT34" i="8"/>
  <c r="AT258" i="7"/>
  <c r="AT56" i="7"/>
  <c r="AT55" i="7"/>
  <c r="AT259" i="7" s="1"/>
  <c r="AV34" i="8"/>
  <c r="AV35" i="8"/>
  <c r="AV39" i="8"/>
  <c r="AV40" i="8"/>
  <c r="AV258" i="7"/>
  <c r="AV55" i="7"/>
  <c r="AV259" i="7" s="1"/>
  <c r="AV56" i="7"/>
  <c r="AL35" i="8"/>
  <c r="AL40" i="8"/>
  <c r="AL39" i="8"/>
  <c r="AL34" i="8"/>
  <c r="AL258" i="7"/>
  <c r="AL56" i="7"/>
  <c r="AL55" i="7"/>
  <c r="AL259" i="7" s="1"/>
  <c r="AM40" i="8"/>
  <c r="AM39" i="8"/>
  <c r="AM34" i="8"/>
  <c r="AM258" i="7"/>
  <c r="AM35" i="8"/>
  <c r="AM55" i="7"/>
  <c r="AM259" i="7" s="1"/>
  <c r="AM56" i="7"/>
  <c r="AG49" i="8"/>
  <c r="AH48" i="8"/>
  <c r="AH260" i="7"/>
  <c r="AR34" i="8"/>
  <c r="AR35" i="8"/>
  <c r="AR40" i="8"/>
  <c r="AR39" i="8"/>
  <c r="AR55" i="7"/>
  <c r="AR259" i="7" s="1"/>
  <c r="AR258" i="7"/>
  <c r="AR56" i="7"/>
  <c r="AB49" i="8"/>
  <c r="BJ258" i="7"/>
  <c r="BJ56" i="7"/>
  <c r="BJ260" i="7" s="1"/>
  <c r="BJ55" i="7"/>
  <c r="BJ259" i="7" s="1"/>
  <c r="AE49" i="8"/>
  <c r="BF258" i="7"/>
  <c r="BF56" i="7"/>
  <c r="BF260" i="7" s="1"/>
  <c r="BF55" i="7"/>
  <c r="BF259" i="7" s="1"/>
  <c r="AC49" i="8"/>
  <c r="AD260" i="7"/>
  <c r="AX35" i="8"/>
  <c r="AX40" i="8"/>
  <c r="AX39" i="8"/>
  <c r="AX34" i="8"/>
  <c r="AX258" i="7"/>
  <c r="AX56" i="7"/>
  <c r="AX55" i="7"/>
  <c r="AX259" i="7" s="1"/>
  <c r="AR48" i="8" l="1"/>
  <c r="AQ49" i="8"/>
  <c r="AR260" i="7"/>
  <c r="AV48" i="8"/>
  <c r="AT49" i="8"/>
  <c r="AV260" i="7"/>
  <c r="AS49" i="8"/>
  <c r="AT48" i="8"/>
  <c r="AT260" i="7"/>
  <c r="AU48" i="8"/>
  <c r="AU260" i="7"/>
  <c r="AW48" i="8"/>
  <c r="AW260" i="7"/>
  <c r="AZ48" i="8"/>
  <c r="AZ260" i="7"/>
  <c r="AN49" i="8"/>
  <c r="AO48" i="8"/>
  <c r="AO260" i="7"/>
  <c r="AX48" i="8"/>
  <c r="AX260" i="7"/>
  <c r="AM48" i="8"/>
  <c r="AL49" i="8"/>
  <c r="AM260" i="7"/>
  <c r="AL48" i="8"/>
  <c r="AJ49" i="8"/>
  <c r="AL260" i="7"/>
  <c r="AI49" i="8"/>
  <c r="AR49" i="8"/>
  <c r="AS48" i="8"/>
  <c r="AS260" i="7"/>
  <c r="AQ48" i="8"/>
  <c r="AO49" i="8"/>
  <c r="AQ260" i="7"/>
  <c r="AN48" i="8"/>
  <c r="AM49" i="8"/>
  <c r="AN260" i="7"/>
  <c r="AP48" i="8"/>
  <c r="AP260" i="7"/>
  <c r="AF49" i="8"/>
  <c r="AH49" i="8"/>
</calcChain>
</file>

<file path=xl/sharedStrings.xml><?xml version="1.0" encoding="utf-8"?>
<sst xmlns="http://schemas.openxmlformats.org/spreadsheetml/2006/main" count="9570" uniqueCount="2994">
  <si>
    <t>11-13-2014</t>
  </si>
  <si>
    <t>05-07-2015</t>
  </si>
  <si>
    <t>08-17-2017</t>
  </si>
  <si>
    <t>11-02-2017</t>
  </si>
  <si>
    <t>02-01-2018</t>
  </si>
  <si>
    <t>05-04-2018</t>
  </si>
  <si>
    <t>09-15-2014</t>
  </si>
  <si>
    <t>01-29-2015</t>
  </si>
  <si>
    <t>04-01-2014</t>
  </si>
  <si>
    <t>07-01-2014</t>
  </si>
  <si>
    <t>10-01-2014</t>
  </si>
  <si>
    <t>01-01-2015</t>
  </si>
  <si>
    <t>04-01-2015</t>
  </si>
  <si>
    <t>07-01-2015</t>
  </si>
  <si>
    <t>10-01-2015</t>
  </si>
  <si>
    <t>01-01-2016</t>
  </si>
  <si>
    <t>04-01-2016</t>
  </si>
  <si>
    <t>07-01-2016</t>
  </si>
  <si>
    <t>10-01-2016</t>
  </si>
  <si>
    <t>01-01-2017</t>
  </si>
  <si>
    <t>04-01-2017</t>
  </si>
  <si>
    <t>07-01-2017</t>
  </si>
  <si>
    <t>10-01-2017</t>
  </si>
  <si>
    <t>01-01-2018</t>
  </si>
  <si>
    <t>04-01-2018</t>
  </si>
  <si>
    <t>07-01-2018</t>
  </si>
  <si>
    <t>10-01-2018</t>
  </si>
  <si>
    <t>01-01-2019</t>
  </si>
  <si>
    <t>Q</t>
  </si>
  <si>
    <t>Y</t>
  </si>
  <si>
    <t>QYTD</t>
  </si>
  <si>
    <t>H</t>
  </si>
  <si>
    <t>Element ID</t>
  </si>
  <si>
    <t>RefElementID</t>
  </si>
  <si>
    <t>Template Unit</t>
  </si>
  <si>
    <t>ParentTaxonomy</t>
  </si>
  <si>
    <t>IsActive</t>
  </si>
  <si>
    <t>IsSegment</t>
  </si>
  <si>
    <t>Unit Factor</t>
  </si>
  <si>
    <t>Weight</t>
  </si>
  <si>
    <t>GXbrleleID</t>
  </si>
  <si>
    <t>XbrlEleID</t>
  </si>
  <si>
    <t>GXbrlTaxonomy</t>
  </si>
  <si>
    <t>CoXbrlTaxonomy</t>
  </si>
  <si>
    <t>TransformID</t>
  </si>
  <si>
    <t>DivID</t>
  </si>
  <si>
    <t>FormID</t>
  </si>
  <si>
    <t>IsHidden</t>
  </si>
  <si>
    <t>CyCalcType</t>
  </si>
  <si>
    <t>ElementType</t>
  </si>
  <si>
    <t>DataType</t>
  </si>
  <si>
    <t>PeriodType</t>
  </si>
  <si>
    <t>Currency</t>
  </si>
  <si>
    <t>Symbol</t>
  </si>
  <si>
    <t>Unit</t>
  </si>
  <si>
    <t>Description</t>
  </si>
  <si>
    <t>Q1 15</t>
  </si>
  <si>
    <t>Q2 15</t>
  </si>
  <si>
    <t>Q3 15</t>
  </si>
  <si>
    <t>Q4 15</t>
  </si>
  <si>
    <t>FY 15</t>
  </si>
  <si>
    <t>Q1 16</t>
  </si>
  <si>
    <t>Q2 16</t>
  </si>
  <si>
    <t>Q3 16</t>
  </si>
  <si>
    <t>Q4 16</t>
  </si>
  <si>
    <t>FY 16</t>
  </si>
  <si>
    <t>Q1 17</t>
  </si>
  <si>
    <t>Q2 17</t>
  </si>
  <si>
    <t>Q3 17</t>
  </si>
  <si>
    <t>Q4 17</t>
  </si>
  <si>
    <t>FY 17</t>
  </si>
  <si>
    <t>Q1 18</t>
  </si>
  <si>
    <t>Q2 18</t>
  </si>
  <si>
    <t>Q3 18</t>
  </si>
  <si>
    <t>Q4 18</t>
  </si>
  <si>
    <t>FY 18</t>
  </si>
  <si>
    <t>Q1 19</t>
  </si>
  <si>
    <t>Q2 19</t>
  </si>
  <si>
    <t>Q3 19</t>
  </si>
  <si>
    <t>Q4 19</t>
  </si>
  <si>
    <t>FY 19</t>
  </si>
  <si>
    <t>YTD Q1 15</t>
  </si>
  <si>
    <t>YTD Q2 15</t>
  </si>
  <si>
    <t>YTD Q3 15</t>
  </si>
  <si>
    <t>YTD Q4 15</t>
  </si>
  <si>
    <t>YTD Q1 16</t>
  </si>
  <si>
    <t>YTD Q2 16</t>
  </si>
  <si>
    <t>YTD Q3 16</t>
  </si>
  <si>
    <t>YTD Q4 16</t>
  </si>
  <si>
    <t>YTD Q1 17</t>
  </si>
  <si>
    <t>YTD Q2 17</t>
  </si>
  <si>
    <t>YTD Q3 17</t>
  </si>
  <si>
    <t>YTD Q4 17</t>
  </si>
  <si>
    <t>YTD Q1 18</t>
  </si>
  <si>
    <t>YTD Q2 18</t>
  </si>
  <si>
    <t>YTD Q3 18</t>
  </si>
  <si>
    <t>YTD Q4 18</t>
  </si>
  <si>
    <t>YTD Q1 19</t>
  </si>
  <si>
    <t>YTD Q2 19</t>
  </si>
  <si>
    <t>YTD Q3 19</t>
  </si>
  <si>
    <t>YTD Q4 19</t>
  </si>
  <si>
    <t>H1 15</t>
  </si>
  <si>
    <t>H2 15</t>
  </si>
  <si>
    <t>H1 16</t>
  </si>
  <si>
    <t>H2 16</t>
  </si>
  <si>
    <t>H1 17</t>
  </si>
  <si>
    <t>H2 17</t>
  </si>
  <si>
    <t>H1 18</t>
  </si>
  <si>
    <t>H2 18</t>
  </si>
  <si>
    <t>H1 19</t>
  </si>
  <si>
    <t>H2 19</t>
  </si>
  <si>
    <t>Period End Date</t>
  </si>
  <si>
    <t>06-30-2014</t>
  </si>
  <si>
    <t>09-30-2014</t>
  </si>
  <si>
    <t>12-31-2014</t>
  </si>
  <si>
    <t>03-31-2015</t>
  </si>
  <si>
    <t>06-30-2015</t>
  </si>
  <si>
    <t>09-30-2015</t>
  </si>
  <si>
    <t>12-31-2015</t>
  </si>
  <si>
    <t>03-31-2016</t>
  </si>
  <si>
    <t>06-30-2016</t>
  </si>
  <si>
    <t>09-30-2016</t>
  </si>
  <si>
    <t>12-31-2016</t>
  </si>
  <si>
    <t>03-31-2017</t>
  </si>
  <si>
    <t>06-30-2017</t>
  </si>
  <si>
    <t>09-30-2017</t>
  </si>
  <si>
    <t>12-31-2017</t>
  </si>
  <si>
    <t>03-31-2018</t>
  </si>
  <si>
    <t>06-30-2018</t>
  </si>
  <si>
    <t>09-30-2018</t>
  </si>
  <si>
    <t>12-31-2018</t>
  </si>
  <si>
    <t>03-31-2019</t>
  </si>
  <si>
    <t>Latest Filing Date</t>
  </si>
  <si>
    <t>08-12-2015</t>
  </si>
  <si>
    <t>10-27-2015</t>
  </si>
  <si>
    <t>01-29-2016</t>
  </si>
  <si>
    <t>05-05-2016</t>
  </si>
  <si>
    <t>08-11-2016</t>
  </si>
  <si>
    <t>11-02-2016</t>
  </si>
  <si>
    <t>01-24-2017</t>
  </si>
  <si>
    <t>05-18-2017</t>
  </si>
  <si>
    <t>08-23-2018</t>
  </si>
  <si>
    <t>11-02-2018</t>
  </si>
  <si>
    <t>01-30-2019</t>
  </si>
  <si>
    <t>05-15-2019</t>
  </si>
  <si>
    <t>08-12-2016</t>
  </si>
  <si>
    <t>23681101526995</t>
  </si>
  <si>
    <t>virtua_23681101526995</t>
  </si>
  <si>
    <t>None</t>
  </si>
  <si>
    <t>Abstract</t>
  </si>
  <si>
    <t>Cash flows from operating activities:</t>
  </si>
  <si>
    <t>2368110152713</t>
  </si>
  <si>
    <t>virtua_2368110152713</t>
  </si>
  <si>
    <t>Monetary</t>
  </si>
  <si>
    <t>Duration</t>
  </si>
  <si>
    <t>RMB</t>
  </si>
  <si>
    <t>Million</t>
  </si>
  <si>
    <t>Net income</t>
  </si>
  <si>
    <t>2368110152752</t>
  </si>
  <si>
    <t>virtua_2368110152752</t>
  </si>
  <si>
    <t>Adjustments to reconcile net income to net cash provided by operating activities:</t>
  </si>
  <si>
    <t xml:space="preserve"> </t>
  </si>
  <si>
    <t>2368110152771</t>
  </si>
  <si>
    <t>virtua_2368110152771</t>
  </si>
  <si>
    <t>Revaluation of previously held equity interest related to step acquisitions</t>
  </si>
  <si>
    <t>23681101527110</t>
  </si>
  <si>
    <t>virtua_23681101527110</t>
  </si>
  <si>
    <t>Loss on disposals of equity investees</t>
  </si>
  <si>
    <t>23681101527127</t>
  </si>
  <si>
    <t>virtua_23681101527127</t>
  </si>
  <si>
    <t>Realized and unrealized loss (gain) related to investment securities</t>
  </si>
  <si>
    <t>23681101527164</t>
  </si>
  <si>
    <t>virtua_23681101527164</t>
  </si>
  <si>
    <t>Change in fair value of other assets and liabilities</t>
  </si>
  <si>
    <t>23681101527203</t>
  </si>
  <si>
    <t>virtua_23681101527203</t>
  </si>
  <si>
    <t>Gain on disposals of subsidiaries</t>
  </si>
  <si>
    <t>23681122347389</t>
  </si>
  <si>
    <t>virtua_23681122347389</t>
  </si>
  <si>
    <t>EUR</t>
  </si>
  <si>
    <t>Amortization of restructuring reserve</t>
  </si>
  <si>
    <t>23681101527221</t>
  </si>
  <si>
    <t>virtua_23681101527221</t>
  </si>
  <si>
    <t>Depreciation and amortization of property and equipment and land use rights</t>
  </si>
  <si>
    <t>23681101527263</t>
  </si>
  <si>
    <t>virtua_23681101527263</t>
  </si>
  <si>
    <t>Amortization of intangible assets</t>
  </si>
  <si>
    <t>23681101527303</t>
  </si>
  <si>
    <t>virtua_23681101527303</t>
  </si>
  <si>
    <t>Share-based compensation expense</t>
  </si>
  <si>
    <t>23681101527341</t>
  </si>
  <si>
    <t>virtua_23681101527341</t>
  </si>
  <si>
    <t>Gain on disposals of property and equipment</t>
  </si>
  <si>
    <t>23681101527381</t>
  </si>
  <si>
    <t>virtua_23681101527381</t>
  </si>
  <si>
    <t>Share of results of equity investees</t>
  </si>
  <si>
    <t>23681101527419</t>
  </si>
  <si>
    <t>virtua_23681101527419</t>
  </si>
  <si>
    <t>Deferred income taxes</t>
  </si>
  <si>
    <t>23681101527458</t>
  </si>
  <si>
    <t>virtua_23681101527458</t>
  </si>
  <si>
    <t>Allowance for doubtful accounts relating to micro loans</t>
  </si>
  <si>
    <t>23681101527494</t>
  </si>
  <si>
    <t>virtua_23681101527494</t>
  </si>
  <si>
    <t>Changes in assets and liabilities net of effects of acquisitions and disposals:</t>
  </si>
  <si>
    <t>23681101527513</t>
  </si>
  <si>
    <t>virtua_23681101527513</t>
  </si>
  <si>
    <t>Restricted cash and escrow receivables</t>
  </si>
  <si>
    <t>23681101527549</t>
  </si>
  <si>
    <t>virtua_23681101527549</t>
  </si>
  <si>
    <t>Loan receivables</t>
  </si>
  <si>
    <t>23681101527592</t>
  </si>
  <si>
    <t>virtua_23681101527592</t>
  </si>
  <si>
    <t>Prepayments receivables and other assets</t>
  </si>
  <si>
    <t>23681101527629</t>
  </si>
  <si>
    <t>virtua_23681101527629</t>
  </si>
  <si>
    <t>Income tax payable</t>
  </si>
  <si>
    <t>23681101527668</t>
  </si>
  <si>
    <t>virtua_23681101527668</t>
  </si>
  <si>
    <t>Escrow money payable</t>
  </si>
  <si>
    <t>23681101527704</t>
  </si>
  <si>
    <t>virtua_23681101527704</t>
  </si>
  <si>
    <t>Accrued expenses accounts payable and other liabilities</t>
  </si>
  <si>
    <t>23681101527741</t>
  </si>
  <si>
    <t>virtua_23681101527741</t>
  </si>
  <si>
    <t>Merchant deposits</t>
  </si>
  <si>
    <t>23681101527778</t>
  </si>
  <si>
    <t>virtua_23681101527778</t>
  </si>
  <si>
    <t>Deferred revenue and customer advances</t>
  </si>
  <si>
    <t>23681101527826</t>
  </si>
  <si>
    <t>virtua_23681101527826</t>
  </si>
  <si>
    <t>Net cash provided by operating activities</t>
  </si>
  <si>
    <t>23681101527888</t>
  </si>
  <si>
    <t>virtua_23681101527888</t>
  </si>
  <si>
    <t>Cash flows from investing activities:</t>
  </si>
  <si>
    <t>23681101527913</t>
  </si>
  <si>
    <t>virtua_23681101527913</t>
  </si>
  <si>
    <t>(Increase) Decrease in short-term investments net</t>
  </si>
  <si>
    <t>23681101527990</t>
  </si>
  <si>
    <t>virtua_23681101527990</t>
  </si>
  <si>
    <t>Decrease (Increase) in restricted cash</t>
  </si>
  <si>
    <t>2368110152854</t>
  </si>
  <si>
    <t>virtua_2368110152854</t>
  </si>
  <si>
    <t>(Increase) Decrease in trading investment securities net</t>
  </si>
  <si>
    <t>2368110152891</t>
  </si>
  <si>
    <t>virtua_2368110152891</t>
  </si>
  <si>
    <t>Acquisitions of available-for-sale investment securities</t>
  </si>
  <si>
    <t>2368112241379</t>
  </si>
  <si>
    <t>virtua_2368112241379</t>
  </si>
  <si>
    <t>Acquisitions of available-for-sale and held-to-maturity investment securities</t>
  </si>
  <si>
    <t>23681101528125</t>
  </si>
  <si>
    <t>virtua_23681101528125</t>
  </si>
  <si>
    <t>Acquisitions of</t>
  </si>
  <si>
    <t>23681101528140</t>
  </si>
  <si>
    <t>virtua_23681101528140</t>
  </si>
  <si>
    <t>- Land use rights and construction in progress</t>
  </si>
  <si>
    <t>23681101528173</t>
  </si>
  <si>
    <t>virtua_23681101528173</t>
  </si>
  <si>
    <t>- Other property equipment and intangible assets</t>
  </si>
  <si>
    <t>23681101528210</t>
  </si>
  <si>
    <t>virtua_23681101528210</t>
  </si>
  <si>
    <t>Cash paid for business combinations net of cash acquired</t>
  </si>
  <si>
    <t>23681101528242</t>
  </si>
  <si>
    <t>virtua_23681101528242</t>
  </si>
  <si>
    <t>Deconsolidation and disposal of subsidiaries net of cash proceeds</t>
  </si>
  <si>
    <t>23681101528257</t>
  </si>
  <si>
    <t>virtua_23681101528257</t>
  </si>
  <si>
    <t>Loans to employees net of repayments</t>
  </si>
  <si>
    <t>23681101528289</t>
  </si>
  <si>
    <t>virtua_23681101528289</t>
  </si>
  <si>
    <t>Acquisitions of equity investees</t>
  </si>
  <si>
    <t>23681101528323</t>
  </si>
  <si>
    <t>virtua_23681101528323</t>
  </si>
  <si>
    <t>Disposals of equity investees</t>
  </si>
  <si>
    <t>23681101528338</t>
  </si>
  <si>
    <t>virtua_23681101528338</t>
  </si>
  <si>
    <t>Net cash used in investing activities</t>
  </si>
  <si>
    <t>236811016779</t>
  </si>
  <si>
    <t>virtua_236811016779</t>
  </si>
  <si>
    <t>Cash flows from financing activities:</t>
  </si>
  <si>
    <t>2368110167100</t>
  </si>
  <si>
    <t>virtua_2368110167100</t>
  </si>
  <si>
    <t>Issuance of ordinary shares including repayment of loan and interest receivable on employee loans for the exercise of ordinary
shares</t>
  </si>
  <si>
    <t>2368110167143</t>
  </si>
  <si>
    <t>virtua_2368110167143</t>
  </si>
  <si>
    <t>Repurchase of ordinary shares</t>
  </si>
  <si>
    <t>23681122441144</t>
  </si>
  <si>
    <t>virtua_23681122441144</t>
  </si>
  <si>
    <t>Issuance of (Repurchase from) ordinary shares to non-controlling interest for Partner Capital Investment Plan</t>
  </si>
  <si>
    <t>2368110167183</t>
  </si>
  <si>
    <t>virtua_2368110167183</t>
  </si>
  <si>
    <t>Redemption of Redeemable Preference Shares</t>
  </si>
  <si>
    <t>23681122458813</t>
  </si>
  <si>
    <t>virtua_23681122458813</t>
  </si>
  <si>
    <t>Payment of dividend on Convertible Preference Shares</t>
  </si>
  <si>
    <t>2368110167202</t>
  </si>
  <si>
    <t>virtua_2368110167202</t>
  </si>
  <si>
    <t>Acquisition of the remaining noncontrolling interest in a subsidiary</t>
  </si>
  <si>
    <t>2368112252646</t>
  </si>
  <si>
    <t>virtua_2368112252646</t>
  </si>
  <si>
    <t>Dividend paid by a consolidated subsidiary to non-controlling interests</t>
  </si>
  <si>
    <t>2368110167219</t>
  </si>
  <si>
    <t>virtua_2368110167219</t>
  </si>
  <si>
    <t>Capital injection from noncontrolling interests</t>
  </si>
  <si>
    <t>23681122544640</t>
  </si>
  <si>
    <t>virtua_23681122544640</t>
  </si>
  <si>
    <t>Deemed disposals of partial interest in a subsidiary arising from exercise or vesting of share-based awards</t>
  </si>
  <si>
    <t>2368110167258</t>
  </si>
  <si>
    <t>virtua_2368110167258</t>
  </si>
  <si>
    <t>Proceeds from secured borrowings relating to micro loans</t>
  </si>
  <si>
    <t>2368110167298</t>
  </si>
  <si>
    <t>virtua_2368110167298</t>
  </si>
  <si>
    <t>Repayment of secured borrowings relating to micro loans</t>
  </si>
  <si>
    <t>2368110167339</t>
  </si>
  <si>
    <t>virtua_2368110167339</t>
  </si>
  <si>
    <t>Proceeds from current bank borrowings</t>
  </si>
  <si>
    <t>2368110167378</t>
  </si>
  <si>
    <t>virtua_2368110167378</t>
  </si>
  <si>
    <t>Repayment of current bank borrowings</t>
  </si>
  <si>
    <t>2368110167416</t>
  </si>
  <si>
    <t>virtua_2368110167416</t>
  </si>
  <si>
    <t>Proceeds from non-current bank borrowings</t>
  </si>
  <si>
    <t>2368110167457</t>
  </si>
  <si>
    <t>virtua_2368110167457</t>
  </si>
  <si>
    <t>Repayment of non-current bank borrowings</t>
  </si>
  <si>
    <t>2368110167475</t>
  </si>
  <si>
    <t>virtua_2368110167475</t>
  </si>
  <si>
    <t>Net cash provided by financing activities</t>
  </si>
  <si>
    <t>2368110167517</t>
  </si>
  <si>
    <t>virtua_2368110167517</t>
  </si>
  <si>
    <t xml:space="preserve">Effect of   exchange rate changes on cash and cash equivalents restricted cash and   escrow receivables (1)    </t>
  </si>
  <si>
    <t>2368110167557</t>
  </si>
  <si>
    <t>virtua_2368110167557</t>
  </si>
  <si>
    <t xml:space="preserve">Increase   (decrease) in cash and cash equivalents restricted cash and escrow   receivables    </t>
  </si>
  <si>
    <t>2368110167598</t>
  </si>
  <si>
    <t>virtua_2368110167598</t>
  </si>
  <si>
    <t xml:space="preserve">Cash and cash   equivalents restricted cash and escrow receivables at beginning of period    </t>
  </si>
  <si>
    <t>2368110167637</t>
  </si>
  <si>
    <t>virtua_2368110167637</t>
  </si>
  <si>
    <t xml:space="preserve">Cash and cash   equivalents restricted cash and escrow receivables at end of period    </t>
  </si>
  <si>
    <t>2368194138532</t>
  </si>
  <si>
    <t>virtua_2368194138532</t>
  </si>
  <si>
    <t>2368194138575</t>
  </si>
  <si>
    <t>virtua_2368194138575</t>
  </si>
  <si>
    <t>Virtua Validations</t>
  </si>
  <si>
    <t>2368194138623</t>
  </si>
  <si>
    <t>virtua_2368194138623</t>
  </si>
  <si>
    <t>2368194155969</t>
  </si>
  <si>
    <t>virtua_2368194155969</t>
  </si>
  <si>
    <t>236819421197</t>
  </si>
  <si>
    <t>virtua_236819421197</t>
  </si>
  <si>
    <t>2368194234114</t>
  </si>
  <si>
    <t>virtua_2368194234114</t>
  </si>
  <si>
    <t>(Decrease) Increase in cash and cash equivalents</t>
  </si>
  <si>
    <t>2368194245274</t>
  </si>
  <si>
    <t>virtua_2368194245274</t>
  </si>
  <si>
    <t>Cash and cash equivalents at end of period</t>
  </si>
  <si>
    <t>23681122839174</t>
  </si>
  <si>
    <t>virtua_23681122839174</t>
  </si>
  <si>
    <t>Validations</t>
  </si>
  <si>
    <t>236811230687</t>
  </si>
  <si>
    <t>virtua_236811230687</t>
  </si>
  <si>
    <t>USD</t>
  </si>
  <si>
    <t>23681123051818</t>
  </si>
  <si>
    <t>virtua_23681123051818</t>
  </si>
  <si>
    <t>2368112312218</t>
  </si>
  <si>
    <t>virtua_2368112312218</t>
  </si>
  <si>
    <t>23681123113752</t>
  </si>
  <si>
    <t>virtua_23681123113752</t>
  </si>
  <si>
    <t>2368112312561</t>
  </si>
  <si>
    <t>virtua_2368112312561</t>
  </si>
  <si>
    <t>236811126524</t>
  </si>
  <si>
    <t>virtua_236811126524</t>
  </si>
  <si>
    <t>GMV(in billions of RMB)(1)</t>
  </si>
  <si>
    <t>236811126542</t>
  </si>
  <si>
    <t>virtua_236811126542</t>
  </si>
  <si>
    <t>Billion</t>
  </si>
  <si>
    <t>Taobao Marketplace GMV</t>
  </si>
  <si>
    <t>236811126578</t>
  </si>
  <si>
    <t>virtua_236811126578</t>
  </si>
  <si>
    <t>Tmall GMV</t>
  </si>
  <si>
    <t>236811126610</t>
  </si>
  <si>
    <t>virtua_236811126610</t>
  </si>
  <si>
    <t>Total GMV</t>
  </si>
  <si>
    <t>236811126640</t>
  </si>
  <si>
    <t>virtua_236811126640</t>
  </si>
  <si>
    <t>Percentage</t>
  </si>
  <si>
    <t>Instance</t>
  </si>
  <si>
    <t>Actual</t>
  </si>
  <si>
    <t>Mobile GMV (as a percentage of total GMV)</t>
  </si>
  <si>
    <t>23681111924902</t>
  </si>
  <si>
    <t>virtua_23681111924902</t>
  </si>
  <si>
    <t>China retail marketplaces:</t>
  </si>
  <si>
    <t>23681111924919</t>
  </si>
  <si>
    <t>virtua_23681111924919</t>
  </si>
  <si>
    <t>GMV</t>
  </si>
  <si>
    <t>23681111924948</t>
  </si>
  <si>
    <t>virtua_23681111924948</t>
  </si>
  <si>
    <t>Mobile GMV</t>
  </si>
  <si>
    <t>23681111924976</t>
  </si>
  <si>
    <t>virtua_23681111924976</t>
  </si>
  <si>
    <t>as a percentage of GMV</t>
  </si>
  <si>
    <t>2368111192555</t>
  </si>
  <si>
    <t>virtua_2368111192555</t>
  </si>
  <si>
    <t>Revenue</t>
  </si>
  <si>
    <t>2368111192583</t>
  </si>
  <si>
    <t>virtua_2368111192583</t>
  </si>
  <si>
    <t>Mobile revenue</t>
  </si>
  <si>
    <t>23681111925115</t>
  </si>
  <si>
    <t>virtua_23681111925115</t>
  </si>
  <si>
    <t>as a percentage of revenue</t>
  </si>
  <si>
    <t>23681111925200</t>
  </si>
  <si>
    <t>virtua_23681111925200</t>
  </si>
  <si>
    <t>Monetization rate</t>
  </si>
  <si>
    <t>23681111925286</t>
  </si>
  <si>
    <t>virtua_23681111925286</t>
  </si>
  <si>
    <t>Mobile monetization rate</t>
  </si>
  <si>
    <t>23681112159609</t>
  </si>
  <si>
    <t>virtua_23681112159609</t>
  </si>
  <si>
    <t>Revenue by segments</t>
  </si>
  <si>
    <t>23681112130716</t>
  </si>
  <si>
    <t>virtua_23681112130716</t>
  </si>
  <si>
    <t>Core commerce(i)</t>
  </si>
  <si>
    <t>23681112130835</t>
  </si>
  <si>
    <t>virtua_23681112130835</t>
  </si>
  <si>
    <t>Cloud computing(ii)</t>
  </si>
  <si>
    <t>23681112130941</t>
  </si>
  <si>
    <t>virtua_23681112130941</t>
  </si>
  <si>
    <t>Digital media   and entertainment(iii)</t>
  </si>
  <si>
    <t>2368111213132</t>
  </si>
  <si>
    <t>virtua_2368111213132</t>
  </si>
  <si>
    <t>Innovation   initiatives and others(iv)</t>
  </si>
  <si>
    <t>23681112131126</t>
  </si>
  <si>
    <t>virtua_23681112131126</t>
  </si>
  <si>
    <t>Total</t>
  </si>
  <si>
    <t>23681122917125</t>
  </si>
  <si>
    <t>virtua_23681122917125</t>
  </si>
  <si>
    <t>ALIBABA GROUP HOLDING LIMITED  REVENUE</t>
  </si>
  <si>
    <t>23681112519846</t>
  </si>
  <si>
    <t>virtua_23681112519846</t>
  </si>
  <si>
    <t>China commerce</t>
  </si>
  <si>
    <t>2368116028169</t>
  </si>
  <si>
    <t>virtua_2368116028169</t>
  </si>
  <si>
    <t>Thousand</t>
  </si>
  <si>
    <t>- Customer   management</t>
  </si>
  <si>
    <t>2368116028246</t>
  </si>
  <si>
    <t>virtua_2368116028246</t>
  </si>
  <si>
    <t>- Commission</t>
  </si>
  <si>
    <t>2368116028317</t>
  </si>
  <si>
    <t>virtua_2368116028317</t>
  </si>
  <si>
    <t>- Others</t>
  </si>
  <si>
    <t>23681112519867</t>
  </si>
  <si>
    <t>virtua_23681112519867</t>
  </si>
  <si>
    <t>China commerce retail</t>
  </si>
  <si>
    <t>12769</t>
  </si>
  <si>
    <t>12639.00</t>
  </si>
  <si>
    <t>25408.00</t>
  </si>
  <si>
    <t>23681112519907</t>
  </si>
  <si>
    <t>virtua_23681112519907</t>
  </si>
  <si>
    <t>China commerce wholesale</t>
  </si>
  <si>
    <t>790</t>
  </si>
  <si>
    <t>709.00</t>
  </si>
  <si>
    <t>1499.00</t>
  </si>
  <si>
    <t>23681112519952</t>
  </si>
  <si>
    <t>virtua_23681112519952</t>
  </si>
  <si>
    <t>Total China commerce</t>
  </si>
  <si>
    <t>13559</t>
  </si>
  <si>
    <t>23681112519999</t>
  </si>
  <si>
    <t>virtua_23681112519999</t>
  </si>
  <si>
    <t>International commerce</t>
  </si>
  <si>
    <t xml:space="preserve">     </t>
  </si>
  <si>
    <t>2368111252021</t>
  </si>
  <si>
    <t>virtua_2368111252021</t>
  </si>
  <si>
    <t>International commerce Retail</t>
  </si>
  <si>
    <t>419</t>
  </si>
  <si>
    <t>358.00</t>
  </si>
  <si>
    <t>777</t>
  </si>
  <si>
    <t>2368111252062</t>
  </si>
  <si>
    <t>virtua_2368111252062</t>
  </si>
  <si>
    <t>International commerce Wholesale</t>
  </si>
  <si>
    <t>1198</t>
  </si>
  <si>
    <t>1111.00</t>
  </si>
  <si>
    <t>2309</t>
  </si>
  <si>
    <t>2368111252094</t>
  </si>
  <si>
    <t>virtua_2368111252094</t>
  </si>
  <si>
    <t>Total International commerce</t>
  </si>
  <si>
    <t>1617</t>
  </si>
  <si>
    <t>2368192922679</t>
  </si>
  <si>
    <t>virtua_2368192922679</t>
  </si>
  <si>
    <t>Cainiao logistics services</t>
  </si>
  <si>
    <t>23681122857897</t>
  </si>
  <si>
    <t>virtua_23681122857897</t>
  </si>
  <si>
    <t xml:space="preserve">Local consumer services    </t>
  </si>
  <si>
    <t>23681112520157</t>
  </si>
  <si>
    <t>virtua_23681112520157</t>
  </si>
  <si>
    <t>Others</t>
  </si>
  <si>
    <t>1368</t>
  </si>
  <si>
    <t>718.00</t>
  </si>
  <si>
    <t>2086</t>
  </si>
  <si>
    <t>236819443163</t>
  </si>
  <si>
    <t>virtua_236819443163</t>
  </si>
  <si>
    <t xml:space="preserve">Total core   commerce:    </t>
  </si>
  <si>
    <t>23681112520127</t>
  </si>
  <si>
    <t>virtua_23681112520127</t>
  </si>
  <si>
    <t>Cloud computing and Internet infrastructure</t>
  </si>
  <si>
    <t>285</t>
  </si>
  <si>
    <t>236.00</t>
  </si>
  <si>
    <t>521</t>
  </si>
  <si>
    <t>236819444996</t>
  </si>
  <si>
    <t>virtua_236819444996</t>
  </si>
  <si>
    <t xml:space="preserve">Digital media   and entertainment    </t>
  </si>
  <si>
    <t>236819458424</t>
  </si>
  <si>
    <t>virtua_236819458424</t>
  </si>
  <si>
    <t xml:space="preserve">Innovation   initiatives and others    </t>
  </si>
  <si>
    <t>23681112520188</t>
  </si>
  <si>
    <t>virtua_23681112520188</t>
  </si>
  <si>
    <t>Total revenue</t>
  </si>
  <si>
    <t>16829</t>
  </si>
  <si>
    <t>15771.00</t>
  </si>
  <si>
    <t>32600</t>
  </si>
  <si>
    <t>236811146032</t>
  </si>
  <si>
    <t>virtua_236811146032</t>
  </si>
  <si>
    <t xml:space="preserve">China Commerce
</t>
  </si>
  <si>
    <t>236811146052</t>
  </si>
  <si>
    <t>virtua_236811146052</t>
  </si>
  <si>
    <t>China commerce retail business revenue</t>
  </si>
  <si>
    <t>236811146071</t>
  </si>
  <si>
    <t>virtua_236811146071</t>
  </si>
  <si>
    <t>Online Marketing Services</t>
  </si>
  <si>
    <t>8400.00</t>
  </si>
  <si>
    <t>16656</t>
  </si>
  <si>
    <t>236811146099</t>
  </si>
  <si>
    <t>virtua_236811146099</t>
  </si>
  <si>
    <t>Commission</t>
  </si>
  <si>
    <t>4026.00</t>
  </si>
  <si>
    <t>8303</t>
  </si>
  <si>
    <t>2368111460131</t>
  </si>
  <si>
    <t>virtua_2368111460131</t>
  </si>
  <si>
    <t>Others(1)</t>
  </si>
  <si>
    <t>213.00</t>
  </si>
  <si>
    <t>449</t>
  </si>
  <si>
    <t>2368111460162</t>
  </si>
  <si>
    <t>virtua_2368111460162</t>
  </si>
  <si>
    <t>China commerce wholesale business</t>
  </si>
  <si>
    <t>1499</t>
  </si>
  <si>
    <t>2368111460191</t>
  </si>
  <si>
    <t>virtua_2368111460191</t>
  </si>
  <si>
    <t>13348.00</t>
  </si>
  <si>
    <t>26907</t>
  </si>
  <si>
    <t>23681114726159</t>
  </si>
  <si>
    <t>virtua_23681114726159</t>
  </si>
  <si>
    <t xml:space="preserve">International Commerce revenue
</t>
  </si>
  <si>
    <t>23681114726180</t>
  </si>
  <si>
    <t>virtua_23681114726180</t>
  </si>
  <si>
    <t>International commerce retail business</t>
  </si>
  <si>
    <t>1331</t>
  </si>
  <si>
    <t>23681114726213</t>
  </si>
  <si>
    <t>virtua_23681114726213</t>
  </si>
  <si>
    <t>International commerce wholesale business</t>
  </si>
  <si>
    <t>3518</t>
  </si>
  <si>
    <t>23681114726243</t>
  </si>
  <si>
    <t>virtua_23681114726243</t>
  </si>
  <si>
    <t>3086</t>
  </si>
  <si>
    <t>4849</t>
  </si>
  <si>
    <t>23681112340342</t>
  </si>
  <si>
    <t>virtua_23681112340342</t>
  </si>
  <si>
    <t>Income (loss) from operations by segments</t>
  </si>
  <si>
    <t>2368111238665</t>
  </si>
  <si>
    <t>virtua_2368111238665</t>
  </si>
  <si>
    <t>Core commerce</t>
  </si>
  <si>
    <t>2368111238765</t>
  </si>
  <si>
    <t>virtua_2368111238765</t>
  </si>
  <si>
    <t>Cloud computing</t>
  </si>
  <si>
    <t>2368111238855</t>
  </si>
  <si>
    <t>virtua_2368111238855</t>
  </si>
  <si>
    <t>Digital media   and entertainment</t>
  </si>
  <si>
    <t>2368111238941</t>
  </si>
  <si>
    <t>virtua_2368111238941</t>
  </si>
  <si>
    <t>Innovation   initiatives and others</t>
  </si>
  <si>
    <t>236811123925</t>
  </si>
  <si>
    <t>virtua_236811123925</t>
  </si>
  <si>
    <t>Unallocated</t>
  </si>
  <si>
    <t>2368111239108</t>
  </si>
  <si>
    <t>virtua_2368111239108</t>
  </si>
  <si>
    <t>23681123022765</t>
  </si>
  <si>
    <t>virtua_23681123022765</t>
  </si>
  <si>
    <t>Share-based compensation expense by function</t>
  </si>
  <si>
    <t>23681123139307</t>
  </si>
  <si>
    <t>virtua_23681123139307</t>
  </si>
  <si>
    <t>Cost of revenue</t>
  </si>
  <si>
    <t>1155</t>
  </si>
  <si>
    <t>593.00</t>
  </si>
  <si>
    <t>1748</t>
  </si>
  <si>
    <t>3161</t>
  </si>
  <si>
    <t>23681123139338</t>
  </si>
  <si>
    <t>virtua_23681123139338</t>
  </si>
  <si>
    <t>Product development expenses</t>
  </si>
  <si>
    <t>700</t>
  </si>
  <si>
    <t>245.00</t>
  </si>
  <si>
    <t>945</t>
  </si>
  <si>
    <t>2211</t>
  </si>
  <si>
    <t>23681123139372</t>
  </si>
  <si>
    <t>virtua_23681123139372</t>
  </si>
  <si>
    <t>Sales and marketing expenses</t>
  </si>
  <si>
    <t>173</t>
  </si>
  <si>
    <t>62.00</t>
  </si>
  <si>
    <t>235</t>
  </si>
  <si>
    <t>637</t>
  </si>
  <si>
    <t>23681123139404</t>
  </si>
  <si>
    <t>virtua_23681123139404</t>
  </si>
  <si>
    <t>General and administrative expenses</t>
  </si>
  <si>
    <t>982</t>
  </si>
  <si>
    <t>173.00</t>
  </si>
  <si>
    <t>2387</t>
  </si>
  <si>
    <t>23681123139434</t>
  </si>
  <si>
    <t>virtua_23681123139434</t>
  </si>
  <si>
    <t>3010</t>
  </si>
  <si>
    <t>1073.00</t>
  </si>
  <si>
    <t>4083</t>
  </si>
  <si>
    <t>8396</t>
  </si>
  <si>
    <t>2368111128709</t>
  </si>
  <si>
    <t>virtua_2368111128709</t>
  </si>
  <si>
    <t>2368111128743</t>
  </si>
  <si>
    <t>virtua_2368111128743</t>
  </si>
  <si>
    <t>2368111518420</t>
  </si>
  <si>
    <t>virtua_2368111518420</t>
  </si>
  <si>
    <t>23681113017556</t>
  </si>
  <si>
    <t>virtua_23681113017556</t>
  </si>
  <si>
    <t>23681113036183</t>
  </si>
  <si>
    <t>virtua_23681113036183</t>
  </si>
  <si>
    <t>23681122019967</t>
  </si>
  <si>
    <t>virtua_23681122019967</t>
  </si>
  <si>
    <t>23681113129655</t>
  </si>
  <si>
    <t>virtua_23681113129655</t>
  </si>
  <si>
    <t>236811585853</t>
  </si>
  <si>
    <t>virtua_236811585853</t>
  </si>
  <si>
    <t>23681122116915</t>
  </si>
  <si>
    <t>virtua_23681122116915</t>
  </si>
  <si>
    <t>236811591289</t>
  </si>
  <si>
    <t>virtua_236811591289</t>
  </si>
  <si>
    <t>International Commerce revenue</t>
  </si>
  <si>
    <t>2368115948962</t>
  </si>
  <si>
    <t>virtua_2368115948962</t>
  </si>
  <si>
    <t>2368112572186</t>
  </si>
  <si>
    <t>virtua_2368112572186</t>
  </si>
  <si>
    <t>2368112586573</t>
  </si>
  <si>
    <t>virtua_2368112586573</t>
  </si>
  <si>
    <t>23681125837361</t>
  </si>
  <si>
    <t>virtua_23681125837361</t>
  </si>
  <si>
    <t>23681125853847</t>
  </si>
  <si>
    <t>virtua_23681125853847</t>
  </si>
  <si>
    <t>23681125921688</t>
  </si>
  <si>
    <t>virtua_23681125921688</t>
  </si>
  <si>
    <t xml:space="preserve">International Commerce revenue  </t>
  </si>
  <si>
    <t>23681125950118</t>
  </si>
  <si>
    <t>virtua_23681125950118</t>
  </si>
  <si>
    <t>23681181217887</t>
  </si>
  <si>
    <t>virtua_23681181217887</t>
  </si>
  <si>
    <t>$</t>
  </si>
  <si>
    <t xml:space="preserve"> Revenue</t>
  </si>
  <si>
    <t>23681181217896</t>
  </si>
  <si>
    <t>virtua_23681181217896</t>
  </si>
  <si>
    <t xml:space="preserve"> China commerce</t>
  </si>
  <si>
    <t>22135</t>
  </si>
  <si>
    <t>26907.00</t>
  </si>
  <si>
    <t>49042</t>
  </si>
  <si>
    <t>23681181217904</t>
  </si>
  <si>
    <t>virtua_23681181217904</t>
  </si>
  <si>
    <t xml:space="preserve"> International commerce</t>
  </si>
  <si>
    <t>1469.00</t>
  </si>
  <si>
    <t>1763</t>
  </si>
  <si>
    <t>3086.00</t>
  </si>
  <si>
    <t>23681181217915</t>
  </si>
  <si>
    <t>virtua_23681181217915</t>
  </si>
  <si>
    <t xml:space="preserve"> Cloud computing and Internet infrastructure</t>
  </si>
  <si>
    <t>362</t>
  </si>
  <si>
    <t>521.00</t>
  </si>
  <si>
    <t>883</t>
  </si>
  <si>
    <t>23681181217924</t>
  </si>
  <si>
    <t>virtua_23681181217924</t>
  </si>
  <si>
    <t xml:space="preserve"> Others</t>
  </si>
  <si>
    <t>1919</t>
  </si>
  <si>
    <t>2086.00</t>
  </si>
  <si>
    <t>4005</t>
  </si>
  <si>
    <t>23681181217949</t>
  </si>
  <si>
    <t>virtua_23681181217949</t>
  </si>
  <si>
    <t xml:space="preserve"> Total</t>
  </si>
  <si>
    <t>23681181217957</t>
  </si>
  <si>
    <t>virtua_23681181217957</t>
  </si>
  <si>
    <t xml:space="preserve"> Cost of revenue</t>
  </si>
  <si>
    <t>23681181217965</t>
  </si>
  <si>
    <t>virtua_23681181217965</t>
  </si>
  <si>
    <t xml:space="preserve"> Product development expenses</t>
  </si>
  <si>
    <t>23681181217973</t>
  </si>
  <si>
    <t>virtua_23681181217973</t>
  </si>
  <si>
    <t xml:space="preserve"> Sales and marketing expenses</t>
  </si>
  <si>
    <t>23681181217981</t>
  </si>
  <si>
    <t>virtua_23681181217981</t>
  </si>
  <si>
    <t xml:space="preserve"> General and administrative expenses(2)</t>
  </si>
  <si>
    <t>23681181217989</t>
  </si>
  <si>
    <t>virtua_23681181217989</t>
  </si>
  <si>
    <t xml:space="preserve"> Amortization of intangible assets</t>
  </si>
  <si>
    <t>23681181217998</t>
  </si>
  <si>
    <t>virtua_23681181217998</t>
  </si>
  <si>
    <t xml:space="preserve">Impairment of goodwill
</t>
  </si>
  <si>
    <t>0.00</t>
  </si>
  <si>
    <t>2368118121815</t>
  </si>
  <si>
    <t>virtua_2368118121815</t>
  </si>
  <si>
    <t xml:space="preserve"> Yahoo TIPLA amendment payment(3)</t>
  </si>
  <si>
    <t>2368118121832</t>
  </si>
  <si>
    <t>virtua_2368118121832</t>
  </si>
  <si>
    <t xml:space="preserve"> Income (loss) from operations</t>
  </si>
  <si>
    <t>6844.00</t>
  </si>
  <si>
    <t>2368118121840</t>
  </si>
  <si>
    <t>virtua_2368118121840</t>
  </si>
  <si>
    <t xml:space="preserve"> Interest and investment income net(6)</t>
  </si>
  <si>
    <t>6828.00</t>
  </si>
  <si>
    <t>2368118121857</t>
  </si>
  <si>
    <t>virtua_2368118121857</t>
  </si>
  <si>
    <t xml:space="preserve"> Interest expense</t>
  </si>
  <si>
    <t>2368118121865</t>
  </si>
  <si>
    <t>virtua_2368118121865</t>
  </si>
  <si>
    <t xml:space="preserve"> Other income net </t>
  </si>
  <si>
    <t>711.00</t>
  </si>
  <si>
    <t>2368118121890</t>
  </si>
  <si>
    <t>virtua_2368118121890</t>
  </si>
  <si>
    <t xml:space="preserve"> Income (loss) before income tax and share of results of equity investees</t>
  </si>
  <si>
    <t>13973.00</t>
  </si>
  <si>
    <t>2368118121899</t>
  </si>
  <si>
    <t>virtua_2368118121899</t>
  </si>
  <si>
    <t xml:space="preserve"> Income tax expenses</t>
  </si>
  <si>
    <t>23681181218115</t>
  </si>
  <si>
    <t>virtua_23681181218115</t>
  </si>
  <si>
    <t xml:space="preserve"> Share of results of equity investees</t>
  </si>
  <si>
    <t>23681181218131</t>
  </si>
  <si>
    <t>virtua_23681181218131</t>
  </si>
  <si>
    <t xml:space="preserve"> Net income (loss)</t>
  </si>
  <si>
    <t>12438.00</t>
  </si>
  <si>
    <t>23681181218147</t>
  </si>
  <si>
    <t>virtua_23681181218147</t>
  </si>
  <si>
    <t>Net loss attributable to noncontrolling interests</t>
  </si>
  <si>
    <t>23681181218181</t>
  </si>
  <si>
    <t>virtua_23681181218181</t>
  </si>
  <si>
    <t xml:space="preserve"> Net income (loss) attributable to Alibaba Group Holding Limited</t>
  </si>
  <si>
    <t>12404.00</t>
  </si>
  <si>
    <t>23681181218189</t>
  </si>
  <si>
    <t>virtua_23681181218189</t>
  </si>
  <si>
    <t xml:space="preserve"> Accretion of convertible preference shares</t>
  </si>
  <si>
    <t>23681181218208</t>
  </si>
  <si>
    <t>virtua_23681181218208</t>
  </si>
  <si>
    <t xml:space="preserve"> Dividends accrued on convertible preference shares</t>
  </si>
  <si>
    <t>23681114118249</t>
  </si>
  <si>
    <t>virtua_23681114118249</t>
  </si>
  <si>
    <t>Accretion of mezzanine equity</t>
  </si>
  <si>
    <t>23681181218224</t>
  </si>
  <si>
    <t>virtua_23681181218224</t>
  </si>
  <si>
    <t xml:space="preserve"> Net income (loss) attributable to ordinary shareholders</t>
  </si>
  <si>
    <t>12344.00</t>
  </si>
  <si>
    <t>23681181931940</t>
  </si>
  <si>
    <t>virtua_23681181931940</t>
  </si>
  <si>
    <t xml:space="preserve"> Earnings (loss) per share attributable to ordinary shareholders:</t>
  </si>
  <si>
    <t>23681181931948</t>
  </si>
  <si>
    <t>virtua_23681181931948</t>
  </si>
  <si>
    <t>PerShare</t>
  </si>
  <si>
    <t xml:space="preserve"> Basic</t>
  </si>
  <si>
    <t>5.62</t>
  </si>
  <si>
    <t>23681181931956</t>
  </si>
  <si>
    <t>virtua_23681181931956</t>
  </si>
  <si>
    <t xml:space="preserve"> Diluted</t>
  </si>
  <si>
    <t>5.20</t>
  </si>
  <si>
    <t>2368115844687</t>
  </si>
  <si>
    <t>virtua_2368115844687</t>
  </si>
  <si>
    <t>Weighted   average number of share used in calculating net income per ordinary share</t>
  </si>
  <si>
    <t>2368111384664</t>
  </si>
  <si>
    <t>virtua_2368111384664</t>
  </si>
  <si>
    <t>Shares</t>
  </si>
  <si>
    <t xml:space="preserve">Basic    </t>
  </si>
  <si>
    <t>2198</t>
  </si>
  <si>
    <t>2198.00</t>
  </si>
  <si>
    <t>23681113928427</t>
  </si>
  <si>
    <t>virtua_23681113928427</t>
  </si>
  <si>
    <t xml:space="preserve">Diluted    </t>
  </si>
  <si>
    <t>2588</t>
  </si>
  <si>
    <t>2384.00</t>
  </si>
  <si>
    <t>2411</t>
  </si>
  <si>
    <t>2467</t>
  </si>
  <si>
    <t>23681145439985</t>
  </si>
  <si>
    <t>virtua_23681145439985</t>
  </si>
  <si>
    <t>2368114544069</t>
  </si>
  <si>
    <t>virtua_2368114544069</t>
  </si>
  <si>
    <t>23681145440138</t>
  </si>
  <si>
    <t>virtua_23681145440138</t>
  </si>
  <si>
    <t>Total Revenue</t>
  </si>
  <si>
    <t>23681145715188</t>
  </si>
  <si>
    <t>virtua_23681145715188</t>
  </si>
  <si>
    <t>2368115013104</t>
  </si>
  <si>
    <t>virtua_2368115013104</t>
  </si>
  <si>
    <t>2368115227256</t>
  </si>
  <si>
    <t>virtua_2368115227256</t>
  </si>
  <si>
    <t>2368115335913</t>
  </si>
  <si>
    <t>virtua_2368115335913</t>
  </si>
  <si>
    <t>2368115425882</t>
  </si>
  <si>
    <t>virtua_2368115425882</t>
  </si>
  <si>
    <t>23681153232823</t>
  </si>
  <si>
    <t>virtua_23681153232823</t>
  </si>
  <si>
    <t>23681153410997</t>
  </si>
  <si>
    <t>virtua_23681153410997</t>
  </si>
  <si>
    <t> Income (loss) from operations</t>
  </si>
  <si>
    <t>23681153441254</t>
  </si>
  <si>
    <t>virtua_23681153441254</t>
  </si>
  <si>
    <t> Income (loss) before income tax and share of results of equity investees</t>
  </si>
  <si>
    <t>23681153454448</t>
  </si>
  <si>
    <t>virtua_23681153454448</t>
  </si>
  <si>
    <t> Net income (loss)</t>
  </si>
  <si>
    <t>2368115355946</t>
  </si>
  <si>
    <t>virtua_2368115355946</t>
  </si>
  <si>
    <t> Net income (loss) attributable to Alibaba Group Holding Limited</t>
  </si>
  <si>
    <t>23681153515353</t>
  </si>
  <si>
    <t>virtua_23681153515353</t>
  </si>
  <si>
    <t> Net income (loss) attributable to ordinary shareholders</t>
  </si>
  <si>
    <t>23681183717683</t>
  </si>
  <si>
    <t>virtua_23681183717683</t>
  </si>
  <si>
    <t>Assets</t>
  </si>
  <si>
    <t>23681183717693</t>
  </si>
  <si>
    <t>virtua_23681183717693</t>
  </si>
  <si>
    <t>Current assets:</t>
  </si>
  <si>
    <t>23681183717702</t>
  </si>
  <si>
    <t>virtua_23681183717702</t>
  </si>
  <si>
    <t>Avg of 4 quarter</t>
  </si>
  <si>
    <t>Cash and cash equivalents</t>
  </si>
  <si>
    <t>51912</t>
  </si>
  <si>
    <t>88089</t>
  </si>
  <si>
    <t>23681183717711</t>
  </si>
  <si>
    <t>virtua_23681183717711</t>
  </si>
  <si>
    <t>Short-term investments</t>
  </si>
  <si>
    <t>5970</t>
  </si>
  <si>
    <t>21822</t>
  </si>
  <si>
    <t>23681183717720</t>
  </si>
  <si>
    <t>virtua_23681183717720</t>
  </si>
  <si>
    <t>6118</t>
  </si>
  <si>
    <t>2477</t>
  </si>
  <si>
    <t>23681183717729</t>
  </si>
  <si>
    <t>virtua_23681183717729</t>
  </si>
  <si>
    <t>Loan receivables, net of allowance for doubtful accounts relating to micro loans of RMB622 million and RMB700 million as of March 31, 2014 and June 30, 2014, respectively</t>
  </si>
  <si>
    <t>14642</t>
  </si>
  <si>
    <t>19186</t>
  </si>
  <si>
    <t>23679</t>
  </si>
  <si>
    <t>23681183717738</t>
  </si>
  <si>
    <t>virtua_23681183717738</t>
  </si>
  <si>
    <t>Investment securities</t>
  </si>
  <si>
    <t>1737</t>
  </si>
  <si>
    <t>1896</t>
  </si>
  <si>
    <t>23681183717747</t>
  </si>
  <si>
    <t>virtua_23681183717747</t>
  </si>
  <si>
    <t>Prepayments, receivables and other assets</t>
  </si>
  <si>
    <t>7145</t>
  </si>
  <si>
    <t>7944</t>
  </si>
  <si>
    <t>23681183717756</t>
  </si>
  <si>
    <t>virtua_23681183717756</t>
  </si>
  <si>
    <t>Total current assets</t>
  </si>
  <si>
    <t>87524</t>
  </si>
  <si>
    <t>141414</t>
  </si>
  <si>
    <t>23681183717773</t>
  </si>
  <si>
    <t>virtua_23681183717773</t>
  </si>
  <si>
    <t>3190</t>
  </si>
  <si>
    <t>9241</t>
  </si>
  <si>
    <t>23681183717782</t>
  </si>
  <si>
    <t>virtua_23681183717782</t>
  </si>
  <si>
    <t>2409</t>
  </si>
  <si>
    <t>4535</t>
  </si>
  <si>
    <t>23681183717764</t>
  </si>
  <si>
    <t>virtua_23681183717764</t>
  </si>
  <si>
    <t>Investment in equity investees</t>
  </si>
  <si>
    <t>24443</t>
  </si>
  <si>
    <t>26076</t>
  </si>
  <si>
    <t>23681183717790</t>
  </si>
  <si>
    <t>virtua_23681183717790</t>
  </si>
  <si>
    <t>Property and equipment, net</t>
  </si>
  <si>
    <t>6738</t>
  </si>
  <si>
    <t>8561</t>
  </si>
  <si>
    <t>23681183717798</t>
  </si>
  <si>
    <t>virtua_23681183717798</t>
  </si>
  <si>
    <t>Land use rights</t>
  </si>
  <si>
    <t>1650</t>
  </si>
  <si>
    <t>1593</t>
  </si>
  <si>
    <t>23681183717806</t>
  </si>
  <si>
    <t>virtua_23681183717806</t>
  </si>
  <si>
    <t>Intangible assets</t>
  </si>
  <si>
    <t>5950</t>
  </si>
  <si>
    <t>7261</t>
  </si>
  <si>
    <t>23681183717814</t>
  </si>
  <si>
    <t>virtua_23681183717814</t>
  </si>
  <si>
    <t>Goodwill</t>
  </si>
  <si>
    <t>29289</t>
  </si>
  <si>
    <t>33661</t>
  </si>
  <si>
    <t>23681183717822</t>
  </si>
  <si>
    <t>virtua_23681183717822</t>
  </si>
  <si>
    <t>Total assets</t>
  </si>
  <si>
    <t>161193</t>
  </si>
  <si>
    <t>232342</t>
  </si>
  <si>
    <t>23681183717830</t>
  </si>
  <si>
    <t>virtua_23681183717830</t>
  </si>
  <si>
    <t>Liabilities, Mezzanine Equity and Shareholders’ Equity</t>
  </si>
  <si>
    <t>23681183717838</t>
  </si>
  <si>
    <t>virtua_23681183717838</t>
  </si>
  <si>
    <t>Current liabilities:</t>
  </si>
  <si>
    <t>23681183717846</t>
  </si>
  <si>
    <t>virtua_23681183717846</t>
  </si>
  <si>
    <t>Current bank borrowings</t>
  </si>
  <si>
    <t>4241</t>
  </si>
  <si>
    <t>3767</t>
  </si>
  <si>
    <t>23681145046547</t>
  </si>
  <si>
    <t>virtua_23681145046547</t>
  </si>
  <si>
    <t>Current portion of unsecured notes</t>
  </si>
  <si>
    <t>23681183717854</t>
  </si>
  <si>
    <t>virtua_23681183717854</t>
  </si>
  <si>
    <t>Secured borrowings</t>
  </si>
  <si>
    <t>8831</t>
  </si>
  <si>
    <t>10584</t>
  </si>
  <si>
    <t>23681183717862</t>
  </si>
  <si>
    <t>virtua_23681183717862</t>
  </si>
  <si>
    <t>1253</t>
  </si>
  <si>
    <t>1441</t>
  </si>
  <si>
    <t>23681183717871</t>
  </si>
  <si>
    <t>virtua_23681183717871</t>
  </si>
  <si>
    <t>2930</t>
  </si>
  <si>
    <t>23681183717879</t>
  </si>
  <si>
    <t>virtua_23681183717879</t>
  </si>
  <si>
    <t>Accrued expenses, accounts payable and other liabilities</t>
  </si>
  <si>
    <t>15347</t>
  </si>
  <si>
    <t>17398</t>
  </si>
  <si>
    <t>23681183717888</t>
  </si>
  <si>
    <t>virtua_23681183717888</t>
  </si>
  <si>
    <t>5832</t>
  </si>
  <si>
    <t>23681183717896</t>
  </si>
  <si>
    <t>virtua_23681183717896</t>
  </si>
  <si>
    <t>6596</t>
  </si>
  <si>
    <t>7103</t>
  </si>
  <si>
    <t>23681183717904</t>
  </si>
  <si>
    <t>virtua_23681183717904</t>
  </si>
  <si>
    <t>Total current liabilities</t>
  </si>
  <si>
    <t>45030</t>
  </si>
  <si>
    <t>47031</t>
  </si>
  <si>
    <t>23681183717912</t>
  </si>
  <si>
    <t>virtua_23681183717912</t>
  </si>
  <si>
    <t>Deferred revenue</t>
  </si>
  <si>
    <t>452</t>
  </si>
  <si>
    <t>443</t>
  </si>
  <si>
    <t>23681183717920</t>
  </si>
  <si>
    <t>virtua_23681183717920</t>
  </si>
  <si>
    <t>Deferred tax liabilities</t>
  </si>
  <si>
    <t>2986</t>
  </si>
  <si>
    <t>3594</t>
  </si>
  <si>
    <t>23681183717928</t>
  </si>
  <si>
    <t>virtua_23681183717928</t>
  </si>
  <si>
    <t>Non-current bank borrowings</t>
  </si>
  <si>
    <t>49033</t>
  </si>
  <si>
    <t>49542</t>
  </si>
  <si>
    <t>23681173936885</t>
  </si>
  <si>
    <t>virtua_23681173936885</t>
  </si>
  <si>
    <t>Unsecured senior notes</t>
  </si>
  <si>
    <t>23681183717937</t>
  </si>
  <si>
    <t>virtua_23681183717937</t>
  </si>
  <si>
    <t>Other liabilities</t>
  </si>
  <si>
    <t>1850</t>
  </si>
  <si>
    <t>1948</t>
  </si>
  <si>
    <t>23681183717946</t>
  </si>
  <si>
    <t>virtua_23681183717946</t>
  </si>
  <si>
    <t>Total liabilities</t>
  </si>
  <si>
    <t>99351</t>
  </si>
  <si>
    <t>102558</t>
  </si>
  <si>
    <t>23681153712656</t>
  </si>
  <si>
    <t>virtua_23681153712656</t>
  </si>
  <si>
    <t>Commitments and contingencies</t>
  </si>
  <si>
    <t>23681153712682</t>
  </si>
  <si>
    <t>virtua_23681153712682</t>
  </si>
  <si>
    <t>Mezzanine equity:</t>
  </si>
  <si>
    <t>23681153712705</t>
  </si>
  <si>
    <t>virtua_23681153712705</t>
  </si>
  <si>
    <t>Convertible Preference Shares</t>
  </si>
  <si>
    <t>23681153712743</t>
  </si>
  <si>
    <t>virtua_23681153712743</t>
  </si>
  <si>
    <t>23681153712779</t>
  </si>
  <si>
    <t>virtua_23681153712779</t>
  </si>
  <si>
    <t>Total mezzanine equity</t>
  </si>
  <si>
    <t>23681153712822</t>
  </si>
  <si>
    <t>virtua_23681153712822</t>
  </si>
  <si>
    <t>Alibaba Group Holding Limited shareholders’ equity:</t>
  </si>
  <si>
    <t>23681153712844</t>
  </si>
  <si>
    <t>virtua_23681153712844</t>
  </si>
  <si>
    <t>Ordinary shares</t>
  </si>
  <si>
    <t>1</t>
  </si>
  <si>
    <t>23681153712880</t>
  </si>
  <si>
    <t>virtua_23681153712880</t>
  </si>
  <si>
    <t>Additional paid-in capital</t>
  </si>
  <si>
    <t>108132</t>
  </si>
  <si>
    <t>112436</t>
  </si>
  <si>
    <t>23681153712916</t>
  </si>
  <si>
    <t>virtua_23681153712916</t>
  </si>
  <si>
    <t>Treasury shares at cost</t>
  </si>
  <si>
    <t>2368112391269</t>
  </si>
  <si>
    <t>virtua_2368112391269</t>
  </si>
  <si>
    <t>Restructuring reserve</t>
  </si>
  <si>
    <t>-1217</t>
  </si>
  <si>
    <t>23681153712939</t>
  </si>
  <si>
    <t>virtua_23681153712939</t>
  </si>
  <si>
    <t>Subscription receivables</t>
  </si>
  <si>
    <t>-351</t>
  </si>
  <si>
    <t>23681153712974</t>
  </si>
  <si>
    <t>virtua_23681153712974</t>
  </si>
  <si>
    <t>Statutory reserves</t>
  </si>
  <si>
    <t>2521</t>
  </si>
  <si>
    <t>2522</t>
  </si>
  <si>
    <t>236811537138</t>
  </si>
  <si>
    <t>virtua_236811537138</t>
  </si>
  <si>
    <t>Accumulated other comprehensive income</t>
  </si>
  <si>
    <t>2368115371332</t>
  </si>
  <si>
    <t>virtua_2368115371332</t>
  </si>
  <si>
    <t>Cumulative translation adjustments</t>
  </si>
  <si>
    <t>2368115371369</t>
  </si>
  <si>
    <t>virtua_2368115371369</t>
  </si>
  <si>
    <t>Unrealized gain on available-for-sale investment securities interest rate swaps and others</t>
  </si>
  <si>
    <t>23681124455189</t>
  </si>
  <si>
    <t>virtua_23681124455189</t>
  </si>
  <si>
    <t>1569</t>
  </si>
  <si>
    <t>23681153713106</t>
  </si>
  <si>
    <t>virtua_23681153713106</t>
  </si>
  <si>
    <t>Retained earnings</t>
  </si>
  <si>
    <t>16206</t>
  </si>
  <si>
    <t>22141</t>
  </si>
  <si>
    <t>23681153713140</t>
  </si>
  <si>
    <t>virtua_23681153713140</t>
  </si>
  <si>
    <t>Total Alibaba Group Holding Limited shareholders’ equity</t>
  </si>
  <si>
    <t>124656</t>
  </si>
  <si>
    <t>137101</t>
  </si>
  <si>
    <t>23681153713174</t>
  </si>
  <si>
    <t>virtua_23681153713174</t>
  </si>
  <si>
    <t>Noncontrolling interests</t>
  </si>
  <si>
    <t>4792</t>
  </si>
  <si>
    <t>12353</t>
  </si>
  <si>
    <t>23681153713208</t>
  </si>
  <si>
    <t>virtua_23681153713208</t>
  </si>
  <si>
    <t>Total equity</t>
  </si>
  <si>
    <t>129448</t>
  </si>
  <si>
    <t>149454</t>
  </si>
  <si>
    <t>23681153713245</t>
  </si>
  <si>
    <t>virtua_23681153713245</t>
  </si>
  <si>
    <t>Total liabilities mezzanine equity and equity</t>
  </si>
  <si>
    <t>269993</t>
  </si>
  <si>
    <t>2368115122273</t>
  </si>
  <si>
    <t>virtua_2368115122273</t>
  </si>
  <si>
    <t>2368115122321</t>
  </si>
  <si>
    <t>virtua_2368115122321</t>
  </si>
  <si>
    <t>2368115122374</t>
  </si>
  <si>
    <t>virtua_2368115122374</t>
  </si>
  <si>
    <t>23681151253431</t>
  </si>
  <si>
    <t>virtua_23681151253431</t>
  </si>
  <si>
    <t>23681151338125</t>
  </si>
  <si>
    <t>virtua_23681151338125</t>
  </si>
  <si>
    <t>23681151420592</t>
  </si>
  <si>
    <t>virtua_23681151420592</t>
  </si>
  <si>
    <t>23681153926995</t>
  </si>
  <si>
    <t>virtua_23681153926995</t>
  </si>
  <si>
    <t>2368115445574</t>
  </si>
  <si>
    <t>virtua_2368115445574</t>
  </si>
  <si>
    <t>2368115475282</t>
  </si>
  <si>
    <t>virtua_2368115475282</t>
  </si>
  <si>
    <t>23681153649678</t>
  </si>
  <si>
    <t>virtua_23681153649678</t>
  </si>
  <si>
    <t>Total liabilities, mezzanine equity and equity</t>
  </si>
  <si>
    <t>2368115503500</t>
  </si>
  <si>
    <t>virtua_2368115503500</t>
  </si>
  <si>
    <t>23681155058443</t>
  </si>
  <si>
    <t>virtua_23681155058443</t>
  </si>
  <si>
    <t>Total current assets</t>
  </si>
  <si>
    <t>2368115518777</t>
  </si>
  <si>
    <t>virtua_2368115518777</t>
  </si>
  <si>
    <t>Total assets</t>
  </si>
  <si>
    <t>23681155120257</t>
  </si>
  <si>
    <t>virtua_23681155120257</t>
  </si>
  <si>
    <t>Total current liabilities</t>
  </si>
  <si>
    <t>23681155131627</t>
  </si>
  <si>
    <t>virtua_23681155131627</t>
  </si>
  <si>
    <t>Sum of 4 quarter</t>
  </si>
  <si>
    <t>Total liabilities</t>
  </si>
  <si>
    <t>2368115515498</t>
  </si>
  <si>
    <t>virtua_2368115515498</t>
  </si>
  <si>
    <t>Total mezzanine equity</t>
  </si>
  <si>
    <t>2368115521362</t>
  </si>
  <si>
    <t>virtua_2368115521362</t>
  </si>
  <si>
    <t>Total equity</t>
  </si>
  <si>
    <t>23681132217138</t>
  </si>
  <si>
    <t>virtua_23681132217138</t>
  </si>
  <si>
    <t>2368112158191</t>
  </si>
  <si>
    <t>virtua_2368112158191</t>
  </si>
  <si>
    <t>Online marketing services</t>
  </si>
  <si>
    <t>2368112158213</t>
  </si>
  <si>
    <t>virtua_2368112158213</t>
  </si>
  <si>
    <t>P4P</t>
  </si>
  <si>
    <t>6819.00</t>
  </si>
  <si>
    <t>2368112158253</t>
  </si>
  <si>
    <t>virtua_2368112158253</t>
  </si>
  <si>
    <t>Display marketing</t>
  </si>
  <si>
    <t>1304.00</t>
  </si>
  <si>
    <t>2368112158284</t>
  </si>
  <si>
    <t>virtua_2368112158284</t>
  </si>
  <si>
    <t>Other online marketing services</t>
  </si>
  <si>
    <t>654.00</t>
  </si>
  <si>
    <t>2368112158325</t>
  </si>
  <si>
    <t>virtua_2368112158325</t>
  </si>
  <si>
    <t>Total online marketing services</t>
  </si>
  <si>
    <t>8777.00</t>
  </si>
  <si>
    <t>2368112158357</t>
  </si>
  <si>
    <t>virtua_2368112158357</t>
  </si>
  <si>
    <t>4326.00</t>
  </si>
  <si>
    <t>2368112158399</t>
  </si>
  <si>
    <t>virtua_2368112158399</t>
  </si>
  <si>
    <t>Membership fees and value-added services</t>
  </si>
  <si>
    <t>1483.00</t>
  </si>
  <si>
    <t>2368112158430</t>
  </si>
  <si>
    <t>virtua_2368112158430</t>
  </si>
  <si>
    <t>Others (i)</t>
  </si>
  <si>
    <t>1185.00</t>
  </si>
  <si>
    <t>2368112158460</t>
  </si>
  <si>
    <t>virtua_2368112158460</t>
  </si>
  <si>
    <t>23681121550462</t>
  </si>
  <si>
    <t>virtua_23681121550462</t>
  </si>
  <si>
    <t>Other income, net</t>
  </si>
  <si>
    <t>23681121652761</t>
  </si>
  <si>
    <t>virtua_23681121652761</t>
  </si>
  <si>
    <t>Government grants (i)</t>
  </si>
  <si>
    <t>58.00</t>
  </si>
  <si>
    <t>23681121652806</t>
  </si>
  <si>
    <t>virtua_23681121652806</t>
  </si>
  <si>
    <t>Royalty fee and software technology services fee charged to Alipay (Note 18)</t>
  </si>
  <si>
    <t>527.00</t>
  </si>
  <si>
    <t>23681121652846</t>
  </si>
  <si>
    <t>virtua_23681121652846</t>
  </si>
  <si>
    <t>126.00</t>
  </si>
  <si>
    <t>23681121652892</t>
  </si>
  <si>
    <t>virtua_23681121652892</t>
  </si>
  <si>
    <t>23681122140713</t>
  </si>
  <si>
    <t>virtua_23681122140713</t>
  </si>
  <si>
    <t>Income tax</t>
  </si>
  <si>
    <t>236811222490</t>
  </si>
  <si>
    <t>virtua_236811222490</t>
  </si>
  <si>
    <t>Current income tax expense</t>
  </si>
  <si>
    <t>972.00</t>
  </si>
  <si>
    <t>2368112224125</t>
  </si>
  <si>
    <t>virtua_2368112224125</t>
  </si>
  <si>
    <t>Deferred taxation</t>
  </si>
  <si>
    <t>473.00</t>
  </si>
  <si>
    <t>23681134031644</t>
  </si>
  <si>
    <t>virtua_23681134031644</t>
  </si>
  <si>
    <t>1445.00</t>
  </si>
  <si>
    <t>23681123247325</t>
  </si>
  <si>
    <t>virtua_23681123247325</t>
  </si>
  <si>
    <t>Earnings per share</t>
  </si>
  <si>
    <t>23681124033964</t>
  </si>
  <si>
    <t>virtua_23681124033964</t>
  </si>
  <si>
    <t>Numerator:</t>
  </si>
  <si>
    <t>23681124033986</t>
  </si>
  <si>
    <t>virtua_23681124033986</t>
  </si>
  <si>
    <t>Net income attributable to ordinary shareholders for computing net income per ordinary share - basic</t>
  </si>
  <si>
    <t>2368112403426</t>
  </si>
  <si>
    <t>virtua_2368112403426</t>
  </si>
  <si>
    <t>Reversal of accretion upon assumed conversion of Convertible Preference Shares</t>
  </si>
  <si>
    <t>8.00</t>
  </si>
  <si>
    <t>2368112403470</t>
  </si>
  <si>
    <t>virtua_2368112403470</t>
  </si>
  <si>
    <t>Dividend eliminated upon assumed conversion of Convertible Preference Shares</t>
  </si>
  <si>
    <t>52.00</t>
  </si>
  <si>
    <t>23681124034107</t>
  </si>
  <si>
    <t>virtua_23681124034107</t>
  </si>
  <si>
    <t>Net income attributable to ordinary shareholders for computing net income per ordinary share - diluted</t>
  </si>
  <si>
    <t>23681124034142</t>
  </si>
  <si>
    <t>virtua_23681124034142</t>
  </si>
  <si>
    <t>Shares (denominator):</t>
  </si>
  <si>
    <t>23681124034168</t>
  </si>
  <si>
    <t>virtua_23681124034168</t>
  </si>
  <si>
    <t>Weighted average number of shares used in calculating net income per ordinary share - basic (million shares)</t>
  </si>
  <si>
    <t>23681124034200</t>
  </si>
  <si>
    <t>virtua_23681124034200</t>
  </si>
  <si>
    <t>Adjustments for dilutive share options and RSUs (million shares)</t>
  </si>
  <si>
    <t>95.00</t>
  </si>
  <si>
    <t>23681124034234</t>
  </si>
  <si>
    <t>virtua_23681124034234</t>
  </si>
  <si>
    <t>Conversion of Convertible Preference Shares (million shares)</t>
  </si>
  <si>
    <t>91.00</t>
  </si>
  <si>
    <t>23681124034268</t>
  </si>
  <si>
    <t>virtua_23681124034268</t>
  </si>
  <si>
    <t>Weighted average number of shares used in calculating net income per ordinary share - diluted (million shares)</t>
  </si>
  <si>
    <t>23681124034306</t>
  </si>
  <si>
    <t>virtua_23681124034306</t>
  </si>
  <si>
    <t>Net income per ordinary share - basic (RMB)</t>
  </si>
  <si>
    <t>23681124034336</t>
  </si>
  <si>
    <t>virtua_23681124034336</t>
  </si>
  <si>
    <t>Net income per ordinary share - diluted (RMB)</t>
  </si>
  <si>
    <t>23681124034367</t>
  </si>
  <si>
    <t>virtua_23681124034367</t>
  </si>
  <si>
    <t>Net income per ordinary share - basic (US)</t>
  </si>
  <si>
    <t>0.91</t>
  </si>
  <si>
    <t>23681124034402</t>
  </si>
  <si>
    <t>virtua_23681124034402</t>
  </si>
  <si>
    <t>Net income per ordinary share - diluted (US)</t>
  </si>
  <si>
    <t>0.84</t>
  </si>
  <si>
    <t>23681125633426</t>
  </si>
  <si>
    <t>virtua_23681125633426</t>
  </si>
  <si>
    <t>2368112574261</t>
  </si>
  <si>
    <t>virtua_2368112574261</t>
  </si>
  <si>
    <t>Current:</t>
  </si>
  <si>
    <t>2368112574283</t>
  </si>
  <si>
    <t>virtua_2368112574283</t>
  </si>
  <si>
    <t>Deferred direct selling costs (i)</t>
  </si>
  <si>
    <t>831.00</t>
  </si>
  <si>
    <t>2368112574319</t>
  </si>
  <si>
    <t>virtua_2368112574319</t>
  </si>
  <si>
    <t>Interest receivables</t>
  </si>
  <si>
    <t>222.00</t>
  </si>
  <si>
    <t>2368112574351</t>
  </si>
  <si>
    <t>virtua_2368112574351</t>
  </si>
  <si>
    <t>Amounts due from related companies (iii)</t>
  </si>
  <si>
    <t>1830.00</t>
  </si>
  <si>
    <t>2368112574385</t>
  </si>
  <si>
    <t>virtua_2368112574385</t>
  </si>
  <si>
    <t>Accounts receivable net of allowance</t>
  </si>
  <si>
    <t>608.00</t>
  </si>
  <si>
    <t>2368112574416</t>
  </si>
  <si>
    <t>virtua_2368112574416</t>
  </si>
  <si>
    <t>Deposits for the acquisition on land use rights</t>
  </si>
  <si>
    <t>2368112574436</t>
  </si>
  <si>
    <t>virtua_2368112574436</t>
  </si>
  <si>
    <t>Deferred tax assets</t>
  </si>
  <si>
    <t>182.00</t>
  </si>
  <si>
    <t>2368112574470</t>
  </si>
  <si>
    <t>virtua_2368112574470</t>
  </si>
  <si>
    <t>Prepaid cost of revenue sales and marketing expenses and others</t>
  </si>
  <si>
    <t>286.00</t>
  </si>
  <si>
    <t>2368112574500</t>
  </si>
  <si>
    <t>virtua_2368112574500</t>
  </si>
  <si>
    <t>Employee loans and advances (ii)</t>
  </si>
  <si>
    <t>210.00</t>
  </si>
  <si>
    <t>2368112574531</t>
  </si>
  <si>
    <t>virtua_2368112574531</t>
  </si>
  <si>
    <t>Prepaid staff costs and individual income tax withholding tax</t>
  </si>
  <si>
    <t>46.00</t>
  </si>
  <si>
    <t>2368112574564</t>
  </si>
  <si>
    <t>virtua_2368112574564</t>
  </si>
  <si>
    <t>VAT receivables (iv)</t>
  </si>
  <si>
    <t>2061.00</t>
  </si>
  <si>
    <t>2368112574594</t>
  </si>
  <si>
    <t>virtua_2368112574594</t>
  </si>
  <si>
    <t>Advances to customers</t>
  </si>
  <si>
    <t>55.00</t>
  </si>
  <si>
    <t>2368112574626</t>
  </si>
  <si>
    <t>virtua_2368112574626</t>
  </si>
  <si>
    <t>814.00</t>
  </si>
  <si>
    <t>23681143818148</t>
  </si>
  <si>
    <t>virtua_23681143818148</t>
  </si>
  <si>
    <t>7145.00</t>
  </si>
  <si>
    <t>23681125813124</t>
  </si>
  <si>
    <t>virtua_23681125813124</t>
  </si>
  <si>
    <t>23681125837645</t>
  </si>
  <si>
    <t>virtua_23681125837645</t>
  </si>
  <si>
    <t>User base and customer relationships</t>
  </si>
  <si>
    <t>402.00</t>
  </si>
  <si>
    <t>23681125837679</t>
  </si>
  <si>
    <t>virtua_23681125837679</t>
  </si>
  <si>
    <t>Trade names trademarks and domain names</t>
  </si>
  <si>
    <t>1763.00</t>
  </si>
  <si>
    <t>23681125837711</t>
  </si>
  <si>
    <t>virtua_23681125837711</t>
  </si>
  <si>
    <t>Developed technology and patents</t>
  </si>
  <si>
    <t>1636.00</t>
  </si>
  <si>
    <t>23681125837745</t>
  </si>
  <si>
    <t>virtua_23681125837745</t>
  </si>
  <si>
    <t>Non-compete agreements</t>
  </si>
  <si>
    <t>3635.00</t>
  </si>
  <si>
    <t>23681125837776</t>
  </si>
  <si>
    <t>virtua_23681125837776</t>
  </si>
  <si>
    <t>131.00</t>
  </si>
  <si>
    <t>23681125837808</t>
  </si>
  <si>
    <t>virtua_23681125837808</t>
  </si>
  <si>
    <t>Less: accumulated amortization and impairment</t>
  </si>
  <si>
    <t>23681125837838</t>
  </si>
  <si>
    <t>virtua_23681125837838</t>
  </si>
  <si>
    <t>Net book value</t>
  </si>
  <si>
    <t>5950.00</t>
  </si>
  <si>
    <t>2368112591421</t>
  </si>
  <si>
    <t>virtua_2368112591421</t>
  </si>
  <si>
    <t>23681125957859</t>
  </si>
  <si>
    <t>virtua_23681125957859</t>
  </si>
  <si>
    <t>Balance as of April 1 2014</t>
  </si>
  <si>
    <t>11793.00</t>
  </si>
  <si>
    <t>23681125957879</t>
  </si>
  <si>
    <t>virtua_23681125957879</t>
  </si>
  <si>
    <t>Additions</t>
  </si>
  <si>
    <t>17496.00</t>
  </si>
  <si>
    <t>23681125957900</t>
  </si>
  <si>
    <t>virtua_23681125957900</t>
  </si>
  <si>
    <t>Foreign currency translation adjustments</t>
  </si>
  <si>
    <t>23681125957920</t>
  </si>
  <si>
    <t>virtua_23681125957920</t>
  </si>
  <si>
    <t>Balance as of June 30 2014</t>
  </si>
  <si>
    <t>29289.00</t>
  </si>
  <si>
    <t>2368113033570</t>
  </si>
  <si>
    <t>virtua_2368113033570</t>
  </si>
  <si>
    <t>2368113113461</t>
  </si>
  <si>
    <t>virtua_2368113113461</t>
  </si>
  <si>
    <t>5141.00</t>
  </si>
  <si>
    <t>2368113113493</t>
  </si>
  <si>
    <t>virtua_2368113113493</t>
  </si>
  <si>
    <t>Customer advances</t>
  </si>
  <si>
    <t>1907.00</t>
  </si>
  <si>
    <t>2368113113526</t>
  </si>
  <si>
    <t>virtua_2368113113526</t>
  </si>
  <si>
    <t>Less: current portion</t>
  </si>
  <si>
    <t>2368113113557</t>
  </si>
  <si>
    <t>virtua_2368113113557</t>
  </si>
  <si>
    <t>Non-current portion</t>
  </si>
  <si>
    <t>452.00</t>
  </si>
  <si>
    <t>2368113143580</t>
  </si>
  <si>
    <t>virtua_2368113143580</t>
  </si>
  <si>
    <t xml:space="preserve">	Accrued expenses, accounts payable and other liabilities</t>
  </si>
  <si>
    <t>2368113229218</t>
  </si>
  <si>
    <t>virtua_2368113229218</t>
  </si>
  <si>
    <t>2368113229239</t>
  </si>
  <si>
    <t>virtua_2368113229239</t>
  </si>
  <si>
    <t>Accrued bonus and staff costs including sales commission</t>
  </si>
  <si>
    <t>3702</t>
  </si>
  <si>
    <t>3702.00</t>
  </si>
  <si>
    <t>2368113229259</t>
  </si>
  <si>
    <t>virtua_2368113229259</t>
  </si>
  <si>
    <t>Accrued cost of revenue and sales and marketing expenses</t>
  </si>
  <si>
    <t>2564</t>
  </si>
  <si>
    <t>2564.00</t>
  </si>
  <si>
    <t>2368113229280</t>
  </si>
  <si>
    <t>virtua_2368113229280</t>
  </si>
  <si>
    <t>Other taxes payable (i)</t>
  </si>
  <si>
    <t>1585</t>
  </si>
  <si>
    <t>1585.00</t>
  </si>
  <si>
    <t>2368113229301</t>
  </si>
  <si>
    <t>virtua_2368113229301</t>
  </si>
  <si>
    <t>Payable due to third party marketing affiliates</t>
  </si>
  <si>
    <t>608</t>
  </si>
  <si>
    <t>2368113229323</t>
  </si>
  <si>
    <t>virtua_2368113229323</t>
  </si>
  <si>
    <t>Unvested share options exercised</t>
  </si>
  <si>
    <t>638</t>
  </si>
  <si>
    <t>638.00</t>
  </si>
  <si>
    <t>2368113229346</t>
  </si>
  <si>
    <t>virtua_2368113229346</t>
  </si>
  <si>
    <t>Accruals for purchases of property and equipment</t>
  </si>
  <si>
    <t>562</t>
  </si>
  <si>
    <t>562.00</t>
  </si>
  <si>
    <t>2368113229367</t>
  </si>
  <si>
    <t>virtua_2368113229367</t>
  </si>
  <si>
    <t>Amounts due to related companies (ii)</t>
  </si>
  <si>
    <t>750</t>
  </si>
  <si>
    <t>750.00</t>
  </si>
  <si>
    <t>2368113229390</t>
  </si>
  <si>
    <t>virtua_2368113229390</t>
  </si>
  <si>
    <t>Other deposits received</t>
  </si>
  <si>
    <t>1874</t>
  </si>
  <si>
    <t>1874.00</t>
  </si>
  <si>
    <t>2368113229411</t>
  </si>
  <si>
    <t>virtua_2368113229411</t>
  </si>
  <si>
    <t>Contingent and deferred consideration in relation to investments and acquisitions (iii)</t>
  </si>
  <si>
    <t>483</t>
  </si>
  <si>
    <t>483.00</t>
  </si>
  <si>
    <t>2368113229433</t>
  </si>
  <si>
    <t>virtua_2368113229433</t>
  </si>
  <si>
    <t>Liabilities arising from treasury management activities</t>
  </si>
  <si>
    <t>267</t>
  </si>
  <si>
    <t>267.00</t>
  </si>
  <si>
    <t>2368113229454</t>
  </si>
  <si>
    <t>virtua_2368113229454</t>
  </si>
  <si>
    <t>Accrued donations</t>
  </si>
  <si>
    <t>270</t>
  </si>
  <si>
    <t>270.00</t>
  </si>
  <si>
    <t>2368113229477</t>
  </si>
  <si>
    <t>virtua_2368113229477</t>
  </si>
  <si>
    <t>Accrual for interest expense</t>
  </si>
  <si>
    <t>555</t>
  </si>
  <si>
    <t>555.00</t>
  </si>
  <si>
    <t>2368113229497</t>
  </si>
  <si>
    <t>virtua_2368113229497</t>
  </si>
  <si>
    <t>Liability related to cancelled share-based awards upon privatization of Alibaba.com Limited</t>
  </si>
  <si>
    <t>71</t>
  </si>
  <si>
    <t>71.00</t>
  </si>
  <si>
    <t>2368113229517</t>
  </si>
  <si>
    <t>virtua_2368113229517</t>
  </si>
  <si>
    <t>Accrued professional services expenses and others</t>
  </si>
  <si>
    <t>311</t>
  </si>
  <si>
    <t>311.00</t>
  </si>
  <si>
    <t>2368113229540</t>
  </si>
  <si>
    <t>virtua_2368113229540</t>
  </si>
  <si>
    <t>1107</t>
  </si>
  <si>
    <t>1107.00</t>
  </si>
  <si>
    <t>2368114430716</t>
  </si>
  <si>
    <t>virtua_2368114430716</t>
  </si>
  <si>
    <t>Total current</t>
  </si>
  <si>
    <t>15347.00</t>
  </si>
  <si>
    <t>2368113229560</t>
  </si>
  <si>
    <t>virtua_2368113229560</t>
  </si>
  <si>
    <t>Non-current:</t>
  </si>
  <si>
    <t>2368113229580</t>
  </si>
  <si>
    <t>virtua_2368113229580</t>
  </si>
  <si>
    <t>1793</t>
  </si>
  <si>
    <t>1793.00</t>
  </si>
  <si>
    <t>2368113229604</t>
  </si>
  <si>
    <t>virtua_2368113229604</t>
  </si>
  <si>
    <t>57</t>
  </si>
  <si>
    <t>57.00</t>
  </si>
  <si>
    <t>23681144549132</t>
  </si>
  <si>
    <t>virtua_23681144549132</t>
  </si>
  <si>
    <t>Total Non-current</t>
  </si>
  <si>
    <t>1850.00</t>
  </si>
  <si>
    <t>2368113332990</t>
  </si>
  <si>
    <t>virtua_2368113332990</t>
  </si>
  <si>
    <t xml:space="preserve">	Bank borrowings </t>
  </si>
  <si>
    <t>2368113358826</t>
  </si>
  <si>
    <t>virtua_2368113358826</t>
  </si>
  <si>
    <t>US8.0 billion syndicated loan denominated in US (i)</t>
  </si>
  <si>
    <t>49222.00</t>
  </si>
  <si>
    <t>2368113358861</t>
  </si>
  <si>
    <t>virtua_2368113358861</t>
  </si>
  <si>
    <t>Long-term other borrowings (ii)</t>
  </si>
  <si>
    <t>812.00</t>
  </si>
  <si>
    <t>2368113358898</t>
  </si>
  <si>
    <t>virtua_2368113358898</t>
  </si>
  <si>
    <t>Short-term other borrowings (iii)</t>
  </si>
  <si>
    <t>4241.00</t>
  </si>
  <si>
    <t>2368113358931</t>
  </si>
  <si>
    <t>virtua_2368113358931</t>
  </si>
  <si>
    <t>Less: unamortized upfront fees</t>
  </si>
  <si>
    <t>2368113358962</t>
  </si>
  <si>
    <t>virtua_2368113358962</t>
  </si>
  <si>
    <t>2368113358998</t>
  </si>
  <si>
    <t>virtua_2368113358998</t>
  </si>
  <si>
    <t>Borrowings non-current portion</t>
  </si>
  <si>
    <t>49033.00</t>
  </si>
  <si>
    <t>23681131241655</t>
  </si>
  <si>
    <t>virtua_23681131241655</t>
  </si>
  <si>
    <t>Related party transactions</t>
  </si>
  <si>
    <t>23681131319577</t>
  </si>
  <si>
    <t>virtua_23681131319577</t>
  </si>
  <si>
    <t>Royalty fee incurred by the Company</t>
  </si>
  <si>
    <t>225.00</t>
  </si>
  <si>
    <t>23681131517416</t>
  </si>
  <si>
    <t>virtua_23681131517416</t>
  </si>
  <si>
    <t>Amount earned by the Company</t>
  </si>
  <si>
    <t>23681131517432</t>
  </si>
  <si>
    <t>virtua_23681131517432</t>
  </si>
  <si>
    <t>Royalty fee and software technology services fee</t>
  </si>
  <si>
    <t>23681131517456</t>
  </si>
  <si>
    <t>virtua_23681131517456</t>
  </si>
  <si>
    <t>Reimbursement on options and RSUs</t>
  </si>
  <si>
    <t>77.00</t>
  </si>
  <si>
    <t>23681131517480</t>
  </si>
  <si>
    <t>virtua_23681131517480</t>
  </si>
  <si>
    <t>Other services</t>
  </si>
  <si>
    <t>18.00</t>
  </si>
  <si>
    <t>23681144858827</t>
  </si>
  <si>
    <t>virtua_23681144858827</t>
  </si>
  <si>
    <t>622.00</t>
  </si>
  <si>
    <t>23681131517503</t>
  </si>
  <si>
    <t>virtua_23681131517503</t>
  </si>
  <si>
    <t>Amount incurred by the Company</t>
  </si>
  <si>
    <t>23681131517519</t>
  </si>
  <si>
    <t>virtua_23681131517519</t>
  </si>
  <si>
    <t>Payment processing fee</t>
  </si>
  <si>
    <t>740.00</t>
  </si>
  <si>
    <t>23681131517543</t>
  </si>
  <si>
    <t>virtua_23681131517543</t>
  </si>
  <si>
    <t>50.00</t>
  </si>
  <si>
    <t>2368114492375</t>
  </si>
  <si>
    <t>virtua_2368114492375</t>
  </si>
  <si>
    <t>790.00</t>
  </si>
  <si>
    <t>2368114356847</t>
  </si>
  <si>
    <t>virtua_2368114356847</t>
  </si>
  <si>
    <t>23681143455994</t>
  </si>
  <si>
    <t>virtua_23681143455994</t>
  </si>
  <si>
    <t>Other</t>
  </si>
  <si>
    <t>2368115451415</t>
  </si>
  <si>
    <t>virtua_2368115451415</t>
  </si>
  <si>
    <t>23681143936438</t>
  </si>
  <si>
    <t>virtua_23681143936438</t>
  </si>
  <si>
    <t>Active Buyers &amp; Mobile MAUs</t>
  </si>
  <si>
    <t>23681143545881</t>
  </si>
  <si>
    <t>virtua_23681143545881</t>
  </si>
  <si>
    <t>Number</t>
  </si>
  <si>
    <t xml:space="preserve">Annual Active Buyers </t>
  </si>
  <si>
    <t>2368114378223</t>
  </si>
  <si>
    <t>virtua_2368114378223</t>
  </si>
  <si>
    <t>Mobile MAUs</t>
  </si>
  <si>
    <t>2368112842177</t>
  </si>
  <si>
    <t>virtua_2368112842177</t>
  </si>
  <si>
    <t>2368112838315</t>
  </si>
  <si>
    <t>virtua_2368112838315</t>
  </si>
  <si>
    <t>Employees</t>
  </si>
  <si>
    <t>2368112945977</t>
  </si>
  <si>
    <t>virtua_2368112945977</t>
  </si>
  <si>
    <t>Total Employees</t>
  </si>
  <si>
    <t>2368114408525</t>
  </si>
  <si>
    <t>virtua_2368114408525</t>
  </si>
  <si>
    <t>23681143957149</t>
  </si>
  <si>
    <t>virtua_23681143957149</t>
  </si>
  <si>
    <t>Successful Mobile Transition</t>
  </si>
  <si>
    <t>23681144058470</t>
  </si>
  <si>
    <t>virtua_23681144058470</t>
  </si>
  <si>
    <t>Mobile Revenue as a % of China Commerce Retail Revenue</t>
  </si>
  <si>
    <t>23681144119398</t>
  </si>
  <si>
    <t>virtua_23681144119398</t>
  </si>
  <si>
    <t>Mobile Revenue</t>
  </si>
  <si>
    <t>23681144039280</t>
  </si>
  <si>
    <t>virtua_23681144039280</t>
  </si>
  <si>
    <t>Mobile GMV as a % of Total GMV</t>
  </si>
  <si>
    <t>23681144348838</t>
  </si>
  <si>
    <t>virtua_23681144348838</t>
  </si>
  <si>
    <t>23681144339775</t>
  </si>
  <si>
    <t>virtua_23681144339775</t>
  </si>
  <si>
    <t>Quarterly Blended Monetization Rate (China Commerce Retail)</t>
  </si>
  <si>
    <t>23681144559965</t>
  </si>
  <si>
    <t>virtua_23681144559965</t>
  </si>
  <si>
    <t>23681144547965</t>
  </si>
  <si>
    <t>virtua_23681144547965</t>
  </si>
  <si>
    <t>Revenue Breakdown by Businesses</t>
  </si>
  <si>
    <t>2368114482926</t>
  </si>
  <si>
    <t>virtua_2368114482926</t>
  </si>
  <si>
    <t>China Commerce Retail</t>
  </si>
  <si>
    <t>23681144748726</t>
  </si>
  <si>
    <t>virtua_23681144748726</t>
  </si>
  <si>
    <t>China Commerce Wholesale</t>
  </si>
  <si>
    <t>23681144726253</t>
  </si>
  <si>
    <t>virtua_23681144726253</t>
  </si>
  <si>
    <t>International Commerce Retail</t>
  </si>
  <si>
    <t>23681144711501</t>
  </si>
  <si>
    <t>virtua_23681144711501</t>
  </si>
  <si>
    <t>International Commerce Wholesale</t>
  </si>
  <si>
    <t>2368194154250</t>
  </si>
  <si>
    <t>virtua_2368194154250</t>
  </si>
  <si>
    <t>23681123918545</t>
  </si>
  <si>
    <t>virtua_23681123918545</t>
  </si>
  <si>
    <t>Consumer services</t>
  </si>
  <si>
    <t>2368114493481</t>
  </si>
  <si>
    <t>virtua_2368114493481</t>
  </si>
  <si>
    <t>23681144623957</t>
  </si>
  <si>
    <t>virtua_23681144623957</t>
  </si>
  <si>
    <t>Cloud Computing and Internet Infrastructure</t>
  </si>
  <si>
    <t>2368110437832</t>
  </si>
  <si>
    <t>virtua_2368110437832</t>
  </si>
  <si>
    <t>Digital media and entertainment</t>
  </si>
  <si>
    <t>2368110448447</t>
  </si>
  <si>
    <t>virtua_2368110448447</t>
  </si>
  <si>
    <t>Innovation initiatives and others</t>
  </si>
  <si>
    <t>2368114511636</t>
  </si>
  <si>
    <t>virtua_2368114511636</t>
  </si>
  <si>
    <t>23681145054925</t>
  </si>
  <si>
    <t>virtua_23681145054925</t>
  </si>
  <si>
    <t>Quarterly Margin Trends</t>
  </si>
  <si>
    <t>2368114527390</t>
  </si>
  <si>
    <t>virtua_2368114527390</t>
  </si>
  <si>
    <t>23681145412717</t>
  </si>
  <si>
    <t>virtua_23681145412717</t>
  </si>
  <si>
    <t>Non-GAAP EBITDA</t>
  </si>
  <si>
    <t>23681145145437</t>
  </si>
  <si>
    <t>virtua_23681145145437</t>
  </si>
  <si>
    <t>Non-GAAP EBITDA (Margin)</t>
  </si>
  <si>
    <t>2368114554868</t>
  </si>
  <si>
    <t>virtua_2368114554868</t>
  </si>
  <si>
    <t>23681145551949</t>
  </si>
  <si>
    <t>virtua_23681145551949</t>
  </si>
  <si>
    <t>Non-GAAP Net Income</t>
  </si>
  <si>
    <t>23681145451566</t>
  </si>
  <si>
    <t>virtua_23681145451566</t>
  </si>
  <si>
    <t>Non-GAAP Net Income and Margin</t>
  </si>
  <si>
    <t>23681145655133</t>
  </si>
  <si>
    <t>virtua_23681145655133</t>
  </si>
  <si>
    <t>2368114563886</t>
  </si>
  <si>
    <t>virtua_2368114563886</t>
  </si>
  <si>
    <t>Quarterly Cost Trends</t>
  </si>
  <si>
    <t>2368114583486</t>
  </si>
  <si>
    <t>virtua_2368114583486</t>
  </si>
  <si>
    <t>Cost of Revenue (Pre-SBC)</t>
  </si>
  <si>
    <t>23681145719742</t>
  </si>
  <si>
    <t>virtua_23681145719742</t>
  </si>
  <si>
    <t>2368114585051</t>
  </si>
  <si>
    <t>virtua_2368114585051</t>
  </si>
  <si>
    <t>23681145924908</t>
  </si>
  <si>
    <t>virtua_23681145924908</t>
  </si>
  <si>
    <t>Product Development Expenses (Pre-SBC)</t>
  </si>
  <si>
    <t>23681145829333</t>
  </si>
  <si>
    <t>virtua_23681145829333</t>
  </si>
  <si>
    <t>23681145847406</t>
  </si>
  <si>
    <t>virtua_23681145847406</t>
  </si>
  <si>
    <t>2368114595736</t>
  </si>
  <si>
    <t>virtua_2368114595736</t>
  </si>
  <si>
    <t>Sales &amp; Marketing Expenses (Pre-SBC)</t>
  </si>
  <si>
    <t>2368115020949</t>
  </si>
  <si>
    <t>virtua_2368115020949</t>
  </si>
  <si>
    <t>2368115041924</t>
  </si>
  <si>
    <t>virtua_2368115041924</t>
  </si>
  <si>
    <t>2368115134543</t>
  </si>
  <si>
    <t>virtua_2368115134543</t>
  </si>
  <si>
    <t>General &amp; Administrative Expenses (Pre-SBC)</t>
  </si>
  <si>
    <t>2368115056989</t>
  </si>
  <si>
    <t>virtua_2368115056989</t>
  </si>
  <si>
    <t>23681145937364</t>
  </si>
  <si>
    <t>virtua_23681145937364</t>
  </si>
  <si>
    <t>23681112536173</t>
  </si>
  <si>
    <t>virtua_23681112536173</t>
  </si>
  <si>
    <t>Free Cash Flow (Bn)</t>
  </si>
  <si>
    <t>23681112729192</t>
  </si>
  <si>
    <t>virtua_23681112729192</t>
  </si>
  <si>
    <t>Free Cash Flow (Percentage of Revenue)</t>
  </si>
  <si>
    <t>23681112734424</t>
  </si>
  <si>
    <t>virtua_23681112734424</t>
  </si>
  <si>
    <t>23681142458878</t>
  </si>
  <si>
    <t>virtua_23681142458878</t>
  </si>
  <si>
    <t>Operating CAPEX</t>
  </si>
  <si>
    <t>23681142515915</t>
  </si>
  <si>
    <t>virtua_23681142515915</t>
  </si>
  <si>
    <t>Licensed Copyrights and Intangible Assets</t>
  </si>
  <si>
    <t>2368111282581</t>
  </si>
  <si>
    <t>virtua_2368111282581</t>
  </si>
  <si>
    <t>Capital Expenditures (Non-real Estate CAPEX and Intangible Assets)</t>
  </si>
  <si>
    <t>23681113641174</t>
  </si>
  <si>
    <t>virtua_23681113641174</t>
  </si>
  <si>
    <t>Land Use Rights and Construction in Progress relating to Office Campus</t>
  </si>
  <si>
    <t>23681113658846</t>
  </si>
  <si>
    <t>virtua_23681113658846</t>
  </si>
  <si>
    <t>23681113921460</t>
  </si>
  <si>
    <t>virtua_23681113921460</t>
  </si>
  <si>
    <t>Capital Expenditures and Intangible Assets</t>
  </si>
  <si>
    <t>23681113926939</t>
  </si>
  <si>
    <t>virtua_23681113926939</t>
  </si>
  <si>
    <t>2368111394997</t>
  </si>
  <si>
    <t>virtua_2368111394997</t>
  </si>
  <si>
    <t xml:space="preserve">Cash, Cash Equivalents and Short-term Investments </t>
  </si>
  <si>
    <t>23681114012788</t>
  </si>
  <si>
    <t>virtua_23681114012788</t>
  </si>
  <si>
    <t>Cash and Cash Equivalents</t>
  </si>
  <si>
    <t>23681114027972</t>
  </si>
  <si>
    <t>virtua_23681114027972</t>
  </si>
  <si>
    <t>Short-term Investments</t>
  </si>
  <si>
    <t>2368111411319</t>
  </si>
  <si>
    <t>virtua_2368111411319</t>
  </si>
  <si>
    <t>23681121458151</t>
  </si>
  <si>
    <t>virtua_23681121458151</t>
  </si>
  <si>
    <t>23681121458178</t>
  </si>
  <si>
    <t>virtua_23681121458178</t>
  </si>
  <si>
    <t>23681133529373</t>
  </si>
  <si>
    <t>virtua_23681133529373</t>
  </si>
  <si>
    <t xml:space="preserve">Revenue </t>
  </si>
  <si>
    <t>23681133615736</t>
  </si>
  <si>
    <t>virtua_23681133615736</t>
  </si>
  <si>
    <t>23681133940899</t>
  </si>
  <si>
    <t>virtua_23681133940899</t>
  </si>
  <si>
    <t>2368114320727</t>
  </si>
  <si>
    <t>virtua_2368114320727</t>
  </si>
  <si>
    <t>2368114335580</t>
  </si>
  <si>
    <t>virtua_2368114335580</t>
  </si>
  <si>
    <t>23681143853765</t>
  </si>
  <si>
    <t>virtua_23681143853765</t>
  </si>
  <si>
    <t>2368114401937</t>
  </si>
  <si>
    <t>virtua_2368114401937</t>
  </si>
  <si>
    <t>23681144115641</t>
  </si>
  <si>
    <t>virtua_23681144115641</t>
  </si>
  <si>
    <t>23681144435936</t>
  </si>
  <si>
    <t>virtua_23681144435936</t>
  </si>
  <si>
    <t>23681144611678</t>
  </si>
  <si>
    <t>virtua_23681144611678</t>
  </si>
  <si>
    <t>2368114484308</t>
  </si>
  <si>
    <t>virtua_2368114484308</t>
  </si>
  <si>
    <t>2368114508751</t>
  </si>
  <si>
    <t>virtua_2368114508751</t>
  </si>
  <si>
    <t>23681145046936</t>
  </si>
  <si>
    <t>virtua_23681145046936</t>
  </si>
  <si>
    <t>23681121631705</t>
  </si>
  <si>
    <t>virtua_23681121631705</t>
  </si>
  <si>
    <t>Total Capex</t>
  </si>
  <si>
    <t>23681121759185</t>
  </si>
  <si>
    <t>virtua_23681121759185</t>
  </si>
  <si>
    <t xml:space="preserve">Total Cash, Cash Equivalents and Short-term Investments </t>
  </si>
  <si>
    <t>23681155351894</t>
  </si>
  <si>
    <t>virtua_23681155351894</t>
  </si>
  <si>
    <t>23681155615271</t>
  </si>
  <si>
    <t>virtua_23681155615271</t>
  </si>
  <si>
    <t>Online marketing services</t>
  </si>
  <si>
    <t>23681155625647</t>
  </si>
  <si>
    <t>virtua_23681155625647</t>
  </si>
  <si>
    <t>Other income, net</t>
  </si>
  <si>
    <t>23681155636207</t>
  </si>
  <si>
    <t>virtua_23681155636207</t>
  </si>
  <si>
    <t>Income tax</t>
  </si>
  <si>
    <t>23681155646467</t>
  </si>
  <si>
    <t>virtua_23681155646467</t>
  </si>
  <si>
    <t>Earnings per share (Numerator)</t>
  </si>
  <si>
    <t>23681155719957</t>
  </si>
  <si>
    <t>virtua_23681155719957</t>
  </si>
  <si>
    <t>Earnings per share (Denominator)</t>
  </si>
  <si>
    <t>23681155750749</t>
  </si>
  <si>
    <t>virtua_23681155750749</t>
  </si>
  <si>
    <t>Prepayments, receivables and other assets (Current)</t>
  </si>
  <si>
    <t>23681155824619</t>
  </si>
  <si>
    <t>virtua_23681155824619</t>
  </si>
  <si>
    <t>Intangible assets</t>
  </si>
  <si>
    <t>23681155833720</t>
  </si>
  <si>
    <t>virtua_23681155833720</t>
  </si>
  <si>
    <t>23681155841614</t>
  </si>
  <si>
    <t>virtua_23681155841614</t>
  </si>
  <si>
    <t>Deferred revenue and customer advances</t>
  </si>
  <si>
    <t>23681155857413</t>
  </si>
  <si>
    <t>virtua_23681155857413</t>
  </si>
  <si>
    <t>Accrued expenses, accounts payable and other liabilities (Current)</t>
  </si>
  <si>
    <t>23681155912881</t>
  </si>
  <si>
    <t>virtua_23681155912881</t>
  </si>
  <si>
    <t>Accrued expenses, accounts payable and other liabilities (Non-Current)</t>
  </si>
  <si>
    <t>23681155923470</t>
  </si>
  <si>
    <t>virtua_23681155923470</t>
  </si>
  <si>
    <t>Bank borrowings </t>
  </si>
  <si>
    <t>23681155946415</t>
  </si>
  <si>
    <t>virtua_23681155946415</t>
  </si>
  <si>
    <t>Amount earned by the Company</t>
  </si>
  <si>
    <t>23681155957494</t>
  </si>
  <si>
    <t>virtua_23681155957494</t>
  </si>
  <si>
    <t>Amount incurred by the Company</t>
  </si>
  <si>
    <t>23681104845512</t>
  </si>
  <si>
    <t>virtua_23681104845512</t>
  </si>
  <si>
    <t>Adjusted EBITDA</t>
  </si>
  <si>
    <t>23681104337454</t>
  </si>
  <si>
    <t>virtua_23681104337454</t>
  </si>
  <si>
    <t>Income from operations</t>
  </si>
  <si>
    <t>23681104337479</t>
  </si>
  <si>
    <t>virtua_23681104337479</t>
  </si>
  <si>
    <t>Add: Share-based compensation expense</t>
  </si>
  <si>
    <t>23681104337530</t>
  </si>
  <si>
    <t>virtua_23681104337530</t>
  </si>
  <si>
    <t>Add: Depreciation and amortization of property and equipment and land use rights</t>
  </si>
  <si>
    <t>23681104337506</t>
  </si>
  <si>
    <t>virtua_23681104337506</t>
  </si>
  <si>
    <t>Add: Amortization of intangible assets</t>
  </si>
  <si>
    <t>23681104337560</t>
  </si>
  <si>
    <t>virtua_23681104337560</t>
  </si>
  <si>
    <t xml:space="preserve">Add: Impairment   of goodwill    </t>
  </si>
  <si>
    <t>23681104337581</t>
  </si>
  <si>
    <t>virtua_23681104337581</t>
  </si>
  <si>
    <t>Add: Yahoo TIPLA amendment payment</t>
  </si>
  <si>
    <t>23681104337599</t>
  </si>
  <si>
    <t>virtua_23681104337599</t>
  </si>
  <si>
    <t>Add: Equity-settled donation expense</t>
  </si>
  <si>
    <t>236818740138</t>
  </si>
  <si>
    <t>virtua_236818740138</t>
  </si>
  <si>
    <t>Add: Settlement of U.S. federal class action lawsuit</t>
  </si>
  <si>
    <t>23681104337616</t>
  </si>
  <si>
    <t>virtua_23681104337616</t>
  </si>
  <si>
    <t xml:space="preserve">Adjusted   EBITDA    
</t>
  </si>
  <si>
    <t>2368110496280</t>
  </si>
  <si>
    <t>virtua_2368110496280</t>
  </si>
  <si>
    <t>Adjusted net income</t>
  </si>
  <si>
    <t>23681104454995</t>
  </si>
  <si>
    <t>virtua_23681104454995</t>
  </si>
  <si>
    <t>2368110445534</t>
  </si>
  <si>
    <t>virtua_2368110445534</t>
  </si>
  <si>
    <t>2368110445570</t>
  </si>
  <si>
    <t>virtua_2368110445570</t>
  </si>
  <si>
    <t>598</t>
  </si>
  <si>
    <t>23681104455104</t>
  </si>
  <si>
    <t>virtua_23681104455104</t>
  </si>
  <si>
    <t>Add: Impairment of goodwill intangible assets and investments</t>
  </si>
  <si>
    <t>23681104455135</t>
  </si>
  <si>
    <t>virtua_23681104455135</t>
  </si>
  <si>
    <t xml:space="preserve">Add: Loss (gain)   on deemed disposals/disposals/ revaluation of investments    </t>
  </si>
  <si>
    <t>241</t>
  </si>
  <si>
    <t>-6247</t>
  </si>
  <si>
    <t>23681104455170</t>
  </si>
  <si>
    <t>virtua_23681104455170</t>
  </si>
  <si>
    <t>236818925185</t>
  </si>
  <si>
    <t>virtua_236818925185</t>
  </si>
  <si>
    <t>23681104455188</t>
  </si>
  <si>
    <t>virtua_23681104455188</t>
  </si>
  <si>
    <t>2368115924713</t>
  </si>
  <si>
    <t>virtua_2368115924713</t>
  </si>
  <si>
    <t xml:space="preserve">Add: Expenses   relating to the sale of shares by existing shareholders in initial public   offering    </t>
  </si>
  <si>
    <t>2368115941385</t>
  </si>
  <si>
    <t>virtua_2368115941385</t>
  </si>
  <si>
    <t xml:space="preserve">Add:   Amortization of excess value receivable arising from the restructuring of   commercial arrangements with Ant Financial    </t>
  </si>
  <si>
    <t>23681153531247</t>
  </si>
  <si>
    <t>virtua_23681153531247</t>
  </si>
  <si>
    <t>Add: One-time   charge for financing-related fees as a result of early repayment of bank   borrowings</t>
  </si>
  <si>
    <t>23681163356913</t>
  </si>
  <si>
    <t>virtua_23681163356913</t>
  </si>
  <si>
    <t xml:space="preserve">Add: Immediate recognition of unamortized professional fees and upfront fees upon termination of bank borrowings </t>
  </si>
  <si>
    <t>23681131049104</t>
  </si>
  <si>
    <t>virtua_23681131049104</t>
  </si>
  <si>
    <t>Adjusted for tax effects on non-GAAP adjustments</t>
  </si>
  <si>
    <t>2368112153338</t>
  </si>
  <si>
    <t>virtua_2368112153338</t>
  </si>
  <si>
    <t>Less: Tax effects on non-GAAP adjustments</t>
  </si>
  <si>
    <t>23681104455207</t>
  </si>
  <si>
    <t>virtua_23681104455207</t>
  </si>
  <si>
    <t xml:space="preserve"> Non-GAAP net income</t>
  </si>
  <si>
    <t>23681182924733</t>
  </si>
  <si>
    <t>virtua_23681182924733</t>
  </si>
  <si>
    <t>Diluted Earnings per Share/ADS (EPS)</t>
  </si>
  <si>
    <t>23681183034349</t>
  </si>
  <si>
    <t>virtua_23681183034349</t>
  </si>
  <si>
    <t>Non-GAAP Diluted EPS</t>
  </si>
  <si>
    <t>23681104943416</t>
  </si>
  <si>
    <t>virtua_23681104943416</t>
  </si>
  <si>
    <t>Free cash flow</t>
  </si>
  <si>
    <t>2368110464338</t>
  </si>
  <si>
    <t>virtua_2368110464338</t>
  </si>
  <si>
    <t>2368110464368</t>
  </si>
  <si>
    <t>virtua_2368110464368</t>
  </si>
  <si>
    <t>Less: Purchase of property equipment and intangible assets (excluding land use rights and construction in progress)</t>
  </si>
  <si>
    <t>23681143332659</t>
  </si>
  <si>
    <t>virtua_23681143332659</t>
  </si>
  <si>
    <t>Less:   Acquisition of licensed copyrights and intangible assets</t>
  </si>
  <si>
    <t>2368110464399</t>
  </si>
  <si>
    <t>virtua_2368110464399</t>
  </si>
  <si>
    <t>Add: Changes in loan receivables net</t>
  </si>
  <si>
    <t>2368110464430</t>
  </si>
  <si>
    <t>virtua_2368110464430</t>
  </si>
  <si>
    <t>2368110464449</t>
  </si>
  <si>
    <t>virtua_2368110464449</t>
  </si>
  <si>
    <t>23681143219327</t>
  </si>
  <si>
    <t>virtua_23681143219327</t>
  </si>
  <si>
    <t>Marketplace-based   core commerce adjusted EBITA</t>
  </si>
  <si>
    <t>23681143151519</t>
  </si>
  <si>
    <t>virtua_23681143151519</t>
  </si>
  <si>
    <t>Adjusted   EBITA for core commerce</t>
  </si>
  <si>
    <t>23681143151648</t>
  </si>
  <si>
    <t>virtua_23681143151648</t>
  </si>
  <si>
    <t>Less: Effect of   Ele.me and Cainiao Network consolidation and strategic investments in New   Retail and Lazada</t>
  </si>
  <si>
    <t>23681143151965</t>
  </si>
  <si>
    <t>virtua_23681143151965</t>
  </si>
  <si>
    <t>23681105120874</t>
  </si>
  <si>
    <t>virtua_23681105120874</t>
  </si>
  <si>
    <t>23681105120917</t>
  </si>
  <si>
    <t>virtua_23681105120917</t>
  </si>
  <si>
    <t>23681105120965</t>
  </si>
  <si>
    <t>virtua_23681105120965</t>
  </si>
  <si>
    <t>2368110513989</t>
  </si>
  <si>
    <t>virtua_2368110513989</t>
  </si>
  <si>
    <t>2368114351394</t>
  </si>
  <si>
    <t>virtua_2368114351394</t>
  </si>
  <si>
    <t>23681105253965</t>
  </si>
  <si>
    <t>virtua_23681105253965</t>
  </si>
  <si>
    <t>2368116453944</t>
  </si>
  <si>
    <t>virtua_2368116453944</t>
  </si>
  <si>
    <t>2368116526910</t>
  </si>
  <si>
    <t>virtua_2368116526910</t>
  </si>
  <si>
    <t>Adjusted EBITDA</t>
  </si>
  <si>
    <t>2368116544974</t>
  </si>
  <si>
    <t>virtua_2368116544974</t>
  </si>
  <si>
    <t>Adjusted net income</t>
  </si>
  <si>
    <t>2368116615592</t>
  </si>
  <si>
    <t>virtua_2368116615592</t>
  </si>
  <si>
    <t>Free cash flow</t>
  </si>
  <si>
    <t>05-15-2015</t>
  </si>
  <si>
    <t>23681183020353</t>
  </si>
  <si>
    <t>global_IncomeStatement</t>
  </si>
  <si>
    <t>virtua_23681183020353</t>
  </si>
  <si>
    <t>€</t>
  </si>
  <si>
    <t>Income Statement</t>
  </si>
  <si>
    <t>23681183020366</t>
  </si>
  <si>
    <t>global_ProductRevenue</t>
  </si>
  <si>
    <t>virtua_23681183020366</t>
  </si>
  <si>
    <t>Product Revenue</t>
  </si>
  <si>
    <t>23681183020375</t>
  </si>
  <si>
    <t>global_ServiceRevenue</t>
  </si>
  <si>
    <t>virtua_23681183020375</t>
  </si>
  <si>
    <t>Service Revenue</t>
  </si>
  <si>
    <t>23681183020383</t>
  </si>
  <si>
    <t>global_OtherRevenue</t>
  </si>
  <si>
    <t>virtua_23681183020383</t>
  </si>
  <si>
    <t>Other Revenue</t>
  </si>
  <si>
    <t>23681183020393</t>
  </si>
  <si>
    <t>global_TotalRevenue</t>
  </si>
  <si>
    <t>virtua_23681183020393</t>
  </si>
  <si>
    <t>23681183020401</t>
  </si>
  <si>
    <t>global_CostofProduct</t>
  </si>
  <si>
    <t>virtua_23681183020401</t>
  </si>
  <si>
    <t>Cost of Product</t>
  </si>
  <si>
    <t>23681183020409</t>
  </si>
  <si>
    <t>global_CostofService</t>
  </si>
  <si>
    <t>virtua_23681183020409</t>
  </si>
  <si>
    <t>Cost of Service</t>
  </si>
  <si>
    <t>23681183020417</t>
  </si>
  <si>
    <t>global_TotalCOGS</t>
  </si>
  <si>
    <t>virtua_23681183020417</t>
  </si>
  <si>
    <t>Total COGS</t>
  </si>
  <si>
    <t>23681183020426</t>
  </si>
  <si>
    <t>global_GrossProfit</t>
  </si>
  <si>
    <t>virtua_23681183020426</t>
  </si>
  <si>
    <t>Gross Profit</t>
  </si>
  <si>
    <t>23681183020434</t>
  </si>
  <si>
    <t>global_SellingandMarketing</t>
  </si>
  <si>
    <t>virtua_23681183020434</t>
  </si>
  <si>
    <t>Selling and Marketing</t>
  </si>
  <si>
    <t>23681183020442</t>
  </si>
  <si>
    <t>global_GeneralandAdministration</t>
  </si>
  <si>
    <t>virtua_23681183020442</t>
  </si>
  <si>
    <t>General and Administration</t>
  </si>
  <si>
    <t>23681183020452</t>
  </si>
  <si>
    <t>global_SellingGeneral&amp;Administration</t>
  </si>
  <si>
    <t>virtua_23681183020452</t>
  </si>
  <si>
    <t>Selling, General &amp; Administration</t>
  </si>
  <si>
    <t>23681183020460</t>
  </si>
  <si>
    <t>global_Research&amp;Development</t>
  </si>
  <si>
    <t>virtua_23681183020460</t>
  </si>
  <si>
    <t>Research &amp; Development</t>
  </si>
  <si>
    <t>23681183020468</t>
  </si>
  <si>
    <t>global_Advertisingandsalespromotion</t>
  </si>
  <si>
    <t>virtua_23681183020468</t>
  </si>
  <si>
    <t>Advertising and sales promotion</t>
  </si>
  <si>
    <t>23681183020476</t>
  </si>
  <si>
    <t>global_LicenseFeesandRoyalties</t>
  </si>
  <si>
    <t>virtua_23681183020476</t>
  </si>
  <si>
    <t>License Fees and Royalties</t>
  </si>
  <si>
    <t>23681183020485</t>
  </si>
  <si>
    <t>global_DepericationandAmortization</t>
  </si>
  <si>
    <t>virtua_23681183020485</t>
  </si>
  <si>
    <t>Deperication and Amortization</t>
  </si>
  <si>
    <t>23681183020493</t>
  </si>
  <si>
    <t>global_ImparimentofLong-LivedAssets</t>
  </si>
  <si>
    <t>virtua_23681183020493</t>
  </si>
  <si>
    <t>Impariment of Long-Lived Assets</t>
  </si>
  <si>
    <t>23681183020502</t>
  </si>
  <si>
    <t>global_GainandSaleofAssets</t>
  </si>
  <si>
    <t>virtua_23681183020502</t>
  </si>
  <si>
    <t>Gain and Sale of Assets</t>
  </si>
  <si>
    <t>23681183020511</t>
  </si>
  <si>
    <t>global_GainandSaleofBusinessDivestitures</t>
  </si>
  <si>
    <t>virtua_23681183020511</t>
  </si>
  <si>
    <t>Gain and Sale of Business(Divestitures)</t>
  </si>
  <si>
    <t>23681183020519</t>
  </si>
  <si>
    <t>global_RestructringRelatedExp</t>
  </si>
  <si>
    <t>virtua_23681183020519</t>
  </si>
  <si>
    <t>Restructring Related Exp</t>
  </si>
  <si>
    <t>23681183020527</t>
  </si>
  <si>
    <t>global_OtherOperatingExpenses</t>
  </si>
  <si>
    <t>virtua_23681183020527</t>
  </si>
  <si>
    <t>Other Operating Expenses</t>
  </si>
  <si>
    <t>23681183020535</t>
  </si>
  <si>
    <t>global_OperatingExpenses</t>
  </si>
  <si>
    <t>virtua_23681183020535</t>
  </si>
  <si>
    <t>Operating Expenses</t>
  </si>
  <si>
    <t>23681183020543</t>
  </si>
  <si>
    <t>global_OperatingIncome</t>
  </si>
  <si>
    <t>virtua_23681183020543</t>
  </si>
  <si>
    <t>Operating Income</t>
  </si>
  <si>
    <t>23681183020553</t>
  </si>
  <si>
    <t>global_EBITDA</t>
  </si>
  <si>
    <t>virtua_23681183020553</t>
  </si>
  <si>
    <t>EBITDA</t>
  </si>
  <si>
    <t>23681183020561</t>
  </si>
  <si>
    <t>global_AdjustedEBITDA</t>
  </si>
  <si>
    <t>virtua_23681183020561</t>
  </si>
  <si>
    <t>23681183020571</t>
  </si>
  <si>
    <t>global_InterestExpenses</t>
  </si>
  <si>
    <t>virtua_23681183020571</t>
  </si>
  <si>
    <t>Interest Expenses</t>
  </si>
  <si>
    <t>23681183020579</t>
  </si>
  <si>
    <t>global_InterestIncome</t>
  </si>
  <si>
    <t>virtua_23681183020579</t>
  </si>
  <si>
    <t>Interest Income</t>
  </si>
  <si>
    <t>23681183020587</t>
  </si>
  <si>
    <t>global_TotalInterestExpIncNet</t>
  </si>
  <si>
    <t>virtua_23681183020587</t>
  </si>
  <si>
    <t>Total Interest Exp/(Inc), Net</t>
  </si>
  <si>
    <t>23681183020595</t>
  </si>
  <si>
    <t>global_GainandSaleofAssetsNonOperatingIncome</t>
  </si>
  <si>
    <t>virtua_23681183020595</t>
  </si>
  <si>
    <t>Gain and Sale of Assets, Non Operating Income</t>
  </si>
  <si>
    <t>23681183020603</t>
  </si>
  <si>
    <t>global_GainandSaleofBusinessDivestituresNonOperatingIncome</t>
  </si>
  <si>
    <t>virtua_23681183020603</t>
  </si>
  <si>
    <t>Gain and Sale of Business(Divestitures), Non Operating Income</t>
  </si>
  <si>
    <t>23681183020610</t>
  </si>
  <si>
    <t>global_OtherNonOperatingExpInc</t>
  </si>
  <si>
    <t>virtua_23681183020610</t>
  </si>
  <si>
    <t>Other Non Operating Exp/(Inc)</t>
  </si>
  <si>
    <t>23681183020618</t>
  </si>
  <si>
    <t>global_TotalNonOperatingExpInc</t>
  </si>
  <si>
    <t>virtua_23681183020618</t>
  </si>
  <si>
    <t>Total Non Operating Exp/(Inc)</t>
  </si>
  <si>
    <t>23681183020626</t>
  </si>
  <si>
    <t>global_EquityinearningsofunconsolidatedaffiliatesJV</t>
  </si>
  <si>
    <t>virtua_23681183020626</t>
  </si>
  <si>
    <t>Equity in earnings of unconsolidated affiliates/JV</t>
  </si>
  <si>
    <t>23681183020634</t>
  </si>
  <si>
    <t>global_IncomeBeforeIncomeTaxes</t>
  </si>
  <si>
    <t>virtua_23681183020634</t>
  </si>
  <si>
    <t>Income Before Income Taxes</t>
  </si>
  <si>
    <t>23681183020641</t>
  </si>
  <si>
    <t>global_CurrentIncomeTax</t>
  </si>
  <si>
    <t>virtua_23681183020641</t>
  </si>
  <si>
    <t>Current Income Tax</t>
  </si>
  <si>
    <t>23681183020649</t>
  </si>
  <si>
    <t>global_DeferredIncomeTax</t>
  </si>
  <si>
    <t>virtua_23681183020649</t>
  </si>
  <si>
    <t>Deferred Income Tax</t>
  </si>
  <si>
    <t>23681183020657</t>
  </si>
  <si>
    <t>global_ProvisionofIncomeTaxes</t>
  </si>
  <si>
    <t>virtua_23681183020657</t>
  </si>
  <si>
    <t>Provision of Income Taxes</t>
  </si>
  <si>
    <t>23681183020665</t>
  </si>
  <si>
    <t>global_TaxRate%</t>
  </si>
  <si>
    <t>virtua_23681183020665</t>
  </si>
  <si>
    <t>Tax Rate %</t>
  </si>
  <si>
    <t>23681183020672</t>
  </si>
  <si>
    <t>global_NetIncomefromContinuingOperations</t>
  </si>
  <si>
    <t>virtua_23681183020672</t>
  </si>
  <si>
    <t>Net Income from Continuing Operations</t>
  </si>
  <si>
    <t>23681183020680</t>
  </si>
  <si>
    <t>global_GainLossfromDiscontinuedOperations</t>
  </si>
  <si>
    <t>virtua_23681183020680</t>
  </si>
  <si>
    <t>Gain/(Loss) from Discontinued Operations</t>
  </si>
  <si>
    <t>23681183020687</t>
  </si>
  <si>
    <t>virtua_23681183020687</t>
  </si>
  <si>
    <t>23681183020694</t>
  </si>
  <si>
    <t>global_NetincomeattributabletoNon-ControllingInterest</t>
  </si>
  <si>
    <t>virtua_23681183020694</t>
  </si>
  <si>
    <t>Net income attributable to Non-Controlling Interest</t>
  </si>
  <si>
    <t>23681183020703</t>
  </si>
  <si>
    <t>global_Netincomeattributabletoparticipatingsecurities</t>
  </si>
  <si>
    <t>virtua_23681183020703</t>
  </si>
  <si>
    <t>Net income attributable to participating securities</t>
  </si>
  <si>
    <t>23681183020711</t>
  </si>
  <si>
    <t>global_NetincomeavailabletoCommonShareHolder</t>
  </si>
  <si>
    <t>virtua_23681183020711</t>
  </si>
  <si>
    <t>Net income available to Common ShareHolder</t>
  </si>
  <si>
    <t>23681183020719</t>
  </si>
  <si>
    <t>global_BasicEPS</t>
  </si>
  <si>
    <t>virtua_23681183020719</t>
  </si>
  <si>
    <t>Basic EPS</t>
  </si>
  <si>
    <t>23681183020726</t>
  </si>
  <si>
    <t>global_DilutedEPS</t>
  </si>
  <si>
    <t>virtua_23681183020726</t>
  </si>
  <si>
    <t>Diluted EPS</t>
  </si>
  <si>
    <t>23681183020734</t>
  </si>
  <si>
    <t>global_BasicShares</t>
  </si>
  <si>
    <t>virtua_23681183020734</t>
  </si>
  <si>
    <t>Basic Shares</t>
  </si>
  <si>
    <t>23681183020741</t>
  </si>
  <si>
    <t>global_DilutedShares</t>
  </si>
  <si>
    <t>virtua_23681183020741</t>
  </si>
  <si>
    <t>Diluted Shares</t>
  </si>
  <si>
    <t>23681183020748</t>
  </si>
  <si>
    <t>global_DividendPerShare</t>
  </si>
  <si>
    <t>virtua_23681183020748</t>
  </si>
  <si>
    <t>Dividend Per Share</t>
  </si>
  <si>
    <t>23681183020757</t>
  </si>
  <si>
    <t>global_BalanceSheet</t>
  </si>
  <si>
    <t>virtua_23681183020757</t>
  </si>
  <si>
    <t>Balance Sheet</t>
  </si>
  <si>
    <t>23681183020765</t>
  </si>
  <si>
    <t>global_Assets</t>
  </si>
  <si>
    <t>virtua_23681183020765</t>
  </si>
  <si>
    <t>23681183020772</t>
  </si>
  <si>
    <t>global_CashAndCashEquivalents</t>
  </si>
  <si>
    <t>virtua_23681183020772</t>
  </si>
  <si>
    <t>Cash And Cash Equivalents</t>
  </si>
  <si>
    <t>23681183020779</t>
  </si>
  <si>
    <t>global_RestrictedCash</t>
  </si>
  <si>
    <t>virtua_23681183020779</t>
  </si>
  <si>
    <t>Restricted Cash</t>
  </si>
  <si>
    <t>23681183020787</t>
  </si>
  <si>
    <t>global_Short-terminvestments</t>
  </si>
  <si>
    <t>virtua_23681183020787</t>
  </si>
  <si>
    <t>23681183020794</t>
  </si>
  <si>
    <t>global_CashandCashEquivalentsShortTermInvestments</t>
  </si>
  <si>
    <t>virtua_23681183020794</t>
  </si>
  <si>
    <t>Cash and CashEquivalents Short Term Investments</t>
  </si>
  <si>
    <t>23681183020802</t>
  </si>
  <si>
    <t>global_MarketableSecuritiesCurrent</t>
  </si>
  <si>
    <t>virtua_23681183020802</t>
  </si>
  <si>
    <t>MarketableSecuritiesCurrent</t>
  </si>
  <si>
    <t>23681183020811</t>
  </si>
  <si>
    <t>global_AccruedandPrepaidExpenses</t>
  </si>
  <si>
    <t>virtua_23681183020811</t>
  </si>
  <si>
    <t>Accrued and Prepaid Expenses</t>
  </si>
  <si>
    <t>23681183020819</t>
  </si>
  <si>
    <t>global_ReceivablesNet</t>
  </si>
  <si>
    <t>virtua_23681183020819</t>
  </si>
  <si>
    <t>ReceivablesNet</t>
  </si>
  <si>
    <t>23681183020826</t>
  </si>
  <si>
    <t>global_InventoriesNet</t>
  </si>
  <si>
    <t>virtua_23681183020826</t>
  </si>
  <si>
    <t>InventoriesNet</t>
  </si>
  <si>
    <t>23681183020834</t>
  </si>
  <si>
    <t>global_DerivativeInstrumentsAssets</t>
  </si>
  <si>
    <t>virtua_23681183020834</t>
  </si>
  <si>
    <t>Derivative Instruments/Assets</t>
  </si>
  <si>
    <t>23681183020842</t>
  </si>
  <si>
    <t>global_IncomeTaxReceivable</t>
  </si>
  <si>
    <t>virtua_23681183020842</t>
  </si>
  <si>
    <t>Income Tax Receivable</t>
  </si>
  <si>
    <t>23681183020850</t>
  </si>
  <si>
    <t>global_DeferredIncomeTaxes</t>
  </si>
  <si>
    <t>virtua_23681183020850</t>
  </si>
  <si>
    <t>Deferred Income Taxes</t>
  </si>
  <si>
    <t>23681183020857</t>
  </si>
  <si>
    <t>global_DeferredRevenue</t>
  </si>
  <si>
    <t>virtua_23681183020857</t>
  </si>
  <si>
    <t>Deferred Revenue</t>
  </si>
  <si>
    <t>23681183020865</t>
  </si>
  <si>
    <t>global_DeferredAssetsCurrent</t>
  </si>
  <si>
    <t>virtua_23681183020865</t>
  </si>
  <si>
    <t>Deferred Assets Current</t>
  </si>
  <si>
    <t>23681183020872</t>
  </si>
  <si>
    <t>global_InterestReceivable</t>
  </si>
  <si>
    <t>virtua_23681183020872</t>
  </si>
  <si>
    <t>Interest Receivable</t>
  </si>
  <si>
    <t>23681183020879</t>
  </si>
  <si>
    <t>global_OtherCurrentAssets</t>
  </si>
  <si>
    <t>virtua_23681183020879</t>
  </si>
  <si>
    <t>OtherCurrentAssets</t>
  </si>
  <si>
    <t>23681183020887</t>
  </si>
  <si>
    <t>global_CurrentPortionofBoardcastRights</t>
  </si>
  <si>
    <t>virtua_23681183020887</t>
  </si>
  <si>
    <t>Current Portion of Boardcast Rights</t>
  </si>
  <si>
    <t>23681183020895</t>
  </si>
  <si>
    <t>global_AssetsHeldforSale</t>
  </si>
  <si>
    <t>virtua_23681183020895</t>
  </si>
  <si>
    <t>Assets Held for Sale</t>
  </si>
  <si>
    <t>23681183020903</t>
  </si>
  <si>
    <t>global_CurrentAssets</t>
  </si>
  <si>
    <t>virtua_23681183020903</t>
  </si>
  <si>
    <t>Current Assets</t>
  </si>
  <si>
    <t>23681183020911</t>
  </si>
  <si>
    <t>global_PropertyPlantEquipmentGross</t>
  </si>
  <si>
    <t>virtua_23681183020911</t>
  </si>
  <si>
    <t>PropertyPlantEquipmentGross</t>
  </si>
  <si>
    <t>23681183020919</t>
  </si>
  <si>
    <t>global_AccumulatedDepreciationAmortization</t>
  </si>
  <si>
    <t>virtua_23681183020919</t>
  </si>
  <si>
    <t>AccumulatedDepreciationAmortization</t>
  </si>
  <si>
    <t>23681183020926</t>
  </si>
  <si>
    <t>global_PropertyPlantEquipmentNet</t>
  </si>
  <si>
    <t>virtua_23681183020926</t>
  </si>
  <si>
    <t>PropertyPlantEquipmentNet</t>
  </si>
  <si>
    <t>23681183020933</t>
  </si>
  <si>
    <t>global_LongTermInvestments</t>
  </si>
  <si>
    <t>virtua_23681183020933</t>
  </si>
  <si>
    <t>LongTermInvestments</t>
  </si>
  <si>
    <t>23681183020942</t>
  </si>
  <si>
    <t>global_IntangibleAssetsGross</t>
  </si>
  <si>
    <t>virtua_23681183020942</t>
  </si>
  <si>
    <t>Intangible Assets, Gross</t>
  </si>
  <si>
    <t>23681183020950</t>
  </si>
  <si>
    <t>global_AccumulatedAmortization</t>
  </si>
  <si>
    <t>virtua_23681183020950</t>
  </si>
  <si>
    <t>Accumulated Amortization</t>
  </si>
  <si>
    <t>23681183020957</t>
  </si>
  <si>
    <t>global_IntangibleAssetsNet</t>
  </si>
  <si>
    <t>virtua_23681183020957</t>
  </si>
  <si>
    <t>Intangible Assets, Net</t>
  </si>
  <si>
    <t>23681183020965</t>
  </si>
  <si>
    <t>global_Goodwill</t>
  </si>
  <si>
    <t>virtua_23681183020965</t>
  </si>
  <si>
    <t>23681183020973</t>
  </si>
  <si>
    <t>global_BoardcastRights</t>
  </si>
  <si>
    <t>virtua_23681183020973</t>
  </si>
  <si>
    <t>Boardcast Rights</t>
  </si>
  <si>
    <t>23681183020981</t>
  </si>
  <si>
    <t>global_SpectrumLicenses</t>
  </si>
  <si>
    <t>virtua_23681183020981</t>
  </si>
  <si>
    <t>Spectrum Licenses</t>
  </si>
  <si>
    <t>23681183020989</t>
  </si>
  <si>
    <t>virtua_23681183020989</t>
  </si>
  <si>
    <t>23681183020997</t>
  </si>
  <si>
    <t>global_EquityMethodInvestmentsUnconsolidatedInvesteesJV&amp;Associates</t>
  </si>
  <si>
    <t>virtua_23681183020997</t>
  </si>
  <si>
    <t>Equity Method Investments/Unconsolidated Investees/ JV &amp; Associates</t>
  </si>
  <si>
    <t>236811830215</t>
  </si>
  <si>
    <t>global_PensionandotherpostretirementBenefits</t>
  </si>
  <si>
    <t>virtua_236811830215</t>
  </si>
  <si>
    <t>Pension and other postretirement Benefits</t>
  </si>
  <si>
    <t>2368118302113</t>
  </si>
  <si>
    <t>virtua_2368118302113</t>
  </si>
  <si>
    <t>2368118302122</t>
  </si>
  <si>
    <t>virtua_2368118302122</t>
  </si>
  <si>
    <t>2368118302130</t>
  </si>
  <si>
    <t>global_OtherDeferredAssetsNonCurrent</t>
  </si>
  <si>
    <t>virtua_2368118302130</t>
  </si>
  <si>
    <t>Other Deferred Assets Non Current</t>
  </si>
  <si>
    <t>2368118302138</t>
  </si>
  <si>
    <t>global_OtherLongTermAssets</t>
  </si>
  <si>
    <t>virtua_2368118302138</t>
  </si>
  <si>
    <t>Other Long Term Assets</t>
  </si>
  <si>
    <t>2368118302147</t>
  </si>
  <si>
    <t>global_TotalNonCurrentAssets</t>
  </si>
  <si>
    <t>virtua_2368118302147</t>
  </si>
  <si>
    <t>Total Non Current Assets</t>
  </si>
  <si>
    <t>2368118302155</t>
  </si>
  <si>
    <t>global_TotalAssets</t>
  </si>
  <si>
    <t>virtua_2368118302155</t>
  </si>
  <si>
    <t>Total Assets</t>
  </si>
  <si>
    <t>2368118302163</t>
  </si>
  <si>
    <t>global_LiabilitesandShareholder'sEquity</t>
  </si>
  <si>
    <t>virtua_2368118302163</t>
  </si>
  <si>
    <t>Liabilites and Shareholder's Equity</t>
  </si>
  <si>
    <t>2368118302171</t>
  </si>
  <si>
    <t>global_AccountsPayableNet</t>
  </si>
  <si>
    <t>virtua_2368118302171</t>
  </si>
  <si>
    <t>AccountsPayable, Net</t>
  </si>
  <si>
    <t>2368118302179</t>
  </si>
  <si>
    <t>global_IncomeTaxesPayable</t>
  </si>
  <si>
    <t>virtua_2368118302179</t>
  </si>
  <si>
    <t>Income Taxes Payable</t>
  </si>
  <si>
    <t>2368118302187</t>
  </si>
  <si>
    <t>global_AccruedTaxes</t>
  </si>
  <si>
    <t>virtua_2368118302187</t>
  </si>
  <si>
    <t>Accrued Taxes</t>
  </si>
  <si>
    <t>2368118302195</t>
  </si>
  <si>
    <t>global_CurrentPortionLongTermDebt</t>
  </si>
  <si>
    <t>virtua_2368118302195</t>
  </si>
  <si>
    <t>Current Portion Long Term Debt</t>
  </si>
  <si>
    <t>23681183021104</t>
  </si>
  <si>
    <t>global_CurrentPortionBoardcastRightsPayable</t>
  </si>
  <si>
    <t>virtua_23681183021104</t>
  </si>
  <si>
    <t>Current Portion Boardcast Rights Payable</t>
  </si>
  <si>
    <t>23681183021112</t>
  </si>
  <si>
    <t>global_InterestPayable</t>
  </si>
  <si>
    <t>virtua_23681183021112</t>
  </si>
  <si>
    <t>Interest Payable</t>
  </si>
  <si>
    <t>23681183021120</t>
  </si>
  <si>
    <t>global_DividendsPayable</t>
  </si>
  <si>
    <t>virtua_23681183021120</t>
  </si>
  <si>
    <t>Dividends Payable</t>
  </si>
  <si>
    <t>23681183021129</t>
  </si>
  <si>
    <t>global_SalesTaxPayable</t>
  </si>
  <si>
    <t>virtua_23681183021129</t>
  </si>
  <si>
    <t>Sales Tax Payable</t>
  </si>
  <si>
    <t>23681183021137</t>
  </si>
  <si>
    <t>global_AccruedExpensesExpensesPayable</t>
  </si>
  <si>
    <t>virtua_23681183021137</t>
  </si>
  <si>
    <t>Accrued Expenses / Expenses Payable</t>
  </si>
  <si>
    <t>23681183021144</t>
  </si>
  <si>
    <t>global_DerivativeInstrumentsLiablilities</t>
  </si>
  <si>
    <t>virtua_23681183021144</t>
  </si>
  <si>
    <t>Derivative Instruments/Liablilities</t>
  </si>
  <si>
    <t>23681183021151</t>
  </si>
  <si>
    <t>global_CapitalLeaseObligationsCurrent</t>
  </si>
  <si>
    <t>virtua_23681183021151</t>
  </si>
  <si>
    <t>CapitalLeaseObligationsCurrent</t>
  </si>
  <si>
    <t>23681183021159</t>
  </si>
  <si>
    <t>global_ShortTermBorrowings</t>
  </si>
  <si>
    <t>virtua_23681183021159</t>
  </si>
  <si>
    <t>ShortTermBorrowings</t>
  </si>
  <si>
    <t>23681183021166</t>
  </si>
  <si>
    <t>global_DebtCapitalLeaseObligationsCurrent</t>
  </si>
  <si>
    <t>virtua_23681183021166</t>
  </si>
  <si>
    <t>DebtCapitalLeaseObligationsCurrent</t>
  </si>
  <si>
    <t>23681183021173</t>
  </si>
  <si>
    <t>global_DeferredUnearnedRevenueCurrent</t>
  </si>
  <si>
    <t>virtua_23681183021173</t>
  </si>
  <si>
    <t>Deferred Unearned Revenue Current</t>
  </si>
  <si>
    <t>23681183021182</t>
  </si>
  <si>
    <t>global_OtherCurrentLiablities</t>
  </si>
  <si>
    <t>virtua_23681183021182</t>
  </si>
  <si>
    <t>Other Current liabilities</t>
  </si>
  <si>
    <t>23681183021189</t>
  </si>
  <si>
    <t>global_CurrentLiabilities</t>
  </si>
  <si>
    <t>virtua_23681183021189</t>
  </si>
  <si>
    <t>CurrentLiabilities</t>
  </si>
  <si>
    <t>23681183021196</t>
  </si>
  <si>
    <t>global_NonCurrentLiabilities</t>
  </si>
  <si>
    <t>virtua_23681183021196</t>
  </si>
  <si>
    <t>Non Current Liabilities</t>
  </si>
  <si>
    <t>23681183021204</t>
  </si>
  <si>
    <t>global_LongTermDebtNet</t>
  </si>
  <si>
    <t>virtua_23681183021204</t>
  </si>
  <si>
    <t>Long Term Debt, Net</t>
  </si>
  <si>
    <t>23681183021212</t>
  </si>
  <si>
    <t>global_DebtCapitalLeaseObligationsNet</t>
  </si>
  <si>
    <t>virtua_23681183021212</t>
  </si>
  <si>
    <t>Debt Capital Lease Obligations ,  Net</t>
  </si>
  <si>
    <t>23681183021220</t>
  </si>
  <si>
    <t>global_Deposits</t>
  </si>
  <si>
    <t>virtua_23681183021220</t>
  </si>
  <si>
    <t>Deposits</t>
  </si>
  <si>
    <t>23681183021228</t>
  </si>
  <si>
    <t>global_DeferredTaxLiability</t>
  </si>
  <si>
    <t>virtua_23681183021228</t>
  </si>
  <si>
    <t>Deferred Tax Liability</t>
  </si>
  <si>
    <t>23681183021237</t>
  </si>
  <si>
    <t>global_DeferredRevenueLongterm</t>
  </si>
  <si>
    <t>virtua_23681183021237</t>
  </si>
  <si>
    <t>Deferred Revenue, Long term</t>
  </si>
  <si>
    <t>23681183021244</t>
  </si>
  <si>
    <t>global_MinorityInterestLongTermLiabilities</t>
  </si>
  <si>
    <t>virtua_23681183021244</t>
  </si>
  <si>
    <t>Minority Interest Long Term Liabilities</t>
  </si>
  <si>
    <t>23681183021251</t>
  </si>
  <si>
    <t>global_ProgramBoardcastObligationsNetofcurrentPortions</t>
  </si>
  <si>
    <t>virtua_23681183021251</t>
  </si>
  <si>
    <t>Program Boardcast Obligations, Net of current Portions</t>
  </si>
  <si>
    <t>23681183021258</t>
  </si>
  <si>
    <t>virtua_23681183021258</t>
  </si>
  <si>
    <t>23681183021266</t>
  </si>
  <si>
    <t>global_Pensionandotherpostretirementliabilities</t>
  </si>
  <si>
    <t>virtua_23681183021266</t>
  </si>
  <si>
    <t>Pension and other postretirement liabilities</t>
  </si>
  <si>
    <t>23681183021273</t>
  </si>
  <si>
    <t>global_OtherLongTermLiabitities</t>
  </si>
  <si>
    <t>virtua_23681183021273</t>
  </si>
  <si>
    <t>Other Long Term Liabitities</t>
  </si>
  <si>
    <t>23681183021282</t>
  </si>
  <si>
    <t>global_TotalLiabilities</t>
  </si>
  <si>
    <t>virtua_23681183021282</t>
  </si>
  <si>
    <t>Total Liabilities</t>
  </si>
  <si>
    <t>23681183021290</t>
  </si>
  <si>
    <t>global_CommitmentsandContingencies</t>
  </si>
  <si>
    <t>virtua_23681183021290</t>
  </si>
  <si>
    <t>Total Other Liabilities</t>
  </si>
  <si>
    <t>23681183021297</t>
  </si>
  <si>
    <t>global_StockholdersEquity</t>
  </si>
  <si>
    <t>virtua_23681183021297</t>
  </si>
  <si>
    <t>StockholdersEquity</t>
  </si>
  <si>
    <t>23681183021306</t>
  </si>
  <si>
    <t>global_CommonStock</t>
  </si>
  <si>
    <t>virtua_23681183021306</t>
  </si>
  <si>
    <t>Common Stock</t>
  </si>
  <si>
    <t>23681183021314</t>
  </si>
  <si>
    <t>global_AdditionalPaidinCapital</t>
  </si>
  <si>
    <t>virtua_23681183021314</t>
  </si>
  <si>
    <t>Additional Paid in Capital</t>
  </si>
  <si>
    <t>23681183021322</t>
  </si>
  <si>
    <t>global_CommonstockAndAdditionalPaidInCapital</t>
  </si>
  <si>
    <t>virtua_23681183021322</t>
  </si>
  <si>
    <t>Common stock And Additional Paid In Capital</t>
  </si>
  <si>
    <t>23681183021329</t>
  </si>
  <si>
    <t>global_PreferredStock</t>
  </si>
  <si>
    <t>virtua_23681183021329</t>
  </si>
  <si>
    <t>Preferred Stock</t>
  </si>
  <si>
    <t>23681183021337</t>
  </si>
  <si>
    <t>global_RetainedEarnings</t>
  </si>
  <si>
    <t>virtua_23681183021337</t>
  </si>
  <si>
    <t>Retained Earnings</t>
  </si>
  <si>
    <t>23681183021345</t>
  </si>
  <si>
    <t>global_TreasuryStock</t>
  </si>
  <si>
    <t>virtua_23681183021345</t>
  </si>
  <si>
    <t>Treasury Stock</t>
  </si>
  <si>
    <t>23681183021352</t>
  </si>
  <si>
    <t>global_AccumulatedComprehensiveIncomeDeficit</t>
  </si>
  <si>
    <t>virtua_23681183021352</t>
  </si>
  <si>
    <t>Accumulated Comprehensive Income/Deficit</t>
  </si>
  <si>
    <t>23681183021359</t>
  </si>
  <si>
    <t>global_OtherReserves</t>
  </si>
  <si>
    <t>virtua_23681183021359</t>
  </si>
  <si>
    <t>Other Reserves</t>
  </si>
  <si>
    <t>23681183021366</t>
  </si>
  <si>
    <t>global_TotalPartner'sEquity</t>
  </si>
  <si>
    <t>virtua_23681183021366</t>
  </si>
  <si>
    <t>Total Partner's Equity</t>
  </si>
  <si>
    <t>23681183021374</t>
  </si>
  <si>
    <t>global_MinorityInterest</t>
  </si>
  <si>
    <t>virtua_23681183021374</t>
  </si>
  <si>
    <t>MinorityInterest</t>
  </si>
  <si>
    <t>23681183021381</t>
  </si>
  <si>
    <t>virtua_23681183021381</t>
  </si>
  <si>
    <t>23681183021388</t>
  </si>
  <si>
    <t>global_LiabilitiesStockholdersEquity</t>
  </si>
  <si>
    <t>virtua_23681183021388</t>
  </si>
  <si>
    <t>LiabilitiesStockholdersEquity</t>
  </si>
  <si>
    <t>23681183021397</t>
  </si>
  <si>
    <t>global_CashFlow</t>
  </si>
  <si>
    <t>virtua_23681183021397</t>
  </si>
  <si>
    <t>Cash Flow</t>
  </si>
  <si>
    <t>23681183021405</t>
  </si>
  <si>
    <t>global_CashFlowfromOperatingActivities</t>
  </si>
  <si>
    <t>virtua_23681183021405</t>
  </si>
  <si>
    <t>Cash Flow from Operating Activities</t>
  </si>
  <si>
    <t>23681183021412</t>
  </si>
  <si>
    <t>global_NetIncome</t>
  </si>
  <si>
    <t>virtua_23681183021412</t>
  </si>
  <si>
    <t>Net Income</t>
  </si>
  <si>
    <t>23681183021419</t>
  </si>
  <si>
    <t>global_Adjustments</t>
  </si>
  <si>
    <t>virtua_23681183021419</t>
  </si>
  <si>
    <t>Adjustments</t>
  </si>
  <si>
    <t>23681183021427</t>
  </si>
  <si>
    <t>global_DepreciationandAmortization</t>
  </si>
  <si>
    <t>virtua_23681183021427</t>
  </si>
  <si>
    <t>Depreciation and Amortization</t>
  </si>
  <si>
    <t>23681183021435</t>
  </si>
  <si>
    <t>global_Deferredincometaxes</t>
  </si>
  <si>
    <t>virtua_23681183021435</t>
  </si>
  <si>
    <t>23681183021442</t>
  </si>
  <si>
    <t>global_Stock-basedcompensationexpense</t>
  </si>
  <si>
    <t>virtua_23681183021442</t>
  </si>
  <si>
    <t>Stock-based compensation expense</t>
  </si>
  <si>
    <t>23681183021450</t>
  </si>
  <si>
    <t>global_Expensesrelatedtoemployeestockplans</t>
  </si>
  <si>
    <t>virtua_23681183021450</t>
  </si>
  <si>
    <t>Expenses related to employee stock plans</t>
  </si>
  <si>
    <t>23681183021457</t>
  </si>
  <si>
    <t>global_Excesstaxbenefitsfromtheexerciseofstockoptions</t>
  </si>
  <si>
    <t>virtua_23681183021457</t>
  </si>
  <si>
    <t>Excess tax benefits from the exercise of stock options</t>
  </si>
  <si>
    <t>23681183021464</t>
  </si>
  <si>
    <t>global_Non-CashInterestExpenseIncomeNet</t>
  </si>
  <si>
    <t>virtua_23681183021464</t>
  </si>
  <si>
    <t>Non-Cash Interest Expense/Income, Net</t>
  </si>
  <si>
    <t>23681183021472</t>
  </si>
  <si>
    <t>global_AmortizationofLoanFeesandDiscountonDebtIssuanceandLease</t>
  </si>
  <si>
    <t>virtua_23681183021472</t>
  </si>
  <si>
    <t>Amortization of Loan Fees and Discount on Debt Issuance and Lease</t>
  </si>
  <si>
    <t>23681183021480</t>
  </si>
  <si>
    <t>global_LongLivedAssetsImpairment</t>
  </si>
  <si>
    <t>virtua_23681183021480</t>
  </si>
  <si>
    <t>Long Lived Assets Impairment</t>
  </si>
  <si>
    <t>23681183021487</t>
  </si>
  <si>
    <t>global_NetgainlossonderivativeinstrumentsNet</t>
  </si>
  <si>
    <t>virtua_23681183021487</t>
  </si>
  <si>
    <t>Net (gain) loss on derivative instruments, Net</t>
  </si>
  <si>
    <t>23681183021494</t>
  </si>
  <si>
    <t>global_PensionandotherpostretirementbenefitsexpenseNet</t>
  </si>
  <si>
    <t>virtua_23681183021494</t>
  </si>
  <si>
    <t>Pension and other postretirement benefits expense, Net</t>
  </si>
  <si>
    <t>23681183021502</t>
  </si>
  <si>
    <t>global_Netunrealizedforeigncurrencylossgain</t>
  </si>
  <si>
    <t>virtua_23681183021502</t>
  </si>
  <si>
    <t>Net unrealized foreign currency loss (gain)</t>
  </si>
  <si>
    <t>23681183021509</t>
  </si>
  <si>
    <t>global_LossIncomeonDisposalofAssets</t>
  </si>
  <si>
    <t>virtua_23681183021509</t>
  </si>
  <si>
    <t>Loss(Income) on Disposal of Assets</t>
  </si>
  <si>
    <t>23681183021516</t>
  </si>
  <si>
    <t>global_LossIncomeonExtinguishmentofAssetsDebt</t>
  </si>
  <si>
    <t>virtua_23681183021516</t>
  </si>
  <si>
    <t>Loss(Income) on Extinguishment of Assets/Debt</t>
  </si>
  <si>
    <t>23681183021523</t>
  </si>
  <si>
    <t>global_EquityinearningsofunconsolidatedventuresNet</t>
  </si>
  <si>
    <t>virtua_23681183021523</t>
  </si>
  <si>
    <t>Equity in earnings of unconsolidated ventures, Net</t>
  </si>
  <si>
    <t>23681183021531</t>
  </si>
  <si>
    <t>global_ProvisionDoubtfulAccounts</t>
  </si>
  <si>
    <t>virtua_23681183021531</t>
  </si>
  <si>
    <t>Provision Doubtful Accounts</t>
  </si>
  <si>
    <t>23681183021539</t>
  </si>
  <si>
    <t>global_DeferalofunearnedRevenue</t>
  </si>
  <si>
    <t>virtua_23681183021539</t>
  </si>
  <si>
    <t>Deferal of Unearned Revenue/Deferred Revenue</t>
  </si>
  <si>
    <t>23681183021546</t>
  </si>
  <si>
    <t>global_OthersNonCashItemsNet</t>
  </si>
  <si>
    <t>virtua_23681183021546</t>
  </si>
  <si>
    <t>Others Non Cash Items, Net</t>
  </si>
  <si>
    <t>23681183021555</t>
  </si>
  <si>
    <t>global_WorkingCapitalChanges</t>
  </si>
  <si>
    <t>virtua_23681183021555</t>
  </si>
  <si>
    <t>Working Capital Changes</t>
  </si>
  <si>
    <t>23681183021562</t>
  </si>
  <si>
    <t>global_Accountsreceivablenet</t>
  </si>
  <si>
    <t>virtua_23681183021562</t>
  </si>
  <si>
    <t>Accounts receivable, net</t>
  </si>
  <si>
    <t>23681183021569</t>
  </si>
  <si>
    <t>virtua_23681183021569</t>
  </si>
  <si>
    <t>Inventories, Net</t>
  </si>
  <si>
    <t>23681183021576</t>
  </si>
  <si>
    <t>global_AccuredPrepaidExpenses</t>
  </si>
  <si>
    <t>virtua_23681183021576</t>
  </si>
  <si>
    <t>Accured / Prepaid Expenses</t>
  </si>
  <si>
    <t>23681183021584</t>
  </si>
  <si>
    <t>global_AccuredDerivativeExpensesSettlements</t>
  </si>
  <si>
    <t>virtua_23681183021584</t>
  </si>
  <si>
    <t>Accured Derivative Expenses/Settlements</t>
  </si>
  <si>
    <t>23681183021592</t>
  </si>
  <si>
    <t>virtua_23681183021592</t>
  </si>
  <si>
    <t>Other Current Assets</t>
  </si>
  <si>
    <t>23681183021599</t>
  </si>
  <si>
    <t>global_ProgramRightObligationsNet</t>
  </si>
  <si>
    <t>virtua_23681183021599</t>
  </si>
  <si>
    <t>Program Right Obligations, Net</t>
  </si>
  <si>
    <t>23681183021608</t>
  </si>
  <si>
    <t>global_Accountspayableandotheraccruedexpenses</t>
  </si>
  <si>
    <t>virtua_23681183021608</t>
  </si>
  <si>
    <t>Accounts payable and other accrued expenses</t>
  </si>
  <si>
    <t>23681183021616</t>
  </si>
  <si>
    <t>virtua_23681183021616</t>
  </si>
  <si>
    <t>Accrued Expenses, Expenses Payable</t>
  </si>
  <si>
    <t>23681183021624</t>
  </si>
  <si>
    <t>global_IncomeTaxespayableandreceivable</t>
  </si>
  <si>
    <t>virtua_23681183021624</t>
  </si>
  <si>
    <t>Income Taxes payable and receivable</t>
  </si>
  <si>
    <t>23681183021633</t>
  </si>
  <si>
    <t>global_DeferredassetsLiabilities</t>
  </si>
  <si>
    <t>virtua_23681183021633</t>
  </si>
  <si>
    <t>Deferred assets/Liabilities</t>
  </si>
  <si>
    <t>23681183021641</t>
  </si>
  <si>
    <t>global_ShortTermDebtAgainstInventories</t>
  </si>
  <si>
    <t>virtua_23681183021641</t>
  </si>
  <si>
    <t>Short Term Debt(Against Inventories)</t>
  </si>
  <si>
    <t>23681183021648</t>
  </si>
  <si>
    <t>virtua_23681183021648</t>
  </si>
  <si>
    <t>Other Current Liablities</t>
  </si>
  <si>
    <t>23681183021655</t>
  </si>
  <si>
    <t>virtua_23681183021655</t>
  </si>
  <si>
    <t>23681183021663</t>
  </si>
  <si>
    <t>global_CashFlowfromInvestingActivities</t>
  </si>
  <si>
    <t>virtua_23681183021663</t>
  </si>
  <si>
    <t>Cash Flow from Investing Activities</t>
  </si>
  <si>
    <t>23681183021672</t>
  </si>
  <si>
    <t>global_CapitalAdditionsTangibleAssets</t>
  </si>
  <si>
    <t>virtua_23681183021672</t>
  </si>
  <si>
    <t>Capital Additions Tangible Assets</t>
  </si>
  <si>
    <t>23681183021680</t>
  </si>
  <si>
    <t>global_Proceeds�from�SaleofTangibleAssets</t>
  </si>
  <si>
    <t>virtua_23681183021680</t>
  </si>
  <si>
    <t>Proceeds from Sale of Tangible Assets</t>
  </si>
  <si>
    <t>23681183021688</t>
  </si>
  <si>
    <t>global_CapitalAdditionsTangibleAssetsNet</t>
  </si>
  <si>
    <t>virtua_23681183021688</t>
  </si>
  <si>
    <t>Capital Additions Tangible Assets, Net</t>
  </si>
  <si>
    <t>23681183021696</t>
  </si>
  <si>
    <t>global_CapitalAdditionsBusinessAcquistions</t>
  </si>
  <si>
    <t>virtua_23681183021696</t>
  </si>
  <si>
    <t>Capital Additions (Business Acquistions)</t>
  </si>
  <si>
    <t>23681183021704</t>
  </si>
  <si>
    <t>global_ProceedspaymentsrelatedtobusinessdispositionsDivestitures</t>
  </si>
  <si>
    <t>virtua_23681183021704</t>
  </si>
  <si>
    <t>Proceeds (payments) related to business dispositions/ Divestitures</t>
  </si>
  <si>
    <t>23681183021713</t>
  </si>
  <si>
    <t>global_CapitalAdditionsBusinessAcquistionsNet</t>
  </si>
  <si>
    <t>virtua_23681183021713</t>
  </si>
  <si>
    <t>Capital Additions (Business Acquistions), Net</t>
  </si>
  <si>
    <t>23681183021721</t>
  </si>
  <si>
    <t>global_PurchasesofInvestments</t>
  </si>
  <si>
    <t>virtua_23681183021721</t>
  </si>
  <si>
    <t>Purchases of Investments</t>
  </si>
  <si>
    <t>23681183021729</t>
  </si>
  <si>
    <t>global_ProceedsfromSaleofInvestments</t>
  </si>
  <si>
    <t>virtua_23681183021729</t>
  </si>
  <si>
    <t>Proceeds from Sale of Investments</t>
  </si>
  <si>
    <t>23681183021737</t>
  </si>
  <si>
    <t>global_PaymentProceedsfromInvestmentsNet</t>
  </si>
  <si>
    <t>virtua_23681183021737</t>
  </si>
  <si>
    <t>Payment/Proceeds from Investments, Net</t>
  </si>
  <si>
    <t>23681183021745</t>
  </si>
  <si>
    <t>global_PurchaseOtherAssets</t>
  </si>
  <si>
    <t>virtua_23681183021745</t>
  </si>
  <si>
    <t>PurchaseOtherAssets</t>
  </si>
  <si>
    <t>23681183021753</t>
  </si>
  <si>
    <t>global_Proceeds�from�saleofOtherAssets</t>
  </si>
  <si>
    <t>virtua_23681183021753</t>
  </si>
  <si>
    <t>Proceeds from sale of Other Assets</t>
  </si>
  <si>
    <t>23681183021761</t>
  </si>
  <si>
    <t>global_PaymentorProceedsfromSaleofOtherAssets</t>
  </si>
  <si>
    <t>virtua_23681183021761</t>
  </si>
  <si>
    <t>Payment or Proceeds from Sale of Other Assets</t>
  </si>
  <si>
    <t>23681183021769</t>
  </si>
  <si>
    <t>global_CapitalAdditionsIntangibleAssets</t>
  </si>
  <si>
    <t>virtua_23681183021769</t>
  </si>
  <si>
    <t>Capital Additions Intangible Assets</t>
  </si>
  <si>
    <t>23681183021777</t>
  </si>
  <si>
    <t>global_GoodwillNet</t>
  </si>
  <si>
    <t>virtua_23681183021777</t>
  </si>
  <si>
    <t>Goodwill, Net</t>
  </si>
  <si>
    <t>23681183021785</t>
  </si>
  <si>
    <t>global_InvestmentinAffiliatesUnconsolidatedSubsidiaryEquityMethodNet</t>
  </si>
  <si>
    <t>virtua_23681183021785</t>
  </si>
  <si>
    <t>Investment in Affiliates/Unconsolidated Subsidiary/Equity Method, Net</t>
  </si>
  <si>
    <t>23681183021794</t>
  </si>
  <si>
    <t>global_OtherInvestingActivity</t>
  </si>
  <si>
    <t>virtua_23681183021794</t>
  </si>
  <si>
    <t>Other Investing Activity</t>
  </si>
  <si>
    <t>23681183021802</t>
  </si>
  <si>
    <t>global_CashFlowFromInvestingActivities</t>
  </si>
  <si>
    <t>virtua_23681183021802</t>
  </si>
  <si>
    <t>Cash Flow From Investing Activities</t>
  </si>
  <si>
    <t>23681183021810</t>
  </si>
  <si>
    <t>global_CashFlowfromFinancingActivities</t>
  </si>
  <si>
    <t>virtua_23681183021810</t>
  </si>
  <si>
    <t>Cash Flow from Financing Activities</t>
  </si>
  <si>
    <t>23681183021820</t>
  </si>
  <si>
    <t>global_Proceedsfromissuanceofcommonstock</t>
  </si>
  <si>
    <t>virtua_23681183021820</t>
  </si>
  <si>
    <t>Proceeds from issuance of common stock</t>
  </si>
  <si>
    <t>23681183021828</t>
  </si>
  <si>
    <t>global_RepurchaseofCommonStock</t>
  </si>
  <si>
    <t>virtua_23681183021828</t>
  </si>
  <si>
    <t>Repurchase of Common Stock</t>
  </si>
  <si>
    <t>23681183021836</t>
  </si>
  <si>
    <t>global_ProceedsPaymentofCommonStockNet</t>
  </si>
  <si>
    <t>virtua_23681183021836</t>
  </si>
  <si>
    <t>Proceeds/Payment of Common Stock, Net</t>
  </si>
  <si>
    <t>23681183021844</t>
  </si>
  <si>
    <t>global_ProceedsfromissuanceofPreferredstock</t>
  </si>
  <si>
    <t>virtua_23681183021844</t>
  </si>
  <si>
    <t>Proceeds from issuance of Preferred stock</t>
  </si>
  <si>
    <t>23681183021852</t>
  </si>
  <si>
    <t>global_RepurchaseofPreferredStock</t>
  </si>
  <si>
    <t>virtua_23681183021852</t>
  </si>
  <si>
    <t>Repurchase of Preferred Stock</t>
  </si>
  <si>
    <t>23681183021860</t>
  </si>
  <si>
    <t>global_ProceedsPaymentofPreferredStockNet</t>
  </si>
  <si>
    <t>virtua_23681183021860</t>
  </si>
  <si>
    <t>Proceeds/Payment of Preferred Stock, Net</t>
  </si>
  <si>
    <t>23681183021868</t>
  </si>
  <si>
    <t>global_Stockoptionexercises</t>
  </si>
  <si>
    <t>virtua_23681183021868</t>
  </si>
  <si>
    <t>Stock option exercises</t>
  </si>
  <si>
    <t>23681183021876</t>
  </si>
  <si>
    <t>global_Excesstaxbenefitsfromstock-basedcompensation</t>
  </si>
  <si>
    <t>virtua_23681183021876</t>
  </si>
  <si>
    <t>Excess tax benefits from stock-based compensation</t>
  </si>
  <si>
    <t>23681183021884</t>
  </si>
  <si>
    <t>global_ProccedsfromStockOptionExerciesNetofTaxBenefits</t>
  </si>
  <si>
    <t>virtua_23681183021884</t>
  </si>
  <si>
    <t>Procceds from Stock Option Exercies, Net of Tax Benefits</t>
  </si>
  <si>
    <t>23681183021892</t>
  </si>
  <si>
    <t>global_ProceedsFromLongtermDebt</t>
  </si>
  <si>
    <t>virtua_23681183021892</t>
  </si>
  <si>
    <t>Proceeds From Long term Debt</t>
  </si>
  <si>
    <t>23681183021901</t>
  </si>
  <si>
    <t>global_RepaymentofLongtermDebt</t>
  </si>
  <si>
    <t>virtua_23681183021901</t>
  </si>
  <si>
    <t>Repayment of Long term Debt</t>
  </si>
  <si>
    <t>23681183021909</t>
  </si>
  <si>
    <t>global_ProceedsPaymentofLongTermDebtNet</t>
  </si>
  <si>
    <t>virtua_23681183021909</t>
  </si>
  <si>
    <t>Proceeds/Payment of Long Term Debt, Net</t>
  </si>
  <si>
    <t>23681183021917</t>
  </si>
  <si>
    <t>global_ChangeInShortTermBorrowings</t>
  </si>
  <si>
    <t>virtua_23681183021917</t>
  </si>
  <si>
    <t>Change In Short Term Borrowings</t>
  </si>
  <si>
    <t>23681183021926</t>
  </si>
  <si>
    <t>global_DividendPaid</t>
  </si>
  <si>
    <t>virtua_23681183021926</t>
  </si>
  <si>
    <t>Dividend Paid</t>
  </si>
  <si>
    <t>23681183021934</t>
  </si>
  <si>
    <t>global_PreferredDividends</t>
  </si>
  <si>
    <t>virtua_23681183021934</t>
  </si>
  <si>
    <t>Preferred Dividends</t>
  </si>
  <si>
    <t>23681183021942</t>
  </si>
  <si>
    <t>global_DividendPaidtoMinorityInterest</t>
  </si>
  <si>
    <t>virtua_23681183021942</t>
  </si>
  <si>
    <t>Dividend Paid to Minority Interest</t>
  </si>
  <si>
    <t>23681183021950</t>
  </si>
  <si>
    <t>global_TotalDividendPaymentNet</t>
  </si>
  <si>
    <t>virtua_23681183021950</t>
  </si>
  <si>
    <t>Total Dividend Payment, Net</t>
  </si>
  <si>
    <t>23681183021958</t>
  </si>
  <si>
    <t>global_DeferredFinancingCostsDebtEquityIssuanceCost</t>
  </si>
  <si>
    <t>virtua_23681183021958</t>
  </si>
  <si>
    <t>Deferred Financing Costs (Debt/Equity Issuance Cost)</t>
  </si>
  <si>
    <t>23681183021966</t>
  </si>
  <si>
    <t>global_MergerReleatedCost</t>
  </si>
  <si>
    <t>virtua_23681183021966</t>
  </si>
  <si>
    <t>Merger Releated Cost</t>
  </si>
  <si>
    <t>23681183021974</t>
  </si>
  <si>
    <t>global_OtherFinancingActivities</t>
  </si>
  <si>
    <t>virtua_23681183021974</t>
  </si>
  <si>
    <t>Other Financing Activities</t>
  </si>
  <si>
    <t>23681183021982</t>
  </si>
  <si>
    <t>virtua_23681183021982</t>
  </si>
  <si>
    <t>23681183021990</t>
  </si>
  <si>
    <t>global_EffectExchangeRateCashCashEquivalents</t>
  </si>
  <si>
    <t>virtua_23681183021990</t>
  </si>
  <si>
    <t>EffectExchangeRateCashCashEquivalents</t>
  </si>
  <si>
    <t>23681183021998</t>
  </si>
  <si>
    <t>global_EffectOfDiscontinuedOperations</t>
  </si>
  <si>
    <t>virtua_23681183021998</t>
  </si>
  <si>
    <t>EffectOfDiscontinuedOperations</t>
  </si>
  <si>
    <t>236811830227</t>
  </si>
  <si>
    <t>global_NetIncreaseDecreaseCashCashEquivalents</t>
  </si>
  <si>
    <t>virtua_236811830227</t>
  </si>
  <si>
    <t>NetIncreaseDecreaseCashCashEquivalents</t>
  </si>
  <si>
    <t>2368118302215</t>
  </si>
  <si>
    <t>global_CashAtBeginingOfPeriod</t>
  </si>
  <si>
    <t>virtua_2368118302215</t>
  </si>
  <si>
    <t>CashAtBeginingOfPeriod</t>
  </si>
  <si>
    <t>2368118302223</t>
  </si>
  <si>
    <t>global_CashAtEndOfPeriod</t>
  </si>
  <si>
    <t>virtua_2368118302223</t>
  </si>
  <si>
    <t>CashAtEndOfPeriod</t>
  </si>
  <si>
    <t>2368118302232</t>
  </si>
  <si>
    <t>global_CompanyExternalElements</t>
  </si>
  <si>
    <t>virtua_2368118302232</t>
  </si>
  <si>
    <t>Company External Elements</t>
  </si>
  <si>
    <t>2368118302241</t>
  </si>
  <si>
    <t>global_StockPrice</t>
  </si>
  <si>
    <t>virtua_2368118302241</t>
  </si>
  <si>
    <t>Stock Price</t>
  </si>
  <si>
    <t>2368118302249</t>
  </si>
  <si>
    <t>global_StockPriceAdjustedStockSplit</t>
  </si>
  <si>
    <t>virtua_2368118302249</t>
  </si>
  <si>
    <t>Stock Price Adjusted Stock Split</t>
  </si>
  <si>
    <t>2368118302257</t>
  </si>
  <si>
    <t>global_TotalSharesOutstanding</t>
  </si>
  <si>
    <t>virtua_2368118302257</t>
  </si>
  <si>
    <t>Total Shares Outstanding</t>
  </si>
  <si>
    <t>2473.927859</t>
  </si>
  <si>
    <t>2368118302265</t>
  </si>
  <si>
    <t>virtua_2368118302265</t>
  </si>
  <si>
    <t>2368118302274</t>
  </si>
  <si>
    <t>virtua_2368118302274</t>
  </si>
  <si>
    <t>Validation</t>
  </si>
  <si>
    <t>2368118302283</t>
  </si>
  <si>
    <t>virtua_2368118302283</t>
  </si>
  <si>
    <t>2368118302294</t>
  </si>
  <si>
    <t>virtua_2368118302294</t>
  </si>
  <si>
    <t>23681183022106</t>
  </si>
  <si>
    <t>virtua_23681183022106</t>
  </si>
  <si>
    <t>23681183022117</t>
  </si>
  <si>
    <t>virtua_23681183022117</t>
  </si>
  <si>
    <t>23681183022126</t>
  </si>
  <si>
    <t>virtua_23681183022126</t>
  </si>
  <si>
    <t>23681183022136</t>
  </si>
  <si>
    <t>virtua_23681183022136</t>
  </si>
  <si>
    <t>23681183022147</t>
  </si>
  <si>
    <t>virtua_23681183022147</t>
  </si>
  <si>
    <t>23681183022156</t>
  </si>
  <si>
    <t>virtua_23681183022156</t>
  </si>
  <si>
    <t>23681183022165</t>
  </si>
  <si>
    <t>virtua_23681183022165</t>
  </si>
  <si>
    <t>23681183022174</t>
  </si>
  <si>
    <t>virtua_23681183022174</t>
  </si>
  <si>
    <t>23681183022185</t>
  </si>
  <si>
    <t>virtua_23681183022185</t>
  </si>
  <si>
    <t>23681183022194</t>
  </si>
  <si>
    <t>virtua_23681183022194</t>
  </si>
  <si>
    <t>23681183022203</t>
  </si>
  <si>
    <t>virtua_23681183022203</t>
  </si>
  <si>
    <t>23681183022213</t>
  </si>
  <si>
    <t>virtua_23681183022213</t>
  </si>
  <si>
    <t>23681183022223</t>
  </si>
  <si>
    <t>virtua_23681183022223</t>
  </si>
  <si>
    <t>23681183022233</t>
  </si>
  <si>
    <t>virtua_23681183022233</t>
  </si>
  <si>
    <t>23681183022244</t>
  </si>
  <si>
    <t>virtua_23681183022244</t>
  </si>
  <si>
    <t>23681183022256</t>
  </si>
  <si>
    <t>virtua_23681183022256</t>
  </si>
  <si>
    <t>23681183022265</t>
  </si>
  <si>
    <t>virtua_23681183022265</t>
  </si>
  <si>
    <t>23681183022274</t>
  </si>
  <si>
    <t>virtua_23681183022274</t>
  </si>
  <si>
    <t>23681183022283</t>
  </si>
  <si>
    <t>virtua_23681183022283</t>
  </si>
  <si>
    <t>23681183022292</t>
  </si>
  <si>
    <t>virtua_23681183022292</t>
  </si>
  <si>
    <t>23681183022301</t>
  </si>
  <si>
    <t>virtua_23681183022301</t>
  </si>
  <si>
    <t>23681183022310</t>
  </si>
  <si>
    <t>virtua_23681183022310</t>
  </si>
  <si>
    <t>Check Lines</t>
  </si>
  <si>
    <t>23681183022319</t>
  </si>
  <si>
    <t>virtua_23681183022319</t>
  </si>
  <si>
    <t>23681183022331</t>
  </si>
  <si>
    <t>virtua_23681183022331</t>
  </si>
  <si>
    <t>23681183022340</t>
  </si>
  <si>
    <t>virtua_23681183022340</t>
  </si>
  <si>
    <t>23681183022349</t>
  </si>
  <si>
    <t>virtua_23681183022349</t>
  </si>
  <si>
    <t>23681183022359</t>
  </si>
  <si>
    <t>virtua_23681183022359</t>
  </si>
  <si>
    <t>23681183022368</t>
  </si>
  <si>
    <t>virtua_23681183022368</t>
  </si>
  <si>
    <t>23681183022377</t>
  </si>
  <si>
    <t>virtua_23681183022377</t>
  </si>
  <si>
    <t>23681183022386</t>
  </si>
  <si>
    <t>virtua_23681183022386</t>
  </si>
  <si>
    <t>23681183022395</t>
  </si>
  <si>
    <t>virtua_23681183022395</t>
  </si>
  <si>
    <t>23681183022404</t>
  </si>
  <si>
    <t>virtua_23681183022404</t>
  </si>
  <si>
    <t>23681183022415</t>
  </si>
  <si>
    <t>virtua_23681183022415</t>
  </si>
  <si>
    <t>23681183022424</t>
  </si>
  <si>
    <t>virtua_23681183022424</t>
  </si>
  <si>
    <t>23681183022434</t>
  </si>
  <si>
    <t>virtua_23681183022434</t>
  </si>
  <si>
    <t>23681183022443</t>
  </si>
  <si>
    <t>virtua_23681183022443</t>
  </si>
  <si>
    <t>23681183022452</t>
  </si>
  <si>
    <t>virtua_23681183022452</t>
  </si>
  <si>
    <t>23681183022462</t>
  </si>
  <si>
    <t>virtua_23681183022462</t>
  </si>
  <si>
    <t>23681183022471</t>
  </si>
  <si>
    <t>virtua_23681183022471</t>
  </si>
  <si>
    <t>23681183022482</t>
  </si>
  <si>
    <t>virtua_23681183022482</t>
  </si>
  <si>
    <t>23681183022491</t>
  </si>
  <si>
    <t>virtua_23681183022491</t>
  </si>
  <si>
    <t>23681183022500</t>
  </si>
  <si>
    <t>virtua_23681183022500</t>
  </si>
  <si>
    <t>23681183022509</t>
  </si>
  <si>
    <t>virtua_23681183022509</t>
  </si>
  <si>
    <t>23681183022518</t>
  </si>
  <si>
    <t>virtua_23681183022518</t>
  </si>
  <si>
    <t>virtua_1</t>
  </si>
  <si>
    <t>Liquidity Ratios</t>
  </si>
  <si>
    <t>g_7/g_13</t>
  </si>
  <si>
    <t>virtua_2</t>
  </si>
  <si>
    <t>Ratio</t>
  </si>
  <si>
    <t>Current Ratio</t>
  </si>
  <si>
    <t>(g_7-g_18)/g_13</t>
  </si>
  <si>
    <t>virtua_3</t>
  </si>
  <si>
    <t>Quick Ratio</t>
  </si>
  <si>
    <t>(g_64+g_66+g_15)/g_13</t>
  </si>
  <si>
    <t>virtua_4</t>
  </si>
  <si>
    <t>Cash Ratio</t>
  </si>
  <si>
    <t>virtua_5</t>
  </si>
  <si>
    <t>Leverage Ratios</t>
  </si>
  <si>
    <t>g_88/-g_124</t>
  </si>
  <si>
    <t>virtua_6</t>
  </si>
  <si>
    <t>CFO / Capex (TTM)</t>
  </si>
  <si>
    <t>g_88/(g_44+g_53+g_51+g_54)</t>
  </si>
  <si>
    <t>virtua_7</t>
  </si>
  <si>
    <t>CFO / Debt (TTM)</t>
  </si>
  <si>
    <t>(g_44+g_53+g_51+g_54)/g_4</t>
  </si>
  <si>
    <t>virtua_8</t>
  </si>
  <si>
    <t>Debt / Assets</t>
  </si>
  <si>
    <t>(g_44+g_53+g_51+g_54)/g_10</t>
  </si>
  <si>
    <t>virtua_9</t>
  </si>
  <si>
    <t>Debt / Equity</t>
  </si>
  <si>
    <t>(g_44+g_53+g_51+g_54)/g_171</t>
  </si>
  <si>
    <t>virtua_10</t>
  </si>
  <si>
    <t>Debt / EBITDA (TTM)</t>
  </si>
  <si>
    <t>(g_44+g_53+g_51+g_54)/g_172</t>
  </si>
  <si>
    <t>virtua_11</t>
  </si>
  <si>
    <t>Debt / Proforma EBITDA (TTM)</t>
  </si>
  <si>
    <t>(g_168+g_201)/g_201</t>
  </si>
  <si>
    <t>virtua_12</t>
  </si>
  <si>
    <t>Interest Coverage Ratio (Earnings Basis)</t>
  </si>
  <si>
    <t>virtua_13</t>
  </si>
  <si>
    <t>Activity Ratios</t>
  </si>
  <si>
    <t>g_174/g_18</t>
  </si>
  <si>
    <t>virtua_14</t>
  </si>
  <si>
    <t>Inventory Turnover Ratio</t>
  </si>
  <si>
    <t>g_173/g_17</t>
  </si>
  <si>
    <t>virtua_15</t>
  </si>
  <si>
    <t>Accounts Receivable Turnover Ratio</t>
  </si>
  <si>
    <t>g_174/g_41</t>
  </si>
  <si>
    <t>virtua_16</t>
  </si>
  <si>
    <t>Accounts Payable Turnover Ratio</t>
  </si>
  <si>
    <t>r_14+r_15-r_16</t>
  </si>
  <si>
    <t>virtua_17</t>
  </si>
  <si>
    <t>Operating Cycle = ITD + ARD - APD</t>
  </si>
  <si>
    <t>g_173/g_28</t>
  </si>
  <si>
    <t>virtua_18</t>
  </si>
  <si>
    <t>Fixed Asset Turnover Ratio</t>
  </si>
  <si>
    <t>virtua_19</t>
  </si>
  <si>
    <t>Operating Profitability</t>
  </si>
  <si>
    <t>g_175/g_173</t>
  </si>
  <si>
    <t>virtua_20</t>
  </si>
  <si>
    <t>Gross Profit Margin</t>
  </si>
  <si>
    <t>virtua_21</t>
  </si>
  <si>
    <t>Gross Profit Margin (TTM)</t>
  </si>
  <si>
    <t>g_170/g_173</t>
  </si>
  <si>
    <t>virtua_22</t>
  </si>
  <si>
    <t>Operating Margin</t>
  </si>
  <si>
    <t>virtua_23</t>
  </si>
  <si>
    <t>Operating Margin (TTM)</t>
  </si>
  <si>
    <t>g_166/g_173</t>
  </si>
  <si>
    <t>virtua_24</t>
  </si>
  <si>
    <t>Net Profit Margin</t>
  </si>
  <si>
    <t>virtua_25</t>
  </si>
  <si>
    <t>Net Profit Margin (TTM)</t>
  </si>
  <si>
    <t>g_171/g_173</t>
  </si>
  <si>
    <t>virtua_26</t>
  </si>
  <si>
    <t>EBITDA Margin</t>
  </si>
  <si>
    <t>virtua_27</t>
  </si>
  <si>
    <t>EBITDA Margin (TTM)</t>
  </si>
  <si>
    <t>virtua_28</t>
  </si>
  <si>
    <t>Total Profitability</t>
  </si>
  <si>
    <t>g_166/g_4</t>
  </si>
  <si>
    <t>virtua_29</t>
  </si>
  <si>
    <t>Return on Assets (ROA) (TTM)</t>
  </si>
  <si>
    <t>g_166/g_10</t>
  </si>
  <si>
    <t>virtua_30</t>
  </si>
  <si>
    <t>Return on Equity (ROE) (TTM)</t>
  </si>
  <si>
    <t>g_165/g_1089</t>
  </si>
  <si>
    <t>virtua_31</t>
  </si>
  <si>
    <t>Dividend Yield (TTM)</t>
  </si>
  <si>
    <t>virtua_32</t>
  </si>
  <si>
    <t>Valuation</t>
  </si>
  <si>
    <t>r_45/g_10</t>
  </si>
  <si>
    <t>virtua_33</t>
  </si>
  <si>
    <t>EV / Book Value</t>
  </si>
  <si>
    <t>r_45/g_88</t>
  </si>
  <si>
    <t>virtua_34</t>
  </si>
  <si>
    <t>EV / CFO (TTM)</t>
  </si>
  <si>
    <t>r_45/g_173</t>
  </si>
  <si>
    <t>virtua_35</t>
  </si>
  <si>
    <t>EV / Sales (TTM)</t>
  </si>
  <si>
    <t>r_45/g_171</t>
  </si>
  <si>
    <t>virtua_36</t>
  </si>
  <si>
    <t>EV / EBITDA (TTM)</t>
  </si>
  <si>
    <t>r_45/(g_88+g_124)</t>
  </si>
  <si>
    <t>virtua_37</t>
  </si>
  <si>
    <t>EV / FCF</t>
  </si>
  <si>
    <t>g_1089/g_162</t>
  </si>
  <si>
    <t>virtua_38</t>
  </si>
  <si>
    <t>P / E (TTM)</t>
  </si>
  <si>
    <t>virtua_39</t>
  </si>
  <si>
    <t>P / E (NTM)</t>
  </si>
  <si>
    <t>g_1089*g_1820/g_88</t>
  </si>
  <si>
    <t>virtua_40</t>
  </si>
  <si>
    <t>P / CFO (TTM)</t>
  </si>
  <si>
    <t>virtua_41</t>
  </si>
  <si>
    <t>P / CFO (NTM)</t>
  </si>
  <si>
    <t>g_1089*g_1820/g_173</t>
  </si>
  <si>
    <t>virtua_42</t>
  </si>
  <si>
    <t>P / Sales (TTM)</t>
  </si>
  <si>
    <t>virtua_43</t>
  </si>
  <si>
    <t>P / Sales (NTM)</t>
  </si>
  <si>
    <t>g_1089*g_1820/g_10</t>
  </si>
  <si>
    <t>virtua_44</t>
  </si>
  <si>
    <t>P / Book Value</t>
  </si>
  <si>
    <t>(g_1089*g_1820)+g_53+g_54+g_51+g_44+g_63-g_64</t>
  </si>
  <si>
    <t>virtua_45</t>
  </si>
  <si>
    <t>Millions</t>
  </si>
  <si>
    <t>Enterprise value (EV)</t>
  </si>
  <si>
    <t>2368195430242</t>
  </si>
  <si>
    <t>virtua_2368195430242</t>
  </si>
  <si>
    <t>2368195430251</t>
  </si>
  <si>
    <t>virtua_2368195430251</t>
  </si>
  <si>
    <t>By Segment</t>
  </si>
  <si>
    <t>2368195430257</t>
  </si>
  <si>
    <t>virtua_2368195430257</t>
  </si>
  <si>
    <t>Software As a Product</t>
  </si>
  <si>
    <t>2368195430263</t>
  </si>
  <si>
    <t>virtua_2368195430263</t>
  </si>
  <si>
    <t>Cloud Computing/SAAS/PAAS/IAAS</t>
  </si>
  <si>
    <t>2368195430269</t>
  </si>
  <si>
    <t>virtua_2368195430269</t>
  </si>
  <si>
    <t>Total Software As a Product</t>
  </si>
  <si>
    <t>2368195430275</t>
  </si>
  <si>
    <t>virtua_2368195430275</t>
  </si>
  <si>
    <t>2368195430281</t>
  </si>
  <si>
    <t>virtua_2368195430281</t>
  </si>
  <si>
    <t>Total Revenue - Calculated</t>
  </si>
  <si>
    <t>2368195430290</t>
  </si>
  <si>
    <t>virtua_2368195430290</t>
  </si>
  <si>
    <t>Total Revenue - Validation</t>
  </si>
  <si>
    <t>2368110345129</t>
  </si>
  <si>
    <t>virtua_2368110345129</t>
  </si>
  <si>
    <t>2368110345137</t>
  </si>
  <si>
    <t>virtua_2368110345137</t>
  </si>
  <si>
    <t>COGS</t>
  </si>
  <si>
    <t>2368110345144</t>
  </si>
  <si>
    <t>virtua_2368110345144</t>
  </si>
  <si>
    <t>2368110345150</t>
  </si>
  <si>
    <t>virtua_2368110345150</t>
  </si>
  <si>
    <t>2368110345156</t>
  </si>
  <si>
    <t>virtua_2368110345156</t>
  </si>
  <si>
    <t>Services</t>
  </si>
  <si>
    <t>2368110345162</t>
  </si>
  <si>
    <t>virtua_2368110345162</t>
  </si>
  <si>
    <t>2368110345168</t>
  </si>
  <si>
    <t>virtua_2368110345168</t>
  </si>
  <si>
    <t>Total COGS - Calculated</t>
  </si>
  <si>
    <t>2368110345177</t>
  </si>
  <si>
    <t>virtua_2368110345177</t>
  </si>
  <si>
    <t>Total COGS - Validation</t>
  </si>
  <si>
    <t>Other ElementID</t>
  </si>
  <si>
    <t>Geography group</t>
  </si>
  <si>
    <t>Parent GXBRL ID</t>
  </si>
  <si>
    <t>GXBRL ID</t>
  </si>
  <si>
    <t>04-30-2014</t>
  </si>
  <si>
    <t>07-31-2014</t>
  </si>
  <si>
    <t>10-31-2014</t>
  </si>
  <si>
    <t>01-31-2015</t>
  </si>
  <si>
    <t>04-30-2015</t>
  </si>
  <si>
    <t>07-31-2015</t>
  </si>
  <si>
    <t>10-31-2015</t>
  </si>
  <si>
    <t>01-31-2016</t>
  </si>
  <si>
    <t>04-30-2016</t>
  </si>
  <si>
    <t>07-31-2016</t>
  </si>
  <si>
    <t>10-31-2016</t>
  </si>
  <si>
    <t>01-31-2017</t>
  </si>
  <si>
    <t>04-30-2017</t>
  </si>
  <si>
    <t>07-31-2017</t>
  </si>
  <si>
    <t>10-31-2017</t>
  </si>
  <si>
    <t>01-31-2018</t>
  </si>
  <si>
    <t>04-30-2018</t>
  </si>
  <si>
    <t>07-31-2018</t>
  </si>
  <si>
    <t>10-31-2018</t>
  </si>
  <si>
    <t>01-31-2019</t>
  </si>
  <si>
    <t>04-30-2019</t>
  </si>
  <si>
    <t>Abstract and Manual</t>
  </si>
  <si>
    <t>ProductID</t>
  </si>
  <si>
    <t>SubelementID</t>
  </si>
  <si>
    <t>SegmentID</t>
  </si>
  <si>
    <t>Geography</t>
  </si>
  <si>
    <t>GICSID</t>
  </si>
  <si>
    <t>Ratio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</si>
</sst>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,##0.00;\ \(##,##0.00\)"/>
    <numFmt numFmtId="165" formatCode="_(* #,##0.00_);_(* \(#,##0.00\);_(&quot;&quot;* &quot;-&quot;??_);_(@_)"/>
    <numFmt numFmtId="166" formatCode="0.00%;\ \(0.00%\)"/>
    <numFmt numFmtId="167" formatCode="##0.00;\ \(##0.00\)"/>
  </numFmts>
  <fonts count="14">
    <font>
      <sz val="11"/>
      <color rgb="FF000000"/>
      <name val="Calibri"/>
      <scheme val="minor"/>
    </font>
    <font>
      <sz val="11"/>
      <color indexed="0"/>
      <name val="Calibri"/>
      <family val="2"/>
    </font>
    <font>
      <b/>
      <sz val="11"/>
      <name val="Calibri"/>
    </font>
    <font>
      <sz val="11"/>
      <name val="Calibri"/>
    </font>
    <font>
      <sz val="11"/>
      <color rgb="FF202020"/>
      <name val="Calibri"/>
    </font>
    <font>
      <b/>
      <sz val="11"/>
      <color rgb="FF202020"/>
      <name val="Calibri"/>
      <scheme val="minor"/>
    </font>
    <font>
      <sz val="11"/>
      <color rgb="FF202020"/>
      <name val="Calibri"/>
      <scheme val="minor"/>
    </font>
    <font>
      <sz val="11"/>
      <color indexed="0"/>
      <name val="Calibri"/>
      <family val="2"/>
      <scheme val="minor"/>
    </font>
    <font>
      <b/>
      <sz val="11"/>
      <color rgb="FF202020"/>
      <name val="Calibri"/>
    </font>
    <font>
      <b/>
      <sz val="11"/>
      <name val="Calibri"/>
      <scheme val="minor"/>
    </font>
    <font>
      <sz val="11"/>
      <name val="Calibri"/>
      <scheme val="minor"/>
    </font>
    <font>
      <b/>
      <sz val="11"/>
      <color rgb="FF000000"/>
      <name val="Calibri"/>
      <family val="2"/>
      <scheme val="minor"/>
    </font>
    <font>
      <b/>
      <sz val="11"/>
      <color indexed="0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AEFF7"/>
      </patternFill>
    </fill>
    <fill>
      <patternFill patternType="solid">
        <fgColor rgb="FFE8E8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top"/>
    </xf>
  </cellStyleXfs>
  <cellXfs count="250">
    <xf numFmtId="0" fontId="0" fillId="0" borderId="0" xfId="0" applyFont="1">
      <alignment vertical="top"/>
    </xf>
    <xf numFmtId="0" fontId="1" fillId="0" borderId="1" xfId="0" applyFont="1" applyBorder="1">
      <alignment vertical="top"/>
    </xf>
    <xf numFmtId="0" fontId="1" fillId="0" borderId="0" xfId="0" applyFont="1">
      <alignment vertical="top"/>
    </xf>
    <xf numFmtId="0" fontId="1" fillId="0" borderId="1" xfId="0" applyFont="1" applyBorder="1">
      <alignment vertical="top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>
      <alignment vertical="top"/>
    </xf>
    <xf numFmtId="0" fontId="2" fillId="0" borderId="0" xfId="0" applyFont="1">
      <alignment vertical="top"/>
    </xf>
    <xf numFmtId="0" fontId="2" fillId="0" borderId="1" xfId="0" applyFont="1" applyBorder="1">
      <alignment vertical="top"/>
    </xf>
    <xf numFmtId="0" fontId="3" fillId="0" borderId="0" xfId="0" applyFont="1">
      <alignment vertical="top"/>
    </xf>
    <xf numFmtId="164" fontId="4" fillId="0" borderId="0" xfId="0" applyNumberFormat="1" applyFont="1">
      <alignment vertical="top"/>
    </xf>
    <xf numFmtId="164" fontId="4" fillId="2" borderId="1" xfId="0" applyNumberFormat="1" applyFont="1" applyFill="1" applyBorder="1" applyAlignment="1">
      <alignment horizontal="right" vertical="top"/>
    </xf>
    <xf numFmtId="164" fontId="4" fillId="3" borderId="1" xfId="0" applyNumberFormat="1" applyFont="1" applyFill="1" applyBorder="1" applyAlignment="1">
      <alignment horizontal="right" vertical="top"/>
    </xf>
    <xf numFmtId="164" fontId="4" fillId="3" borderId="0" xfId="0" applyNumberFormat="1" applyFont="1" applyFill="1" applyAlignment="1">
      <alignment horizontal="right" vertical="top"/>
    </xf>
    <xf numFmtId="0" fontId="4" fillId="0" borderId="0" xfId="0" applyFont="1">
      <alignment vertical="top"/>
    </xf>
    <xf numFmtId="0" fontId="4" fillId="2" borderId="1" xfId="0" applyFont="1" applyFill="1" applyBorder="1" applyAlignment="1">
      <alignment horizontal="right" vertical="top"/>
    </xf>
    <xf numFmtId="0" fontId="4" fillId="3" borderId="0" xfId="0" applyFont="1" applyFill="1" applyAlignment="1">
      <alignment horizontal="right" vertical="top"/>
    </xf>
    <xf numFmtId="164" fontId="4" fillId="3" borderId="1" xfId="0" applyNumberFormat="1" applyFont="1" applyFill="1" applyBorder="1" applyAlignment="1">
      <alignment horizontal="right" vertical="top"/>
    </xf>
    <xf numFmtId="164" fontId="4" fillId="2" borderId="1" xfId="0" applyNumberFormat="1" applyFont="1" applyFill="1" applyBorder="1">
      <alignment vertical="top"/>
    </xf>
    <xf numFmtId="164" fontId="4" fillId="2" borderId="1" xfId="0" applyNumberFormat="1" applyFont="1" applyFill="1" applyBorder="1" applyAlignment="1">
      <alignment horizontal="right" vertical="top"/>
    </xf>
    <xf numFmtId="164" fontId="4" fillId="2" borderId="1" xfId="0" applyNumberFormat="1" applyFont="1" applyFill="1" applyBorder="1" applyAlignment="1">
      <alignment horizontal="right" vertical="top"/>
    </xf>
    <xf numFmtId="164" fontId="4" fillId="2" borderId="1" xfId="0" applyNumberFormat="1" applyFont="1" applyFill="1" applyBorder="1" applyAlignment="1">
      <alignment horizontal="right" vertical="top"/>
    </xf>
    <xf numFmtId="164" fontId="4" fillId="2" borderId="1" xfId="0" applyNumberFormat="1" applyFont="1" applyFill="1" applyBorder="1">
      <alignment vertical="top"/>
    </xf>
    <xf numFmtId="164" fontId="1" fillId="2" borderId="1" xfId="0" applyNumberFormat="1" applyFont="1" applyFill="1" applyBorder="1">
      <alignment vertical="top"/>
    </xf>
    <xf numFmtId="164" fontId="4" fillId="3" borderId="1" xfId="0" applyNumberFormat="1" applyFont="1" applyFill="1" applyBorder="1">
      <alignment vertical="top"/>
    </xf>
    <xf numFmtId="164" fontId="4" fillId="3" borderId="1" xfId="0" applyNumberFormat="1" applyFont="1" applyFill="1" applyBorder="1">
      <alignment vertical="top"/>
    </xf>
    <xf numFmtId="164" fontId="1" fillId="3" borderId="1" xfId="0" applyNumberFormat="1" applyFont="1" applyFill="1" applyBorder="1">
      <alignment vertical="top"/>
    </xf>
    <xf numFmtId="164" fontId="4" fillId="2" borderId="1" xfId="0" applyNumberFormat="1" applyFont="1" applyFill="1" applyBorder="1" applyAlignment="1">
      <alignment horizontal="right" vertical="top"/>
    </xf>
    <xf numFmtId="164" fontId="3" fillId="0" borderId="0" xfId="0" applyNumberFormat="1" applyFont="1">
      <alignment vertical="top"/>
    </xf>
    <xf numFmtId="0" fontId="1" fillId="4" borderId="0" xfId="0" applyFont="1" applyFill="1">
      <alignment vertical="top"/>
    </xf>
    <xf numFmtId="0" fontId="3" fillId="0" borderId="1" xfId="0" applyFont="1" applyBorder="1">
      <alignment vertical="top"/>
    </xf>
    <xf numFmtId="165" fontId="4" fillId="0" borderId="1" xfId="0" applyNumberFormat="1" applyFont="1" applyBorder="1">
      <alignment vertical="top"/>
    </xf>
    <xf numFmtId="165" fontId="4" fillId="4" borderId="1" xfId="0" applyNumberFormat="1" applyFont="1" applyFill="1" applyBorder="1" applyAlignment="1">
      <alignment horizontal="right" vertical="top"/>
    </xf>
    <xf numFmtId="165" fontId="4" fillId="4" borderId="1" xfId="0" applyNumberFormat="1" applyFont="1" applyFill="1" applyBorder="1">
      <alignment vertical="top"/>
    </xf>
    <xf numFmtId="165" fontId="1" fillId="0" borderId="1" xfId="0" applyNumberFormat="1" applyFont="1" applyBorder="1">
      <alignment vertical="top"/>
    </xf>
    <xf numFmtId="0" fontId="2" fillId="0" borderId="1" xfId="0" applyFont="1" applyBorder="1">
      <alignment vertical="top"/>
    </xf>
    <xf numFmtId="165" fontId="3" fillId="0" borderId="1" xfId="0" applyNumberFormat="1" applyFont="1" applyBorder="1">
      <alignment vertical="top"/>
    </xf>
    <xf numFmtId="165" fontId="3" fillId="4" borderId="1" xfId="0" applyNumberFormat="1" applyFont="1" applyFill="1" applyBorder="1">
      <alignment vertical="top"/>
    </xf>
    <xf numFmtId="0" fontId="5" fillId="4" borderId="0" xfId="0" applyFont="1" applyFill="1">
      <alignment vertical="top"/>
    </xf>
    <xf numFmtId="0" fontId="2" fillId="4" borderId="1" xfId="0" applyFont="1" applyFill="1" applyBorder="1">
      <alignment vertical="top"/>
    </xf>
    <xf numFmtId="165" fontId="2" fillId="4" borderId="1" xfId="0" applyNumberFormat="1" applyFont="1" applyFill="1" applyBorder="1">
      <alignment vertical="top"/>
    </xf>
    <xf numFmtId="165" fontId="1" fillId="0" borderId="0" xfId="0" applyNumberFormat="1" applyFont="1">
      <alignment vertical="top"/>
    </xf>
    <xf numFmtId="0" fontId="1" fillId="3" borderId="0" xfId="0" applyFont="1" applyFill="1">
      <alignment vertical="top"/>
    </xf>
    <xf numFmtId="164" fontId="4" fillId="2" borderId="1" xfId="0" applyNumberFormat="1" applyFont="1" applyFill="1" applyBorder="1" applyAlignment="1">
      <alignment horizontal="right" vertical="top"/>
    </xf>
    <xf numFmtId="164" fontId="4" fillId="0" borderId="1" xfId="0" applyNumberFormat="1" applyFont="1" applyBorder="1">
      <alignment vertical="top"/>
    </xf>
    <xf numFmtId="164" fontId="4" fillId="3" borderId="1" xfId="0" applyNumberFormat="1" applyFont="1" applyFill="1" applyBorder="1" applyAlignment="1">
      <alignment horizontal="right" vertical="top"/>
    </xf>
    <xf numFmtId="164" fontId="6" fillId="3" borderId="1" xfId="0" applyNumberFormat="1" applyFont="1" applyFill="1" applyBorder="1" applyAlignment="1">
      <alignment horizontal="right" vertical="top"/>
    </xf>
    <xf numFmtId="164" fontId="6" fillId="2" borderId="1" xfId="0" applyNumberFormat="1" applyFont="1" applyFill="1" applyBorder="1">
      <alignment vertical="top"/>
    </xf>
    <xf numFmtId="166" fontId="4" fillId="2" borderId="1" xfId="0" applyNumberFormat="1" applyFont="1" applyFill="1" applyBorder="1">
      <alignment vertical="top"/>
    </xf>
    <xf numFmtId="166" fontId="4" fillId="2" borderId="1" xfId="0" applyNumberFormat="1" applyFont="1" applyFill="1" applyBorder="1" applyAlignment="1">
      <alignment horizontal="right" vertical="top"/>
    </xf>
    <xf numFmtId="166" fontId="4" fillId="2" borderId="1" xfId="0" applyNumberFormat="1" applyFont="1" applyFill="1" applyBorder="1" applyAlignment="1">
      <alignment horizontal="right" vertical="top"/>
    </xf>
    <xf numFmtId="166" fontId="4" fillId="2" borderId="1" xfId="0" applyNumberFormat="1" applyFont="1" applyFill="1" applyBorder="1">
      <alignment vertical="top"/>
    </xf>
    <xf numFmtId="166" fontId="4" fillId="2" borderId="1" xfId="0" applyNumberFormat="1" applyFont="1" applyFill="1" applyBorder="1" applyAlignment="1">
      <alignment horizontal="right" vertical="top"/>
    </xf>
    <xf numFmtId="166" fontId="4" fillId="2" borderId="1" xfId="0" applyNumberFormat="1" applyFont="1" applyFill="1" applyBorder="1" applyAlignment="1">
      <alignment horizontal="right" vertical="top"/>
    </xf>
    <xf numFmtId="166" fontId="4" fillId="2" borderId="1" xfId="0" applyNumberFormat="1" applyFont="1" applyFill="1" applyBorder="1" applyAlignment="1">
      <alignment horizontal="right" vertical="top"/>
    </xf>
    <xf numFmtId="166" fontId="4" fillId="0" borderId="0" xfId="0" applyNumberFormat="1" applyFont="1">
      <alignment vertical="top"/>
    </xf>
    <xf numFmtId="166" fontId="4" fillId="0" borderId="1" xfId="0" applyNumberFormat="1" applyFont="1" applyBorder="1">
      <alignment vertical="top"/>
    </xf>
    <xf numFmtId="166" fontId="4" fillId="3" borderId="1" xfId="0" applyNumberFormat="1" applyFont="1" applyFill="1" applyBorder="1" applyAlignment="1">
      <alignment horizontal="right" vertical="top"/>
    </xf>
    <xf numFmtId="166" fontId="4" fillId="3" borderId="1" xfId="0" applyNumberFormat="1" applyFont="1" applyFill="1" applyBorder="1" applyAlignment="1">
      <alignment horizontal="right" vertical="top"/>
    </xf>
    <xf numFmtId="166" fontId="6" fillId="3" borderId="1" xfId="0" applyNumberFormat="1" applyFont="1" applyFill="1" applyBorder="1" applyAlignment="1">
      <alignment horizontal="right" vertical="top"/>
    </xf>
    <xf numFmtId="0" fontId="4" fillId="0" borderId="1" xfId="0" applyFont="1" applyBorder="1">
      <alignment vertical="top"/>
    </xf>
    <xf numFmtId="0" fontId="6" fillId="3" borderId="1" xfId="0" applyFont="1" applyFill="1" applyBorder="1" applyAlignment="1">
      <alignment horizontal="right" vertical="top"/>
    </xf>
    <xf numFmtId="164" fontId="4" fillId="3" borderId="1" xfId="0" applyNumberFormat="1" applyFont="1" applyFill="1" applyBorder="1" applyAlignment="1">
      <alignment horizontal="right" vertical="top"/>
    </xf>
    <xf numFmtId="166" fontId="4" fillId="2" borderId="1" xfId="0" applyNumberFormat="1" applyFont="1" applyFill="1" applyBorder="1" applyAlignment="1">
      <alignment horizontal="right" vertical="top"/>
    </xf>
    <xf numFmtId="166" fontId="4" fillId="2" borderId="1" xfId="0" applyNumberFormat="1" applyFont="1" applyFill="1" applyBorder="1">
      <alignment vertical="top"/>
    </xf>
    <xf numFmtId="166" fontId="4" fillId="2" borderId="1" xfId="0" applyNumberFormat="1" applyFont="1" applyFill="1" applyBorder="1" applyAlignment="1">
      <alignment horizontal="right" vertical="top"/>
    </xf>
    <xf numFmtId="0" fontId="5" fillId="0" borderId="0" xfId="0" applyFont="1">
      <alignment vertical="top"/>
    </xf>
    <xf numFmtId="0" fontId="2" fillId="2" borderId="1" xfId="0" applyFont="1" applyFill="1" applyBorder="1">
      <alignment vertical="top"/>
    </xf>
    <xf numFmtId="0" fontId="2" fillId="2" borderId="1" xfId="0" applyFont="1" applyFill="1" applyBorder="1">
      <alignment vertical="top"/>
    </xf>
    <xf numFmtId="0" fontId="4" fillId="0" borderId="0" xfId="0" applyFont="1">
      <alignment vertical="top"/>
    </xf>
    <xf numFmtId="0" fontId="4" fillId="3" borderId="0" xfId="0" applyFont="1" applyFill="1">
      <alignment vertical="top"/>
    </xf>
    <xf numFmtId="0" fontId="6" fillId="0" borderId="0" xfId="0" applyFont="1">
      <alignment vertical="top"/>
    </xf>
    <xf numFmtId="0" fontId="3" fillId="2" borderId="1" xfId="0" applyFont="1" applyFill="1" applyBorder="1">
      <alignment vertical="top"/>
    </xf>
    <xf numFmtId="164" fontId="4" fillId="0" borderId="0" xfId="0" applyNumberFormat="1" applyFont="1">
      <alignment vertical="top"/>
    </xf>
    <xf numFmtId="164" fontId="4" fillId="2" borderId="1" xfId="0" applyNumberFormat="1" applyFont="1" applyFill="1" applyBorder="1" applyAlignment="1">
      <alignment horizontal="right" vertical="top"/>
    </xf>
    <xf numFmtId="164" fontId="4" fillId="2" borderId="1" xfId="0" applyNumberFormat="1" applyFont="1" applyFill="1" applyBorder="1">
      <alignment vertical="top"/>
    </xf>
    <xf numFmtId="164" fontId="4" fillId="3" borderId="0" xfId="0" applyNumberFormat="1" applyFont="1" applyFill="1">
      <alignment vertical="top"/>
    </xf>
    <xf numFmtId="164" fontId="4" fillId="3" borderId="1" xfId="0" applyNumberFormat="1" applyFont="1" applyFill="1" applyBorder="1" applyAlignment="1">
      <alignment horizontal="right" vertical="top"/>
    </xf>
    <xf numFmtId="164" fontId="4" fillId="3" borderId="1" xfId="0" applyNumberFormat="1" applyFont="1" applyFill="1" applyBorder="1">
      <alignment vertical="top"/>
    </xf>
    <xf numFmtId="164" fontId="6" fillId="3" borderId="1" xfId="0" applyNumberFormat="1" applyFont="1" applyFill="1" applyBorder="1" applyAlignment="1">
      <alignment horizontal="right" vertical="top"/>
    </xf>
    <xf numFmtId="0" fontId="6" fillId="2" borderId="1" xfId="0" applyFont="1" applyFill="1" applyBorder="1" applyAlignment="1">
      <alignment horizontal="right" vertical="top"/>
    </xf>
    <xf numFmtId="0" fontId="4" fillId="3" borderId="1" xfId="0" applyFont="1" applyFill="1" applyBorder="1">
      <alignment vertical="top"/>
    </xf>
    <xf numFmtId="164" fontId="6" fillId="3" borderId="1" xfId="0" applyNumberFormat="1" applyFont="1" applyFill="1" applyBorder="1">
      <alignment vertical="top"/>
    </xf>
    <xf numFmtId="164" fontId="6" fillId="3" borderId="1" xfId="0" applyNumberFormat="1" applyFont="1" applyFill="1" applyBorder="1">
      <alignment vertical="top"/>
    </xf>
    <xf numFmtId="164" fontId="6" fillId="2" borderId="1" xfId="0" applyNumberFormat="1" applyFont="1" applyFill="1" applyBorder="1" applyAlignment="1">
      <alignment horizontal="right" vertical="top"/>
    </xf>
    <xf numFmtId="164" fontId="4" fillId="3" borderId="1" xfId="0" applyNumberFormat="1" applyFont="1" applyFill="1" applyBorder="1" applyAlignment="1">
      <alignment horizontal="right" vertical="top"/>
    </xf>
    <xf numFmtId="164" fontId="4" fillId="3" borderId="1" xfId="0" applyNumberFormat="1" applyFont="1" applyFill="1" applyBorder="1" applyAlignment="1">
      <alignment horizontal="right" vertical="top"/>
    </xf>
    <xf numFmtId="164" fontId="6" fillId="0" borderId="0" xfId="0" applyNumberFormat="1" applyFont="1">
      <alignment vertical="top"/>
    </xf>
    <xf numFmtId="0" fontId="4" fillId="0" borderId="0" xfId="0" applyFont="1" applyAlignment="1">
      <alignment horizontal="right" vertical="top"/>
    </xf>
    <xf numFmtId="164" fontId="3" fillId="0" borderId="1" xfId="0" applyNumberFormat="1" applyFont="1" applyBorder="1">
      <alignment vertical="top"/>
    </xf>
    <xf numFmtId="164" fontId="4" fillId="2" borderId="1" xfId="0" applyNumberFormat="1" applyFont="1" applyFill="1" applyBorder="1" applyAlignment="1">
      <alignment horizontal="right" vertical="top"/>
    </xf>
    <xf numFmtId="164" fontId="4" fillId="2" borderId="1" xfId="0" applyNumberFormat="1" applyFont="1" applyFill="1" applyBorder="1" applyAlignment="1">
      <alignment horizontal="right" vertical="top"/>
    </xf>
    <xf numFmtId="164" fontId="4" fillId="2" borderId="1" xfId="0" applyNumberFormat="1" applyFont="1" applyFill="1" applyBorder="1" applyAlignment="1">
      <alignment horizontal="right" vertical="top"/>
    </xf>
    <xf numFmtId="164" fontId="4" fillId="2" borderId="1" xfId="0" applyNumberFormat="1" applyFont="1" applyFill="1" applyBorder="1">
      <alignment vertical="top"/>
    </xf>
    <xf numFmtId="164" fontId="4" fillId="3" borderId="1" xfId="0" applyNumberFormat="1" applyFont="1" applyFill="1" applyBorder="1" applyAlignment="1">
      <alignment horizontal="right" vertical="top"/>
    </xf>
    <xf numFmtId="164" fontId="4" fillId="3" borderId="1" xfId="0" applyNumberFormat="1" applyFont="1" applyFill="1" applyBorder="1" applyAlignment="1">
      <alignment horizontal="right" vertical="top"/>
    </xf>
    <xf numFmtId="0" fontId="3" fillId="2" borderId="1" xfId="0" applyFont="1" applyFill="1" applyBorder="1">
      <alignment vertical="top"/>
    </xf>
    <xf numFmtId="164" fontId="4" fillId="2" borderId="1" xfId="0" applyNumberFormat="1" applyFont="1" applyFill="1" applyBorder="1">
      <alignment vertical="top"/>
    </xf>
    <xf numFmtId="164" fontId="6" fillId="3" borderId="1" xfId="0" applyNumberFormat="1" applyFont="1" applyFill="1" applyBorder="1" applyAlignment="1">
      <alignment horizontal="right" vertical="top"/>
    </xf>
    <xf numFmtId="164" fontId="4" fillId="2" borderId="0" xfId="0" applyNumberFormat="1" applyFont="1" applyFill="1" applyAlignment="1">
      <alignment horizontal="right" vertical="top"/>
    </xf>
    <xf numFmtId="165" fontId="7" fillId="4" borderId="1" xfId="0" applyNumberFormat="1" applyFont="1" applyFill="1" applyBorder="1">
      <alignment vertical="top"/>
    </xf>
    <xf numFmtId="165" fontId="2" fillId="0" borderId="1" xfId="0" applyNumberFormat="1" applyFont="1" applyBorder="1">
      <alignment vertical="top"/>
    </xf>
    <xf numFmtId="0" fontId="7" fillId="0" borderId="0" xfId="0" applyFont="1">
      <alignment vertical="top"/>
    </xf>
    <xf numFmtId="164" fontId="1" fillId="0" borderId="0" xfId="0" applyNumberFormat="1" applyFont="1">
      <alignment vertical="top"/>
    </xf>
    <xf numFmtId="0" fontId="2" fillId="2" borderId="1" xfId="0" applyFont="1" applyFill="1" applyBorder="1">
      <alignment vertical="top"/>
    </xf>
    <xf numFmtId="0" fontId="8" fillId="2" borderId="1" xfId="0" applyFont="1" applyFill="1" applyBorder="1">
      <alignment vertical="top"/>
    </xf>
    <xf numFmtId="0" fontId="8" fillId="2" borderId="1" xfId="0" applyFont="1" applyFill="1" applyBorder="1" applyAlignment="1">
      <alignment horizontal="right" vertical="top"/>
    </xf>
    <xf numFmtId="0" fontId="8" fillId="0" borderId="1" xfId="0" applyFont="1" applyBorder="1">
      <alignment vertical="top"/>
    </xf>
    <xf numFmtId="0" fontId="4" fillId="2" borderId="1" xfId="0" applyFont="1" applyFill="1" applyBorder="1">
      <alignment vertical="top"/>
    </xf>
    <xf numFmtId="164" fontId="4" fillId="2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4" fillId="2" borderId="1" xfId="0" applyNumberFormat="1" applyFont="1" applyFill="1" applyBorder="1">
      <alignment vertical="top"/>
    </xf>
    <xf numFmtId="164" fontId="4" fillId="3" borderId="1" xfId="0" applyNumberFormat="1" applyFont="1" applyFill="1" applyBorder="1">
      <alignment vertical="top"/>
    </xf>
    <xf numFmtId="0" fontId="4" fillId="2" borderId="1" xfId="0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167" fontId="4" fillId="2" borderId="1" xfId="0" applyNumberFormat="1" applyFont="1" applyFill="1" applyBorder="1" applyAlignment="1">
      <alignment horizontal="right" vertical="top"/>
    </xf>
    <xf numFmtId="167" fontId="4" fillId="2" borderId="1" xfId="0" applyNumberFormat="1" applyFont="1" applyFill="1" applyBorder="1">
      <alignment vertical="top"/>
    </xf>
    <xf numFmtId="167" fontId="4" fillId="3" borderId="1" xfId="0" applyNumberFormat="1" applyFont="1" applyFill="1" applyBorder="1" applyAlignment="1">
      <alignment horizontal="right" vertical="top"/>
    </xf>
    <xf numFmtId="167" fontId="6" fillId="3" borderId="1" xfId="0" applyNumberFormat="1" applyFont="1" applyFill="1" applyBorder="1" applyAlignment="1">
      <alignment horizontal="right" vertical="top"/>
    </xf>
    <xf numFmtId="167" fontId="4" fillId="3" borderId="1" xfId="0" applyNumberFormat="1" applyFont="1" applyFill="1" applyBorder="1" applyAlignment="1">
      <alignment horizontal="right" vertical="top"/>
    </xf>
    <xf numFmtId="167" fontId="4" fillId="3" borderId="1" xfId="0" applyNumberFormat="1" applyFont="1" applyFill="1" applyBorder="1">
      <alignment vertical="top"/>
    </xf>
    <xf numFmtId="167" fontId="4" fillId="0" borderId="0" xfId="0" applyNumberFormat="1" applyFont="1">
      <alignment vertical="top"/>
    </xf>
    <xf numFmtId="0" fontId="6" fillId="2" borderId="1" xfId="0" applyFont="1" applyFill="1" applyBorder="1" applyAlignment="1">
      <alignment horizontal="right" vertical="top"/>
    </xf>
    <xf numFmtId="165" fontId="4" fillId="2" borderId="1" xfId="0" applyNumberFormat="1" applyFont="1" applyFill="1" applyBorder="1" applyAlignment="1">
      <alignment horizontal="right" vertical="top"/>
    </xf>
    <xf numFmtId="165" fontId="4" fillId="2" borderId="1" xfId="0" applyNumberFormat="1" applyFont="1" applyFill="1" applyBorder="1" applyAlignment="1">
      <alignment horizontal="right" vertical="top"/>
    </xf>
    <xf numFmtId="165" fontId="3" fillId="4" borderId="1" xfId="0" applyNumberFormat="1" applyFont="1" applyFill="1" applyBorder="1">
      <alignment vertical="top"/>
    </xf>
    <xf numFmtId="0" fontId="8" fillId="2" borderId="1" xfId="0" applyFont="1" applyFill="1" applyBorder="1" applyAlignment="1"/>
    <xf numFmtId="0" fontId="4" fillId="2" borderId="1" xfId="0" applyFont="1" applyFill="1" applyBorder="1" applyAlignment="1"/>
    <xf numFmtId="164" fontId="3" fillId="2" borderId="1" xfId="0" applyNumberFormat="1" applyFont="1" applyFill="1" applyBorder="1">
      <alignment vertical="top"/>
    </xf>
    <xf numFmtId="0" fontId="1" fillId="2" borderId="1" xfId="0" applyFont="1" applyFill="1" applyBorder="1">
      <alignment vertical="top"/>
    </xf>
    <xf numFmtId="164" fontId="6" fillId="2" borderId="1" xfId="0" applyNumberFormat="1" applyFont="1" applyFill="1" applyBorder="1" applyAlignment="1">
      <alignment horizontal="right" vertical="top"/>
    </xf>
    <xf numFmtId="164" fontId="3" fillId="2" borderId="1" xfId="0" applyNumberFormat="1" applyFont="1" applyFill="1" applyBorder="1">
      <alignment vertical="top"/>
    </xf>
    <xf numFmtId="164" fontId="6" fillId="0" borderId="0" xfId="0" applyNumberFormat="1" applyFont="1">
      <alignment vertical="top"/>
    </xf>
    <xf numFmtId="164" fontId="3" fillId="2" borderId="1" xfId="0" applyNumberFormat="1" applyFont="1" applyFill="1" applyBorder="1">
      <alignment vertical="top"/>
    </xf>
    <xf numFmtId="164" fontId="4" fillId="2" borderId="1" xfId="0" applyNumberFormat="1" applyFont="1" applyFill="1" applyBorder="1" applyAlignment="1"/>
    <xf numFmtId="164" fontId="4" fillId="2" borderId="1" xfId="0" applyNumberFormat="1" applyFont="1" applyFill="1" applyBorder="1" applyAlignment="1">
      <alignment horizontal="right"/>
    </xf>
    <xf numFmtId="164" fontId="7" fillId="2" borderId="1" xfId="0" applyNumberFormat="1" applyFont="1" applyFill="1" applyBorder="1">
      <alignment vertical="top"/>
    </xf>
    <xf numFmtId="164" fontId="3" fillId="3" borderId="1" xfId="0" applyNumberFormat="1" applyFont="1" applyFill="1" applyBorder="1">
      <alignment vertical="top"/>
    </xf>
    <xf numFmtId="164" fontId="7" fillId="3" borderId="1" xfId="0" applyNumberFormat="1" applyFont="1" applyFill="1" applyBorder="1">
      <alignment vertical="top"/>
    </xf>
    <xf numFmtId="164" fontId="3" fillId="0" borderId="0" xfId="0" applyNumberFormat="1" applyFont="1">
      <alignment vertical="top"/>
    </xf>
    <xf numFmtId="164" fontId="7" fillId="0" borderId="0" xfId="0" applyNumberFormat="1" applyFont="1">
      <alignment vertical="top"/>
    </xf>
    <xf numFmtId="164" fontId="3" fillId="2" borderId="1" xfId="0" applyNumberFormat="1" applyFont="1" applyFill="1" applyBorder="1">
      <alignment vertical="top"/>
    </xf>
    <xf numFmtId="164" fontId="7" fillId="2" borderId="1" xfId="0" applyNumberFormat="1" applyFont="1" applyFill="1" applyBorder="1">
      <alignment vertical="top"/>
    </xf>
    <xf numFmtId="0" fontId="1" fillId="2" borderId="1" xfId="0" applyFont="1" applyFill="1" applyBorder="1">
      <alignment vertical="top"/>
    </xf>
    <xf numFmtId="0" fontId="4" fillId="2" borderId="1" xfId="0" applyFont="1" applyFill="1" applyBorder="1" applyAlignment="1">
      <alignment horizontal="right"/>
    </xf>
    <xf numFmtId="0" fontId="3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right" vertical="top"/>
    </xf>
    <xf numFmtId="0" fontId="8" fillId="2" borderId="1" xfId="0" applyFont="1" applyFill="1" applyBorder="1">
      <alignment vertical="top"/>
    </xf>
    <xf numFmtId="167" fontId="4" fillId="0" borderId="1" xfId="0" applyNumberFormat="1" applyFont="1" applyBorder="1">
      <alignment vertical="top"/>
    </xf>
    <xf numFmtId="164" fontId="4" fillId="2" borderId="1" xfId="0" applyNumberFormat="1" applyFont="1" applyFill="1" applyBorder="1" applyAlignment="1">
      <alignment horizontal="right" vertical="top"/>
    </xf>
    <xf numFmtId="164" fontId="4" fillId="2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0" fontId="3" fillId="0" borderId="0" xfId="0" applyFont="1">
      <alignment vertical="top"/>
    </xf>
    <xf numFmtId="0" fontId="2" fillId="0" borderId="0" xfId="0" applyFont="1">
      <alignment vertical="top"/>
    </xf>
    <xf numFmtId="0" fontId="2" fillId="3" borderId="0" xfId="0" applyFont="1" applyFill="1">
      <alignment vertical="top"/>
    </xf>
    <xf numFmtId="164" fontId="6" fillId="2" borderId="1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right" vertical="top"/>
    </xf>
    <xf numFmtId="166" fontId="6" fillId="2" borderId="1" xfId="0" applyNumberFormat="1" applyFont="1" applyFill="1" applyBorder="1" applyAlignment="1">
      <alignment horizontal="right" vertical="top"/>
    </xf>
    <xf numFmtId="166" fontId="4" fillId="2" borderId="1" xfId="0" applyNumberFormat="1" applyFont="1" applyFill="1" applyBorder="1" applyAlignment="1">
      <alignment horizontal="right" vertical="top"/>
    </xf>
    <xf numFmtId="166" fontId="4" fillId="3" borderId="0" xfId="0" applyNumberFormat="1" applyFont="1" applyFill="1">
      <alignment vertical="top"/>
    </xf>
    <xf numFmtId="166" fontId="4" fillId="3" borderId="1" xfId="0" applyNumberFormat="1" applyFont="1" applyFill="1" applyBorder="1" applyAlignment="1">
      <alignment horizontal="right" vertical="top"/>
    </xf>
    <xf numFmtId="166" fontId="4" fillId="3" borderId="1" xfId="0" applyNumberFormat="1" applyFont="1" applyFill="1" applyBorder="1" applyAlignment="1">
      <alignment horizontal="right" vertical="top"/>
    </xf>
    <xf numFmtId="166" fontId="6" fillId="3" borderId="1" xfId="0" applyNumberFormat="1" applyFont="1" applyFill="1" applyBorder="1" applyAlignment="1">
      <alignment horizontal="right" vertical="top"/>
    </xf>
    <xf numFmtId="166" fontId="6" fillId="2" borderId="1" xfId="0" applyNumberFormat="1" applyFont="1" applyFill="1" applyBorder="1" applyAlignment="1">
      <alignment horizontal="right" vertical="top"/>
    </xf>
    <xf numFmtId="166" fontId="4" fillId="0" borderId="0" xfId="0" applyNumberFormat="1" applyFont="1">
      <alignment vertical="top"/>
    </xf>
    <xf numFmtId="166" fontId="4" fillId="2" borderId="1" xfId="0" applyNumberFormat="1" applyFont="1" applyFill="1" applyBorder="1" applyAlignment="1">
      <alignment horizontal="right" vertical="top"/>
    </xf>
    <xf numFmtId="0" fontId="8" fillId="2" borderId="1" xfId="0" applyFont="1" applyFill="1" applyBorder="1">
      <alignment vertical="top"/>
    </xf>
    <xf numFmtId="0" fontId="4" fillId="3" borderId="0" xfId="0" applyFont="1" applyFill="1">
      <alignment vertical="top"/>
    </xf>
    <xf numFmtId="0" fontId="4" fillId="0" borderId="0" xfId="0" applyFont="1">
      <alignment vertical="top"/>
    </xf>
    <xf numFmtId="0" fontId="4" fillId="2" borderId="1" xfId="0" applyFont="1" applyFill="1" applyBorder="1">
      <alignment vertical="top"/>
    </xf>
    <xf numFmtId="166" fontId="4" fillId="2" borderId="1" xfId="0" applyNumberFormat="1" applyFont="1" applyFill="1" applyBorder="1" applyAlignment="1">
      <alignment horizontal="right" vertical="top"/>
    </xf>
    <xf numFmtId="166" fontId="4" fillId="2" borderId="1" xfId="0" applyNumberFormat="1" applyFont="1" applyFill="1" applyBorder="1">
      <alignment vertical="top"/>
    </xf>
    <xf numFmtId="166" fontId="6" fillId="2" borderId="1" xfId="0" applyNumberFormat="1" applyFont="1" applyFill="1" applyBorder="1">
      <alignment vertical="top"/>
    </xf>
    <xf numFmtId="166" fontId="4" fillId="3" borderId="0" xfId="0" applyNumberFormat="1" applyFont="1" applyFill="1">
      <alignment vertical="top"/>
    </xf>
    <xf numFmtId="166" fontId="4" fillId="3" borderId="1" xfId="0" applyNumberFormat="1" applyFont="1" applyFill="1" applyBorder="1">
      <alignment vertical="top"/>
    </xf>
    <xf numFmtId="166" fontId="6" fillId="3" borderId="1" xfId="0" applyNumberFormat="1" applyFont="1" applyFill="1" applyBorder="1">
      <alignment vertical="top"/>
    </xf>
    <xf numFmtId="166" fontId="4" fillId="0" borderId="0" xfId="0" applyNumberFormat="1" applyFont="1">
      <alignment vertical="top"/>
    </xf>
    <xf numFmtId="166" fontId="6" fillId="0" borderId="0" xfId="0" applyNumberFormat="1" applyFont="1">
      <alignment vertical="top"/>
    </xf>
    <xf numFmtId="166" fontId="4" fillId="2" borderId="1" xfId="0" applyNumberFormat="1" applyFont="1" applyFill="1" applyBorder="1" applyAlignment="1">
      <alignment horizontal="right" vertical="top"/>
    </xf>
    <xf numFmtId="166" fontId="6" fillId="2" borderId="1" xfId="0" applyNumberFormat="1" applyFont="1" applyFill="1" applyBorder="1">
      <alignment vertical="top"/>
    </xf>
    <xf numFmtId="166" fontId="4" fillId="3" borderId="1" xfId="0" applyNumberFormat="1" applyFont="1" applyFill="1" applyBorder="1">
      <alignment vertical="top"/>
    </xf>
    <xf numFmtId="166" fontId="6" fillId="3" borderId="1" xfId="0" applyNumberFormat="1" applyFont="1" applyFill="1" applyBorder="1">
      <alignment vertical="top"/>
    </xf>
    <xf numFmtId="166" fontId="6" fillId="0" borderId="0" xfId="0" applyNumberFormat="1" applyFont="1">
      <alignment vertical="top"/>
    </xf>
    <xf numFmtId="166" fontId="4" fillId="3" borderId="1" xfId="0" applyNumberFormat="1" applyFont="1" applyFill="1" applyBorder="1">
      <alignment vertical="top"/>
    </xf>
    <xf numFmtId="166" fontId="4" fillId="2" borderId="1" xfId="0" applyNumberFormat="1" applyFont="1" applyFill="1" applyBorder="1" applyAlignment="1">
      <alignment horizontal="right" vertical="top"/>
    </xf>
    <xf numFmtId="166" fontId="4" fillId="2" borderId="1" xfId="0" applyNumberFormat="1" applyFont="1" applyFill="1" applyBorder="1">
      <alignment vertical="top"/>
    </xf>
    <xf numFmtId="166" fontId="4" fillId="2" borderId="1" xfId="0" applyNumberFormat="1" applyFont="1" applyFill="1" applyBorder="1" applyAlignment="1">
      <alignment horizontal="right" vertical="top"/>
    </xf>
    <xf numFmtId="0" fontId="6" fillId="0" borderId="0" xfId="0" applyFont="1">
      <alignment vertical="top"/>
    </xf>
    <xf numFmtId="164" fontId="4" fillId="3" borderId="1" xfId="0" applyNumberFormat="1" applyFont="1" applyFill="1" applyBorder="1" applyAlignment="1">
      <alignment horizontal="right" vertical="top"/>
    </xf>
    <xf numFmtId="166" fontId="3" fillId="2" borderId="1" xfId="0" applyNumberFormat="1" applyFont="1" applyFill="1" applyBorder="1">
      <alignment vertical="top"/>
    </xf>
    <xf numFmtId="166" fontId="4" fillId="0" borderId="1" xfId="0" applyNumberFormat="1" applyFont="1" applyBorder="1">
      <alignment vertical="top"/>
    </xf>
    <xf numFmtId="166" fontId="4" fillId="3" borderId="1" xfId="0" applyNumberFormat="1" applyFont="1" applyFill="1" applyBorder="1" applyAlignment="1">
      <alignment horizontal="right" vertical="top"/>
    </xf>
    <xf numFmtId="164" fontId="4" fillId="0" borderId="1" xfId="0" applyNumberFormat="1" applyFont="1" applyBorder="1">
      <alignment vertical="top"/>
    </xf>
    <xf numFmtId="0" fontId="4" fillId="2" borderId="1" xfId="0" applyFont="1" applyFill="1" applyBorder="1">
      <alignment vertical="top"/>
    </xf>
    <xf numFmtId="165" fontId="4" fillId="4" borderId="1" xfId="0" applyNumberFormat="1" applyFont="1" applyFill="1" applyBorder="1">
      <alignment vertical="top"/>
    </xf>
    <xf numFmtId="165" fontId="5" fillId="4" borderId="1" xfId="0" applyNumberFormat="1" applyFont="1" applyFill="1" applyBorder="1">
      <alignment vertical="top"/>
    </xf>
    <xf numFmtId="165" fontId="8" fillId="4" borderId="1" xfId="0" applyNumberFormat="1" applyFont="1" applyFill="1" applyBorder="1">
      <alignment vertical="top"/>
    </xf>
    <xf numFmtId="164" fontId="4" fillId="3" borderId="1" xfId="0" applyNumberFormat="1" applyFont="1" applyFill="1" applyBorder="1">
      <alignment vertical="top"/>
    </xf>
    <xf numFmtId="0" fontId="6" fillId="3" borderId="1" xfId="0" applyFont="1" applyFill="1" applyBorder="1">
      <alignment vertical="top"/>
    </xf>
    <xf numFmtId="0" fontId="4" fillId="3" borderId="1" xfId="0" applyFont="1" applyFill="1" applyBorder="1" applyAlignment="1">
      <alignment horizontal="right" vertical="top"/>
    </xf>
    <xf numFmtId="164" fontId="4" fillId="2" borderId="1" xfId="0" applyNumberFormat="1" applyFont="1" applyFill="1" applyBorder="1">
      <alignment vertical="top"/>
    </xf>
    <xf numFmtId="164" fontId="4" fillId="3" borderId="1" xfId="0" applyNumberFormat="1" applyFont="1" applyFill="1" applyBorder="1" applyAlignment="1">
      <alignment horizontal="right" vertical="top"/>
    </xf>
    <xf numFmtId="0" fontId="7" fillId="3" borderId="1" xfId="0" applyFont="1" applyFill="1" applyBorder="1">
      <alignment vertical="top"/>
    </xf>
    <xf numFmtId="0" fontId="9" fillId="0" borderId="1" xfId="0" applyFont="1" applyBorder="1">
      <alignment vertical="top"/>
    </xf>
    <xf numFmtId="0" fontId="9" fillId="3" borderId="1" xfId="0" applyFont="1" applyFill="1" applyBorder="1">
      <alignment vertical="top"/>
    </xf>
    <xf numFmtId="164" fontId="10" fillId="0" borderId="1" xfId="0" applyNumberFormat="1" applyFont="1" applyBorder="1">
      <alignment vertical="top"/>
    </xf>
    <xf numFmtId="164" fontId="10" fillId="3" borderId="1" xfId="0" applyNumberFormat="1" applyFont="1" applyFill="1" applyBorder="1">
      <alignment vertical="top"/>
    </xf>
    <xf numFmtId="164" fontId="9" fillId="0" borderId="1" xfId="0" applyNumberFormat="1" applyFont="1" applyBorder="1">
      <alignment vertical="top"/>
    </xf>
    <xf numFmtId="164" fontId="9" fillId="3" borderId="1" xfId="0" applyNumberFormat="1" applyFont="1" applyFill="1" applyBorder="1">
      <alignment vertical="top"/>
    </xf>
    <xf numFmtId="164" fontId="2" fillId="0" borderId="1" xfId="0" applyNumberFormat="1" applyFont="1" applyBorder="1">
      <alignment vertical="top"/>
    </xf>
    <xf numFmtId="166" fontId="10" fillId="0" borderId="1" xfId="0" applyNumberFormat="1" applyFont="1" applyBorder="1">
      <alignment vertical="top"/>
    </xf>
    <xf numFmtId="166" fontId="10" fillId="3" borderId="1" xfId="0" applyNumberFormat="1" applyFont="1" applyFill="1" applyBorder="1">
      <alignment vertical="top"/>
    </xf>
    <xf numFmtId="167" fontId="10" fillId="0" borderId="1" xfId="0" applyNumberFormat="1" applyFont="1" applyBorder="1">
      <alignment vertical="top"/>
    </xf>
    <xf numFmtId="167" fontId="10" fillId="3" borderId="1" xfId="0" applyNumberFormat="1" applyFont="1" applyFill="1" applyBorder="1">
      <alignment vertical="top"/>
    </xf>
    <xf numFmtId="167" fontId="3" fillId="0" borderId="1" xfId="0" applyNumberFormat="1" applyFont="1" applyBorder="1">
      <alignment vertical="top"/>
    </xf>
    <xf numFmtId="164" fontId="6" fillId="0" borderId="1" xfId="0" applyNumberFormat="1" applyFont="1" applyBorder="1">
      <alignment vertical="top"/>
    </xf>
    <xf numFmtId="164" fontId="10" fillId="2" borderId="1" xfId="0" applyNumberFormat="1" applyFont="1" applyFill="1" applyBorder="1">
      <alignment vertical="top"/>
    </xf>
    <xf numFmtId="167" fontId="6" fillId="0" borderId="1" xfId="0" applyNumberFormat="1" applyFont="1" applyBorder="1">
      <alignment vertical="top"/>
    </xf>
    <xf numFmtId="167" fontId="4" fillId="2" borderId="1" xfId="0" applyNumberFormat="1" applyFont="1" applyFill="1" applyBorder="1" applyAlignment="1">
      <alignment horizontal="right"/>
    </xf>
    <xf numFmtId="167" fontId="4" fillId="2" borderId="1" xfId="0" applyNumberFormat="1" applyFont="1" applyFill="1" applyBorder="1" applyAlignment="1">
      <alignment horizontal="right"/>
    </xf>
    <xf numFmtId="167" fontId="6" fillId="3" borderId="1" xfId="0" applyNumberFormat="1" applyFont="1" applyFill="1" applyBorder="1">
      <alignment vertical="top"/>
    </xf>
    <xf numFmtId="0" fontId="10" fillId="0" borderId="1" xfId="0" applyFont="1" applyBorder="1">
      <alignment vertical="top"/>
    </xf>
    <xf numFmtId="0" fontId="10" fillId="4" borderId="1" xfId="0" applyFont="1" applyFill="1" applyBorder="1">
      <alignment vertical="top"/>
    </xf>
    <xf numFmtId="0" fontId="9" fillId="4" borderId="1" xfId="0" applyFont="1" applyFill="1" applyBorder="1">
      <alignment vertical="top"/>
    </xf>
    <xf numFmtId="164" fontId="10" fillId="4" borderId="1" xfId="0" applyNumberFormat="1" applyFont="1" applyFill="1" applyBorder="1">
      <alignment vertical="top"/>
    </xf>
    <xf numFmtId="167" fontId="10" fillId="4" borderId="1" xfId="0" applyNumberFormat="1" applyFont="1" applyFill="1" applyBorder="1">
      <alignment vertical="top"/>
    </xf>
    <xf numFmtId="165" fontId="10" fillId="0" borderId="1" xfId="0" applyNumberFormat="1" applyFont="1" applyBorder="1">
      <alignment vertical="top"/>
    </xf>
    <xf numFmtId="165" fontId="10" fillId="4" borderId="1" xfId="0" applyNumberFormat="1" applyFont="1" applyFill="1" applyBorder="1">
      <alignment vertical="top"/>
    </xf>
    <xf numFmtId="165" fontId="9" fillId="0" borderId="1" xfId="0" applyNumberFormat="1" applyFont="1" applyBorder="1">
      <alignment vertical="top"/>
    </xf>
    <xf numFmtId="165" fontId="9" fillId="4" borderId="1" xfId="0" applyNumberFormat="1" applyFont="1" applyFill="1" applyBorder="1">
      <alignment vertical="top"/>
    </xf>
    <xf numFmtId="0" fontId="7" fillId="0" borderId="1" xfId="0" applyFont="1" applyBorder="1">
      <alignment vertical="top"/>
    </xf>
    <xf numFmtId="167" fontId="3" fillId="0" borderId="0" xfId="0" applyNumberFormat="1" applyFont="1">
      <alignment vertical="top"/>
    </xf>
    <xf numFmtId="167" fontId="1" fillId="0" borderId="0" xfId="0" applyNumberFormat="1" applyFont="1">
      <alignment vertical="top"/>
    </xf>
    <xf numFmtId="166" fontId="3" fillId="0" borderId="0" xfId="0" applyNumberFormat="1" applyFont="1">
      <alignment vertical="top"/>
    </xf>
    <xf numFmtId="166" fontId="1" fillId="0" borderId="0" xfId="0" applyNumberFormat="1" applyFont="1">
      <alignment vertical="top"/>
    </xf>
    <xf numFmtId="166" fontId="3" fillId="0" borderId="1" xfId="0" applyNumberFormat="1" applyFont="1" applyBorder="1">
      <alignment vertical="top"/>
    </xf>
    <xf numFmtId="164" fontId="3" fillId="3" borderId="0" xfId="0" applyNumberFormat="1" applyFont="1" applyFill="1">
      <alignment vertical="top"/>
    </xf>
    <xf numFmtId="164" fontId="3" fillId="4" borderId="1" xfId="0" applyNumberFormat="1" applyFont="1" applyFill="1" applyBorder="1">
      <alignment vertical="top"/>
    </xf>
    <xf numFmtId="0" fontId="3" fillId="0" borderId="0" xfId="0" applyFont="1">
      <alignment vertical="top"/>
    </xf>
    <xf numFmtId="0" fontId="3" fillId="3" borderId="1" xfId="0" applyFont="1" applyFill="1" applyBorder="1">
      <alignment vertical="top"/>
    </xf>
    <xf numFmtId="0" fontId="2" fillId="3" borderId="1" xfId="0" applyFont="1" applyFill="1" applyBorder="1">
      <alignment vertical="top"/>
    </xf>
    <xf numFmtId="0" fontId="11" fillId="0" borderId="0" xfId="0" applyFont="1">
      <alignment vertical="top"/>
    </xf>
    <xf numFmtId="0" fontId="11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00"/>
  <sheetViews>
    <sheetView workbookViewId="0">
      <pane xSplit="27" ySplit="10" topLeftCell="AB11" activePane="bottomRight" state="frozen"/>
      <selection pane="topRight" activeCell="AB1" sqref="AB1"/>
      <selection pane="bottomLeft" activeCell="A11" sqref="A11"/>
      <selection pane="bottomRight" activeCell="BT8" sqref="BT1:BT100"/>
    </sheetView>
  </sheetViews>
  <sheetFormatPr defaultColWidth="8.85546875" defaultRowHeight="15" customHeight="1" outlineLevelCol="1"/>
  <cols>
    <col min="1" max="1" width="8.85546875" hidden="1"/>
    <col min="2" max="14" width="8.85546875" hidden="1" outlineLevel="1"/>
    <col min="15" max="15" width="12.85546875" hidden="1" customWidth="1" outlineLevel="1"/>
    <col min="16" max="21" width="8.85546875" hidden="1" outlineLevel="1"/>
    <col min="22" max="23" width="12.85546875" hidden="1" customWidth="1" outlineLevel="1"/>
    <col min="24" max="26" width="8.85546875" hidden="1" outlineLevel="1"/>
    <col min="27" max="27" width="35.7109375" customWidth="1" collapsed="1"/>
    <col min="28" max="31" width="12.85546875" hidden="1" customWidth="1" outlineLevel="1"/>
    <col min="32" max="32" width="12.85546875" customWidth="1" collapsed="1"/>
    <col min="33" max="36" width="12.85546875" hidden="1" customWidth="1" outlineLevel="1"/>
    <col min="37" max="37" width="12.85546875" customWidth="1" collapsed="1"/>
    <col min="38" max="41" width="12.85546875" hidden="1" customWidth="1" outlineLevel="1"/>
    <col min="42" max="42" width="12.85546875" customWidth="1" collapsed="1"/>
    <col min="43" max="46" width="12.85546875" hidden="1" customWidth="1" outlineLevel="1"/>
    <col min="47" max="47" width="12.85546875" customWidth="1" collapsed="1"/>
    <col min="48" max="51" width="12.85546875" hidden="1" customWidth="1" outlineLevel="1"/>
    <col min="52" max="52" width="12.85546875" customWidth="1" collapsed="1"/>
    <col min="53" max="55" width="12.85546875" style="46" hidden="1" customWidth="1" outlineLevel="1"/>
    <col min="56" max="56" width="12.85546875" style="46" customWidth="1" collapsed="1"/>
    <col min="57" max="59" width="12.85546875" style="46" hidden="1" customWidth="1" outlineLevel="1"/>
    <col min="60" max="60" width="12.85546875" style="46" customWidth="1" collapsed="1"/>
    <col min="61" max="63" width="12.85546875" style="46" hidden="1" customWidth="1" outlineLevel="1"/>
    <col min="64" max="64" width="12.85546875" style="46" customWidth="1" collapsed="1"/>
    <col min="65" max="67" width="12.85546875" style="46" hidden="1" customWidth="1" outlineLevel="1"/>
    <col min="68" max="68" width="12.85546875" style="46" customWidth="1" collapsed="1"/>
    <col min="69" max="71" width="12.85546875" style="46" hidden="1" customWidth="1" outlineLevel="1"/>
    <col min="72" max="72" width="12.85546875" style="46" customWidth="1" collapsed="1"/>
    <col min="73" max="73" width="12.85546875" hidden="1" customWidth="1" outlineLevel="1"/>
    <col min="74" max="74" width="12.85546875" hidden="1" customWidth="1" collapsed="1"/>
    <col min="75" max="75" width="12.85546875" hidden="1" customWidth="1" outlineLevel="1"/>
    <col min="76" max="76" width="12.85546875" hidden="1" customWidth="1" collapsed="1"/>
    <col min="77" max="77" width="12.85546875" hidden="1" customWidth="1" outlineLevel="1"/>
    <col min="78" max="78" width="12.85546875" hidden="1" customWidth="1" collapsed="1"/>
    <col min="79" max="79" width="12.85546875" hidden="1" customWidth="1" outlineLevel="1"/>
    <col min="80" max="80" width="12.85546875" hidden="1" customWidth="1" collapsed="1"/>
    <col min="81" max="81" width="12.85546875" hidden="1" customWidth="1" outlineLevel="1"/>
    <col min="82" max="82" width="12.85546875" hidden="1" customWidth="1" collapsed="1"/>
  </cols>
  <sheetData>
    <row r="1" spans="1:82" ht="15" hidden="1" customHeight="1"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82" ht="15" hidden="1" customHeight="1"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82" ht="15" hidden="1" customHeight="1">
      <c r="AC3" t="s">
        <v>0</v>
      </c>
      <c r="AE3" t="s">
        <v>1</v>
      </c>
      <c r="AF3" t="s">
        <v>1</v>
      </c>
      <c r="AQ3" t="s">
        <v>2</v>
      </c>
      <c r="AR3" t="s">
        <v>3</v>
      </c>
      <c r="AS3" t="s">
        <v>4</v>
      </c>
      <c r="AT3" s="2" t="s">
        <v>5</v>
      </c>
      <c r="AU3" s="2" t="s">
        <v>5</v>
      </c>
      <c r="BA3" s="1" t="s">
        <v>6</v>
      </c>
      <c r="BB3" s="1" t="s">
        <v>0</v>
      </c>
      <c r="BC3" s="1" t="s">
        <v>7</v>
      </c>
      <c r="BD3" s="1" t="s">
        <v>1</v>
      </c>
      <c r="BE3" s="1"/>
      <c r="BF3" s="1"/>
      <c r="BG3" s="1"/>
      <c r="BH3" s="1"/>
      <c r="BI3" s="1"/>
      <c r="BJ3" s="1"/>
      <c r="BK3" s="1"/>
      <c r="BL3" s="1"/>
      <c r="BM3" s="1" t="s">
        <v>2</v>
      </c>
      <c r="BN3" s="1" t="s">
        <v>3</v>
      </c>
      <c r="BO3" s="1" t="s">
        <v>4</v>
      </c>
      <c r="BP3" s="3" t="s">
        <v>5</v>
      </c>
      <c r="BQ3" s="1"/>
      <c r="BR3" s="1"/>
      <c r="BS3" s="1"/>
      <c r="BT3" s="1"/>
    </row>
    <row r="4" spans="1:82" ht="15" hidden="1" customHeight="1"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82" ht="15" hidden="1" customHeight="1">
      <c r="AB5" s="4" t="s">
        <v>8</v>
      </c>
      <c r="AC5" s="4" t="s">
        <v>9</v>
      </c>
      <c r="AD5" s="4" t="s">
        <v>10</v>
      </c>
      <c r="AE5" s="4" t="s">
        <v>11</v>
      </c>
      <c r="AF5" s="4" t="s">
        <v>8</v>
      </c>
      <c r="AG5" s="4" t="s">
        <v>12</v>
      </c>
      <c r="AH5" s="4" t="s">
        <v>13</v>
      </c>
      <c r="AI5" s="4" t="s">
        <v>14</v>
      </c>
      <c r="AJ5" s="4" t="s">
        <v>15</v>
      </c>
      <c r="AK5" s="4" t="s">
        <v>12</v>
      </c>
      <c r="AL5" s="4" t="s">
        <v>16</v>
      </c>
      <c r="AM5" s="4" t="s">
        <v>17</v>
      </c>
      <c r="AN5" s="4" t="s">
        <v>18</v>
      </c>
      <c r="AO5" s="4" t="s">
        <v>19</v>
      </c>
      <c r="AP5" s="4" t="s">
        <v>16</v>
      </c>
      <c r="AQ5" s="4" t="s">
        <v>20</v>
      </c>
      <c r="AR5" s="4" t="s">
        <v>21</v>
      </c>
      <c r="AS5" s="4" t="s">
        <v>22</v>
      </c>
      <c r="AT5" s="4" t="s">
        <v>23</v>
      </c>
      <c r="AU5" s="4" t="s">
        <v>20</v>
      </c>
      <c r="AV5" s="4" t="s">
        <v>24</v>
      </c>
      <c r="AW5" s="4" t="s">
        <v>25</v>
      </c>
      <c r="AX5" s="4" t="s">
        <v>26</v>
      </c>
      <c r="AY5" s="4" t="s">
        <v>27</v>
      </c>
      <c r="AZ5" s="4" t="s">
        <v>24</v>
      </c>
      <c r="BA5" s="5" t="s">
        <v>8</v>
      </c>
      <c r="BB5" s="5" t="s">
        <v>8</v>
      </c>
      <c r="BC5" s="5" t="s">
        <v>8</v>
      </c>
      <c r="BD5" s="5" t="s">
        <v>8</v>
      </c>
      <c r="BE5" s="5" t="s">
        <v>12</v>
      </c>
      <c r="BF5" s="5" t="s">
        <v>12</v>
      </c>
      <c r="BG5" s="5" t="s">
        <v>12</v>
      </c>
      <c r="BH5" s="5" t="s">
        <v>12</v>
      </c>
      <c r="BI5" s="5" t="s">
        <v>16</v>
      </c>
      <c r="BJ5" s="5" t="s">
        <v>16</v>
      </c>
      <c r="BK5" s="5" t="s">
        <v>16</v>
      </c>
      <c r="BL5" s="5" t="s">
        <v>16</v>
      </c>
      <c r="BM5" s="5" t="s">
        <v>20</v>
      </c>
      <c r="BN5" s="5" t="s">
        <v>20</v>
      </c>
      <c r="BO5" s="5" t="s">
        <v>20</v>
      </c>
      <c r="BP5" s="5" t="s">
        <v>20</v>
      </c>
      <c r="BQ5" s="5" t="s">
        <v>24</v>
      </c>
      <c r="BR5" s="5" t="s">
        <v>24</v>
      </c>
      <c r="BS5" s="5" t="s">
        <v>24</v>
      </c>
      <c r="BT5" s="5" t="s">
        <v>24</v>
      </c>
      <c r="BU5" s="4" t="s">
        <v>8</v>
      </c>
      <c r="BV5" s="4" t="s">
        <v>10</v>
      </c>
      <c r="BW5" s="4" t="s">
        <v>12</v>
      </c>
      <c r="BX5" s="4" t="s">
        <v>14</v>
      </c>
      <c r="BY5" s="4" t="s">
        <v>16</v>
      </c>
      <c r="BZ5" s="4" t="s">
        <v>18</v>
      </c>
      <c r="CA5" s="4" t="s">
        <v>20</v>
      </c>
      <c r="CB5" s="4" t="s">
        <v>22</v>
      </c>
      <c r="CC5" s="4" t="s">
        <v>24</v>
      </c>
      <c r="CD5" s="4" t="s">
        <v>26</v>
      </c>
    </row>
    <row r="6" spans="1:82" ht="15" hidden="1" customHeight="1">
      <c r="AB6" s="4" t="s">
        <v>28</v>
      </c>
      <c r="AC6" s="4" t="s">
        <v>28</v>
      </c>
      <c r="AD6" s="4" t="s">
        <v>28</v>
      </c>
      <c r="AE6" s="4" t="s">
        <v>28</v>
      </c>
      <c r="AF6" t="s">
        <v>29</v>
      </c>
      <c r="AG6" s="4" t="s">
        <v>28</v>
      </c>
      <c r="AH6" s="4" t="s">
        <v>28</v>
      </c>
      <c r="AI6" s="4" t="s">
        <v>28</v>
      </c>
      <c r="AJ6" s="4" t="s">
        <v>28</v>
      </c>
      <c r="AK6" t="s">
        <v>29</v>
      </c>
      <c r="AL6" s="4" t="s">
        <v>28</v>
      </c>
      <c r="AM6" s="4" t="s">
        <v>28</v>
      </c>
      <c r="AN6" s="4" t="s">
        <v>28</v>
      </c>
      <c r="AO6" s="4" t="s">
        <v>28</v>
      </c>
      <c r="AP6" t="s">
        <v>29</v>
      </c>
      <c r="AQ6" s="4" t="s">
        <v>28</v>
      </c>
      <c r="AR6" s="4" t="s">
        <v>28</v>
      </c>
      <c r="AS6" s="4" t="s">
        <v>28</v>
      </c>
      <c r="AT6" s="4" t="s">
        <v>28</v>
      </c>
      <c r="AU6" t="s">
        <v>29</v>
      </c>
      <c r="AV6" s="4" t="s">
        <v>28</v>
      </c>
      <c r="AW6" s="4" t="s">
        <v>28</v>
      </c>
      <c r="AX6" s="4" t="s">
        <v>28</v>
      </c>
      <c r="AY6" s="4" t="s">
        <v>28</v>
      </c>
      <c r="AZ6" t="s">
        <v>29</v>
      </c>
      <c r="BA6" s="1" t="s">
        <v>30</v>
      </c>
      <c r="BB6" s="1" t="s">
        <v>30</v>
      </c>
      <c r="BC6" s="1" t="s">
        <v>30</v>
      </c>
      <c r="BD6" s="1" t="s">
        <v>30</v>
      </c>
      <c r="BE6" s="1" t="s">
        <v>30</v>
      </c>
      <c r="BF6" s="1" t="s">
        <v>30</v>
      </c>
      <c r="BG6" s="1" t="s">
        <v>30</v>
      </c>
      <c r="BH6" s="1" t="s">
        <v>30</v>
      </c>
      <c r="BI6" s="1" t="s">
        <v>30</v>
      </c>
      <c r="BJ6" s="1" t="s">
        <v>30</v>
      </c>
      <c r="BK6" s="1" t="s">
        <v>30</v>
      </c>
      <c r="BL6" s="1" t="s">
        <v>30</v>
      </c>
      <c r="BM6" s="1" t="s">
        <v>30</v>
      </c>
      <c r="BN6" s="1" t="s">
        <v>30</v>
      </c>
      <c r="BO6" s="1" t="s">
        <v>30</v>
      </c>
      <c r="BP6" s="1" t="s">
        <v>30</v>
      </c>
      <c r="BQ6" s="1" t="s">
        <v>30</v>
      </c>
      <c r="BR6" s="1" t="s">
        <v>30</v>
      </c>
      <c r="BS6" s="1" t="s">
        <v>30</v>
      </c>
      <c r="BT6" s="1" t="s">
        <v>30</v>
      </c>
      <c r="BU6" t="s">
        <v>31</v>
      </c>
      <c r="BV6" t="s">
        <v>31</v>
      </c>
      <c r="BW6" t="s">
        <v>31</v>
      </c>
      <c r="BX6" t="s">
        <v>31</v>
      </c>
      <c r="BY6" t="s">
        <v>31</v>
      </c>
      <c r="BZ6" t="s">
        <v>31</v>
      </c>
      <c r="CA6" t="s">
        <v>31</v>
      </c>
      <c r="CB6" t="s">
        <v>31</v>
      </c>
      <c r="CC6" t="s">
        <v>31</v>
      </c>
      <c r="CD6" t="s">
        <v>31</v>
      </c>
    </row>
    <row r="7" spans="1:82" ht="15" hidden="1" customHeight="1">
      <c r="AB7" s="4">
        <v>3073</v>
      </c>
      <c r="AC7" s="4">
        <v>3074</v>
      </c>
      <c r="AD7" s="4">
        <v>3075</v>
      </c>
      <c r="AE7" s="4">
        <v>3076</v>
      </c>
      <c r="AF7">
        <v>1019</v>
      </c>
      <c r="AG7" s="4">
        <v>3077</v>
      </c>
      <c r="AH7" s="4">
        <v>3078</v>
      </c>
      <c r="AI7" s="4">
        <v>3079</v>
      </c>
      <c r="AJ7" s="4">
        <v>3080</v>
      </c>
      <c r="AK7">
        <v>1020</v>
      </c>
      <c r="AL7" s="4">
        <v>3081</v>
      </c>
      <c r="AM7" s="4">
        <v>3082</v>
      </c>
      <c r="AN7" s="4">
        <v>3083</v>
      </c>
      <c r="AO7" s="4">
        <v>3084</v>
      </c>
      <c r="AP7">
        <v>1021</v>
      </c>
      <c r="AQ7" s="4">
        <v>3085</v>
      </c>
      <c r="AR7" s="4">
        <v>3086</v>
      </c>
      <c r="AS7" s="4">
        <v>3087</v>
      </c>
      <c r="AT7" s="4">
        <v>3088</v>
      </c>
      <c r="AU7">
        <v>1022</v>
      </c>
      <c r="AV7" s="4">
        <v>3089</v>
      </c>
      <c r="AW7" s="4">
        <v>3090</v>
      </c>
      <c r="AX7" s="4">
        <v>3091</v>
      </c>
      <c r="AY7" s="4">
        <v>3092</v>
      </c>
      <c r="AZ7">
        <v>1023</v>
      </c>
      <c r="BA7" s="1">
        <v>4073</v>
      </c>
      <c r="BB7" s="1">
        <v>4074</v>
      </c>
      <c r="BC7" s="1">
        <v>4075</v>
      </c>
      <c r="BD7" s="1">
        <v>4076</v>
      </c>
      <c r="BE7" s="1">
        <v>4077</v>
      </c>
      <c r="BF7" s="1">
        <v>4078</v>
      </c>
      <c r="BG7" s="1">
        <v>4079</v>
      </c>
      <c r="BH7" s="1">
        <v>4080</v>
      </c>
      <c r="BI7" s="1">
        <v>4081</v>
      </c>
      <c r="BJ7" s="1">
        <v>4082</v>
      </c>
      <c r="BK7" s="1">
        <v>4083</v>
      </c>
      <c r="BL7" s="1">
        <v>4084</v>
      </c>
      <c r="BM7" s="1">
        <v>4085</v>
      </c>
      <c r="BN7" s="1">
        <v>4086</v>
      </c>
      <c r="BO7" s="1">
        <v>4087</v>
      </c>
      <c r="BP7" s="1">
        <v>4088</v>
      </c>
      <c r="BQ7" s="1">
        <v>4089</v>
      </c>
      <c r="BR7" s="1">
        <v>4090</v>
      </c>
      <c r="BS7" s="1">
        <v>4091</v>
      </c>
      <c r="BT7" s="1">
        <v>4092</v>
      </c>
      <c r="BU7">
        <v>2037</v>
      </c>
      <c r="BV7">
        <v>2038</v>
      </c>
      <c r="BW7">
        <v>2039</v>
      </c>
      <c r="BX7">
        <v>2040</v>
      </c>
      <c r="BY7">
        <v>2041</v>
      </c>
      <c r="BZ7">
        <v>2042</v>
      </c>
      <c r="CA7">
        <v>2043</v>
      </c>
      <c r="CB7">
        <v>2044</v>
      </c>
      <c r="CC7">
        <v>2045</v>
      </c>
      <c r="CD7">
        <v>2046</v>
      </c>
    </row>
    <row r="8" spans="1:82" ht="15" customHeight="1">
      <c r="A8" s="6" t="s">
        <v>32</v>
      </c>
      <c r="B8" s="6" t="s">
        <v>33</v>
      </c>
      <c r="C8" s="6" t="s">
        <v>34</v>
      </c>
      <c r="D8" s="6" t="s">
        <v>35</v>
      </c>
      <c r="E8" s="6" t="s">
        <v>36</v>
      </c>
      <c r="F8" s="6" t="s">
        <v>37</v>
      </c>
      <c r="H8" s="6" t="s">
        <v>38</v>
      </c>
      <c r="J8" s="6" t="s">
        <v>39</v>
      </c>
      <c r="L8" s="6" t="s">
        <v>40</v>
      </c>
      <c r="M8" s="6" t="s">
        <v>41</v>
      </c>
      <c r="N8" s="6" t="s">
        <v>42</v>
      </c>
      <c r="O8" s="6" t="s">
        <v>43</v>
      </c>
      <c r="P8" s="6" t="s">
        <v>44</v>
      </c>
      <c r="Q8" s="6" t="s">
        <v>45</v>
      </c>
      <c r="R8" s="6" t="s">
        <v>46</v>
      </c>
      <c r="S8" s="6" t="s">
        <v>47</v>
      </c>
      <c r="T8" s="6" t="s">
        <v>48</v>
      </c>
      <c r="U8" s="6" t="s">
        <v>49</v>
      </c>
      <c r="V8" s="6" t="s">
        <v>50</v>
      </c>
      <c r="W8" s="6" t="s">
        <v>51</v>
      </c>
      <c r="X8" s="6" t="s">
        <v>52</v>
      </c>
      <c r="Y8" s="6" t="s">
        <v>53</v>
      </c>
      <c r="Z8" s="6" t="s">
        <v>54</v>
      </c>
      <c r="AA8" s="6" t="s">
        <v>55</v>
      </c>
      <c r="AB8" s="4" t="s">
        <v>56</v>
      </c>
      <c r="AC8" s="4" t="s">
        <v>57</v>
      </c>
      <c r="AD8" s="4" t="s">
        <v>58</v>
      </c>
      <c r="AE8" s="4" t="s">
        <v>59</v>
      </c>
      <c r="AF8" s="4" t="s">
        <v>60</v>
      </c>
      <c r="AG8" s="4" t="s">
        <v>61</v>
      </c>
      <c r="AH8" s="4" t="s">
        <v>62</v>
      </c>
      <c r="AI8" s="4" t="s">
        <v>63</v>
      </c>
      <c r="AJ8" s="4" t="s">
        <v>64</v>
      </c>
      <c r="AK8" s="4" t="s">
        <v>65</v>
      </c>
      <c r="AL8" s="4" t="s">
        <v>66</v>
      </c>
      <c r="AM8" s="4" t="s">
        <v>67</v>
      </c>
      <c r="AN8" s="4" t="s">
        <v>68</v>
      </c>
      <c r="AO8" s="4" t="s">
        <v>69</v>
      </c>
      <c r="AP8" s="4" t="s">
        <v>70</v>
      </c>
      <c r="AQ8" s="4" t="s">
        <v>71</v>
      </c>
      <c r="AR8" s="4" t="s">
        <v>72</v>
      </c>
      <c r="AS8" s="4" t="s">
        <v>73</v>
      </c>
      <c r="AT8" s="4" t="s">
        <v>74</v>
      </c>
      <c r="AU8" s="4" t="s">
        <v>75</v>
      </c>
      <c r="AV8" s="4" t="s">
        <v>76</v>
      </c>
      <c r="AW8" s="4" t="s">
        <v>77</v>
      </c>
      <c r="AX8" s="4" t="s">
        <v>78</v>
      </c>
      <c r="AY8" s="4" t="s">
        <v>79</v>
      </c>
      <c r="AZ8" s="4" t="s">
        <v>80</v>
      </c>
      <c r="BA8" s="5" t="s">
        <v>81</v>
      </c>
      <c r="BB8" s="5" t="s">
        <v>82</v>
      </c>
      <c r="BC8" s="5" t="s">
        <v>83</v>
      </c>
      <c r="BD8" s="5" t="s">
        <v>84</v>
      </c>
      <c r="BE8" s="5" t="s">
        <v>85</v>
      </c>
      <c r="BF8" s="5" t="s">
        <v>86</v>
      </c>
      <c r="BG8" s="5" t="s">
        <v>87</v>
      </c>
      <c r="BH8" s="5" t="s">
        <v>88</v>
      </c>
      <c r="BI8" s="5" t="s">
        <v>89</v>
      </c>
      <c r="BJ8" s="5" t="s">
        <v>90</v>
      </c>
      <c r="BK8" s="5" t="s">
        <v>91</v>
      </c>
      <c r="BL8" s="5" t="s">
        <v>92</v>
      </c>
      <c r="BM8" s="5" t="s">
        <v>93</v>
      </c>
      <c r="BN8" s="5" t="s">
        <v>94</v>
      </c>
      <c r="BO8" s="5" t="s">
        <v>95</v>
      </c>
      <c r="BP8" s="5" t="s">
        <v>96</v>
      </c>
      <c r="BQ8" s="5" t="s">
        <v>97</v>
      </c>
      <c r="BR8" s="5" t="s">
        <v>98</v>
      </c>
      <c r="BS8" s="5" t="s">
        <v>99</v>
      </c>
      <c r="BT8" s="5" t="s">
        <v>100</v>
      </c>
      <c r="BU8" s="4" t="s">
        <v>101</v>
      </c>
      <c r="BV8" s="4" t="s">
        <v>102</v>
      </c>
      <c r="BW8" s="4" t="s">
        <v>103</v>
      </c>
      <c r="BX8" s="4" t="s">
        <v>104</v>
      </c>
      <c r="BY8" s="4" t="s">
        <v>105</v>
      </c>
      <c r="BZ8" s="4" t="s">
        <v>106</v>
      </c>
      <c r="CA8" s="4" t="s">
        <v>107</v>
      </c>
      <c r="CB8" s="4" t="s">
        <v>108</v>
      </c>
      <c r="CC8" s="4" t="s">
        <v>109</v>
      </c>
      <c r="CD8" s="4" t="s">
        <v>110</v>
      </c>
    </row>
    <row r="9" spans="1:82" ht="15" customHeight="1">
      <c r="AA9" s="6" t="s">
        <v>111</v>
      </c>
      <c r="AB9" s="4" t="s">
        <v>112</v>
      </c>
      <c r="AC9" s="4" t="s">
        <v>113</v>
      </c>
      <c r="AD9" s="4" t="s">
        <v>114</v>
      </c>
      <c r="AE9" s="4" t="s">
        <v>115</v>
      </c>
      <c r="AF9" s="4" t="s">
        <v>115</v>
      </c>
      <c r="AG9" s="4" t="s">
        <v>116</v>
      </c>
      <c r="AH9" s="4" t="s">
        <v>117</v>
      </c>
      <c r="AI9" s="4" t="s">
        <v>118</v>
      </c>
      <c r="AJ9" s="4" t="s">
        <v>119</v>
      </c>
      <c r="AK9" s="4" t="s">
        <v>119</v>
      </c>
      <c r="AL9" s="4" t="s">
        <v>120</v>
      </c>
      <c r="AM9" s="4" t="s">
        <v>121</v>
      </c>
      <c r="AN9" s="4" t="s">
        <v>122</v>
      </c>
      <c r="AO9" s="4" t="s">
        <v>123</v>
      </c>
      <c r="AP9" s="4" t="s">
        <v>123</v>
      </c>
      <c r="AQ9" s="4" t="s">
        <v>124</v>
      </c>
      <c r="AR9" s="4" t="s">
        <v>125</v>
      </c>
      <c r="AS9" s="4" t="s">
        <v>126</v>
      </c>
      <c r="AT9" s="4" t="s">
        <v>127</v>
      </c>
      <c r="AU9" s="4" t="s">
        <v>127</v>
      </c>
      <c r="AV9" s="4" t="s">
        <v>128</v>
      </c>
      <c r="AW9" s="4" t="s">
        <v>129</v>
      </c>
      <c r="AX9" s="4" t="s">
        <v>130</v>
      </c>
      <c r="AY9" s="4" t="s">
        <v>131</v>
      </c>
      <c r="AZ9" s="4" t="s">
        <v>131</v>
      </c>
      <c r="BA9" s="5" t="s">
        <v>112</v>
      </c>
      <c r="BB9" s="5" t="s">
        <v>113</v>
      </c>
      <c r="BC9" s="5" t="s">
        <v>114</v>
      </c>
      <c r="BD9" s="5" t="s">
        <v>115</v>
      </c>
      <c r="BE9" s="5" t="s">
        <v>116</v>
      </c>
      <c r="BF9" s="5" t="s">
        <v>117</v>
      </c>
      <c r="BG9" s="5" t="s">
        <v>118</v>
      </c>
      <c r="BH9" s="5" t="s">
        <v>119</v>
      </c>
      <c r="BI9" s="5" t="s">
        <v>120</v>
      </c>
      <c r="BJ9" s="5" t="s">
        <v>121</v>
      </c>
      <c r="BK9" s="5" t="s">
        <v>122</v>
      </c>
      <c r="BL9" s="5" t="s">
        <v>123</v>
      </c>
      <c r="BM9" s="5" t="s">
        <v>124</v>
      </c>
      <c r="BN9" s="5" t="s">
        <v>125</v>
      </c>
      <c r="BO9" s="5" t="s">
        <v>126</v>
      </c>
      <c r="BP9" s="5" t="s">
        <v>127</v>
      </c>
      <c r="BQ9" s="5" t="s">
        <v>128</v>
      </c>
      <c r="BR9" s="5" t="s">
        <v>129</v>
      </c>
      <c r="BS9" s="5" t="s">
        <v>130</v>
      </c>
      <c r="BT9" s="5" t="s">
        <v>131</v>
      </c>
      <c r="BU9" s="4" t="s">
        <v>113</v>
      </c>
      <c r="BV9" s="4" t="s">
        <v>115</v>
      </c>
      <c r="BW9" s="4" t="s">
        <v>117</v>
      </c>
      <c r="BX9" s="4" t="s">
        <v>119</v>
      </c>
      <c r="BY9" s="4" t="s">
        <v>121</v>
      </c>
      <c r="BZ9" s="4" t="s">
        <v>123</v>
      </c>
      <c r="CA9" s="4" t="s">
        <v>125</v>
      </c>
      <c r="CB9" s="4" t="s">
        <v>127</v>
      </c>
      <c r="CC9" s="4" t="s">
        <v>129</v>
      </c>
      <c r="CD9" s="4" t="s">
        <v>131</v>
      </c>
    </row>
    <row r="10" spans="1:82" ht="15" customHeight="1">
      <c r="AA10" s="6" t="s">
        <v>132</v>
      </c>
      <c r="AB10" s="4" t="s">
        <v>6</v>
      </c>
      <c r="AC10" s="7" t="s">
        <v>0</v>
      </c>
      <c r="AD10" s="4" t="s">
        <v>7</v>
      </c>
      <c r="AE10" s="4" t="s">
        <v>1</v>
      </c>
      <c r="AF10" s="4" t="s">
        <v>1</v>
      </c>
      <c r="AG10" s="4" t="s">
        <v>133</v>
      </c>
      <c r="AH10" s="4" t="s">
        <v>134</v>
      </c>
      <c r="AI10" s="4" t="s">
        <v>135</v>
      </c>
      <c r="AJ10" s="4" t="s">
        <v>136</v>
      </c>
      <c r="AK10" s="4" t="s">
        <v>136</v>
      </c>
      <c r="AL10" s="4" t="s">
        <v>137</v>
      </c>
      <c r="AM10" s="4" t="s">
        <v>138</v>
      </c>
      <c r="AN10" s="4" t="s">
        <v>139</v>
      </c>
      <c r="AO10" s="4" t="s">
        <v>140</v>
      </c>
      <c r="AP10" s="4" t="s">
        <v>140</v>
      </c>
      <c r="AQ10" s="4" t="s">
        <v>141</v>
      </c>
      <c r="AR10" s="4" t="s">
        <v>142</v>
      </c>
      <c r="AS10" s="4" t="s">
        <v>143</v>
      </c>
      <c r="AT10" s="8" t="s">
        <v>141</v>
      </c>
      <c r="AU10" s="8" t="s">
        <v>141</v>
      </c>
      <c r="AV10" s="4" t="s">
        <v>141</v>
      </c>
      <c r="AW10" s="4" t="s">
        <v>142</v>
      </c>
      <c r="AX10" s="4" t="s">
        <v>143</v>
      </c>
      <c r="AY10" s="4" t="s">
        <v>144</v>
      </c>
      <c r="AZ10" s="4" t="s">
        <v>144</v>
      </c>
      <c r="BA10" s="5" t="s">
        <v>6</v>
      </c>
      <c r="BB10" s="9" t="s">
        <v>0</v>
      </c>
      <c r="BC10" s="5" t="s">
        <v>7</v>
      </c>
      <c r="BD10" s="5" t="s">
        <v>1</v>
      </c>
      <c r="BE10" s="5" t="s">
        <v>145</v>
      </c>
      <c r="BF10" s="5" t="s">
        <v>134</v>
      </c>
      <c r="BG10" s="5" t="s">
        <v>135</v>
      </c>
      <c r="BH10" s="5" t="s">
        <v>136</v>
      </c>
      <c r="BI10" s="5" t="s">
        <v>137</v>
      </c>
      <c r="BJ10" s="5" t="s">
        <v>138</v>
      </c>
      <c r="BK10" s="5" t="s">
        <v>139</v>
      </c>
      <c r="BL10" s="5" t="s">
        <v>140</v>
      </c>
      <c r="BM10" s="5" t="s">
        <v>141</v>
      </c>
      <c r="BN10" s="5" t="s">
        <v>142</v>
      </c>
      <c r="BO10" s="5" t="s">
        <v>143</v>
      </c>
      <c r="BP10" s="9" t="s">
        <v>141</v>
      </c>
      <c r="BQ10" s="5" t="s">
        <v>141</v>
      </c>
      <c r="BR10" s="5" t="s">
        <v>142</v>
      </c>
      <c r="BS10" s="5" t="s">
        <v>143</v>
      </c>
      <c r="BT10" s="5" t="s">
        <v>144</v>
      </c>
      <c r="BU10" s="4" t="s">
        <v>0</v>
      </c>
      <c r="BV10" s="4" t="s">
        <v>1</v>
      </c>
      <c r="BW10" s="4" t="s">
        <v>134</v>
      </c>
      <c r="BX10" s="4" t="s">
        <v>136</v>
      </c>
      <c r="BY10" s="4" t="s">
        <v>138</v>
      </c>
      <c r="BZ10" s="4" t="s">
        <v>140</v>
      </c>
      <c r="CA10" s="4" t="s">
        <v>3</v>
      </c>
      <c r="CB10" s="4" t="s">
        <v>5</v>
      </c>
      <c r="CC10" s="4" t="s">
        <v>142</v>
      </c>
      <c r="CD10" s="4" t="s">
        <v>144</v>
      </c>
    </row>
    <row r="11" spans="1:82" ht="15" customHeight="1">
      <c r="A11" s="10" t="s">
        <v>146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s">
        <v>147</v>
      </c>
      <c r="P11" s="10"/>
      <c r="Q11" s="10"/>
      <c r="R11" s="10"/>
      <c r="S11" s="10"/>
      <c r="T11" s="10" t="s">
        <v>148</v>
      </c>
      <c r="U11" s="10"/>
      <c r="V11" s="10" t="s">
        <v>149</v>
      </c>
      <c r="W11" s="10"/>
      <c r="X11" s="10"/>
      <c r="Y11" s="10"/>
      <c r="Z11" s="10"/>
      <c r="AA11" s="10" t="s">
        <v>150</v>
      </c>
      <c r="AB11" s="11"/>
      <c r="BA11" s="12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82" ht="15" customHeight="1">
      <c r="A12" s="13" t="s">
        <v>151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 t="s">
        <v>152</v>
      </c>
      <c r="P12" s="13"/>
      <c r="Q12" s="13"/>
      <c r="R12" s="13"/>
      <c r="S12" s="13"/>
      <c r="T12" s="13" t="s">
        <v>148</v>
      </c>
      <c r="U12" s="13"/>
      <c r="V12" s="13" t="s">
        <v>153</v>
      </c>
      <c r="W12" s="13" t="s">
        <v>154</v>
      </c>
      <c r="X12" s="13" t="s">
        <v>155</v>
      </c>
      <c r="Y12" s="13"/>
      <c r="Z12" s="13" t="s">
        <v>156</v>
      </c>
      <c r="AA12" s="13" t="s">
        <v>157</v>
      </c>
      <c r="AB12" s="14">
        <v>12438</v>
      </c>
      <c r="AC12" s="15">
        <v>3030</v>
      </c>
      <c r="AD12" s="14"/>
      <c r="AE12" s="15"/>
      <c r="AF12" s="15"/>
      <c r="AG12" s="15"/>
      <c r="BA12" s="16">
        <v>12438</v>
      </c>
      <c r="BB12" s="16">
        <v>15468</v>
      </c>
      <c r="BC12" s="17"/>
      <c r="BD12" s="17"/>
      <c r="BE12" s="17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4"/>
      <c r="BV12" s="14"/>
    </row>
    <row r="13" spans="1:82" ht="15" customHeight="1">
      <c r="A13" s="10" t="s">
        <v>158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 t="s">
        <v>159</v>
      </c>
      <c r="P13" s="10"/>
      <c r="Q13" s="10"/>
      <c r="R13" s="10"/>
      <c r="S13" s="10"/>
      <c r="T13" s="10" t="s">
        <v>148</v>
      </c>
      <c r="U13" s="10"/>
      <c r="V13" s="10" t="s">
        <v>149</v>
      </c>
      <c r="W13" s="10"/>
      <c r="X13" s="10"/>
      <c r="Y13" s="10"/>
      <c r="Z13" s="10"/>
      <c r="AA13" s="10" t="s">
        <v>160</v>
      </c>
      <c r="AB13" s="18"/>
      <c r="AC13" s="19"/>
      <c r="AD13" s="18"/>
      <c r="AE13" s="19"/>
      <c r="AF13" s="19"/>
      <c r="AG13" s="19"/>
      <c r="BA13" s="20" t="s">
        <v>161</v>
      </c>
      <c r="BB13" s="20" t="s">
        <v>161</v>
      </c>
      <c r="BC13" s="20"/>
      <c r="BD13" s="20"/>
      <c r="BE13" s="20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8"/>
      <c r="BV13" s="18"/>
    </row>
    <row r="14" spans="1:82" ht="15" customHeight="1">
      <c r="A14" s="13" t="s">
        <v>162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 t="s">
        <v>163</v>
      </c>
      <c r="P14" s="13"/>
      <c r="Q14" s="13"/>
      <c r="R14" s="13"/>
      <c r="S14" s="13"/>
      <c r="T14" s="13" t="s">
        <v>148</v>
      </c>
      <c r="U14" s="13"/>
      <c r="V14" s="13" t="s">
        <v>153</v>
      </c>
      <c r="W14" s="13" t="s">
        <v>154</v>
      </c>
      <c r="X14" s="13" t="s">
        <v>155</v>
      </c>
      <c r="Y14" s="13"/>
      <c r="Z14" s="13" t="s">
        <v>156</v>
      </c>
      <c r="AA14" s="13" t="s">
        <v>164</v>
      </c>
      <c r="AB14" s="14">
        <v>-6251</v>
      </c>
      <c r="AC14" s="15">
        <v>-284</v>
      </c>
      <c r="AD14" s="14"/>
      <c r="AE14" s="15"/>
      <c r="AF14" s="15"/>
      <c r="AG14" s="15"/>
      <c r="BA14" s="21">
        <v>-6251</v>
      </c>
      <c r="BB14" s="21">
        <v>-6535</v>
      </c>
      <c r="BC14" s="17"/>
      <c r="BD14" s="17"/>
      <c r="BE14" s="17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4"/>
      <c r="BV14" s="14"/>
    </row>
    <row r="15" spans="1:82" ht="15" customHeight="1">
      <c r="A15" s="13" t="s">
        <v>165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 t="s">
        <v>166</v>
      </c>
      <c r="P15" s="13"/>
      <c r="Q15" s="13"/>
      <c r="R15" s="13"/>
      <c r="S15" s="13"/>
      <c r="T15" s="13" t="s">
        <v>148</v>
      </c>
      <c r="U15" s="13"/>
      <c r="V15" s="13" t="s">
        <v>153</v>
      </c>
      <c r="W15" s="13" t="s">
        <v>154</v>
      </c>
      <c r="X15" s="13" t="s">
        <v>155</v>
      </c>
      <c r="Y15" s="13"/>
      <c r="Z15" s="13" t="s">
        <v>156</v>
      </c>
      <c r="AA15" s="13" t="s">
        <v>167</v>
      </c>
      <c r="AB15" s="22">
        <v>0</v>
      </c>
      <c r="AC15" s="15">
        <v>-103</v>
      </c>
      <c r="AD15" s="14"/>
      <c r="AE15" s="15"/>
      <c r="AF15" s="15"/>
      <c r="AG15" s="15"/>
      <c r="BA15" s="17"/>
      <c r="BB15" s="21">
        <v>-103</v>
      </c>
      <c r="BC15" s="17"/>
      <c r="BD15" s="17"/>
      <c r="BE15" s="17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4"/>
      <c r="BV15" s="14"/>
    </row>
    <row r="16" spans="1:82" ht="15" customHeight="1">
      <c r="A16" s="13" t="s">
        <v>168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s">
        <v>169</v>
      </c>
      <c r="P16" s="13"/>
      <c r="Q16" s="13"/>
      <c r="R16" s="13"/>
      <c r="S16" s="13"/>
      <c r="T16" s="13" t="s">
        <v>148</v>
      </c>
      <c r="U16" s="13"/>
      <c r="V16" s="13" t="s">
        <v>153</v>
      </c>
      <c r="W16" s="13" t="s">
        <v>154</v>
      </c>
      <c r="X16" s="13" t="s">
        <v>155</v>
      </c>
      <c r="Y16" s="13"/>
      <c r="Z16" s="13" t="s">
        <v>156</v>
      </c>
      <c r="AA16" s="13" t="s">
        <v>170</v>
      </c>
      <c r="AB16" s="14">
        <v>-207</v>
      </c>
      <c r="AC16" s="15">
        <v>225</v>
      </c>
      <c r="AD16" s="14"/>
      <c r="AE16" s="15"/>
      <c r="AF16" s="15"/>
      <c r="AG16" s="15"/>
      <c r="BA16" s="21">
        <v>-207</v>
      </c>
      <c r="BB16" s="21">
        <v>18</v>
      </c>
      <c r="BC16" s="17"/>
      <c r="BD16" s="17"/>
      <c r="BE16" s="17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4"/>
      <c r="BV16" s="14"/>
    </row>
    <row r="17" spans="1:74" ht="15" customHeight="1">
      <c r="A17" s="13" t="s">
        <v>171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 t="s">
        <v>172</v>
      </c>
      <c r="P17" s="13"/>
      <c r="Q17" s="13"/>
      <c r="R17" s="13"/>
      <c r="S17" s="13"/>
      <c r="T17" s="13" t="s">
        <v>148</v>
      </c>
      <c r="U17" s="13"/>
      <c r="V17" s="13" t="s">
        <v>153</v>
      </c>
      <c r="W17" s="13" t="s">
        <v>154</v>
      </c>
      <c r="X17" s="13" t="s">
        <v>155</v>
      </c>
      <c r="Y17" s="13"/>
      <c r="Z17" s="13" t="s">
        <v>156</v>
      </c>
      <c r="AA17" s="13" t="s">
        <v>173</v>
      </c>
      <c r="AB17" s="14">
        <v>43</v>
      </c>
      <c r="AC17" s="15">
        <v>0</v>
      </c>
      <c r="AD17" s="14"/>
      <c r="AE17" s="15"/>
      <c r="AF17" s="15"/>
      <c r="AG17" s="15"/>
      <c r="BA17" s="21">
        <v>43</v>
      </c>
      <c r="BB17" s="21">
        <v>43</v>
      </c>
      <c r="BC17" s="17"/>
      <c r="BD17" s="17"/>
      <c r="BE17" s="17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4"/>
      <c r="BV17" s="14"/>
    </row>
    <row r="18" spans="1:74" ht="15" customHeight="1">
      <c r="A18" s="13" t="s">
        <v>174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 t="s">
        <v>175</v>
      </c>
      <c r="P18" s="13"/>
      <c r="Q18" s="13"/>
      <c r="R18" s="13"/>
      <c r="S18" s="13"/>
      <c r="T18" s="13" t="s">
        <v>148</v>
      </c>
      <c r="U18" s="13"/>
      <c r="V18" s="13" t="s">
        <v>153</v>
      </c>
      <c r="W18" s="13" t="s">
        <v>154</v>
      </c>
      <c r="X18" s="13" t="s">
        <v>155</v>
      </c>
      <c r="Y18" s="13"/>
      <c r="Z18" s="13" t="s">
        <v>156</v>
      </c>
      <c r="AA18" s="13" t="s">
        <v>176</v>
      </c>
      <c r="AB18" s="22">
        <v>0</v>
      </c>
      <c r="AC18" s="15">
        <v>1</v>
      </c>
      <c r="AD18" s="14"/>
      <c r="AE18" s="15"/>
      <c r="AF18" s="15"/>
      <c r="AG18" s="15"/>
      <c r="BA18" s="17"/>
      <c r="BB18" s="21">
        <v>1</v>
      </c>
      <c r="BC18" s="17"/>
      <c r="BD18" s="17"/>
      <c r="BE18" s="17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4"/>
      <c r="BV18" s="14"/>
    </row>
    <row r="19" spans="1:74" ht="15" customHeight="1">
      <c r="A19" s="13" t="s">
        <v>177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 t="s">
        <v>178</v>
      </c>
      <c r="P19" s="13"/>
      <c r="Q19" s="13"/>
      <c r="R19" s="13"/>
      <c r="S19" s="13"/>
      <c r="T19" s="13" t="s">
        <v>148</v>
      </c>
      <c r="U19" s="13"/>
      <c r="V19" s="13" t="s">
        <v>153</v>
      </c>
      <c r="W19" s="13" t="s">
        <v>154</v>
      </c>
      <c r="X19" s="13" t="s">
        <v>179</v>
      </c>
      <c r="Y19" s="13"/>
      <c r="Z19" s="13" t="s">
        <v>156</v>
      </c>
      <c r="AA19" s="13" t="s">
        <v>180</v>
      </c>
      <c r="AB19" s="14"/>
      <c r="AC19" s="15">
        <v>540</v>
      </c>
      <c r="AD19" s="14"/>
      <c r="AE19" s="15"/>
      <c r="AF19" s="15"/>
      <c r="AG19" s="15"/>
      <c r="BA19" s="17"/>
      <c r="BB19" s="21">
        <v>963</v>
      </c>
      <c r="BC19" s="17"/>
      <c r="BD19" s="17"/>
      <c r="BE19" s="17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4"/>
      <c r="BV19" s="14"/>
    </row>
    <row r="20" spans="1:74" ht="15" customHeight="1">
      <c r="A20" s="13" t="s">
        <v>181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 t="s">
        <v>182</v>
      </c>
      <c r="P20" s="13"/>
      <c r="Q20" s="13"/>
      <c r="R20" s="13"/>
      <c r="S20" s="13"/>
      <c r="T20" s="13" t="s">
        <v>148</v>
      </c>
      <c r="U20" s="13"/>
      <c r="V20" s="13" t="s">
        <v>153</v>
      </c>
      <c r="W20" s="13" t="s">
        <v>154</v>
      </c>
      <c r="X20" s="13" t="s">
        <v>155</v>
      </c>
      <c r="Y20" s="13"/>
      <c r="Z20" s="13" t="s">
        <v>156</v>
      </c>
      <c r="AA20" s="13" t="s">
        <v>183</v>
      </c>
      <c r="AB20" s="14">
        <v>423</v>
      </c>
      <c r="AC20" s="15">
        <v>598</v>
      </c>
      <c r="AD20" s="14"/>
      <c r="AE20" s="15"/>
      <c r="AF20" s="15"/>
      <c r="AG20" s="15"/>
      <c r="BA20" s="21">
        <v>423</v>
      </c>
      <c r="BB20" s="21">
        <v>832</v>
      </c>
      <c r="BC20" s="17"/>
      <c r="BD20" s="17"/>
      <c r="BE20" s="17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4"/>
      <c r="BV20" s="14"/>
    </row>
    <row r="21" spans="1:74" ht="15" customHeight="1">
      <c r="A21" s="13" t="s">
        <v>184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 t="s">
        <v>185</v>
      </c>
      <c r="P21" s="13"/>
      <c r="Q21" s="13"/>
      <c r="R21" s="13"/>
      <c r="S21" s="13"/>
      <c r="T21" s="13" t="s">
        <v>148</v>
      </c>
      <c r="U21" s="13"/>
      <c r="V21" s="13" t="s">
        <v>153</v>
      </c>
      <c r="W21" s="13" t="s">
        <v>154</v>
      </c>
      <c r="X21" s="13" t="s">
        <v>155</v>
      </c>
      <c r="Y21" s="13"/>
      <c r="Z21" s="13" t="s">
        <v>156</v>
      </c>
      <c r="AA21" s="13" t="s">
        <v>186</v>
      </c>
      <c r="AB21" s="14">
        <v>234</v>
      </c>
      <c r="AC21" s="15">
        <v>3010</v>
      </c>
      <c r="AD21" s="14"/>
      <c r="AE21" s="15"/>
      <c r="AF21" s="15"/>
      <c r="AG21" s="15"/>
      <c r="BA21" s="21">
        <v>234</v>
      </c>
      <c r="BB21" s="16">
        <v>4083</v>
      </c>
      <c r="BC21" s="17"/>
      <c r="BD21" s="17"/>
      <c r="BE21" s="17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4"/>
      <c r="BV21" s="14"/>
    </row>
    <row r="22" spans="1:74" ht="15" customHeight="1">
      <c r="A22" s="13" t="s">
        <v>187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 t="s">
        <v>188</v>
      </c>
      <c r="P22" s="13"/>
      <c r="Q22" s="13"/>
      <c r="R22" s="13"/>
      <c r="S22" s="13"/>
      <c r="T22" s="13" t="s">
        <v>148</v>
      </c>
      <c r="U22" s="13"/>
      <c r="V22" s="13" t="s">
        <v>153</v>
      </c>
      <c r="W22" s="13" t="s">
        <v>154</v>
      </c>
      <c r="X22" s="13" t="s">
        <v>155</v>
      </c>
      <c r="Y22" s="13"/>
      <c r="Z22" s="13" t="s">
        <v>156</v>
      </c>
      <c r="AA22" s="13" t="s">
        <v>189</v>
      </c>
      <c r="AB22" s="14">
        <v>1073</v>
      </c>
      <c r="AC22" s="15">
        <v>0</v>
      </c>
      <c r="AD22" s="14"/>
      <c r="AE22" s="15"/>
      <c r="AF22" s="15"/>
      <c r="AG22" s="15"/>
      <c r="BA22" s="16">
        <v>1073</v>
      </c>
      <c r="BB22" s="21">
        <v>-5</v>
      </c>
      <c r="BC22" s="17"/>
      <c r="BD22" s="17"/>
      <c r="BE22" s="17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4"/>
      <c r="BV22" s="14"/>
    </row>
    <row r="23" spans="1:74" ht="15" customHeight="1">
      <c r="A23" s="13" t="s">
        <v>190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 t="s">
        <v>191</v>
      </c>
      <c r="P23" s="13"/>
      <c r="Q23" s="13"/>
      <c r="R23" s="13"/>
      <c r="S23" s="13"/>
      <c r="T23" s="13" t="s">
        <v>148</v>
      </c>
      <c r="U23" s="13"/>
      <c r="V23" s="13" t="s">
        <v>153</v>
      </c>
      <c r="W23" s="13" t="s">
        <v>154</v>
      </c>
      <c r="X23" s="13" t="s">
        <v>155</v>
      </c>
      <c r="Y23" s="13"/>
      <c r="Z23" s="13" t="s">
        <v>156</v>
      </c>
      <c r="AA23" s="13" t="s">
        <v>192</v>
      </c>
      <c r="AB23" s="14">
        <v>-5</v>
      </c>
      <c r="AC23" s="15">
        <v>35</v>
      </c>
      <c r="AD23" s="14"/>
      <c r="AE23" s="15"/>
      <c r="AF23" s="15"/>
      <c r="AG23" s="15"/>
      <c r="BA23" s="21">
        <v>-5</v>
      </c>
      <c r="BB23" s="21">
        <v>35</v>
      </c>
      <c r="BC23" s="17"/>
      <c r="BD23" s="17"/>
      <c r="BE23" s="17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4"/>
      <c r="BV23" s="14"/>
    </row>
    <row r="24" spans="1:74" ht="15" customHeight="1">
      <c r="A24" s="13" t="s">
        <v>193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 t="s">
        <v>194</v>
      </c>
      <c r="P24" s="13"/>
      <c r="Q24" s="13"/>
      <c r="R24" s="13"/>
      <c r="S24" s="13"/>
      <c r="T24" s="13" t="s">
        <v>148</v>
      </c>
      <c r="U24" s="13"/>
      <c r="V24" s="13" t="s">
        <v>153</v>
      </c>
      <c r="W24" s="13" t="s">
        <v>154</v>
      </c>
      <c r="X24" s="13" t="s">
        <v>155</v>
      </c>
      <c r="Y24" s="13"/>
      <c r="Z24" s="13" t="s">
        <v>156</v>
      </c>
      <c r="AA24" s="13" t="s">
        <v>195</v>
      </c>
      <c r="AB24" s="14">
        <v>90</v>
      </c>
      <c r="AC24" s="15">
        <v>301</v>
      </c>
      <c r="AD24" s="14"/>
      <c r="AE24" s="15"/>
      <c r="AF24" s="15"/>
      <c r="AG24" s="15"/>
      <c r="BA24" s="21">
        <v>90</v>
      </c>
      <c r="BB24" s="21">
        <v>391</v>
      </c>
      <c r="BC24" s="17"/>
      <c r="BD24" s="17"/>
      <c r="BE24" s="17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4"/>
      <c r="BV24" s="14"/>
    </row>
    <row r="25" spans="1:74" ht="15" customHeight="1">
      <c r="A25" s="13" t="s">
        <v>196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 t="s">
        <v>197</v>
      </c>
      <c r="P25" s="13"/>
      <c r="Q25" s="13"/>
      <c r="R25" s="13"/>
      <c r="S25" s="13"/>
      <c r="T25" s="13" t="s">
        <v>148</v>
      </c>
      <c r="U25" s="13"/>
      <c r="V25" s="13" t="s">
        <v>153</v>
      </c>
      <c r="W25" s="13" t="s">
        <v>154</v>
      </c>
      <c r="X25" s="13" t="s">
        <v>155</v>
      </c>
      <c r="Y25" s="13"/>
      <c r="Z25" s="13" t="s">
        <v>156</v>
      </c>
      <c r="AA25" s="13" t="s">
        <v>198</v>
      </c>
      <c r="AB25" s="14">
        <v>473</v>
      </c>
      <c r="AC25" s="15">
        <v>276</v>
      </c>
      <c r="AD25" s="14"/>
      <c r="AE25" s="15"/>
      <c r="AF25" s="15"/>
      <c r="AG25" s="15"/>
      <c r="BA25" s="21">
        <v>473</v>
      </c>
      <c r="BB25" s="21">
        <v>749</v>
      </c>
      <c r="BC25" s="17"/>
      <c r="BD25" s="17"/>
      <c r="BE25" s="17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4"/>
      <c r="BV25" s="14"/>
    </row>
    <row r="26" spans="1:74" ht="15" customHeight="1">
      <c r="A26" s="13" t="s">
        <v>199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 t="s">
        <v>200</v>
      </c>
      <c r="P26" s="13"/>
      <c r="Q26" s="13"/>
      <c r="R26" s="13"/>
      <c r="S26" s="13"/>
      <c r="T26" s="13" t="s">
        <v>148</v>
      </c>
      <c r="U26" s="13"/>
      <c r="V26" s="13" t="s">
        <v>153</v>
      </c>
      <c r="W26" s="13" t="s">
        <v>154</v>
      </c>
      <c r="X26" s="13" t="s">
        <v>155</v>
      </c>
      <c r="Y26" s="13"/>
      <c r="Z26" s="13" t="s">
        <v>156</v>
      </c>
      <c r="AA26" s="13" t="s">
        <v>201</v>
      </c>
      <c r="AB26" s="14">
        <v>89</v>
      </c>
      <c r="AC26" s="15">
        <v>223</v>
      </c>
      <c r="AD26" s="14"/>
      <c r="AE26" s="15"/>
      <c r="AF26" s="15"/>
      <c r="AG26" s="15"/>
      <c r="BA26" s="21">
        <v>89</v>
      </c>
      <c r="BB26" s="21">
        <v>312</v>
      </c>
      <c r="BC26" s="17"/>
      <c r="BD26" s="17"/>
      <c r="BE26" s="17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4"/>
      <c r="BV26" s="14"/>
    </row>
    <row r="27" spans="1:74" ht="15" customHeight="1">
      <c r="A27" s="10" t="s">
        <v>202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 t="s">
        <v>203</v>
      </c>
      <c r="P27" s="10"/>
      <c r="Q27" s="10"/>
      <c r="R27" s="10"/>
      <c r="S27" s="10"/>
      <c r="T27" s="10" t="s">
        <v>148</v>
      </c>
      <c r="U27" s="10"/>
      <c r="V27" s="10" t="s">
        <v>149</v>
      </c>
      <c r="W27" s="10"/>
      <c r="X27" s="10"/>
      <c r="Y27" s="10"/>
      <c r="Z27" s="10"/>
      <c r="AA27" s="10" t="s">
        <v>204</v>
      </c>
      <c r="AB27" s="18"/>
      <c r="AC27" s="19"/>
      <c r="AD27" s="18"/>
      <c r="AE27" s="19"/>
      <c r="AF27" s="19"/>
      <c r="AG27" s="19"/>
      <c r="BA27" s="20"/>
      <c r="BB27" s="20"/>
      <c r="BC27" s="20"/>
      <c r="BD27" s="20"/>
      <c r="BE27" s="20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8"/>
      <c r="BV27" s="18"/>
    </row>
    <row r="28" spans="1:74" ht="15" customHeight="1">
      <c r="A28" s="13" t="s">
        <v>205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 t="s">
        <v>206</v>
      </c>
      <c r="P28" s="13"/>
      <c r="Q28" s="13"/>
      <c r="R28" s="13"/>
      <c r="S28" s="13"/>
      <c r="T28" s="13" t="s">
        <v>148</v>
      </c>
      <c r="U28" s="13"/>
      <c r="V28" s="13" t="s">
        <v>153</v>
      </c>
      <c r="W28" s="13" t="s">
        <v>154</v>
      </c>
      <c r="X28" s="13" t="s">
        <v>155</v>
      </c>
      <c r="Y28" s="13"/>
      <c r="Z28" s="13" t="s">
        <v>156</v>
      </c>
      <c r="AA28" s="13" t="s">
        <v>207</v>
      </c>
      <c r="AB28" s="14">
        <v>-286</v>
      </c>
      <c r="AC28" s="15">
        <v>-565</v>
      </c>
      <c r="AD28" s="14"/>
      <c r="AE28" s="15"/>
      <c r="AF28" s="15"/>
      <c r="AG28" s="15"/>
      <c r="BA28" s="21">
        <v>-286</v>
      </c>
      <c r="BB28" s="21">
        <v>-851</v>
      </c>
      <c r="BC28" s="17"/>
      <c r="BD28" s="17"/>
      <c r="BE28" s="17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4"/>
      <c r="BV28" s="14"/>
    </row>
    <row r="29" spans="1:74" ht="15" customHeight="1">
      <c r="A29" s="13" t="s">
        <v>208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 t="s">
        <v>209</v>
      </c>
      <c r="P29" s="13"/>
      <c r="Q29" s="13"/>
      <c r="R29" s="13"/>
      <c r="S29" s="13"/>
      <c r="T29" s="13" t="s">
        <v>148</v>
      </c>
      <c r="U29" s="13"/>
      <c r="V29" s="13" t="s">
        <v>153</v>
      </c>
      <c r="W29" s="13" t="s">
        <v>154</v>
      </c>
      <c r="X29" s="13" t="s">
        <v>155</v>
      </c>
      <c r="Y29" s="13"/>
      <c r="Z29" s="13" t="s">
        <v>156</v>
      </c>
      <c r="AA29" s="13" t="s">
        <v>210</v>
      </c>
      <c r="AB29" s="14">
        <v>-1572</v>
      </c>
      <c r="AC29" s="15">
        <v>-4766</v>
      </c>
      <c r="AD29" s="14"/>
      <c r="AE29" s="15"/>
      <c r="AF29" s="15"/>
      <c r="AG29" s="15"/>
      <c r="BA29" s="21">
        <v>-1572</v>
      </c>
      <c r="BB29" s="21">
        <v>-6338</v>
      </c>
      <c r="BC29" s="17"/>
      <c r="BD29" s="17"/>
      <c r="BE29" s="17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4"/>
      <c r="BV29" s="14"/>
    </row>
    <row r="30" spans="1:74" ht="15" customHeight="1">
      <c r="A30" s="13" t="s">
        <v>211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 t="s">
        <v>212</v>
      </c>
      <c r="P30" s="13"/>
      <c r="Q30" s="13"/>
      <c r="R30" s="13"/>
      <c r="S30" s="13"/>
      <c r="T30" s="13" t="s">
        <v>148</v>
      </c>
      <c r="U30" s="13"/>
      <c r="V30" s="13" t="s">
        <v>153</v>
      </c>
      <c r="W30" s="13" t="s">
        <v>154</v>
      </c>
      <c r="X30" s="13" t="s">
        <v>155</v>
      </c>
      <c r="Y30" s="13"/>
      <c r="Z30" s="13" t="s">
        <v>156</v>
      </c>
      <c r="AA30" s="13" t="s">
        <v>213</v>
      </c>
      <c r="AB30" s="14">
        <v>228</v>
      </c>
      <c r="AC30" s="15">
        <v>-451</v>
      </c>
      <c r="AD30" s="14"/>
      <c r="AE30" s="15"/>
      <c r="AF30" s="15"/>
      <c r="AG30" s="15"/>
      <c r="BA30" s="21">
        <v>228</v>
      </c>
      <c r="BB30" s="21">
        <v>-223</v>
      </c>
      <c r="BC30" s="17"/>
      <c r="BD30" s="17"/>
      <c r="BE30" s="17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4"/>
      <c r="BV30" s="14"/>
    </row>
    <row r="31" spans="1:74" ht="15" customHeight="1">
      <c r="A31" s="13" t="s">
        <v>214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 t="s">
        <v>215</v>
      </c>
      <c r="P31" s="13"/>
      <c r="Q31" s="13"/>
      <c r="R31" s="13"/>
      <c r="S31" s="13"/>
      <c r="T31" s="13" t="s">
        <v>148</v>
      </c>
      <c r="U31" s="13"/>
      <c r="V31" s="13" t="s">
        <v>153</v>
      </c>
      <c r="W31" s="13" t="s">
        <v>154</v>
      </c>
      <c r="X31" s="13" t="s">
        <v>155</v>
      </c>
      <c r="Y31" s="13"/>
      <c r="Z31" s="13" t="s">
        <v>156</v>
      </c>
      <c r="AA31" s="13" t="s">
        <v>216</v>
      </c>
      <c r="AB31" s="14">
        <v>-15</v>
      </c>
      <c r="AC31" s="15">
        <v>188</v>
      </c>
      <c r="AD31" s="14"/>
      <c r="AE31" s="15"/>
      <c r="AF31" s="15"/>
      <c r="AG31" s="15"/>
      <c r="BA31" s="21">
        <v>-15</v>
      </c>
      <c r="BB31" s="21">
        <v>173</v>
      </c>
      <c r="BC31" s="17"/>
      <c r="BD31" s="17"/>
      <c r="BE31" s="17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4"/>
      <c r="BV31" s="14"/>
    </row>
    <row r="32" spans="1:74" ht="15" customHeight="1">
      <c r="A32" s="13" t="s">
        <v>217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 t="s">
        <v>218</v>
      </c>
      <c r="P32" s="13"/>
      <c r="Q32" s="13"/>
      <c r="R32" s="13"/>
      <c r="S32" s="13"/>
      <c r="T32" s="13" t="s">
        <v>148</v>
      </c>
      <c r="U32" s="13"/>
      <c r="V32" s="13" t="s">
        <v>153</v>
      </c>
      <c r="W32" s="13" t="s">
        <v>154</v>
      </c>
      <c r="X32" s="13" t="s">
        <v>155</v>
      </c>
      <c r="Y32" s="13"/>
      <c r="Z32" s="13" t="s">
        <v>156</v>
      </c>
      <c r="AA32" s="13" t="s">
        <v>219</v>
      </c>
      <c r="AB32" s="14">
        <v>271</v>
      </c>
      <c r="AC32" s="15">
        <v>565</v>
      </c>
      <c r="AD32" s="14"/>
      <c r="AE32" s="15"/>
      <c r="AF32" s="15"/>
      <c r="AG32" s="15"/>
      <c r="BA32" s="21">
        <v>271</v>
      </c>
      <c r="BB32" s="21">
        <v>836</v>
      </c>
      <c r="BC32" s="17"/>
      <c r="BD32" s="17"/>
      <c r="BE32" s="17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4"/>
      <c r="BV32" s="14"/>
    </row>
    <row r="33" spans="1:81" ht="15" customHeight="1">
      <c r="A33" s="13" t="s">
        <v>220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 t="s">
        <v>221</v>
      </c>
      <c r="P33" s="13"/>
      <c r="Q33" s="13"/>
      <c r="R33" s="13"/>
      <c r="S33" s="13"/>
      <c r="T33" s="13" t="s">
        <v>148</v>
      </c>
      <c r="U33" s="13"/>
      <c r="V33" s="13" t="s">
        <v>153</v>
      </c>
      <c r="W33" s="13" t="s">
        <v>154</v>
      </c>
      <c r="X33" s="13" t="s">
        <v>155</v>
      </c>
      <c r="Y33" s="13"/>
      <c r="Z33" s="13" t="s">
        <v>156</v>
      </c>
      <c r="AA33" s="13" t="s">
        <v>222</v>
      </c>
      <c r="AB33" s="14">
        <v>1906</v>
      </c>
      <c r="AC33" s="15">
        <v>1725</v>
      </c>
      <c r="AD33" s="14"/>
      <c r="AE33" s="15"/>
      <c r="AF33" s="15"/>
      <c r="AG33" s="15"/>
      <c r="BA33" s="16">
        <v>1906</v>
      </c>
      <c r="BB33" s="16">
        <v>3631</v>
      </c>
      <c r="BC33" s="17"/>
      <c r="BD33" s="17"/>
      <c r="BE33" s="17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4"/>
      <c r="BV33" s="14"/>
    </row>
    <row r="34" spans="1:81" ht="15" customHeight="1">
      <c r="A34" s="13" t="s">
        <v>223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 t="s">
        <v>224</v>
      </c>
      <c r="P34" s="13"/>
      <c r="Q34" s="13"/>
      <c r="R34" s="13"/>
      <c r="S34" s="13"/>
      <c r="T34" s="13" t="s">
        <v>148</v>
      </c>
      <c r="U34" s="13"/>
      <c r="V34" s="13" t="s">
        <v>153</v>
      </c>
      <c r="W34" s="13" t="s">
        <v>154</v>
      </c>
      <c r="X34" s="13" t="s">
        <v>155</v>
      </c>
      <c r="Y34" s="13"/>
      <c r="Z34" s="13" t="s">
        <v>156</v>
      </c>
      <c r="AA34" s="13" t="s">
        <v>225</v>
      </c>
      <c r="AB34" s="14">
        <v>1121</v>
      </c>
      <c r="AC34" s="15">
        <v>906</v>
      </c>
      <c r="AD34" s="14"/>
      <c r="AE34" s="15"/>
      <c r="AF34" s="15"/>
      <c r="AG34" s="15"/>
      <c r="BA34" s="16">
        <v>1121</v>
      </c>
      <c r="BB34" s="16">
        <v>2027</v>
      </c>
      <c r="BC34" s="17"/>
      <c r="BD34" s="17"/>
      <c r="BE34" s="17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4"/>
      <c r="BV34" s="14"/>
    </row>
    <row r="35" spans="1:81" ht="15" customHeight="1">
      <c r="A35" s="13" t="s">
        <v>226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 t="s">
        <v>227</v>
      </c>
      <c r="P35" s="13"/>
      <c r="Q35" s="13"/>
      <c r="R35" s="13"/>
      <c r="S35" s="13"/>
      <c r="T35" s="13" t="s">
        <v>148</v>
      </c>
      <c r="U35" s="13"/>
      <c r="V35" s="13" t="s">
        <v>153</v>
      </c>
      <c r="W35" s="13" t="s">
        <v>154</v>
      </c>
      <c r="X35" s="13" t="s">
        <v>155</v>
      </c>
      <c r="Y35" s="13"/>
      <c r="Z35" s="13" t="s">
        <v>156</v>
      </c>
      <c r="AA35" s="13" t="s">
        <v>228</v>
      </c>
      <c r="AB35" s="14">
        <v>124</v>
      </c>
      <c r="AC35" s="15">
        <v>411</v>
      </c>
      <c r="AD35" s="14"/>
      <c r="AE35" s="15"/>
      <c r="AF35" s="15"/>
      <c r="AG35" s="15"/>
      <c r="BA35" s="21">
        <v>124</v>
      </c>
      <c r="BB35" s="21">
        <v>535</v>
      </c>
      <c r="BC35" s="17"/>
      <c r="BD35" s="17"/>
      <c r="BE35" s="17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4"/>
      <c r="BV35" s="14"/>
    </row>
    <row r="36" spans="1:81" ht="15" customHeight="1">
      <c r="A36" s="13" t="s">
        <v>229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 t="s">
        <v>230</v>
      </c>
      <c r="P36" s="13"/>
      <c r="Q36" s="13"/>
      <c r="R36" s="13"/>
      <c r="S36" s="13"/>
      <c r="T36" s="13" t="s">
        <v>148</v>
      </c>
      <c r="U36" s="13"/>
      <c r="V36" s="13" t="s">
        <v>153</v>
      </c>
      <c r="W36" s="13" t="s">
        <v>154</v>
      </c>
      <c r="X36" s="13" t="s">
        <v>155</v>
      </c>
      <c r="Y36" s="13"/>
      <c r="Z36" s="13" t="s">
        <v>156</v>
      </c>
      <c r="AA36" s="13" t="s">
        <v>231</v>
      </c>
      <c r="AB36" s="14">
        <v>10177</v>
      </c>
      <c r="AC36" s="15">
        <v>5865</v>
      </c>
      <c r="AD36" s="23">
        <v>19408</v>
      </c>
      <c r="AE36" s="24">
        <v>5767</v>
      </c>
      <c r="AF36" s="24">
        <v>41217</v>
      </c>
      <c r="AG36" s="24">
        <v>10400</v>
      </c>
      <c r="AH36" s="22">
        <v>15124</v>
      </c>
      <c r="AI36" s="22">
        <v>26230</v>
      </c>
      <c r="AJ36" s="22">
        <v>5082</v>
      </c>
      <c r="AK36" s="22">
        <v>56836</v>
      </c>
      <c r="AL36" s="22">
        <v>14958</v>
      </c>
      <c r="AM36" s="22">
        <v>17206</v>
      </c>
      <c r="AN36" s="22">
        <v>37416</v>
      </c>
      <c r="AO36" s="22">
        <v>10746</v>
      </c>
      <c r="AP36" s="22">
        <v>80326</v>
      </c>
      <c r="AQ36" s="25">
        <v>25873</v>
      </c>
      <c r="AR36" s="25">
        <v>30121</v>
      </c>
      <c r="AS36" s="25">
        <v>55428</v>
      </c>
      <c r="AT36" s="26">
        <v>14383</v>
      </c>
      <c r="AU36" s="26">
        <v>125805</v>
      </c>
      <c r="AV36" s="22">
        <v>36117</v>
      </c>
      <c r="AW36" s="22">
        <v>31407</v>
      </c>
      <c r="AX36" s="22">
        <v>64898</v>
      </c>
      <c r="AY36" s="27">
        <v>18553</v>
      </c>
      <c r="AZ36" s="27">
        <v>150975</v>
      </c>
      <c r="BA36" s="16">
        <v>10177</v>
      </c>
      <c r="BB36" s="16">
        <v>16042</v>
      </c>
      <c r="BC36" s="16">
        <v>35450</v>
      </c>
      <c r="BD36" s="16">
        <v>41217</v>
      </c>
      <c r="BE36" s="16">
        <v>10400</v>
      </c>
      <c r="BF36" s="28">
        <v>25524</v>
      </c>
      <c r="BG36" s="28">
        <v>51754</v>
      </c>
      <c r="BH36" s="28">
        <v>56836</v>
      </c>
      <c r="BI36" s="28">
        <v>14958</v>
      </c>
      <c r="BJ36" s="28">
        <v>32164</v>
      </c>
      <c r="BK36" s="28">
        <v>69580</v>
      </c>
      <c r="BL36" s="28">
        <v>80326</v>
      </c>
      <c r="BM36" s="29">
        <v>25873</v>
      </c>
      <c r="BN36" s="29">
        <v>55994</v>
      </c>
      <c r="BO36" s="29">
        <v>111422</v>
      </c>
      <c r="BP36" s="29">
        <v>125805</v>
      </c>
      <c r="BQ36" s="28">
        <v>36117</v>
      </c>
      <c r="BR36" s="28">
        <v>67524</v>
      </c>
      <c r="BS36" s="28">
        <v>132422</v>
      </c>
      <c r="BT36" s="30">
        <v>150975</v>
      </c>
      <c r="BU36" s="14"/>
      <c r="BV36" s="14"/>
      <c r="BW36" s="14"/>
      <c r="BX36" s="14"/>
      <c r="BY36" s="14"/>
      <c r="BZ36" s="14"/>
      <c r="CA36" s="14"/>
      <c r="CB36" s="14"/>
      <c r="CC36" s="14"/>
    </row>
    <row r="37" spans="1:81" ht="15" customHeight="1">
      <c r="A37" s="10" t="s">
        <v>232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 t="s">
        <v>233</v>
      </c>
      <c r="P37" s="10"/>
      <c r="Q37" s="10"/>
      <c r="R37" s="10"/>
      <c r="S37" s="10"/>
      <c r="T37" s="10" t="s">
        <v>148</v>
      </c>
      <c r="U37" s="10"/>
      <c r="V37" s="10" t="s">
        <v>149</v>
      </c>
      <c r="W37" s="10"/>
      <c r="X37" s="10"/>
      <c r="Y37" s="10"/>
      <c r="Z37" s="10"/>
      <c r="AA37" s="10" t="s">
        <v>234</v>
      </c>
      <c r="AB37" s="18"/>
      <c r="AC37" s="19"/>
      <c r="AD37" s="18"/>
      <c r="AE37" s="19"/>
      <c r="AF37" s="19"/>
      <c r="AG37" s="19"/>
      <c r="BA37" s="20"/>
      <c r="BB37" s="20"/>
      <c r="BC37" s="20"/>
      <c r="BD37" s="20"/>
      <c r="BE37" s="20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8"/>
      <c r="BV37" s="18"/>
    </row>
    <row r="38" spans="1:81" ht="15" customHeight="1">
      <c r="A38" s="13" t="s">
        <v>235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 t="s">
        <v>236</v>
      </c>
      <c r="P38" s="13"/>
      <c r="Q38" s="13"/>
      <c r="R38" s="13"/>
      <c r="S38" s="13"/>
      <c r="T38" s="13" t="s">
        <v>148</v>
      </c>
      <c r="U38" s="13"/>
      <c r="V38" s="13" t="s">
        <v>153</v>
      </c>
      <c r="W38" s="13" t="s">
        <v>154</v>
      </c>
      <c r="X38" s="13" t="s">
        <v>155</v>
      </c>
      <c r="Y38" s="13"/>
      <c r="Z38" s="13" t="s">
        <v>156</v>
      </c>
      <c r="AA38" s="13" t="s">
        <v>237</v>
      </c>
      <c r="AB38" s="14">
        <v>5033</v>
      </c>
      <c r="AC38" s="15">
        <v>-13807</v>
      </c>
      <c r="AD38" s="14"/>
      <c r="AE38" s="15"/>
      <c r="AF38" s="15"/>
      <c r="AG38" s="15"/>
      <c r="BA38" s="16">
        <v>5033</v>
      </c>
      <c r="BB38" s="21">
        <v>-8774</v>
      </c>
      <c r="BC38" s="17"/>
      <c r="BD38" s="17"/>
      <c r="BE38" s="17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4"/>
      <c r="BV38" s="14"/>
    </row>
    <row r="39" spans="1:81" ht="15" customHeight="1">
      <c r="A39" s="13" t="s">
        <v>238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 t="s">
        <v>239</v>
      </c>
      <c r="P39" s="13"/>
      <c r="Q39" s="13"/>
      <c r="R39" s="13"/>
      <c r="S39" s="13"/>
      <c r="T39" s="13" t="s">
        <v>148</v>
      </c>
      <c r="U39" s="13"/>
      <c r="V39" s="13" t="s">
        <v>153</v>
      </c>
      <c r="W39" s="13" t="s">
        <v>154</v>
      </c>
      <c r="X39" s="13" t="s">
        <v>155</v>
      </c>
      <c r="Y39" s="13"/>
      <c r="Z39" s="13" t="s">
        <v>156</v>
      </c>
      <c r="AA39" s="13" t="s">
        <v>240</v>
      </c>
      <c r="AB39" s="14">
        <v>-180</v>
      </c>
      <c r="AC39" s="15">
        <v>772</v>
      </c>
      <c r="AD39" s="14"/>
      <c r="AE39" s="15"/>
      <c r="AF39" s="15"/>
      <c r="AG39" s="15"/>
      <c r="BA39" s="21">
        <v>-180</v>
      </c>
      <c r="BB39" s="21">
        <v>592</v>
      </c>
      <c r="BC39" s="17"/>
      <c r="BD39" s="17"/>
      <c r="BE39" s="17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4"/>
      <c r="BV39" s="14"/>
    </row>
    <row r="40" spans="1:81" ht="15" customHeight="1">
      <c r="A40" s="13" t="s">
        <v>241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 t="s">
        <v>242</v>
      </c>
      <c r="P40" s="13"/>
      <c r="Q40" s="13"/>
      <c r="R40" s="13"/>
      <c r="S40" s="13"/>
      <c r="T40" s="13" t="s">
        <v>148</v>
      </c>
      <c r="U40" s="13"/>
      <c r="V40" s="13" t="s">
        <v>153</v>
      </c>
      <c r="W40" s="13" t="s">
        <v>154</v>
      </c>
      <c r="X40" s="13" t="s">
        <v>155</v>
      </c>
      <c r="Y40" s="13"/>
      <c r="Z40" s="13" t="s">
        <v>156</v>
      </c>
      <c r="AA40" s="13" t="s">
        <v>243</v>
      </c>
      <c r="AB40" s="14">
        <v>11</v>
      </c>
      <c r="AC40" s="15">
        <v>42</v>
      </c>
      <c r="AD40" s="14"/>
      <c r="AE40" s="15"/>
      <c r="AF40" s="15"/>
      <c r="AG40" s="15"/>
      <c r="BA40" s="21">
        <v>11</v>
      </c>
      <c r="BB40" s="21">
        <v>53</v>
      </c>
      <c r="BC40" s="17"/>
      <c r="BD40" s="17"/>
      <c r="BE40" s="17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4"/>
      <c r="BV40" s="14"/>
    </row>
    <row r="41" spans="1:81" ht="15" customHeight="1">
      <c r="A41" s="13" t="s">
        <v>244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 t="s">
        <v>245</v>
      </c>
      <c r="P41" s="13"/>
      <c r="Q41" s="13"/>
      <c r="R41" s="13"/>
      <c r="S41" s="13"/>
      <c r="T41" s="13" t="s">
        <v>148</v>
      </c>
      <c r="U41" s="13"/>
      <c r="V41" s="13" t="s">
        <v>153</v>
      </c>
      <c r="W41" s="13" t="s">
        <v>154</v>
      </c>
      <c r="X41" s="13" t="s">
        <v>155</v>
      </c>
      <c r="Y41" s="13"/>
      <c r="Z41" s="13" t="s">
        <v>156</v>
      </c>
      <c r="AA41" s="13" t="s">
        <v>246</v>
      </c>
      <c r="AB41" s="14">
        <v>-14</v>
      </c>
      <c r="AC41" s="15">
        <v>-6031</v>
      </c>
      <c r="AD41" s="14"/>
      <c r="AE41" s="15"/>
      <c r="AF41" s="15"/>
      <c r="AG41" s="15"/>
      <c r="BA41" s="21">
        <v>-14</v>
      </c>
      <c r="BB41" s="21">
        <v>-6045</v>
      </c>
      <c r="BC41" s="17"/>
      <c r="BD41" s="17"/>
      <c r="BE41" s="17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4"/>
      <c r="BV41" s="14"/>
    </row>
    <row r="42" spans="1:81" ht="15" customHeight="1">
      <c r="A42" s="13" t="s">
        <v>247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 t="s">
        <v>248</v>
      </c>
      <c r="P42" s="13"/>
      <c r="Q42" s="13"/>
      <c r="R42" s="13"/>
      <c r="S42" s="13"/>
      <c r="T42" s="13" t="s">
        <v>148</v>
      </c>
      <c r="U42" s="13"/>
      <c r="V42" s="13" t="s">
        <v>153</v>
      </c>
      <c r="W42" s="13" t="s">
        <v>154</v>
      </c>
      <c r="X42" s="13" t="s">
        <v>179</v>
      </c>
      <c r="Y42" s="13"/>
      <c r="Z42" s="13" t="s">
        <v>156</v>
      </c>
      <c r="AA42" s="13" t="s">
        <v>249</v>
      </c>
      <c r="AB42" s="14"/>
      <c r="AC42" s="15">
        <v>8</v>
      </c>
      <c r="AD42" s="14"/>
      <c r="AE42" s="15"/>
      <c r="AF42" s="15"/>
      <c r="AG42" s="15"/>
      <c r="BA42" s="17"/>
      <c r="BB42" s="21">
        <v>8</v>
      </c>
      <c r="BC42" s="17"/>
      <c r="BD42" s="17"/>
      <c r="BE42" s="17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4"/>
      <c r="BV42" s="14"/>
    </row>
    <row r="43" spans="1:81" ht="15" customHeight="1">
      <c r="A43" s="10" t="s">
        <v>250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 t="s">
        <v>251</v>
      </c>
      <c r="P43" s="10"/>
      <c r="Q43" s="10"/>
      <c r="R43" s="10"/>
      <c r="S43" s="10"/>
      <c r="T43" s="10" t="s">
        <v>148</v>
      </c>
      <c r="U43" s="10"/>
      <c r="V43" s="10" t="s">
        <v>149</v>
      </c>
      <c r="W43" s="10"/>
      <c r="X43" s="10"/>
      <c r="Y43" s="10"/>
      <c r="Z43" s="10"/>
      <c r="AA43" s="10" t="s">
        <v>252</v>
      </c>
      <c r="AB43" s="18"/>
      <c r="AC43" s="19"/>
      <c r="AD43" s="18"/>
      <c r="AE43" s="19"/>
      <c r="AF43" s="19"/>
      <c r="AG43" s="19"/>
      <c r="BA43" s="20"/>
      <c r="BB43" s="20"/>
      <c r="BC43" s="20"/>
      <c r="BD43" s="20"/>
      <c r="BE43" s="20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8"/>
      <c r="BV43" s="18"/>
    </row>
    <row r="44" spans="1:81" ht="15" customHeight="1">
      <c r="A44" s="13" t="s">
        <v>253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 t="s">
        <v>254</v>
      </c>
      <c r="P44" s="13"/>
      <c r="Q44" s="13"/>
      <c r="R44" s="13"/>
      <c r="S44" s="13"/>
      <c r="T44" s="13" t="s">
        <v>148</v>
      </c>
      <c r="U44" s="13"/>
      <c r="V44" s="13" t="s">
        <v>153</v>
      </c>
      <c r="W44" s="13" t="s">
        <v>154</v>
      </c>
      <c r="X44" s="13" t="s">
        <v>155</v>
      </c>
      <c r="Y44" s="13"/>
      <c r="Z44" s="13" t="s">
        <v>156</v>
      </c>
      <c r="AA44" s="13" t="s">
        <v>255</v>
      </c>
      <c r="AB44" s="22">
        <v>-152</v>
      </c>
      <c r="AC44" s="15">
        <v>-1703</v>
      </c>
      <c r="AD44" s="14"/>
      <c r="AE44" s="15"/>
      <c r="AF44" s="15"/>
      <c r="AG44" s="15"/>
      <c r="BA44" s="21">
        <v>-152</v>
      </c>
      <c r="BB44" s="21">
        <v>-1855</v>
      </c>
      <c r="BC44" s="17"/>
      <c r="BD44" s="17"/>
      <c r="BE44" s="17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4"/>
      <c r="BV44" s="14"/>
    </row>
    <row r="45" spans="1:81" ht="15" customHeight="1">
      <c r="A45" s="13" t="s">
        <v>256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 t="s">
        <v>257</v>
      </c>
      <c r="P45" s="13"/>
      <c r="Q45" s="13"/>
      <c r="R45" s="13"/>
      <c r="S45" s="13"/>
      <c r="T45" s="13" t="s">
        <v>148</v>
      </c>
      <c r="U45" s="13"/>
      <c r="V45" s="13" t="s">
        <v>153</v>
      </c>
      <c r="W45" s="13" t="s">
        <v>154</v>
      </c>
      <c r="X45" s="13" t="s">
        <v>155</v>
      </c>
      <c r="Y45" s="13"/>
      <c r="Z45" s="13" t="s">
        <v>156</v>
      </c>
      <c r="AA45" s="13" t="s">
        <v>258</v>
      </c>
      <c r="AB45" s="14">
        <v>-1155</v>
      </c>
      <c r="AC45" s="15">
        <v>-1693</v>
      </c>
      <c r="AD45" s="14"/>
      <c r="AE45" s="15"/>
      <c r="AF45" s="15"/>
      <c r="AG45" s="15"/>
      <c r="BA45" s="21">
        <v>-1155</v>
      </c>
      <c r="BB45" s="21">
        <v>-2848</v>
      </c>
      <c r="BC45" s="17"/>
      <c r="BD45" s="17"/>
      <c r="BE45" s="17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4"/>
      <c r="BV45" s="14"/>
    </row>
    <row r="46" spans="1:81" ht="15" customHeight="1">
      <c r="A46" s="13" t="s">
        <v>259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 t="s">
        <v>260</v>
      </c>
      <c r="P46" s="13"/>
      <c r="Q46" s="13"/>
      <c r="R46" s="13"/>
      <c r="S46" s="13"/>
      <c r="T46" s="13" t="s">
        <v>148</v>
      </c>
      <c r="U46" s="13"/>
      <c r="V46" s="13" t="s">
        <v>153</v>
      </c>
      <c r="W46" s="13" t="s">
        <v>154</v>
      </c>
      <c r="X46" s="13" t="s">
        <v>155</v>
      </c>
      <c r="Y46" s="13"/>
      <c r="Z46" s="13" t="s">
        <v>156</v>
      </c>
      <c r="AA46" s="13" t="s">
        <v>261</v>
      </c>
      <c r="AB46" s="14">
        <v>-2471</v>
      </c>
      <c r="AC46" s="15">
        <v>-6274</v>
      </c>
      <c r="AD46" s="14"/>
      <c r="AE46" s="15"/>
      <c r="AF46" s="15"/>
      <c r="AG46" s="15"/>
      <c r="BA46" s="21">
        <v>-2471</v>
      </c>
      <c r="BB46" s="21">
        <v>-8745</v>
      </c>
      <c r="BC46" s="17"/>
      <c r="BD46" s="17"/>
      <c r="BE46" s="17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4"/>
      <c r="BV46" s="14"/>
    </row>
    <row r="47" spans="1:81" ht="15" customHeight="1">
      <c r="A47" s="13" t="s">
        <v>262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 t="s">
        <v>263</v>
      </c>
      <c r="P47" s="13"/>
      <c r="Q47" s="13"/>
      <c r="R47" s="13"/>
      <c r="S47" s="13"/>
      <c r="T47" s="13" t="s">
        <v>148</v>
      </c>
      <c r="U47" s="13"/>
      <c r="V47" s="13" t="s">
        <v>153</v>
      </c>
      <c r="W47" s="13" t="s">
        <v>154</v>
      </c>
      <c r="X47" s="13" t="s">
        <v>155</v>
      </c>
      <c r="Y47" s="13"/>
      <c r="Z47" s="13" t="s">
        <v>156</v>
      </c>
      <c r="AA47" s="13" t="s">
        <v>264</v>
      </c>
      <c r="AB47" s="22">
        <v>0</v>
      </c>
      <c r="AC47" s="15">
        <v>-299</v>
      </c>
      <c r="AD47" s="14"/>
      <c r="AE47" s="15"/>
      <c r="AF47" s="15"/>
      <c r="AG47" s="15"/>
      <c r="BA47" s="17"/>
      <c r="BB47" s="21">
        <v>-299</v>
      </c>
      <c r="BC47" s="17"/>
      <c r="BD47" s="17"/>
      <c r="BE47" s="17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4"/>
      <c r="BV47" s="14"/>
    </row>
    <row r="48" spans="1:81" ht="15" customHeight="1">
      <c r="A48" s="13" t="s">
        <v>265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 t="s">
        <v>266</v>
      </c>
      <c r="P48" s="13"/>
      <c r="Q48" s="13"/>
      <c r="R48" s="13"/>
      <c r="S48" s="13"/>
      <c r="T48" s="13" t="s">
        <v>148</v>
      </c>
      <c r="U48" s="13"/>
      <c r="V48" s="13" t="s">
        <v>153</v>
      </c>
      <c r="W48" s="13" t="s">
        <v>154</v>
      </c>
      <c r="X48" s="13" t="s">
        <v>155</v>
      </c>
      <c r="Y48" s="13"/>
      <c r="Z48" s="13" t="s">
        <v>156</v>
      </c>
      <c r="AA48" s="13" t="s">
        <v>267</v>
      </c>
      <c r="AB48" s="14">
        <v>1</v>
      </c>
      <c r="AC48" s="15">
        <v>-12</v>
      </c>
      <c r="AD48" s="14"/>
      <c r="AE48" s="15"/>
      <c r="AF48" s="15"/>
      <c r="AG48" s="15"/>
      <c r="BA48" s="21">
        <v>1</v>
      </c>
      <c r="BB48" s="21">
        <v>-11</v>
      </c>
      <c r="BC48" s="17"/>
      <c r="BD48" s="17"/>
      <c r="BE48" s="17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4"/>
      <c r="BV48" s="14"/>
    </row>
    <row r="49" spans="1:81" ht="15" customHeight="1">
      <c r="A49" s="13" t="s">
        <v>268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 t="s">
        <v>269</v>
      </c>
      <c r="P49" s="13"/>
      <c r="Q49" s="13"/>
      <c r="R49" s="13"/>
      <c r="S49" s="13"/>
      <c r="T49" s="13" t="s">
        <v>148</v>
      </c>
      <c r="U49" s="13"/>
      <c r="V49" s="13" t="s">
        <v>153</v>
      </c>
      <c r="W49" s="13" t="s">
        <v>154</v>
      </c>
      <c r="X49" s="13" t="s">
        <v>155</v>
      </c>
      <c r="Y49" s="13"/>
      <c r="Z49" s="13" t="s">
        <v>156</v>
      </c>
      <c r="AA49" s="13" t="s">
        <v>270</v>
      </c>
      <c r="AB49" s="14">
        <v>-11483</v>
      </c>
      <c r="AC49" s="15">
        <v>-3607</v>
      </c>
      <c r="AD49" s="14"/>
      <c r="AE49" s="15"/>
      <c r="AF49" s="15"/>
      <c r="AG49" s="15"/>
      <c r="BA49" s="21">
        <v>-11483</v>
      </c>
      <c r="BB49" s="21">
        <v>-15090</v>
      </c>
      <c r="BC49" s="17"/>
      <c r="BD49" s="17"/>
      <c r="BE49" s="17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4"/>
      <c r="BV49" s="14"/>
    </row>
    <row r="50" spans="1:81" ht="15" customHeight="1">
      <c r="A50" s="13" t="s">
        <v>271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 t="s">
        <v>272</v>
      </c>
      <c r="P50" s="13"/>
      <c r="Q50" s="13"/>
      <c r="R50" s="13"/>
      <c r="S50" s="13"/>
      <c r="T50" s="13" t="s">
        <v>148</v>
      </c>
      <c r="U50" s="13"/>
      <c r="V50" s="13" t="s">
        <v>153</v>
      </c>
      <c r="W50" s="13" t="s">
        <v>154</v>
      </c>
      <c r="X50" s="13" t="s">
        <v>155</v>
      </c>
      <c r="Y50" s="13"/>
      <c r="Z50" s="13" t="s">
        <v>156</v>
      </c>
      <c r="AA50" s="13" t="s">
        <v>273</v>
      </c>
      <c r="AB50" s="22">
        <v>0</v>
      </c>
      <c r="AC50" s="15">
        <v>49</v>
      </c>
      <c r="AD50" s="14"/>
      <c r="AE50" s="15"/>
      <c r="AF50" s="15"/>
      <c r="AG50" s="15"/>
      <c r="BA50" s="17"/>
      <c r="BB50" s="21">
        <v>49</v>
      </c>
      <c r="BC50" s="17"/>
      <c r="BD50" s="17"/>
      <c r="BE50" s="17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4"/>
      <c r="BV50" s="14"/>
    </row>
    <row r="51" spans="1:81" ht="15" customHeight="1">
      <c r="A51" s="13" t="s">
        <v>274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 t="s">
        <v>275</v>
      </c>
      <c r="P51" s="13"/>
      <c r="Q51" s="13"/>
      <c r="R51" s="13"/>
      <c r="S51" s="13"/>
      <c r="T51" s="13" t="s">
        <v>148</v>
      </c>
      <c r="U51" s="13"/>
      <c r="V51" s="13" t="s">
        <v>153</v>
      </c>
      <c r="W51" s="13" t="s">
        <v>154</v>
      </c>
      <c r="X51" s="13" t="s">
        <v>155</v>
      </c>
      <c r="Y51" s="13"/>
      <c r="Z51" s="13" t="s">
        <v>156</v>
      </c>
      <c r="AA51" s="13" t="s">
        <v>276</v>
      </c>
      <c r="AB51" s="14">
        <v>-10410</v>
      </c>
      <c r="AC51" s="15">
        <v>-32555</v>
      </c>
      <c r="AD51" s="31">
        <v>-4817</v>
      </c>
      <c r="AE51" s="15">
        <v>-5672</v>
      </c>
      <c r="AF51" s="15">
        <v>-53454</v>
      </c>
      <c r="AG51" s="15">
        <v>-15592</v>
      </c>
      <c r="AH51" s="22">
        <v>-5575</v>
      </c>
      <c r="AI51" s="22">
        <v>-14271</v>
      </c>
      <c r="AJ51" s="22">
        <v>-7393</v>
      </c>
      <c r="AK51" s="22">
        <v>-42831</v>
      </c>
      <c r="AL51" s="22">
        <v>-61468</v>
      </c>
      <c r="AM51" s="22">
        <v>-5715</v>
      </c>
      <c r="AN51" s="22">
        <v>-8146</v>
      </c>
      <c r="AO51" s="22">
        <v>-3035</v>
      </c>
      <c r="AP51" s="22">
        <v>-78364</v>
      </c>
      <c r="AQ51" s="25">
        <v>-13923</v>
      </c>
      <c r="AR51" s="25">
        <v>-25561</v>
      </c>
      <c r="AS51" s="25">
        <v>-24304</v>
      </c>
      <c r="AT51" s="26">
        <v>-19976</v>
      </c>
      <c r="AU51" s="26">
        <v>-83764</v>
      </c>
      <c r="AV51" s="22">
        <v>-71670</v>
      </c>
      <c r="AW51" s="22">
        <v>-31584</v>
      </c>
      <c r="AX51" s="22">
        <v>-31055</v>
      </c>
      <c r="AY51" s="27">
        <v>-16751</v>
      </c>
      <c r="AZ51" s="27">
        <v>-151060</v>
      </c>
      <c r="BA51" s="21">
        <v>-10410</v>
      </c>
      <c r="BB51" s="21">
        <v>-42965</v>
      </c>
      <c r="BC51" s="21">
        <v>-47782</v>
      </c>
      <c r="BD51" s="21">
        <v>-53454</v>
      </c>
      <c r="BE51" s="21">
        <v>-15592</v>
      </c>
      <c r="BF51" s="28">
        <v>-21167</v>
      </c>
      <c r="BG51" s="28">
        <v>-35438</v>
      </c>
      <c r="BH51" s="28">
        <v>-42831</v>
      </c>
      <c r="BI51" s="28">
        <v>-61468</v>
      </c>
      <c r="BJ51" s="28">
        <v>-67183</v>
      </c>
      <c r="BK51" s="28">
        <v>-75329</v>
      </c>
      <c r="BL51" s="28">
        <v>-78364</v>
      </c>
      <c r="BM51" s="29">
        <v>-13923</v>
      </c>
      <c r="BN51" s="29">
        <v>-39484</v>
      </c>
      <c r="BO51" s="29">
        <v>-63788</v>
      </c>
      <c r="BP51" s="29">
        <v>-83764</v>
      </c>
      <c r="BQ51" s="28">
        <v>-71670</v>
      </c>
      <c r="BR51" s="28">
        <v>-103254</v>
      </c>
      <c r="BS51" s="28">
        <v>-134309</v>
      </c>
      <c r="BT51" s="30">
        <v>-151060</v>
      </c>
      <c r="BU51" s="14"/>
      <c r="BV51" s="14"/>
      <c r="BW51" s="14"/>
      <c r="BX51" s="14"/>
      <c r="BY51" s="14"/>
      <c r="BZ51" s="14"/>
      <c r="CA51" s="14"/>
      <c r="CB51" s="14"/>
      <c r="CC51" s="14"/>
    </row>
    <row r="52" spans="1:81" ht="15" customHeight="1">
      <c r="A52" s="10" t="s">
        <v>277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 t="s">
        <v>278</v>
      </c>
      <c r="P52" s="10"/>
      <c r="Q52" s="10"/>
      <c r="R52" s="10"/>
      <c r="S52" s="10"/>
      <c r="T52" s="10" t="s">
        <v>148</v>
      </c>
      <c r="U52" s="10"/>
      <c r="V52" s="10" t="s">
        <v>149</v>
      </c>
      <c r="W52" s="10"/>
      <c r="X52" s="10"/>
      <c r="Y52" s="10"/>
      <c r="Z52" s="10"/>
      <c r="AA52" s="10" t="s">
        <v>279</v>
      </c>
      <c r="AB52" s="18"/>
      <c r="AC52" s="19"/>
      <c r="AD52" s="18"/>
      <c r="AE52" s="19"/>
      <c r="AF52" s="19"/>
      <c r="AG52" s="19"/>
      <c r="BA52" s="20"/>
      <c r="BB52" s="20"/>
      <c r="BC52" s="20"/>
      <c r="BD52" s="20"/>
      <c r="BE52" s="20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8"/>
      <c r="BV52" s="18"/>
    </row>
    <row r="53" spans="1:81" ht="15" customHeight="1">
      <c r="A53" s="13" t="s">
        <v>280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 t="s">
        <v>281</v>
      </c>
      <c r="P53" s="13"/>
      <c r="Q53" s="13"/>
      <c r="R53" s="13"/>
      <c r="S53" s="13"/>
      <c r="T53" s="13" t="s">
        <v>148</v>
      </c>
      <c r="U53" s="13"/>
      <c r="V53" s="13" t="s">
        <v>153</v>
      </c>
      <c r="W53" s="13" t="s">
        <v>154</v>
      </c>
      <c r="X53" s="13" t="s">
        <v>155</v>
      </c>
      <c r="Y53" s="13"/>
      <c r="Z53" s="13" t="s">
        <v>156</v>
      </c>
      <c r="AA53" s="13" t="s">
        <v>282</v>
      </c>
      <c r="AB53" s="14">
        <v>267</v>
      </c>
      <c r="AC53" s="15">
        <v>61604</v>
      </c>
      <c r="AD53" s="14"/>
      <c r="AE53" s="15"/>
      <c r="AF53" s="15"/>
      <c r="AG53" s="15"/>
      <c r="BA53" s="21">
        <v>267</v>
      </c>
      <c r="BB53" s="16">
        <v>61871</v>
      </c>
      <c r="BC53" s="17"/>
      <c r="BD53" s="17"/>
      <c r="BE53" s="17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4"/>
      <c r="BV53" s="14"/>
    </row>
    <row r="54" spans="1:81" ht="15" customHeight="1">
      <c r="A54" s="13" t="s">
        <v>283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 t="s">
        <v>284</v>
      </c>
      <c r="P54" s="13"/>
      <c r="Q54" s="13"/>
      <c r="R54" s="13"/>
      <c r="S54" s="13"/>
      <c r="T54" s="13" t="s">
        <v>148</v>
      </c>
      <c r="U54" s="13"/>
      <c r="V54" s="13" t="s">
        <v>153</v>
      </c>
      <c r="W54" s="13" t="s">
        <v>154</v>
      </c>
      <c r="X54" s="13" t="s">
        <v>155</v>
      </c>
      <c r="Y54" s="13"/>
      <c r="Z54" s="13" t="s">
        <v>156</v>
      </c>
      <c r="AA54" s="13" t="s">
        <v>285</v>
      </c>
      <c r="AB54" s="14">
        <v>-64</v>
      </c>
      <c r="AC54" s="15">
        <v>-206</v>
      </c>
      <c r="AD54" s="14"/>
      <c r="AE54" s="15"/>
      <c r="AF54" s="15"/>
      <c r="AG54" s="15"/>
      <c r="BA54" s="21">
        <v>-64</v>
      </c>
      <c r="BB54" s="21">
        <v>-270</v>
      </c>
      <c r="BC54" s="17"/>
      <c r="BD54" s="17"/>
      <c r="BE54" s="17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4"/>
      <c r="BV54" s="14"/>
    </row>
    <row r="55" spans="1:81" ht="15" customHeight="1">
      <c r="A55" s="13" t="s">
        <v>286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 t="s">
        <v>287</v>
      </c>
      <c r="P55" s="13"/>
      <c r="Q55" s="13"/>
      <c r="R55" s="13"/>
      <c r="S55" s="13"/>
      <c r="T55" s="13" t="s">
        <v>148</v>
      </c>
      <c r="U55" s="13"/>
      <c r="V55" s="13" t="s">
        <v>153</v>
      </c>
      <c r="W55" s="13" t="s">
        <v>154</v>
      </c>
      <c r="X55" s="13" t="s">
        <v>179</v>
      </c>
      <c r="Y55" s="13"/>
      <c r="Z55" s="13" t="s">
        <v>156</v>
      </c>
      <c r="AA55" s="13" t="s">
        <v>288</v>
      </c>
      <c r="AB55" s="14"/>
      <c r="AC55" s="15">
        <v>-123</v>
      </c>
      <c r="AD55" s="14"/>
      <c r="AE55" s="15"/>
      <c r="AF55" s="15"/>
      <c r="AG55" s="15"/>
      <c r="BA55" s="17"/>
      <c r="BB55" s="21">
        <v>-123</v>
      </c>
      <c r="BC55" s="17"/>
      <c r="BD55" s="17"/>
      <c r="BE55" s="17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4"/>
      <c r="BV55" s="14"/>
    </row>
    <row r="56" spans="1:81" ht="15" customHeight="1">
      <c r="A56" s="13" t="s">
        <v>289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 t="s">
        <v>290</v>
      </c>
      <c r="P56" s="13"/>
      <c r="Q56" s="13"/>
      <c r="R56" s="13"/>
      <c r="S56" s="13"/>
      <c r="T56" s="13" t="s">
        <v>148</v>
      </c>
      <c r="U56" s="13"/>
      <c r="V56" s="13" t="s">
        <v>153</v>
      </c>
      <c r="W56" s="13" t="s">
        <v>154</v>
      </c>
      <c r="X56" s="13" t="s">
        <v>155</v>
      </c>
      <c r="Y56" s="13"/>
      <c r="Z56" s="13" t="s">
        <v>156</v>
      </c>
      <c r="AA56" s="13" t="s">
        <v>291</v>
      </c>
      <c r="AB56" s="22">
        <v>0</v>
      </c>
      <c r="AC56" s="15">
        <v>0</v>
      </c>
      <c r="AD56" s="14"/>
      <c r="AE56" s="15"/>
      <c r="AF56" s="15"/>
      <c r="AG56" s="15"/>
      <c r="BA56" s="17"/>
      <c r="BB56" s="21">
        <v>0</v>
      </c>
      <c r="BC56" s="17"/>
      <c r="BD56" s="17"/>
      <c r="BE56" s="17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4"/>
      <c r="BV56" s="14"/>
    </row>
    <row r="57" spans="1:81" ht="15" customHeight="1">
      <c r="A57" s="13" t="s">
        <v>292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 t="s">
        <v>293</v>
      </c>
      <c r="P57" s="13"/>
      <c r="Q57" s="13"/>
      <c r="R57" s="13"/>
      <c r="S57" s="13"/>
      <c r="T57" s="13" t="s">
        <v>148</v>
      </c>
      <c r="U57" s="13"/>
      <c r="V57" s="13" t="s">
        <v>153</v>
      </c>
      <c r="W57" s="13" t="s">
        <v>154</v>
      </c>
      <c r="X57" s="13" t="s">
        <v>179</v>
      </c>
      <c r="Y57" s="13"/>
      <c r="Z57" s="13" t="s">
        <v>156</v>
      </c>
      <c r="AA57" s="13" t="s">
        <v>294</v>
      </c>
      <c r="AB57" s="14"/>
      <c r="AC57" s="15">
        <v>-104</v>
      </c>
      <c r="AD57" s="14"/>
      <c r="AE57" s="15"/>
      <c r="AF57" s="15"/>
      <c r="AG57" s="15"/>
      <c r="BA57" s="17"/>
      <c r="BB57" s="21">
        <v>-104</v>
      </c>
      <c r="BC57" s="17"/>
      <c r="BD57" s="17"/>
      <c r="BE57" s="17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4"/>
      <c r="BV57" s="14"/>
    </row>
    <row r="58" spans="1:81" ht="15" customHeight="1">
      <c r="A58" s="13" t="s">
        <v>295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 t="s">
        <v>296</v>
      </c>
      <c r="P58" s="13"/>
      <c r="Q58" s="13"/>
      <c r="R58" s="13"/>
      <c r="S58" s="13"/>
      <c r="T58" s="13" t="s">
        <v>148</v>
      </c>
      <c r="U58" s="13"/>
      <c r="V58" s="13" t="s">
        <v>153</v>
      </c>
      <c r="W58" s="13" t="s">
        <v>154</v>
      </c>
      <c r="X58" s="13" t="s">
        <v>155</v>
      </c>
      <c r="Y58" s="13"/>
      <c r="Z58" s="13" t="s">
        <v>156</v>
      </c>
      <c r="AA58" s="13" t="s">
        <v>297</v>
      </c>
      <c r="AB58" s="22">
        <v>0</v>
      </c>
      <c r="AC58" s="15">
        <v>0</v>
      </c>
      <c r="AD58" s="14"/>
      <c r="AE58" s="15"/>
      <c r="AF58" s="15"/>
      <c r="AG58" s="15"/>
      <c r="BA58" s="17"/>
      <c r="BB58" s="21">
        <v>0</v>
      </c>
      <c r="BC58" s="17"/>
      <c r="BD58" s="17"/>
      <c r="BE58" s="17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4"/>
      <c r="BV58" s="14"/>
    </row>
    <row r="59" spans="1:81" ht="15" customHeight="1">
      <c r="A59" s="13" t="s">
        <v>298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 t="s">
        <v>299</v>
      </c>
      <c r="P59" s="13"/>
      <c r="Q59" s="13"/>
      <c r="R59" s="13"/>
      <c r="S59" s="13"/>
      <c r="T59" s="13" t="s">
        <v>148</v>
      </c>
      <c r="U59" s="13"/>
      <c r="V59" s="13" t="s">
        <v>153</v>
      </c>
      <c r="W59" s="13" t="s">
        <v>154</v>
      </c>
      <c r="X59" s="13" t="s">
        <v>179</v>
      </c>
      <c r="Y59" s="13"/>
      <c r="Z59" s="13" t="s">
        <v>156</v>
      </c>
      <c r="AA59" s="13" t="s">
        <v>300</v>
      </c>
      <c r="AB59" s="14"/>
      <c r="AC59" s="15">
        <v>-21</v>
      </c>
      <c r="AD59" s="14"/>
      <c r="AE59" s="15"/>
      <c r="AF59" s="15"/>
      <c r="AG59" s="15"/>
      <c r="BA59" s="17"/>
      <c r="BB59" s="21">
        <v>-21</v>
      </c>
      <c r="BC59" s="17"/>
      <c r="BD59" s="17"/>
      <c r="BE59" s="17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4"/>
      <c r="BV59" s="14"/>
    </row>
    <row r="60" spans="1:81" ht="15" customHeight="1">
      <c r="A60" s="13" t="s">
        <v>301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 t="s">
        <v>302</v>
      </c>
      <c r="P60" s="13"/>
      <c r="Q60" s="13"/>
      <c r="R60" s="13"/>
      <c r="S60" s="13"/>
      <c r="T60" s="13" t="s">
        <v>148</v>
      </c>
      <c r="U60" s="13"/>
      <c r="V60" s="13" t="s">
        <v>153</v>
      </c>
      <c r="W60" s="13" t="s">
        <v>154</v>
      </c>
      <c r="X60" s="13" t="s">
        <v>155</v>
      </c>
      <c r="Y60" s="13"/>
      <c r="Z60" s="13" t="s">
        <v>156</v>
      </c>
      <c r="AA60" s="13" t="s">
        <v>303</v>
      </c>
      <c r="AB60" s="14">
        <v>154</v>
      </c>
      <c r="AC60" s="15">
        <v>20</v>
      </c>
      <c r="AD60" s="14"/>
      <c r="AE60" s="15"/>
      <c r="AF60" s="15"/>
      <c r="AG60" s="15"/>
      <c r="BA60" s="21">
        <v>154</v>
      </c>
      <c r="BB60" s="21">
        <v>174</v>
      </c>
      <c r="BC60" s="17"/>
      <c r="BD60" s="17"/>
      <c r="BE60" s="17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4"/>
      <c r="BV60" s="14"/>
    </row>
    <row r="61" spans="1:81" ht="15" customHeight="1">
      <c r="A61" s="13" t="s">
        <v>304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 t="s">
        <v>305</v>
      </c>
      <c r="P61" s="13"/>
      <c r="Q61" s="13"/>
      <c r="R61" s="13"/>
      <c r="S61" s="13"/>
      <c r="T61" s="13" t="s">
        <v>148</v>
      </c>
      <c r="U61" s="13"/>
      <c r="V61" s="13" t="s">
        <v>153</v>
      </c>
      <c r="W61" s="13" t="s">
        <v>154</v>
      </c>
      <c r="X61" s="13" t="s">
        <v>179</v>
      </c>
      <c r="Y61" s="13"/>
      <c r="Z61" s="13" t="s">
        <v>156</v>
      </c>
      <c r="AA61" s="13" t="s">
        <v>306</v>
      </c>
      <c r="AB61" s="14"/>
      <c r="AC61" s="15">
        <v>4</v>
      </c>
      <c r="AD61" s="14"/>
      <c r="AE61" s="15"/>
      <c r="AF61" s="15"/>
      <c r="AG61" s="15"/>
      <c r="BA61" s="17"/>
      <c r="BB61" s="21">
        <v>4</v>
      </c>
      <c r="BC61" s="17"/>
      <c r="BD61" s="17"/>
      <c r="BE61" s="17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4"/>
      <c r="BV61" s="14"/>
    </row>
    <row r="62" spans="1:81" ht="15" customHeight="1">
      <c r="A62" s="13" t="s">
        <v>307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 t="s">
        <v>308</v>
      </c>
      <c r="P62" s="13"/>
      <c r="Q62" s="13"/>
      <c r="R62" s="13"/>
      <c r="S62" s="13"/>
      <c r="T62" s="13" t="s">
        <v>148</v>
      </c>
      <c r="U62" s="13"/>
      <c r="V62" s="13" t="s">
        <v>153</v>
      </c>
      <c r="W62" s="13" t="s">
        <v>154</v>
      </c>
      <c r="X62" s="13" t="s">
        <v>155</v>
      </c>
      <c r="Y62" s="13"/>
      <c r="Z62" s="13" t="s">
        <v>156</v>
      </c>
      <c r="AA62" s="13" t="s">
        <v>309</v>
      </c>
      <c r="AB62" s="14">
        <v>25346</v>
      </c>
      <c r="AC62" s="15">
        <v>27734</v>
      </c>
      <c r="AD62" s="14"/>
      <c r="AE62" s="15"/>
      <c r="AF62" s="15"/>
      <c r="AG62" s="15"/>
      <c r="BA62" s="16">
        <v>25346</v>
      </c>
      <c r="BB62" s="16">
        <v>53080</v>
      </c>
      <c r="BC62" s="17"/>
      <c r="BD62" s="17"/>
      <c r="BE62" s="17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4"/>
      <c r="BV62" s="14"/>
    </row>
    <row r="63" spans="1:81" ht="15" customHeight="1">
      <c r="A63" s="13" t="s">
        <v>310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 t="s">
        <v>311</v>
      </c>
      <c r="P63" s="13"/>
      <c r="Q63" s="13"/>
      <c r="R63" s="13"/>
      <c r="S63" s="13"/>
      <c r="T63" s="13" t="s">
        <v>148</v>
      </c>
      <c r="U63" s="13"/>
      <c r="V63" s="13" t="s">
        <v>153</v>
      </c>
      <c r="W63" s="13" t="s">
        <v>154</v>
      </c>
      <c r="X63" s="13" t="s">
        <v>155</v>
      </c>
      <c r="Y63" s="13"/>
      <c r="Z63" s="13" t="s">
        <v>156</v>
      </c>
      <c r="AA63" s="13" t="s">
        <v>312</v>
      </c>
      <c r="AB63" s="14">
        <v>-25779</v>
      </c>
      <c r="AC63" s="15">
        <v>-25981</v>
      </c>
      <c r="AD63" s="14"/>
      <c r="AE63" s="15"/>
      <c r="AF63" s="15"/>
      <c r="AG63" s="15"/>
      <c r="BA63" s="21">
        <v>-25779</v>
      </c>
      <c r="BB63" s="21">
        <v>-51760</v>
      </c>
      <c r="BC63" s="17"/>
      <c r="BD63" s="17"/>
      <c r="BE63" s="17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4"/>
      <c r="BV63" s="14"/>
    </row>
    <row r="64" spans="1:81" ht="15" customHeight="1">
      <c r="A64" s="13" t="s">
        <v>313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 t="s">
        <v>314</v>
      </c>
      <c r="P64" s="13"/>
      <c r="Q64" s="13"/>
      <c r="R64" s="13"/>
      <c r="S64" s="13"/>
      <c r="T64" s="13" t="s">
        <v>148</v>
      </c>
      <c r="U64" s="13"/>
      <c r="V64" s="13" t="s">
        <v>153</v>
      </c>
      <c r="W64" s="13" t="s">
        <v>154</v>
      </c>
      <c r="X64" s="13" t="s">
        <v>155</v>
      </c>
      <c r="Y64" s="13"/>
      <c r="Z64" s="13" t="s">
        <v>156</v>
      </c>
      <c r="AA64" s="13" t="s">
        <v>315</v>
      </c>
      <c r="AB64" s="14">
        <v>4287</v>
      </c>
      <c r="AC64" s="15">
        <v>13670</v>
      </c>
      <c r="AD64" s="14"/>
      <c r="AE64" s="15"/>
      <c r="AF64" s="15"/>
      <c r="AG64" s="15"/>
      <c r="BA64" s="16">
        <v>4287</v>
      </c>
      <c r="BB64" s="16">
        <v>17957</v>
      </c>
      <c r="BC64" s="17"/>
      <c r="BD64" s="17"/>
      <c r="BE64" s="17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4"/>
      <c r="BV64" s="14"/>
    </row>
    <row r="65" spans="1:82" ht="15" customHeight="1">
      <c r="A65" s="13" t="s">
        <v>316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 t="s">
        <v>317</v>
      </c>
      <c r="P65" s="13"/>
      <c r="Q65" s="13"/>
      <c r="R65" s="13"/>
      <c r="S65" s="13"/>
      <c r="T65" s="13" t="s">
        <v>148</v>
      </c>
      <c r="U65" s="13"/>
      <c r="V65" s="13" t="s">
        <v>153</v>
      </c>
      <c r="W65" s="13" t="s">
        <v>154</v>
      </c>
      <c r="X65" s="13" t="s">
        <v>155</v>
      </c>
      <c r="Y65" s="13"/>
      <c r="Z65" s="13" t="s">
        <v>156</v>
      </c>
      <c r="AA65" s="13" t="s">
        <v>318</v>
      </c>
      <c r="AB65" s="14">
        <v>-3361</v>
      </c>
      <c r="AC65" s="15">
        <v>-14145</v>
      </c>
      <c r="AD65" s="14"/>
      <c r="AE65" s="15"/>
      <c r="AF65" s="15"/>
      <c r="AG65" s="15"/>
      <c r="BA65" s="21">
        <v>-3361</v>
      </c>
      <c r="BB65" s="21">
        <v>-17506</v>
      </c>
      <c r="BC65" s="17"/>
      <c r="BD65" s="17"/>
      <c r="BE65" s="17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4"/>
      <c r="BV65" s="14"/>
    </row>
    <row r="66" spans="1:82" ht="15" customHeight="1">
      <c r="A66" s="13" t="s">
        <v>319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 t="s">
        <v>320</v>
      </c>
      <c r="P66" s="13"/>
      <c r="Q66" s="13"/>
      <c r="R66" s="13"/>
      <c r="S66" s="13"/>
      <c r="T66" s="13" t="s">
        <v>148</v>
      </c>
      <c r="U66" s="13"/>
      <c r="V66" s="13" t="s">
        <v>153</v>
      </c>
      <c r="W66" s="13" t="s">
        <v>154</v>
      </c>
      <c r="X66" s="13" t="s">
        <v>155</v>
      </c>
      <c r="Y66" s="13"/>
      <c r="Z66" s="13" t="s">
        <v>156</v>
      </c>
      <c r="AA66" s="13" t="s">
        <v>321</v>
      </c>
      <c r="AB66" s="14">
        <v>18240</v>
      </c>
      <c r="AC66" s="15">
        <v>412</v>
      </c>
      <c r="AD66" s="14"/>
      <c r="AE66" s="15"/>
      <c r="AF66" s="15"/>
      <c r="AG66" s="15"/>
      <c r="BA66" s="16">
        <v>18240</v>
      </c>
      <c r="BB66" s="16">
        <v>18652</v>
      </c>
      <c r="BC66" s="17"/>
      <c r="BD66" s="17"/>
      <c r="BE66" s="17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4"/>
      <c r="BV66" s="14"/>
    </row>
    <row r="67" spans="1:82" ht="15" customHeight="1">
      <c r="A67" s="13" t="s">
        <v>322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 t="s">
        <v>323</v>
      </c>
      <c r="P67" s="13"/>
      <c r="Q67" s="13"/>
      <c r="R67" s="13"/>
      <c r="S67" s="13"/>
      <c r="T67" s="13" t="s">
        <v>148</v>
      </c>
      <c r="U67" s="13"/>
      <c r="V67" s="13" t="s">
        <v>153</v>
      </c>
      <c r="W67" s="13" t="s">
        <v>154</v>
      </c>
      <c r="X67" s="13" t="s">
        <v>155</v>
      </c>
      <c r="Y67" s="13"/>
      <c r="Z67" s="13" t="s">
        <v>156</v>
      </c>
      <c r="AA67" s="13" t="s">
        <v>324</v>
      </c>
      <c r="AB67" s="22">
        <v>0</v>
      </c>
      <c r="AC67" s="15">
        <v>0</v>
      </c>
      <c r="AD67" s="14"/>
      <c r="AE67" s="15"/>
      <c r="AF67" s="15"/>
      <c r="AG67" s="15"/>
      <c r="BA67" s="17"/>
      <c r="BB67" s="21">
        <v>0</v>
      </c>
      <c r="BC67" s="17"/>
      <c r="BD67" s="17"/>
      <c r="BE67" s="17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4"/>
      <c r="BV67" s="14"/>
    </row>
    <row r="68" spans="1:82" ht="15" customHeight="1">
      <c r="A68" s="13" t="s">
        <v>325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 t="s">
        <v>326</v>
      </c>
      <c r="P68" s="13"/>
      <c r="Q68" s="13"/>
      <c r="R68" s="13"/>
      <c r="S68" s="13"/>
      <c r="T68" s="13" t="s">
        <v>148</v>
      </c>
      <c r="U68" s="13"/>
      <c r="V68" s="13" t="s">
        <v>153</v>
      </c>
      <c r="W68" s="13" t="s">
        <v>154</v>
      </c>
      <c r="X68" s="13" t="s">
        <v>155</v>
      </c>
      <c r="Y68" s="13"/>
      <c r="Z68" s="13" t="s">
        <v>156</v>
      </c>
      <c r="AA68" s="13" t="s">
        <v>327</v>
      </c>
      <c r="AB68" s="14">
        <v>19090</v>
      </c>
      <c r="AC68" s="15">
        <v>62864</v>
      </c>
      <c r="AD68" s="23">
        <v>4508</v>
      </c>
      <c r="AE68" s="24">
        <v>1035</v>
      </c>
      <c r="AF68" s="24">
        <v>87497</v>
      </c>
      <c r="AG68" s="24">
        <v>1111</v>
      </c>
      <c r="AH68" s="22">
        <v>-17235</v>
      </c>
      <c r="AI68" s="22">
        <v>1268</v>
      </c>
      <c r="AJ68" s="22">
        <v>-990</v>
      </c>
      <c r="AK68" s="22">
        <v>-15846</v>
      </c>
      <c r="AL68" s="22">
        <v>21312</v>
      </c>
      <c r="AM68" s="22">
        <v>9830</v>
      </c>
      <c r="AN68" s="22">
        <v>-710</v>
      </c>
      <c r="AO68" s="22">
        <v>2482</v>
      </c>
      <c r="AP68" s="22">
        <v>32914</v>
      </c>
      <c r="AQ68" s="15">
        <v>-8894</v>
      </c>
      <c r="AR68" s="15">
        <v>-416</v>
      </c>
      <c r="AS68" s="15">
        <v>34274</v>
      </c>
      <c r="AT68" s="22">
        <v>-4605</v>
      </c>
      <c r="AU68" s="22">
        <v>20359</v>
      </c>
      <c r="AV68" s="22">
        <v>4281</v>
      </c>
      <c r="AW68" s="22">
        <v>-3477</v>
      </c>
      <c r="AX68" s="22">
        <v>-8915</v>
      </c>
      <c r="AY68" s="27">
        <v>719</v>
      </c>
      <c r="AZ68" s="27">
        <v>-7392</v>
      </c>
      <c r="BA68" s="16">
        <v>19090</v>
      </c>
      <c r="BB68" s="16">
        <v>81954</v>
      </c>
      <c r="BC68" s="16">
        <v>86462</v>
      </c>
      <c r="BD68" s="16">
        <v>87497</v>
      </c>
      <c r="BE68" s="16">
        <v>1111</v>
      </c>
      <c r="BF68" s="28">
        <v>-16124</v>
      </c>
      <c r="BG68" s="28">
        <v>-14856</v>
      </c>
      <c r="BH68" s="28">
        <v>-15846</v>
      </c>
      <c r="BI68" s="28">
        <v>21312</v>
      </c>
      <c r="BJ68" s="28">
        <v>31142</v>
      </c>
      <c r="BK68" s="28">
        <v>30432</v>
      </c>
      <c r="BL68" s="28">
        <v>32914</v>
      </c>
      <c r="BM68" s="28">
        <v>-8894</v>
      </c>
      <c r="BN68" s="28">
        <v>-9310</v>
      </c>
      <c r="BO68" s="28">
        <v>24964</v>
      </c>
      <c r="BP68" s="28">
        <v>20359</v>
      </c>
      <c r="BQ68" s="28">
        <v>4281</v>
      </c>
      <c r="BR68" s="28">
        <v>804</v>
      </c>
      <c r="BS68" s="28">
        <v>-8111</v>
      </c>
      <c r="BT68" s="30">
        <v>-7392</v>
      </c>
      <c r="BU68" s="14"/>
      <c r="BV68" s="14"/>
      <c r="BW68" s="14"/>
      <c r="BX68" s="14"/>
      <c r="BY68" s="14"/>
      <c r="BZ68" s="14"/>
      <c r="CA68" s="14"/>
      <c r="CB68" s="14"/>
      <c r="CC68" s="14"/>
    </row>
    <row r="69" spans="1:82" ht="15" customHeight="1">
      <c r="A69" s="13" t="s">
        <v>328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 t="s">
        <v>329</v>
      </c>
      <c r="P69" s="13"/>
      <c r="Q69" s="13"/>
      <c r="R69" s="13"/>
      <c r="S69" s="13"/>
      <c r="T69" s="13" t="s">
        <v>148</v>
      </c>
      <c r="U69" s="13"/>
      <c r="V69" s="13" t="s">
        <v>153</v>
      </c>
      <c r="W69" s="13" t="s">
        <v>154</v>
      </c>
      <c r="X69" s="13" t="s">
        <v>155</v>
      </c>
      <c r="Y69" s="13"/>
      <c r="Z69" s="13" t="s">
        <v>156</v>
      </c>
      <c r="AA69" s="32" t="s">
        <v>330</v>
      </c>
      <c r="AB69" s="14">
        <v>10</v>
      </c>
      <c r="AC69" s="15">
        <v>3</v>
      </c>
      <c r="AD69" s="31">
        <v>-138</v>
      </c>
      <c r="AE69" s="15">
        <v>13</v>
      </c>
      <c r="AF69" s="15">
        <v>-112</v>
      </c>
      <c r="AG69" s="15">
        <v>-48</v>
      </c>
      <c r="AH69" s="22">
        <v>369</v>
      </c>
      <c r="AI69" s="22">
        <v>327</v>
      </c>
      <c r="AJ69" s="22">
        <v>-182</v>
      </c>
      <c r="AK69" s="22">
        <v>466</v>
      </c>
      <c r="AL69" s="22">
        <v>626</v>
      </c>
      <c r="AM69" s="22">
        <v>117</v>
      </c>
      <c r="AN69" s="22">
        <v>1745</v>
      </c>
      <c r="AO69" s="22">
        <v>-446</v>
      </c>
      <c r="AP69" s="22">
        <v>2042</v>
      </c>
      <c r="AQ69" s="25">
        <v>-1092</v>
      </c>
      <c r="AR69" s="25">
        <v>-812</v>
      </c>
      <c r="AS69" s="25">
        <v>-1508</v>
      </c>
      <c r="AT69" s="26">
        <v>-2653</v>
      </c>
      <c r="AU69" s="26">
        <v>-6065</v>
      </c>
      <c r="AV69" s="22">
        <v>2783</v>
      </c>
      <c r="AW69" s="22">
        <v>1670</v>
      </c>
      <c r="AX69" s="22">
        <v>-66</v>
      </c>
      <c r="AY69" s="27">
        <v>-1142</v>
      </c>
      <c r="AZ69" s="27">
        <v>3245</v>
      </c>
      <c r="BA69" s="21">
        <v>10</v>
      </c>
      <c r="BB69" s="21">
        <v>13</v>
      </c>
      <c r="BC69" s="21">
        <v>-125</v>
      </c>
      <c r="BD69" s="21">
        <v>-112</v>
      </c>
      <c r="BE69" s="21">
        <v>-48</v>
      </c>
      <c r="BF69" s="28">
        <v>321</v>
      </c>
      <c r="BG69" s="28">
        <v>648</v>
      </c>
      <c r="BH69" s="28">
        <v>466</v>
      </c>
      <c r="BI69" s="28">
        <v>626</v>
      </c>
      <c r="BJ69" s="28">
        <v>743</v>
      </c>
      <c r="BK69" s="28">
        <v>2488</v>
      </c>
      <c r="BL69" s="28">
        <v>2042</v>
      </c>
      <c r="BM69" s="29">
        <v>-1092</v>
      </c>
      <c r="BN69" s="29">
        <v>-1904</v>
      </c>
      <c r="BO69" s="29">
        <v>-3412</v>
      </c>
      <c r="BP69" s="29">
        <v>-6065</v>
      </c>
      <c r="BQ69" s="28">
        <v>2783</v>
      </c>
      <c r="BR69" s="28">
        <v>4453</v>
      </c>
      <c r="BS69" s="28">
        <v>4387</v>
      </c>
      <c r="BT69" s="30">
        <v>3245</v>
      </c>
      <c r="BU69" s="14"/>
      <c r="BV69" s="14"/>
      <c r="BW69" s="14"/>
      <c r="BX69" s="14"/>
      <c r="BY69" s="14"/>
      <c r="BZ69" s="14"/>
      <c r="CA69" s="14"/>
      <c r="CB69" s="14"/>
      <c r="CC69" s="14"/>
    </row>
    <row r="70" spans="1:82" ht="15" customHeight="1">
      <c r="A70" s="13" t="s">
        <v>331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 t="s">
        <v>332</v>
      </c>
      <c r="P70" s="13"/>
      <c r="Q70" s="13"/>
      <c r="R70" s="13"/>
      <c r="S70" s="13"/>
      <c r="T70" s="13" t="s">
        <v>148</v>
      </c>
      <c r="U70" s="13"/>
      <c r="V70" s="13" t="s">
        <v>153</v>
      </c>
      <c r="W70" s="13" t="s">
        <v>154</v>
      </c>
      <c r="X70" s="13" t="s">
        <v>155</v>
      </c>
      <c r="Y70" s="13"/>
      <c r="Z70" s="13" t="s">
        <v>156</v>
      </c>
      <c r="AA70" s="32" t="s">
        <v>333</v>
      </c>
      <c r="AB70" s="14">
        <v>18867</v>
      </c>
      <c r="AC70" s="15">
        <v>36177</v>
      </c>
      <c r="AD70" s="23">
        <v>18961</v>
      </c>
      <c r="AE70" s="24">
        <v>1143</v>
      </c>
      <c r="AF70" s="24">
        <v>75148</v>
      </c>
      <c r="AG70" s="15">
        <v>-4129</v>
      </c>
      <c r="AH70" s="22">
        <v>-7317</v>
      </c>
      <c r="AI70" s="22">
        <v>13554</v>
      </c>
      <c r="AJ70" s="22">
        <v>-3483</v>
      </c>
      <c r="AK70" s="22">
        <v>-1375</v>
      </c>
      <c r="AL70" s="22">
        <v>-24572</v>
      </c>
      <c r="AM70" s="22">
        <v>21438</v>
      </c>
      <c r="AN70" s="22">
        <v>30305</v>
      </c>
      <c r="AO70" s="22">
        <v>9747</v>
      </c>
      <c r="AP70" s="22">
        <v>36918</v>
      </c>
      <c r="AQ70" s="25">
        <v>1964</v>
      </c>
      <c r="AR70" s="25">
        <v>3332</v>
      </c>
      <c r="AS70" s="25">
        <v>63890</v>
      </c>
      <c r="AT70" s="26">
        <v>-12851</v>
      </c>
      <c r="AU70" s="26">
        <v>56335</v>
      </c>
      <c r="AV70" s="22">
        <v>-28489</v>
      </c>
      <c r="AW70" s="22">
        <v>-1984</v>
      </c>
      <c r="AX70" s="22">
        <v>24862</v>
      </c>
      <c r="AY70" s="27">
        <v>1379</v>
      </c>
      <c r="AZ70" s="27">
        <v>-4232</v>
      </c>
      <c r="BA70" s="16">
        <v>18867</v>
      </c>
      <c r="BB70" s="16">
        <v>55044</v>
      </c>
      <c r="BC70" s="21">
        <v>74005</v>
      </c>
      <c r="BD70" s="16">
        <v>75148</v>
      </c>
      <c r="BE70" s="21">
        <v>-4129</v>
      </c>
      <c r="BF70" s="28">
        <v>-11446</v>
      </c>
      <c r="BG70" s="28">
        <v>2108</v>
      </c>
      <c r="BH70" s="28">
        <v>-1375</v>
      </c>
      <c r="BI70" s="28">
        <v>-24572</v>
      </c>
      <c r="BJ70" s="28">
        <v>-3134</v>
      </c>
      <c r="BK70" s="28">
        <v>27171</v>
      </c>
      <c r="BL70" s="28">
        <v>36918</v>
      </c>
      <c r="BM70" s="29">
        <v>1964</v>
      </c>
      <c r="BN70" s="29">
        <v>5296</v>
      </c>
      <c r="BO70" s="29">
        <v>69186</v>
      </c>
      <c r="BP70" s="29">
        <v>56335</v>
      </c>
      <c r="BQ70" s="28">
        <v>-28489</v>
      </c>
      <c r="BR70" s="28">
        <v>-30473</v>
      </c>
      <c r="BS70" s="28">
        <v>-5611</v>
      </c>
      <c r="BT70" s="30">
        <v>-4232</v>
      </c>
      <c r="BU70" s="14"/>
      <c r="BV70" s="14"/>
      <c r="BW70" s="14"/>
      <c r="BX70" s="14"/>
      <c r="BY70" s="14"/>
      <c r="BZ70" s="14"/>
      <c r="CA70" s="14"/>
      <c r="CB70" s="14"/>
      <c r="CC70" s="14"/>
    </row>
    <row r="71" spans="1:82" ht="15" customHeight="1">
      <c r="A71" s="13" t="s">
        <v>334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 t="s">
        <v>335</v>
      </c>
      <c r="P71" s="13"/>
      <c r="Q71" s="13"/>
      <c r="R71" s="13"/>
      <c r="S71" s="13"/>
      <c r="T71" s="13" t="s">
        <v>148</v>
      </c>
      <c r="U71" s="13"/>
      <c r="V71" s="13" t="s">
        <v>153</v>
      </c>
      <c r="W71" s="13" t="s">
        <v>154</v>
      </c>
      <c r="X71" s="13" t="s">
        <v>155</v>
      </c>
      <c r="Y71" s="13"/>
      <c r="Z71" s="13" t="s">
        <v>156</v>
      </c>
      <c r="AA71" s="32" t="s">
        <v>336</v>
      </c>
      <c r="AB71" s="14">
        <v>33045</v>
      </c>
      <c r="AC71" s="24">
        <v>51912</v>
      </c>
      <c r="AD71" s="23">
        <v>88089</v>
      </c>
      <c r="AE71" s="24">
        <v>107050</v>
      </c>
      <c r="AF71" s="24">
        <v>33045</v>
      </c>
      <c r="AG71" s="24">
        <v>108193</v>
      </c>
      <c r="AH71" s="22">
        <v>104064</v>
      </c>
      <c r="AI71" s="22">
        <v>96747</v>
      </c>
      <c r="AJ71" s="22">
        <v>110301</v>
      </c>
      <c r="AK71" s="22">
        <v>108193</v>
      </c>
      <c r="AL71" s="22">
        <v>106818</v>
      </c>
      <c r="AM71" s="22">
        <v>82246</v>
      </c>
      <c r="AN71" s="22">
        <v>103684</v>
      </c>
      <c r="AO71" s="22">
        <v>133989</v>
      </c>
      <c r="AP71" s="22">
        <v>106818</v>
      </c>
      <c r="AQ71" s="25">
        <v>146391</v>
      </c>
      <c r="AR71" s="25">
        <v>148355</v>
      </c>
      <c r="AS71" s="25">
        <v>151687</v>
      </c>
      <c r="AT71" s="26">
        <v>215577</v>
      </c>
      <c r="AU71" s="26">
        <v>146391</v>
      </c>
      <c r="AV71" s="22">
        <v>202726</v>
      </c>
      <c r="AW71" s="22">
        <v>174237</v>
      </c>
      <c r="AX71" s="22">
        <v>172253</v>
      </c>
      <c r="AY71" s="27">
        <v>197115</v>
      </c>
      <c r="AZ71" s="27">
        <v>202726</v>
      </c>
      <c r="BA71" s="16">
        <v>33045</v>
      </c>
      <c r="BB71" s="16">
        <v>33045</v>
      </c>
      <c r="BC71" s="21">
        <v>33045</v>
      </c>
      <c r="BD71" s="16">
        <v>33045</v>
      </c>
      <c r="BE71" s="16">
        <v>108193</v>
      </c>
      <c r="BF71" s="28">
        <v>108193</v>
      </c>
      <c r="BG71" s="28">
        <v>108193</v>
      </c>
      <c r="BH71" s="28">
        <v>108193</v>
      </c>
      <c r="BI71" s="28">
        <v>106818</v>
      </c>
      <c r="BJ71" s="28">
        <v>106818</v>
      </c>
      <c r="BK71" s="28">
        <v>106818</v>
      </c>
      <c r="BL71" s="28">
        <v>106818</v>
      </c>
      <c r="BM71" s="29">
        <v>146391</v>
      </c>
      <c r="BN71" s="29">
        <v>146391</v>
      </c>
      <c r="BO71" s="29">
        <v>146391</v>
      </c>
      <c r="BP71" s="29">
        <v>146391</v>
      </c>
      <c r="BQ71" s="28">
        <v>202726</v>
      </c>
      <c r="BR71" s="28">
        <v>202726</v>
      </c>
      <c r="BS71" s="28">
        <v>202726</v>
      </c>
      <c r="BT71" s="30">
        <v>202726</v>
      </c>
      <c r="BU71" s="14"/>
      <c r="BV71" s="14"/>
      <c r="BW71" s="14"/>
      <c r="BX71" s="14"/>
      <c r="BY71" s="14"/>
      <c r="BZ71" s="14"/>
      <c r="CA71" s="14"/>
      <c r="CB71" s="14"/>
      <c r="CC71" s="14"/>
    </row>
    <row r="72" spans="1:82" ht="15" customHeight="1">
      <c r="A72" s="13" t="s">
        <v>337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 t="s">
        <v>338</v>
      </c>
      <c r="P72" s="13"/>
      <c r="Q72" s="13"/>
      <c r="R72" s="13"/>
      <c r="S72" s="13"/>
      <c r="T72" s="13" t="s">
        <v>148</v>
      </c>
      <c r="U72" s="13"/>
      <c r="V72" s="13" t="s">
        <v>153</v>
      </c>
      <c r="W72" s="13" t="s">
        <v>154</v>
      </c>
      <c r="X72" s="13" t="s">
        <v>155</v>
      </c>
      <c r="Y72" s="13"/>
      <c r="Z72" s="13" t="s">
        <v>156</v>
      </c>
      <c r="AA72" s="32" t="s">
        <v>339</v>
      </c>
      <c r="AB72" s="14">
        <v>51912</v>
      </c>
      <c r="AC72" s="24">
        <v>88089</v>
      </c>
      <c r="AD72" s="23">
        <v>107050</v>
      </c>
      <c r="AE72" s="24">
        <v>108193</v>
      </c>
      <c r="AF72" s="24">
        <v>108193</v>
      </c>
      <c r="AG72" s="24">
        <v>104064</v>
      </c>
      <c r="AH72" s="22">
        <v>96747</v>
      </c>
      <c r="AI72" s="22">
        <v>110301</v>
      </c>
      <c r="AJ72" s="22">
        <v>106818</v>
      </c>
      <c r="AK72" s="22">
        <v>106818</v>
      </c>
      <c r="AL72" s="22">
        <v>82246</v>
      </c>
      <c r="AM72" s="22">
        <v>103684</v>
      </c>
      <c r="AN72" s="22">
        <v>133989</v>
      </c>
      <c r="AO72" s="22">
        <v>143736</v>
      </c>
      <c r="AP72" s="22">
        <v>143736</v>
      </c>
      <c r="AQ72" s="25">
        <v>148355</v>
      </c>
      <c r="AR72" s="25">
        <v>151687</v>
      </c>
      <c r="AS72" s="25">
        <v>215577</v>
      </c>
      <c r="AT72" s="26">
        <v>202726</v>
      </c>
      <c r="AU72" s="26">
        <v>202726</v>
      </c>
      <c r="AV72" s="22">
        <v>174237</v>
      </c>
      <c r="AW72" s="22">
        <v>172253</v>
      </c>
      <c r="AX72" s="22">
        <v>197115</v>
      </c>
      <c r="AY72" s="27">
        <v>198494</v>
      </c>
      <c r="AZ72" s="27">
        <v>198494</v>
      </c>
      <c r="BA72" s="16">
        <v>51912</v>
      </c>
      <c r="BB72" s="16">
        <v>88089</v>
      </c>
      <c r="BC72" s="21">
        <v>107050</v>
      </c>
      <c r="BD72" s="16">
        <v>108193</v>
      </c>
      <c r="BE72" s="16">
        <v>104064</v>
      </c>
      <c r="BF72" s="28">
        <v>96747</v>
      </c>
      <c r="BG72" s="28">
        <v>110301</v>
      </c>
      <c r="BH72" s="28">
        <v>106818</v>
      </c>
      <c r="BI72" s="28">
        <v>82246</v>
      </c>
      <c r="BJ72" s="28">
        <v>103684</v>
      </c>
      <c r="BK72" s="28">
        <v>133989</v>
      </c>
      <c r="BL72" s="28">
        <v>143736</v>
      </c>
      <c r="BM72" s="29">
        <v>148355</v>
      </c>
      <c r="BN72" s="29">
        <v>151687</v>
      </c>
      <c r="BO72" s="29">
        <v>215577</v>
      </c>
      <c r="BP72" s="29">
        <v>202726</v>
      </c>
      <c r="BQ72" s="28">
        <v>174237</v>
      </c>
      <c r="BR72" s="28">
        <v>172253</v>
      </c>
      <c r="BS72" s="28">
        <v>197115</v>
      </c>
      <c r="BT72" s="30">
        <v>198494</v>
      </c>
      <c r="BU72" s="14"/>
      <c r="BV72" s="14"/>
      <c r="BW72" s="14"/>
      <c r="BX72" s="14"/>
      <c r="BY72" s="14"/>
      <c r="BZ72" s="14"/>
      <c r="CA72" s="14"/>
      <c r="CB72" s="14"/>
      <c r="CC72" s="14"/>
    </row>
    <row r="73" spans="1:82" s="33" customFormat="1" ht="15" customHeight="1">
      <c r="A73" s="34" t="s">
        <v>340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 t="s">
        <v>341</v>
      </c>
      <c r="P73" s="34"/>
      <c r="Q73" s="34"/>
      <c r="R73" s="34"/>
      <c r="S73" s="34"/>
      <c r="T73" s="34"/>
      <c r="U73" s="34">
        <v>19</v>
      </c>
      <c r="V73" s="34"/>
      <c r="W73" s="34"/>
      <c r="X73" s="34"/>
      <c r="Y73" s="34"/>
      <c r="Z73" s="34"/>
      <c r="AA73" s="34"/>
      <c r="AB73" s="35"/>
      <c r="AC73" s="36"/>
      <c r="AD73" s="35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5"/>
      <c r="BB73" s="36"/>
      <c r="BC73" s="35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5"/>
      <c r="BV73" s="38"/>
      <c r="BW73" s="38"/>
      <c r="BX73" s="38"/>
      <c r="BY73" s="38"/>
      <c r="BZ73" s="38"/>
      <c r="CA73" s="38"/>
      <c r="CB73" s="38"/>
      <c r="CC73" s="38"/>
      <c r="CD73" s="38"/>
    </row>
    <row r="74" spans="1:82" s="33" customFormat="1" ht="15" customHeight="1">
      <c r="A74" s="39" t="s">
        <v>342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 t="s">
        <v>343</v>
      </c>
      <c r="P74" s="39"/>
      <c r="Q74" s="39"/>
      <c r="R74" s="39"/>
      <c r="S74" s="39"/>
      <c r="T74" s="39"/>
      <c r="U74" s="39">
        <v>19</v>
      </c>
      <c r="V74" s="39" t="s">
        <v>149</v>
      </c>
      <c r="W74" s="39"/>
      <c r="X74" s="39"/>
      <c r="Y74" s="39"/>
      <c r="Z74" s="39"/>
      <c r="AA74" s="39" t="s">
        <v>344</v>
      </c>
      <c r="AB74" s="35"/>
      <c r="AC74" s="36"/>
      <c r="AD74" s="35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5"/>
      <c r="BB74" s="36"/>
      <c r="BC74" s="35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5"/>
      <c r="BV74" s="38"/>
      <c r="BW74" s="38"/>
      <c r="BX74" s="38"/>
      <c r="BY74" s="38"/>
      <c r="BZ74" s="38"/>
      <c r="CA74" s="38"/>
      <c r="CB74" s="38"/>
      <c r="CC74" s="38"/>
      <c r="CD74" s="38"/>
    </row>
    <row r="75" spans="1:82" s="33" customFormat="1" ht="15" customHeight="1">
      <c r="A75" s="34" t="s">
        <v>345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 t="s">
        <v>346</v>
      </c>
      <c r="P75" s="34"/>
      <c r="Q75" s="34"/>
      <c r="R75" s="34"/>
      <c r="S75" s="34"/>
      <c r="T75" s="34" t="s">
        <v>148</v>
      </c>
      <c r="U75" s="34">
        <v>19</v>
      </c>
      <c r="V75" s="34" t="s">
        <v>153</v>
      </c>
      <c r="W75" s="34" t="s">
        <v>154</v>
      </c>
      <c r="X75" s="34" t="s">
        <v>155</v>
      </c>
      <c r="Y75" s="34"/>
      <c r="Z75" s="34" t="s">
        <v>156</v>
      </c>
      <c r="AA75" s="34" t="s">
        <v>231</v>
      </c>
      <c r="AB75" s="35">
        <f t="shared" ref="AB75:BT75" si="0">SUM(AB12,AB19,AB14,AB15,AB16,AB17,AB18,AB20,AB21,AB22,AB23,AB24,AB25,AB26,AB28,AB29,AB30,AB31,AB32,AB33,AB34,AB35)-AB36</f>
        <v>0</v>
      </c>
      <c r="AC75" s="37">
        <f t="shared" si="0"/>
        <v>0</v>
      </c>
      <c r="AD75" s="37">
        <f t="shared" si="0"/>
        <v>-19408</v>
      </c>
      <c r="AE75" s="37">
        <f t="shared" si="0"/>
        <v>-5767</v>
      </c>
      <c r="AF75" s="37">
        <f t="shared" si="0"/>
        <v>-41217</v>
      </c>
      <c r="AG75" s="37">
        <f t="shared" si="0"/>
        <v>-10400</v>
      </c>
      <c r="AH75" s="37">
        <f t="shared" si="0"/>
        <v>-15124</v>
      </c>
      <c r="AI75" s="37">
        <f t="shared" si="0"/>
        <v>-26230</v>
      </c>
      <c r="AJ75" s="37">
        <f t="shared" si="0"/>
        <v>-5082</v>
      </c>
      <c r="AK75" s="37">
        <f t="shared" si="0"/>
        <v>-56836</v>
      </c>
      <c r="AL75" s="37">
        <f t="shared" si="0"/>
        <v>-14958</v>
      </c>
      <c r="AM75" s="37">
        <f t="shared" si="0"/>
        <v>-17206</v>
      </c>
      <c r="AN75" s="37">
        <f t="shared" si="0"/>
        <v>-37416</v>
      </c>
      <c r="AO75" s="37">
        <f t="shared" si="0"/>
        <v>-10746</v>
      </c>
      <c r="AP75" s="37">
        <f t="shared" si="0"/>
        <v>-80326</v>
      </c>
      <c r="AQ75" s="37">
        <f t="shared" si="0"/>
        <v>-25873</v>
      </c>
      <c r="AR75" s="37">
        <f t="shared" si="0"/>
        <v>-30121</v>
      </c>
      <c r="AS75" s="37">
        <f t="shared" si="0"/>
        <v>-55428</v>
      </c>
      <c r="AT75" s="37">
        <f t="shared" si="0"/>
        <v>-14383</v>
      </c>
      <c r="AU75" s="37">
        <f t="shared" si="0"/>
        <v>-125805</v>
      </c>
      <c r="AV75" s="37">
        <f t="shared" si="0"/>
        <v>-36117</v>
      </c>
      <c r="AW75" s="37">
        <f t="shared" si="0"/>
        <v>-31407</v>
      </c>
      <c r="AX75" s="37">
        <f t="shared" si="0"/>
        <v>-64898</v>
      </c>
      <c r="AY75" s="37">
        <f t="shared" si="0"/>
        <v>-18553</v>
      </c>
      <c r="AZ75" s="37">
        <f t="shared" si="0"/>
        <v>-150975</v>
      </c>
      <c r="BA75" s="37">
        <f t="shared" si="0"/>
        <v>0</v>
      </c>
      <c r="BB75" s="37">
        <f t="shared" si="0"/>
        <v>0</v>
      </c>
      <c r="BC75" s="37">
        <f t="shared" si="0"/>
        <v>-35450</v>
      </c>
      <c r="BD75" s="37">
        <f t="shared" si="0"/>
        <v>-41217</v>
      </c>
      <c r="BE75" s="37">
        <f t="shared" si="0"/>
        <v>-10400</v>
      </c>
      <c r="BF75" s="37">
        <f t="shared" si="0"/>
        <v>-25524</v>
      </c>
      <c r="BG75" s="37">
        <f t="shared" si="0"/>
        <v>-51754</v>
      </c>
      <c r="BH75" s="37">
        <f t="shared" si="0"/>
        <v>-56836</v>
      </c>
      <c r="BI75" s="37">
        <f t="shared" si="0"/>
        <v>-14958</v>
      </c>
      <c r="BJ75" s="37">
        <f t="shared" si="0"/>
        <v>-32164</v>
      </c>
      <c r="BK75" s="37">
        <f t="shared" si="0"/>
        <v>-69580</v>
      </c>
      <c r="BL75" s="37">
        <f t="shared" si="0"/>
        <v>-80326</v>
      </c>
      <c r="BM75" s="37">
        <f t="shared" si="0"/>
        <v>-25873</v>
      </c>
      <c r="BN75" s="37">
        <f t="shared" si="0"/>
        <v>-55994</v>
      </c>
      <c r="BO75" s="37">
        <f t="shared" si="0"/>
        <v>-111422</v>
      </c>
      <c r="BP75" s="37">
        <f t="shared" si="0"/>
        <v>-125805</v>
      </c>
      <c r="BQ75" s="37">
        <f t="shared" si="0"/>
        <v>-36117</v>
      </c>
      <c r="BR75" s="37">
        <f t="shared" si="0"/>
        <v>-67524</v>
      </c>
      <c r="BS75" s="37">
        <f t="shared" si="0"/>
        <v>-132422</v>
      </c>
      <c r="BT75" s="37">
        <f t="shared" si="0"/>
        <v>-150975</v>
      </c>
      <c r="BU75" s="37">
        <f>SUM(BU12,BU14,BU15,BU16,BU17,BU18,BU20,BU21,BU22,BU23,BU24,BU25,BU26,BU28,BU29,BU30,BU31,BU32,BU33,BU34,BU35)-BU36</f>
        <v>0</v>
      </c>
      <c r="BV75" s="38"/>
      <c r="BW75" s="38"/>
      <c r="BX75" s="38"/>
      <c r="BY75" s="38"/>
      <c r="BZ75" s="38"/>
      <c r="CA75" s="38"/>
      <c r="CB75" s="38"/>
      <c r="CC75" s="38"/>
      <c r="CD75" s="38"/>
    </row>
    <row r="76" spans="1:82" s="33" customFormat="1" ht="15" customHeight="1">
      <c r="A76" s="34" t="s">
        <v>347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 t="s">
        <v>348</v>
      </c>
      <c r="P76" s="34"/>
      <c r="Q76" s="34"/>
      <c r="R76" s="34"/>
      <c r="S76" s="34"/>
      <c r="T76" s="34" t="s">
        <v>148</v>
      </c>
      <c r="U76" s="34">
        <v>19</v>
      </c>
      <c r="V76" s="34" t="s">
        <v>153</v>
      </c>
      <c r="W76" s="34" t="s">
        <v>154</v>
      </c>
      <c r="X76" s="34" t="s">
        <v>155</v>
      </c>
      <c r="Y76" s="34"/>
      <c r="Z76" s="34" t="s">
        <v>156</v>
      </c>
      <c r="AA76" s="34" t="s">
        <v>276</v>
      </c>
      <c r="AB76" s="35">
        <f t="shared" ref="AB76:BT76" si="1">SUM(AB38,AB42,AB39,AB40,AB41,AB44,AB45,AB46,AB47,AB48,AB49,AB50)-AB51</f>
        <v>0</v>
      </c>
      <c r="AC76" s="37">
        <f t="shared" si="1"/>
        <v>0</v>
      </c>
      <c r="AD76" s="37">
        <f t="shared" si="1"/>
        <v>4817</v>
      </c>
      <c r="AE76" s="37">
        <f t="shared" si="1"/>
        <v>5672</v>
      </c>
      <c r="AF76" s="37">
        <f t="shared" si="1"/>
        <v>53454</v>
      </c>
      <c r="AG76" s="37">
        <f t="shared" si="1"/>
        <v>15592</v>
      </c>
      <c r="AH76" s="37">
        <f t="shared" si="1"/>
        <v>5575</v>
      </c>
      <c r="AI76" s="37">
        <f t="shared" si="1"/>
        <v>14271</v>
      </c>
      <c r="AJ76" s="37">
        <f t="shared" si="1"/>
        <v>7393</v>
      </c>
      <c r="AK76" s="37">
        <f t="shared" si="1"/>
        <v>42831</v>
      </c>
      <c r="AL76" s="37">
        <f t="shared" si="1"/>
        <v>61468</v>
      </c>
      <c r="AM76" s="37">
        <f t="shared" si="1"/>
        <v>5715</v>
      </c>
      <c r="AN76" s="37">
        <f t="shared" si="1"/>
        <v>8146</v>
      </c>
      <c r="AO76" s="37">
        <f t="shared" si="1"/>
        <v>3035</v>
      </c>
      <c r="AP76" s="37">
        <f t="shared" si="1"/>
        <v>78364</v>
      </c>
      <c r="AQ76" s="37">
        <f t="shared" si="1"/>
        <v>13923</v>
      </c>
      <c r="AR76" s="37">
        <f t="shared" si="1"/>
        <v>25561</v>
      </c>
      <c r="AS76" s="37">
        <f t="shared" si="1"/>
        <v>24304</v>
      </c>
      <c r="AT76" s="37">
        <f t="shared" si="1"/>
        <v>19976</v>
      </c>
      <c r="AU76" s="37">
        <f t="shared" si="1"/>
        <v>83764</v>
      </c>
      <c r="AV76" s="37">
        <f t="shared" si="1"/>
        <v>71670</v>
      </c>
      <c r="AW76" s="37">
        <f t="shared" si="1"/>
        <v>31584</v>
      </c>
      <c r="AX76" s="37">
        <f t="shared" si="1"/>
        <v>31055</v>
      </c>
      <c r="AY76" s="37">
        <f t="shared" si="1"/>
        <v>16751</v>
      </c>
      <c r="AZ76" s="37">
        <f t="shared" si="1"/>
        <v>151060</v>
      </c>
      <c r="BA76" s="37">
        <f t="shared" si="1"/>
        <v>0</v>
      </c>
      <c r="BB76" s="37">
        <f t="shared" si="1"/>
        <v>0</v>
      </c>
      <c r="BC76" s="37">
        <f t="shared" si="1"/>
        <v>47782</v>
      </c>
      <c r="BD76" s="37">
        <f t="shared" si="1"/>
        <v>53454</v>
      </c>
      <c r="BE76" s="37">
        <f t="shared" si="1"/>
        <v>15592</v>
      </c>
      <c r="BF76" s="37">
        <f t="shared" si="1"/>
        <v>21167</v>
      </c>
      <c r="BG76" s="37">
        <f t="shared" si="1"/>
        <v>35438</v>
      </c>
      <c r="BH76" s="37">
        <f t="shared" si="1"/>
        <v>42831</v>
      </c>
      <c r="BI76" s="37">
        <f t="shared" si="1"/>
        <v>61468</v>
      </c>
      <c r="BJ76" s="37">
        <f t="shared" si="1"/>
        <v>67183</v>
      </c>
      <c r="BK76" s="37">
        <f t="shared" si="1"/>
        <v>75329</v>
      </c>
      <c r="BL76" s="37">
        <f t="shared" si="1"/>
        <v>78364</v>
      </c>
      <c r="BM76" s="37">
        <f t="shared" si="1"/>
        <v>13923</v>
      </c>
      <c r="BN76" s="37">
        <f t="shared" si="1"/>
        <v>39484</v>
      </c>
      <c r="BO76" s="37">
        <f t="shared" si="1"/>
        <v>63788</v>
      </c>
      <c r="BP76" s="37">
        <f t="shared" si="1"/>
        <v>83764</v>
      </c>
      <c r="BQ76" s="37">
        <f t="shared" si="1"/>
        <v>71670</v>
      </c>
      <c r="BR76" s="37">
        <f t="shared" si="1"/>
        <v>103254</v>
      </c>
      <c r="BS76" s="37">
        <f t="shared" si="1"/>
        <v>134309</v>
      </c>
      <c r="BT76" s="37">
        <f t="shared" si="1"/>
        <v>151060</v>
      </c>
      <c r="BU76" s="37">
        <f>SUM(BU38,BU39,BU40,BU41,BU44,BU45,BU46,BU47,BU48,BU49,BU50)-BU51</f>
        <v>0</v>
      </c>
      <c r="BV76" s="38"/>
      <c r="BW76" s="38"/>
      <c r="BX76" s="38"/>
      <c r="BY76" s="38"/>
      <c r="BZ76" s="38"/>
      <c r="CA76" s="38"/>
      <c r="CB76" s="38"/>
      <c r="CC76" s="38"/>
      <c r="CD76" s="38"/>
    </row>
    <row r="77" spans="1:82" s="33" customFormat="1" ht="15" customHeight="1">
      <c r="A77" s="34" t="s">
        <v>349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 t="s">
        <v>350</v>
      </c>
      <c r="P77" s="34"/>
      <c r="Q77" s="34"/>
      <c r="R77" s="34"/>
      <c r="S77" s="34"/>
      <c r="T77" s="34" t="s">
        <v>148</v>
      </c>
      <c r="U77" s="34">
        <v>19</v>
      </c>
      <c r="V77" s="34" t="s">
        <v>153</v>
      </c>
      <c r="W77" s="34" t="s">
        <v>154</v>
      </c>
      <c r="X77" s="34" t="s">
        <v>155</v>
      </c>
      <c r="Y77" s="34"/>
      <c r="Z77" s="34" t="s">
        <v>156</v>
      </c>
      <c r="AA77" s="34" t="s">
        <v>327</v>
      </c>
      <c r="AB77" s="35">
        <f t="shared" ref="AB77:BV77" si="2">SUM(AB53,AB55,AB57,AB59,AB61,AB54,AB56,AB58,AB60,AB62,AB63,AB64,AB65,AB66,AB67)-AB68</f>
        <v>0</v>
      </c>
      <c r="AC77" s="37">
        <f t="shared" si="2"/>
        <v>0</v>
      </c>
      <c r="AD77" s="37">
        <f t="shared" si="2"/>
        <v>-4508</v>
      </c>
      <c r="AE77" s="37">
        <f t="shared" si="2"/>
        <v>-1035</v>
      </c>
      <c r="AF77" s="37">
        <f t="shared" si="2"/>
        <v>-87497</v>
      </c>
      <c r="AG77" s="37">
        <f t="shared" si="2"/>
        <v>-1111</v>
      </c>
      <c r="AH77" s="37">
        <f t="shared" si="2"/>
        <v>17235</v>
      </c>
      <c r="AI77" s="37">
        <f t="shared" si="2"/>
        <v>-1268</v>
      </c>
      <c r="AJ77" s="37">
        <f t="shared" si="2"/>
        <v>990</v>
      </c>
      <c r="AK77" s="37">
        <f t="shared" si="2"/>
        <v>15846</v>
      </c>
      <c r="AL77" s="37">
        <f t="shared" si="2"/>
        <v>-21312</v>
      </c>
      <c r="AM77" s="37">
        <f t="shared" si="2"/>
        <v>-9830</v>
      </c>
      <c r="AN77" s="37">
        <f t="shared" si="2"/>
        <v>710</v>
      </c>
      <c r="AO77" s="37">
        <f t="shared" si="2"/>
        <v>-2482</v>
      </c>
      <c r="AP77" s="37">
        <f t="shared" si="2"/>
        <v>-32914</v>
      </c>
      <c r="AQ77" s="37">
        <f t="shared" si="2"/>
        <v>8894</v>
      </c>
      <c r="AR77" s="37">
        <f t="shared" si="2"/>
        <v>416</v>
      </c>
      <c r="AS77" s="37">
        <f t="shared" si="2"/>
        <v>-34274</v>
      </c>
      <c r="AT77" s="37">
        <f t="shared" si="2"/>
        <v>4605</v>
      </c>
      <c r="AU77" s="37">
        <f t="shared" si="2"/>
        <v>-20359</v>
      </c>
      <c r="AV77" s="37">
        <f t="shared" si="2"/>
        <v>-4281</v>
      </c>
      <c r="AW77" s="37">
        <f t="shared" si="2"/>
        <v>3477</v>
      </c>
      <c r="AX77" s="37">
        <f t="shared" si="2"/>
        <v>8915</v>
      </c>
      <c r="AY77" s="37">
        <f t="shared" si="2"/>
        <v>-719</v>
      </c>
      <c r="AZ77" s="37">
        <f t="shared" si="2"/>
        <v>7392</v>
      </c>
      <c r="BA77" s="37">
        <f t="shared" si="2"/>
        <v>0</v>
      </c>
      <c r="BB77" s="37">
        <f t="shared" si="2"/>
        <v>0</v>
      </c>
      <c r="BC77" s="37">
        <f t="shared" si="2"/>
        <v>-86462</v>
      </c>
      <c r="BD77" s="37">
        <f t="shared" si="2"/>
        <v>-87497</v>
      </c>
      <c r="BE77" s="37">
        <f t="shared" si="2"/>
        <v>-1111</v>
      </c>
      <c r="BF77" s="37">
        <f t="shared" si="2"/>
        <v>16124</v>
      </c>
      <c r="BG77" s="37">
        <f t="shared" si="2"/>
        <v>14856</v>
      </c>
      <c r="BH77" s="37">
        <f t="shared" si="2"/>
        <v>15846</v>
      </c>
      <c r="BI77" s="37">
        <f t="shared" si="2"/>
        <v>-21312</v>
      </c>
      <c r="BJ77" s="37">
        <f t="shared" si="2"/>
        <v>-31142</v>
      </c>
      <c r="BK77" s="37">
        <f t="shared" si="2"/>
        <v>-30432</v>
      </c>
      <c r="BL77" s="37">
        <f t="shared" si="2"/>
        <v>-32914</v>
      </c>
      <c r="BM77" s="37">
        <f t="shared" si="2"/>
        <v>8894</v>
      </c>
      <c r="BN77" s="37">
        <f t="shared" si="2"/>
        <v>9310</v>
      </c>
      <c r="BO77" s="37">
        <f t="shared" si="2"/>
        <v>-24964</v>
      </c>
      <c r="BP77" s="37">
        <f t="shared" si="2"/>
        <v>-20359</v>
      </c>
      <c r="BQ77" s="37">
        <f t="shared" si="2"/>
        <v>-4281</v>
      </c>
      <c r="BR77" s="37">
        <f t="shared" si="2"/>
        <v>-804</v>
      </c>
      <c r="BS77" s="37">
        <f t="shared" si="2"/>
        <v>8111</v>
      </c>
      <c r="BT77" s="37">
        <f t="shared" si="2"/>
        <v>7392</v>
      </c>
      <c r="BU77" s="37">
        <f t="shared" si="2"/>
        <v>0</v>
      </c>
      <c r="BV77" s="37">
        <f t="shared" si="2"/>
        <v>0</v>
      </c>
      <c r="BW77" s="38"/>
      <c r="BX77" s="38"/>
      <c r="BY77" s="38"/>
      <c r="BZ77" s="38"/>
      <c r="CA77" s="38"/>
      <c r="CB77" s="38"/>
      <c r="CC77" s="38"/>
      <c r="CD77" s="38"/>
    </row>
    <row r="78" spans="1:82" s="33" customFormat="1" ht="15" customHeight="1">
      <c r="A78" s="34" t="s">
        <v>351</v>
      </c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 t="s">
        <v>352</v>
      </c>
      <c r="P78" s="34"/>
      <c r="Q78" s="34"/>
      <c r="R78" s="34"/>
      <c r="S78" s="34"/>
      <c r="T78" s="34" t="s">
        <v>148</v>
      </c>
      <c r="U78" s="34">
        <v>19</v>
      </c>
      <c r="V78" s="34" t="s">
        <v>153</v>
      </c>
      <c r="W78" s="34" t="s">
        <v>154</v>
      </c>
      <c r="X78" s="34" t="s">
        <v>155</v>
      </c>
      <c r="Y78" s="34"/>
      <c r="Z78" s="34" t="s">
        <v>156</v>
      </c>
      <c r="AA78" s="34" t="s">
        <v>353</v>
      </c>
      <c r="AB78" s="35">
        <f t="shared" ref="AB78:BU78" si="3">SUM(AB36,AB51,AB68,AB69)-AB70</f>
        <v>0</v>
      </c>
      <c r="AC78" s="37">
        <f t="shared" si="3"/>
        <v>0</v>
      </c>
      <c r="AD78" s="37">
        <f t="shared" si="3"/>
        <v>0</v>
      </c>
      <c r="AE78" s="37">
        <f t="shared" si="3"/>
        <v>0</v>
      </c>
      <c r="AF78" s="37">
        <f t="shared" si="3"/>
        <v>0</v>
      </c>
      <c r="AG78" s="37">
        <f t="shared" si="3"/>
        <v>0</v>
      </c>
      <c r="AH78" s="37">
        <f t="shared" si="3"/>
        <v>0</v>
      </c>
      <c r="AI78" s="37">
        <f t="shared" si="3"/>
        <v>0</v>
      </c>
      <c r="AJ78" s="37">
        <f t="shared" si="3"/>
        <v>0</v>
      </c>
      <c r="AK78" s="37">
        <f t="shared" si="3"/>
        <v>0</v>
      </c>
      <c r="AL78" s="37">
        <f t="shared" si="3"/>
        <v>0</v>
      </c>
      <c r="AM78" s="37">
        <f t="shared" si="3"/>
        <v>0</v>
      </c>
      <c r="AN78" s="37">
        <f t="shared" si="3"/>
        <v>0</v>
      </c>
      <c r="AO78" s="37">
        <f t="shared" si="3"/>
        <v>0</v>
      </c>
      <c r="AP78" s="37">
        <f t="shared" si="3"/>
        <v>0</v>
      </c>
      <c r="AQ78" s="37">
        <f t="shared" si="3"/>
        <v>0</v>
      </c>
      <c r="AR78" s="37">
        <f t="shared" si="3"/>
        <v>0</v>
      </c>
      <c r="AS78" s="37">
        <f t="shared" si="3"/>
        <v>0</v>
      </c>
      <c r="AT78" s="37">
        <f t="shared" si="3"/>
        <v>0</v>
      </c>
      <c r="AU78" s="37">
        <f t="shared" si="3"/>
        <v>0</v>
      </c>
      <c r="AV78" s="37">
        <f t="shared" si="3"/>
        <v>0</v>
      </c>
      <c r="AW78" s="37">
        <f t="shared" si="3"/>
        <v>0</v>
      </c>
      <c r="AX78" s="37">
        <f t="shared" si="3"/>
        <v>0</v>
      </c>
      <c r="AY78" s="37">
        <f t="shared" si="3"/>
        <v>0</v>
      </c>
      <c r="AZ78" s="37">
        <f t="shared" si="3"/>
        <v>0</v>
      </c>
      <c r="BA78" s="37">
        <f t="shared" si="3"/>
        <v>0</v>
      </c>
      <c r="BB78" s="37">
        <f t="shared" si="3"/>
        <v>0</v>
      </c>
      <c r="BC78" s="37">
        <f t="shared" si="3"/>
        <v>0</v>
      </c>
      <c r="BD78" s="37">
        <f t="shared" si="3"/>
        <v>0</v>
      </c>
      <c r="BE78" s="37">
        <f t="shared" si="3"/>
        <v>0</v>
      </c>
      <c r="BF78" s="37">
        <f t="shared" si="3"/>
        <v>0</v>
      </c>
      <c r="BG78" s="37">
        <f t="shared" si="3"/>
        <v>0</v>
      </c>
      <c r="BH78" s="37">
        <f t="shared" si="3"/>
        <v>0</v>
      </c>
      <c r="BI78" s="37">
        <f t="shared" si="3"/>
        <v>0</v>
      </c>
      <c r="BJ78" s="37">
        <f t="shared" si="3"/>
        <v>0</v>
      </c>
      <c r="BK78" s="37">
        <f t="shared" si="3"/>
        <v>0</v>
      </c>
      <c r="BL78" s="37">
        <f t="shared" si="3"/>
        <v>0</v>
      </c>
      <c r="BM78" s="37">
        <f t="shared" si="3"/>
        <v>0</v>
      </c>
      <c r="BN78" s="37">
        <f t="shared" si="3"/>
        <v>0</v>
      </c>
      <c r="BO78" s="37">
        <f t="shared" si="3"/>
        <v>0</v>
      </c>
      <c r="BP78" s="37">
        <f t="shared" si="3"/>
        <v>0</v>
      </c>
      <c r="BQ78" s="37">
        <f t="shared" si="3"/>
        <v>0</v>
      </c>
      <c r="BR78" s="37">
        <f t="shared" si="3"/>
        <v>0</v>
      </c>
      <c r="BS78" s="37">
        <f t="shared" si="3"/>
        <v>0</v>
      </c>
      <c r="BT78" s="37">
        <f t="shared" si="3"/>
        <v>0</v>
      </c>
      <c r="BU78" s="37">
        <f t="shared" si="3"/>
        <v>0</v>
      </c>
      <c r="BV78" s="38"/>
      <c r="BW78" s="38"/>
      <c r="BX78" s="38"/>
      <c r="BY78" s="38"/>
      <c r="BZ78" s="38"/>
      <c r="CA78" s="38"/>
      <c r="CB78" s="38"/>
      <c r="CC78" s="38"/>
      <c r="CD78" s="38"/>
    </row>
    <row r="79" spans="1:82" s="33" customFormat="1" ht="15" customHeight="1">
      <c r="A79" s="34" t="s">
        <v>354</v>
      </c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 t="s">
        <v>355</v>
      </c>
      <c r="P79" s="34"/>
      <c r="Q79" s="34"/>
      <c r="R79" s="34"/>
      <c r="S79" s="34"/>
      <c r="T79" s="34" t="s">
        <v>148</v>
      </c>
      <c r="U79" s="34">
        <v>19</v>
      </c>
      <c r="V79" s="34" t="s">
        <v>153</v>
      </c>
      <c r="W79" s="34" t="s">
        <v>154</v>
      </c>
      <c r="X79" s="34" t="s">
        <v>155</v>
      </c>
      <c r="Y79" s="34"/>
      <c r="Z79" s="34" t="s">
        <v>156</v>
      </c>
      <c r="AA79" s="34" t="s">
        <v>356</v>
      </c>
      <c r="AB79" s="40">
        <f t="shared" ref="AB79:BT79" si="4">SUM(AB70,AB71)-AB72</f>
        <v>0</v>
      </c>
      <c r="AC79" s="41">
        <f t="shared" si="4"/>
        <v>0</v>
      </c>
      <c r="AD79" s="41">
        <f t="shared" si="4"/>
        <v>0</v>
      </c>
      <c r="AE79" s="41">
        <f t="shared" si="4"/>
        <v>0</v>
      </c>
      <c r="AF79" s="41">
        <f t="shared" si="4"/>
        <v>0</v>
      </c>
      <c r="AG79" s="41">
        <f t="shared" si="4"/>
        <v>0</v>
      </c>
      <c r="AH79" s="41">
        <f t="shared" si="4"/>
        <v>0</v>
      </c>
      <c r="AI79" s="41">
        <f t="shared" si="4"/>
        <v>0</v>
      </c>
      <c r="AJ79" s="41">
        <f t="shared" si="4"/>
        <v>0</v>
      </c>
      <c r="AK79" s="41">
        <f t="shared" si="4"/>
        <v>0</v>
      </c>
      <c r="AL79" s="41">
        <f t="shared" si="4"/>
        <v>0</v>
      </c>
      <c r="AM79" s="41">
        <f t="shared" si="4"/>
        <v>0</v>
      </c>
      <c r="AN79" s="41">
        <f t="shared" si="4"/>
        <v>0</v>
      </c>
      <c r="AO79" s="41">
        <f t="shared" si="4"/>
        <v>0</v>
      </c>
      <c r="AP79" s="41">
        <f t="shared" si="4"/>
        <v>0</v>
      </c>
      <c r="AQ79" s="41">
        <f t="shared" si="4"/>
        <v>0</v>
      </c>
      <c r="AR79" s="41">
        <f t="shared" si="4"/>
        <v>0</v>
      </c>
      <c r="AS79" s="41">
        <f t="shared" si="4"/>
        <v>0</v>
      </c>
      <c r="AT79" s="41">
        <f t="shared" si="4"/>
        <v>0</v>
      </c>
      <c r="AU79" s="41">
        <f t="shared" si="4"/>
        <v>0</v>
      </c>
      <c r="AV79" s="41">
        <f t="shared" si="4"/>
        <v>0</v>
      </c>
      <c r="AW79" s="41">
        <f t="shared" si="4"/>
        <v>0</v>
      </c>
      <c r="AX79" s="41">
        <f t="shared" si="4"/>
        <v>0</v>
      </c>
      <c r="AY79" s="41">
        <f t="shared" si="4"/>
        <v>0</v>
      </c>
      <c r="AZ79" s="41">
        <f t="shared" si="4"/>
        <v>0</v>
      </c>
      <c r="BA79" s="41">
        <f t="shared" si="4"/>
        <v>0</v>
      </c>
      <c r="BB79" s="41">
        <f t="shared" si="4"/>
        <v>0</v>
      </c>
      <c r="BC79" s="41">
        <f t="shared" si="4"/>
        <v>0</v>
      </c>
      <c r="BD79" s="41">
        <f t="shared" si="4"/>
        <v>0</v>
      </c>
      <c r="BE79" s="41">
        <f t="shared" si="4"/>
        <v>0</v>
      </c>
      <c r="BF79" s="41">
        <f t="shared" si="4"/>
        <v>0</v>
      </c>
      <c r="BG79" s="41">
        <f t="shared" si="4"/>
        <v>0</v>
      </c>
      <c r="BH79" s="41">
        <f t="shared" si="4"/>
        <v>0</v>
      </c>
      <c r="BI79" s="41">
        <f t="shared" si="4"/>
        <v>0</v>
      </c>
      <c r="BJ79" s="41">
        <f t="shared" si="4"/>
        <v>0</v>
      </c>
      <c r="BK79" s="41">
        <f t="shared" si="4"/>
        <v>0</v>
      </c>
      <c r="BL79" s="41">
        <f t="shared" si="4"/>
        <v>0</v>
      </c>
      <c r="BM79" s="41">
        <f t="shared" si="4"/>
        <v>0</v>
      </c>
      <c r="BN79" s="41">
        <f t="shared" si="4"/>
        <v>0</v>
      </c>
      <c r="BO79" s="41">
        <f t="shared" si="4"/>
        <v>0</v>
      </c>
      <c r="BP79" s="41">
        <f t="shared" si="4"/>
        <v>0</v>
      </c>
      <c r="BQ79" s="41">
        <f t="shared" si="4"/>
        <v>0</v>
      </c>
      <c r="BR79" s="41">
        <f t="shared" si="4"/>
        <v>0</v>
      </c>
      <c r="BS79" s="41">
        <f t="shared" si="4"/>
        <v>0</v>
      </c>
      <c r="BT79" s="41">
        <f t="shared" si="4"/>
        <v>0</v>
      </c>
      <c r="BU79" s="38"/>
      <c r="BV79" s="38"/>
      <c r="BW79" s="38"/>
      <c r="BX79" s="38"/>
      <c r="BY79" s="38"/>
      <c r="BZ79" s="38"/>
      <c r="CA79" s="38"/>
      <c r="CB79" s="38"/>
      <c r="CC79" s="38"/>
      <c r="CD79" s="38"/>
    </row>
    <row r="80" spans="1:82" ht="15" customHeight="1"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 spans="1:82" ht="15" customHeight="1"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spans="1:82" s="42" customFormat="1" ht="15" customHeight="1">
      <c r="A82" s="43" t="s">
        <v>357</v>
      </c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 t="s">
        <v>358</v>
      </c>
      <c r="P82" s="43"/>
      <c r="Q82" s="43"/>
      <c r="R82" s="43"/>
      <c r="S82" s="43"/>
      <c r="T82" s="43"/>
      <c r="U82" s="43">
        <v>19</v>
      </c>
      <c r="V82" s="43" t="s">
        <v>149</v>
      </c>
      <c r="W82" s="43"/>
      <c r="X82" s="43"/>
      <c r="Y82" s="43"/>
      <c r="Z82" s="43"/>
      <c r="AA82" s="43" t="s">
        <v>359</v>
      </c>
      <c r="AB82" s="44"/>
      <c r="AC82" s="44"/>
      <c r="AD82" s="44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4"/>
      <c r="BB82" s="44"/>
      <c r="BC82" s="44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44"/>
      <c r="BV82" s="45"/>
      <c r="BW82" s="45"/>
      <c r="BX82" s="45"/>
      <c r="BY82" s="45"/>
      <c r="BZ82" s="45"/>
      <c r="CA82" s="45"/>
      <c r="CB82" s="45"/>
      <c r="CC82" s="45"/>
      <c r="CD82" s="45"/>
    </row>
    <row r="83" spans="1:82" s="33" customFormat="1" ht="15" customHeight="1">
      <c r="A83" s="34" t="s">
        <v>360</v>
      </c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 t="s">
        <v>361</v>
      </c>
      <c r="P83" s="34"/>
      <c r="Q83" s="34"/>
      <c r="R83" s="34"/>
      <c r="S83" s="34"/>
      <c r="T83" s="34"/>
      <c r="U83" s="34">
        <v>19</v>
      </c>
      <c r="V83" s="34" t="s">
        <v>153</v>
      </c>
      <c r="W83" s="34" t="s">
        <v>154</v>
      </c>
      <c r="X83" s="34" t="s">
        <v>362</v>
      </c>
      <c r="Y83" s="34"/>
      <c r="Z83" s="34" t="s">
        <v>156</v>
      </c>
      <c r="AA83" s="34" t="s">
        <v>231</v>
      </c>
      <c r="AB83" s="40">
        <f t="shared" ref="AB83:BG83" si="5">AB12+AB14+AB15+AB16+AB17+AB18+AB19+AB20+AB21+AB22+AB23+AB24+AB25+AB26+AB28+AB29+AB30+AB31+AB32+AB33+AB34+AB35-AB36</f>
        <v>0</v>
      </c>
      <c r="AC83" s="41">
        <f t="shared" si="5"/>
        <v>0</v>
      </c>
      <c r="AD83" s="41">
        <f t="shared" si="5"/>
        <v>-19408</v>
      </c>
      <c r="AE83" s="41">
        <f t="shared" si="5"/>
        <v>-5767</v>
      </c>
      <c r="AF83" s="41">
        <f t="shared" si="5"/>
        <v>-41217</v>
      </c>
      <c r="AG83" s="41">
        <f t="shared" si="5"/>
        <v>-10400</v>
      </c>
      <c r="AH83" s="41">
        <f t="shared" si="5"/>
        <v>-15124</v>
      </c>
      <c r="AI83" s="41">
        <f t="shared" si="5"/>
        <v>-26230</v>
      </c>
      <c r="AJ83" s="41">
        <f t="shared" si="5"/>
        <v>-5082</v>
      </c>
      <c r="AK83" s="41">
        <f t="shared" si="5"/>
        <v>-56836</v>
      </c>
      <c r="AL83" s="41">
        <f t="shared" si="5"/>
        <v>-14958</v>
      </c>
      <c r="AM83" s="41">
        <f t="shared" si="5"/>
        <v>-17206</v>
      </c>
      <c r="AN83" s="41">
        <f t="shared" si="5"/>
        <v>-37416</v>
      </c>
      <c r="AO83" s="41">
        <f t="shared" si="5"/>
        <v>-10746</v>
      </c>
      <c r="AP83" s="41">
        <f t="shared" si="5"/>
        <v>-80326</v>
      </c>
      <c r="AQ83" s="41">
        <f t="shared" si="5"/>
        <v>-25873</v>
      </c>
      <c r="AR83" s="41">
        <f t="shared" si="5"/>
        <v>-30121</v>
      </c>
      <c r="AS83" s="41">
        <f t="shared" si="5"/>
        <v>-55428</v>
      </c>
      <c r="AT83" s="41">
        <f t="shared" si="5"/>
        <v>-14383</v>
      </c>
      <c r="AU83" s="41">
        <f t="shared" si="5"/>
        <v>-125805</v>
      </c>
      <c r="AV83" s="41">
        <f t="shared" si="5"/>
        <v>-36117</v>
      </c>
      <c r="AW83" s="41">
        <f t="shared" si="5"/>
        <v>-31407</v>
      </c>
      <c r="AX83" s="41">
        <f t="shared" si="5"/>
        <v>-64898</v>
      </c>
      <c r="AY83" s="41">
        <f t="shared" si="5"/>
        <v>-18553</v>
      </c>
      <c r="AZ83" s="41">
        <f t="shared" si="5"/>
        <v>-150975</v>
      </c>
      <c r="BA83" s="41">
        <f t="shared" si="5"/>
        <v>0</v>
      </c>
      <c r="BB83" s="41">
        <f t="shared" si="5"/>
        <v>0</v>
      </c>
      <c r="BC83" s="41">
        <f t="shared" si="5"/>
        <v>-35450</v>
      </c>
      <c r="BD83" s="41">
        <f t="shared" si="5"/>
        <v>-41217</v>
      </c>
      <c r="BE83" s="41">
        <f t="shared" si="5"/>
        <v>-10400</v>
      </c>
      <c r="BF83" s="41">
        <f t="shared" si="5"/>
        <v>-25524</v>
      </c>
      <c r="BG83" s="41">
        <f t="shared" si="5"/>
        <v>-51754</v>
      </c>
      <c r="BH83" s="41">
        <f t="shared" ref="BH83:CC83" si="6">BH12+BH14+BH15+BH16+BH17+BH18+BH19+BH20+BH21+BH22+BH23+BH24+BH25+BH26+BH28+BH29+BH30+BH31+BH32+BH33+BH34+BH35-BH36</f>
        <v>-56836</v>
      </c>
      <c r="BI83" s="41">
        <f t="shared" si="6"/>
        <v>-14958</v>
      </c>
      <c r="BJ83" s="41">
        <f t="shared" si="6"/>
        <v>-32164</v>
      </c>
      <c r="BK83" s="41">
        <f t="shared" si="6"/>
        <v>-69580</v>
      </c>
      <c r="BL83" s="41">
        <f t="shared" si="6"/>
        <v>-80326</v>
      </c>
      <c r="BM83" s="41">
        <f t="shared" si="6"/>
        <v>-25873</v>
      </c>
      <c r="BN83" s="41">
        <f t="shared" si="6"/>
        <v>-55994</v>
      </c>
      <c r="BO83" s="41">
        <f t="shared" si="6"/>
        <v>-111422</v>
      </c>
      <c r="BP83" s="41">
        <f t="shared" si="6"/>
        <v>-125805</v>
      </c>
      <c r="BQ83" s="41">
        <f t="shared" si="6"/>
        <v>-36117</v>
      </c>
      <c r="BR83" s="41">
        <f t="shared" si="6"/>
        <v>-67524</v>
      </c>
      <c r="BS83" s="41">
        <f t="shared" si="6"/>
        <v>-132422</v>
      </c>
      <c r="BT83" s="41">
        <f t="shared" si="6"/>
        <v>-150975</v>
      </c>
      <c r="BU83" s="41">
        <f t="shared" si="6"/>
        <v>0</v>
      </c>
      <c r="BV83" s="41">
        <f t="shared" si="6"/>
        <v>0</v>
      </c>
      <c r="BW83" s="41">
        <f t="shared" si="6"/>
        <v>0</v>
      </c>
      <c r="BX83" s="41">
        <f t="shared" si="6"/>
        <v>0</v>
      </c>
      <c r="BY83" s="41">
        <f t="shared" si="6"/>
        <v>0</v>
      </c>
      <c r="BZ83" s="41">
        <f t="shared" si="6"/>
        <v>0</v>
      </c>
      <c r="CA83" s="41">
        <f t="shared" si="6"/>
        <v>0</v>
      </c>
      <c r="CB83" s="41">
        <f t="shared" si="6"/>
        <v>0</v>
      </c>
      <c r="CC83" s="41">
        <f t="shared" si="6"/>
        <v>0</v>
      </c>
      <c r="CD83" s="45"/>
    </row>
    <row r="84" spans="1:82" s="33" customFormat="1" ht="15" customHeight="1">
      <c r="A84" s="34" t="s">
        <v>363</v>
      </c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 t="s">
        <v>364</v>
      </c>
      <c r="P84" s="34"/>
      <c r="Q84" s="34"/>
      <c r="R84" s="34"/>
      <c r="S84" s="34"/>
      <c r="T84" s="34"/>
      <c r="U84" s="34">
        <v>19</v>
      </c>
      <c r="V84" s="34" t="s">
        <v>153</v>
      </c>
      <c r="W84" s="34" t="s">
        <v>154</v>
      </c>
      <c r="X84" s="34" t="s">
        <v>362</v>
      </c>
      <c r="Y84" s="34"/>
      <c r="Z84" s="34" t="s">
        <v>156</v>
      </c>
      <c r="AA84" s="34" t="s">
        <v>276</v>
      </c>
      <c r="AB84" s="40">
        <f t="shared" ref="AB84:BG84" si="7">AB38+AB39+AB40+AB41+AB44+AB45+AB46+AB47+AB48+AB49+AB50-AB51+AB42</f>
        <v>0</v>
      </c>
      <c r="AC84" s="41">
        <f t="shared" si="7"/>
        <v>0</v>
      </c>
      <c r="AD84" s="41">
        <f t="shared" si="7"/>
        <v>4817</v>
      </c>
      <c r="AE84" s="41">
        <f t="shared" si="7"/>
        <v>5672</v>
      </c>
      <c r="AF84" s="41">
        <f t="shared" si="7"/>
        <v>53454</v>
      </c>
      <c r="AG84" s="41">
        <f t="shared" si="7"/>
        <v>15592</v>
      </c>
      <c r="AH84" s="41">
        <f t="shared" si="7"/>
        <v>5575</v>
      </c>
      <c r="AI84" s="41">
        <f t="shared" si="7"/>
        <v>14271</v>
      </c>
      <c r="AJ84" s="41">
        <f t="shared" si="7"/>
        <v>7393</v>
      </c>
      <c r="AK84" s="41">
        <f t="shared" si="7"/>
        <v>42831</v>
      </c>
      <c r="AL84" s="41">
        <f t="shared" si="7"/>
        <v>61468</v>
      </c>
      <c r="AM84" s="41">
        <f t="shared" si="7"/>
        <v>5715</v>
      </c>
      <c r="AN84" s="41">
        <f t="shared" si="7"/>
        <v>8146</v>
      </c>
      <c r="AO84" s="41">
        <f t="shared" si="7"/>
        <v>3035</v>
      </c>
      <c r="AP84" s="41">
        <f t="shared" si="7"/>
        <v>78364</v>
      </c>
      <c r="AQ84" s="41">
        <f t="shared" si="7"/>
        <v>13923</v>
      </c>
      <c r="AR84" s="41">
        <f t="shared" si="7"/>
        <v>25561</v>
      </c>
      <c r="AS84" s="41">
        <f t="shared" si="7"/>
        <v>24304</v>
      </c>
      <c r="AT84" s="41">
        <f t="shared" si="7"/>
        <v>19976</v>
      </c>
      <c r="AU84" s="41">
        <f t="shared" si="7"/>
        <v>83764</v>
      </c>
      <c r="AV84" s="41">
        <f t="shared" si="7"/>
        <v>71670</v>
      </c>
      <c r="AW84" s="41">
        <f t="shared" si="7"/>
        <v>31584</v>
      </c>
      <c r="AX84" s="41">
        <f t="shared" si="7"/>
        <v>31055</v>
      </c>
      <c r="AY84" s="41">
        <f t="shared" si="7"/>
        <v>16751</v>
      </c>
      <c r="AZ84" s="41">
        <f t="shared" si="7"/>
        <v>151060</v>
      </c>
      <c r="BA84" s="41">
        <f t="shared" si="7"/>
        <v>0</v>
      </c>
      <c r="BB84" s="41">
        <f t="shared" si="7"/>
        <v>0</v>
      </c>
      <c r="BC84" s="41">
        <f t="shared" si="7"/>
        <v>47782</v>
      </c>
      <c r="BD84" s="41">
        <f t="shared" si="7"/>
        <v>53454</v>
      </c>
      <c r="BE84" s="41">
        <f t="shared" si="7"/>
        <v>15592</v>
      </c>
      <c r="BF84" s="41">
        <f t="shared" si="7"/>
        <v>21167</v>
      </c>
      <c r="BG84" s="41">
        <f t="shared" si="7"/>
        <v>35438</v>
      </c>
      <c r="BH84" s="41">
        <f t="shared" ref="BH84:CC84" si="8">BH38+BH39+BH40+BH41+BH44+BH45+BH46+BH47+BH48+BH49+BH50-BH51+BH42</f>
        <v>42831</v>
      </c>
      <c r="BI84" s="41">
        <f t="shared" si="8"/>
        <v>61468</v>
      </c>
      <c r="BJ84" s="41">
        <f t="shared" si="8"/>
        <v>67183</v>
      </c>
      <c r="BK84" s="41">
        <f t="shared" si="8"/>
        <v>75329</v>
      </c>
      <c r="BL84" s="41">
        <f t="shared" si="8"/>
        <v>78364</v>
      </c>
      <c r="BM84" s="41">
        <f t="shared" si="8"/>
        <v>13923</v>
      </c>
      <c r="BN84" s="41">
        <f t="shared" si="8"/>
        <v>39484</v>
      </c>
      <c r="BO84" s="41">
        <f t="shared" si="8"/>
        <v>63788</v>
      </c>
      <c r="BP84" s="41">
        <f t="shared" si="8"/>
        <v>83764</v>
      </c>
      <c r="BQ84" s="41">
        <f t="shared" si="8"/>
        <v>71670</v>
      </c>
      <c r="BR84" s="41">
        <f t="shared" si="8"/>
        <v>103254</v>
      </c>
      <c r="BS84" s="41">
        <f t="shared" si="8"/>
        <v>134309</v>
      </c>
      <c r="BT84" s="41">
        <f t="shared" si="8"/>
        <v>151060</v>
      </c>
      <c r="BU84" s="41">
        <f t="shared" si="8"/>
        <v>0</v>
      </c>
      <c r="BV84" s="41">
        <f t="shared" si="8"/>
        <v>0</v>
      </c>
      <c r="BW84" s="41">
        <f t="shared" si="8"/>
        <v>0</v>
      </c>
      <c r="BX84" s="41">
        <f t="shared" si="8"/>
        <v>0</v>
      </c>
      <c r="BY84" s="41">
        <f t="shared" si="8"/>
        <v>0</v>
      </c>
      <c r="BZ84" s="41">
        <f t="shared" si="8"/>
        <v>0</v>
      </c>
      <c r="CA84" s="41">
        <f t="shared" si="8"/>
        <v>0</v>
      </c>
      <c r="CB84" s="41">
        <f t="shared" si="8"/>
        <v>0</v>
      </c>
      <c r="CC84" s="41">
        <f t="shared" si="8"/>
        <v>0</v>
      </c>
      <c r="CD84" s="45"/>
    </row>
    <row r="85" spans="1:82" s="33" customFormat="1" ht="15" customHeight="1">
      <c r="A85" s="34" t="s">
        <v>365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 t="s">
        <v>366</v>
      </c>
      <c r="P85" s="34"/>
      <c r="Q85" s="34"/>
      <c r="R85" s="34"/>
      <c r="S85" s="34"/>
      <c r="T85" s="34"/>
      <c r="U85" s="34">
        <v>19</v>
      </c>
      <c r="V85" s="34" t="s">
        <v>153</v>
      </c>
      <c r="W85" s="34" t="s">
        <v>154</v>
      </c>
      <c r="X85" s="34" t="s">
        <v>362</v>
      </c>
      <c r="Y85" s="34"/>
      <c r="Z85" s="34" t="s">
        <v>156</v>
      </c>
      <c r="AA85" s="34" t="s">
        <v>327</v>
      </c>
      <c r="AB85" s="40">
        <f t="shared" ref="AB85:BG85" si="9">AB53+AB54+AB55+AB56+AB57+AB58+AB59+AB60+AB61+AB62+AB63+AB64+AB65+AB66+AB67-AB68</f>
        <v>0</v>
      </c>
      <c r="AC85" s="41">
        <f t="shared" si="9"/>
        <v>0</v>
      </c>
      <c r="AD85" s="41">
        <f t="shared" si="9"/>
        <v>-4508</v>
      </c>
      <c r="AE85" s="41">
        <f t="shared" si="9"/>
        <v>-1035</v>
      </c>
      <c r="AF85" s="41">
        <f t="shared" si="9"/>
        <v>-87497</v>
      </c>
      <c r="AG85" s="41">
        <f t="shared" si="9"/>
        <v>-1111</v>
      </c>
      <c r="AH85" s="41">
        <f t="shared" si="9"/>
        <v>17235</v>
      </c>
      <c r="AI85" s="41">
        <f t="shared" si="9"/>
        <v>-1268</v>
      </c>
      <c r="AJ85" s="41">
        <f t="shared" si="9"/>
        <v>990</v>
      </c>
      <c r="AK85" s="41">
        <f t="shared" si="9"/>
        <v>15846</v>
      </c>
      <c r="AL85" s="41">
        <f t="shared" si="9"/>
        <v>-21312</v>
      </c>
      <c r="AM85" s="41">
        <f t="shared" si="9"/>
        <v>-9830</v>
      </c>
      <c r="AN85" s="41">
        <f t="shared" si="9"/>
        <v>710</v>
      </c>
      <c r="AO85" s="41">
        <f t="shared" si="9"/>
        <v>-2482</v>
      </c>
      <c r="AP85" s="41">
        <f t="shared" si="9"/>
        <v>-32914</v>
      </c>
      <c r="AQ85" s="41">
        <f t="shared" si="9"/>
        <v>8894</v>
      </c>
      <c r="AR85" s="41">
        <f t="shared" si="9"/>
        <v>416</v>
      </c>
      <c r="AS85" s="41">
        <f t="shared" si="9"/>
        <v>-34274</v>
      </c>
      <c r="AT85" s="41">
        <f t="shared" si="9"/>
        <v>4605</v>
      </c>
      <c r="AU85" s="41">
        <f t="shared" si="9"/>
        <v>-20359</v>
      </c>
      <c r="AV85" s="41">
        <f t="shared" si="9"/>
        <v>-4281</v>
      </c>
      <c r="AW85" s="41">
        <f t="shared" si="9"/>
        <v>3477</v>
      </c>
      <c r="AX85" s="41">
        <f t="shared" si="9"/>
        <v>8915</v>
      </c>
      <c r="AY85" s="41">
        <f t="shared" si="9"/>
        <v>-719</v>
      </c>
      <c r="AZ85" s="41">
        <f t="shared" si="9"/>
        <v>7392</v>
      </c>
      <c r="BA85" s="41">
        <f t="shared" si="9"/>
        <v>0</v>
      </c>
      <c r="BB85" s="41">
        <f t="shared" si="9"/>
        <v>0</v>
      </c>
      <c r="BC85" s="41">
        <f t="shared" si="9"/>
        <v>-86462</v>
      </c>
      <c r="BD85" s="41">
        <f t="shared" si="9"/>
        <v>-87497</v>
      </c>
      <c r="BE85" s="41">
        <f t="shared" si="9"/>
        <v>-1111</v>
      </c>
      <c r="BF85" s="41">
        <f t="shared" si="9"/>
        <v>16124</v>
      </c>
      <c r="BG85" s="41">
        <f t="shared" si="9"/>
        <v>14856</v>
      </c>
      <c r="BH85" s="41">
        <f t="shared" ref="BH85:CC85" si="10">BH53+BH54+BH55+BH56+BH57+BH58+BH59+BH60+BH61+BH62+BH63+BH64+BH65+BH66+BH67-BH68</f>
        <v>15846</v>
      </c>
      <c r="BI85" s="41">
        <f t="shared" si="10"/>
        <v>-21312</v>
      </c>
      <c r="BJ85" s="41">
        <f t="shared" si="10"/>
        <v>-31142</v>
      </c>
      <c r="BK85" s="41">
        <f t="shared" si="10"/>
        <v>-30432</v>
      </c>
      <c r="BL85" s="41">
        <f t="shared" si="10"/>
        <v>-32914</v>
      </c>
      <c r="BM85" s="41">
        <f t="shared" si="10"/>
        <v>8894</v>
      </c>
      <c r="BN85" s="41">
        <f t="shared" si="10"/>
        <v>9310</v>
      </c>
      <c r="BO85" s="41">
        <f t="shared" si="10"/>
        <v>-24964</v>
      </c>
      <c r="BP85" s="41">
        <f t="shared" si="10"/>
        <v>-20359</v>
      </c>
      <c r="BQ85" s="41">
        <f t="shared" si="10"/>
        <v>-4281</v>
      </c>
      <c r="BR85" s="41">
        <f t="shared" si="10"/>
        <v>-804</v>
      </c>
      <c r="BS85" s="41">
        <f t="shared" si="10"/>
        <v>8111</v>
      </c>
      <c r="BT85" s="41">
        <f t="shared" si="10"/>
        <v>7392</v>
      </c>
      <c r="BU85" s="41">
        <f t="shared" si="10"/>
        <v>0</v>
      </c>
      <c r="BV85" s="41">
        <f t="shared" si="10"/>
        <v>0</v>
      </c>
      <c r="BW85" s="41">
        <f t="shared" si="10"/>
        <v>0</v>
      </c>
      <c r="BX85" s="41">
        <f t="shared" si="10"/>
        <v>0</v>
      </c>
      <c r="BY85" s="41">
        <f t="shared" si="10"/>
        <v>0</v>
      </c>
      <c r="BZ85" s="41">
        <f t="shared" si="10"/>
        <v>0</v>
      </c>
      <c r="CA85" s="41">
        <f t="shared" si="10"/>
        <v>0</v>
      </c>
      <c r="CB85" s="41">
        <f t="shared" si="10"/>
        <v>0</v>
      </c>
      <c r="CC85" s="41">
        <f t="shared" si="10"/>
        <v>0</v>
      </c>
      <c r="CD85" s="45"/>
    </row>
    <row r="86" spans="1:82" s="33" customFormat="1" ht="15" customHeight="1">
      <c r="A86" s="34" t="s">
        <v>367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 t="s">
        <v>368</v>
      </c>
      <c r="P86" s="34"/>
      <c r="Q86" s="34"/>
      <c r="R86" s="34"/>
      <c r="S86" s="34"/>
      <c r="T86" s="34"/>
      <c r="U86" s="34">
        <v>19</v>
      </c>
      <c r="V86" s="34" t="s">
        <v>153</v>
      </c>
      <c r="W86" s="34" t="s">
        <v>154</v>
      </c>
      <c r="X86" s="34" t="s">
        <v>362</v>
      </c>
      <c r="Y86" s="34"/>
      <c r="Z86" s="34" t="s">
        <v>156</v>
      </c>
      <c r="AA86" s="34" t="s">
        <v>353</v>
      </c>
      <c r="AB86" s="40">
        <f t="shared" ref="AB86:BG86" si="11">AB36+AB51+AB68+AB69-AB70</f>
        <v>0</v>
      </c>
      <c r="AC86" s="41">
        <f t="shared" si="11"/>
        <v>0</v>
      </c>
      <c r="AD86" s="41">
        <f t="shared" si="11"/>
        <v>0</v>
      </c>
      <c r="AE86" s="41">
        <f t="shared" si="11"/>
        <v>0</v>
      </c>
      <c r="AF86" s="41">
        <f t="shared" si="11"/>
        <v>0</v>
      </c>
      <c r="AG86" s="41">
        <f t="shared" si="11"/>
        <v>0</v>
      </c>
      <c r="AH86" s="41">
        <f t="shared" si="11"/>
        <v>0</v>
      </c>
      <c r="AI86" s="41">
        <f t="shared" si="11"/>
        <v>0</v>
      </c>
      <c r="AJ86" s="41">
        <f t="shared" si="11"/>
        <v>0</v>
      </c>
      <c r="AK86" s="41">
        <f t="shared" si="11"/>
        <v>0</v>
      </c>
      <c r="AL86" s="41">
        <f t="shared" si="11"/>
        <v>0</v>
      </c>
      <c r="AM86" s="41">
        <f t="shared" si="11"/>
        <v>0</v>
      </c>
      <c r="AN86" s="41">
        <f t="shared" si="11"/>
        <v>0</v>
      </c>
      <c r="AO86" s="41">
        <f t="shared" si="11"/>
        <v>0</v>
      </c>
      <c r="AP86" s="41">
        <f t="shared" si="11"/>
        <v>0</v>
      </c>
      <c r="AQ86" s="41">
        <f t="shared" si="11"/>
        <v>0</v>
      </c>
      <c r="AR86" s="41">
        <f t="shared" si="11"/>
        <v>0</v>
      </c>
      <c r="AS86" s="41">
        <f t="shared" si="11"/>
        <v>0</v>
      </c>
      <c r="AT86" s="41">
        <f t="shared" si="11"/>
        <v>0</v>
      </c>
      <c r="AU86" s="41">
        <f t="shared" si="11"/>
        <v>0</v>
      </c>
      <c r="AV86" s="41">
        <f t="shared" si="11"/>
        <v>0</v>
      </c>
      <c r="AW86" s="41">
        <f t="shared" si="11"/>
        <v>0</v>
      </c>
      <c r="AX86" s="41">
        <f t="shared" si="11"/>
        <v>0</v>
      </c>
      <c r="AY86" s="41">
        <f t="shared" si="11"/>
        <v>0</v>
      </c>
      <c r="AZ86" s="41">
        <f t="shared" si="11"/>
        <v>0</v>
      </c>
      <c r="BA86" s="41">
        <f t="shared" si="11"/>
        <v>0</v>
      </c>
      <c r="BB86" s="41">
        <f t="shared" si="11"/>
        <v>0</v>
      </c>
      <c r="BC86" s="41">
        <f t="shared" si="11"/>
        <v>0</v>
      </c>
      <c r="BD86" s="41">
        <f t="shared" si="11"/>
        <v>0</v>
      </c>
      <c r="BE86" s="41">
        <f t="shared" si="11"/>
        <v>0</v>
      </c>
      <c r="BF86" s="41">
        <f t="shared" si="11"/>
        <v>0</v>
      </c>
      <c r="BG86" s="41">
        <f t="shared" si="11"/>
        <v>0</v>
      </c>
      <c r="BH86" s="41">
        <f t="shared" ref="BH86:CC86" si="12">BH36+BH51+BH68+BH69-BH70</f>
        <v>0</v>
      </c>
      <c r="BI86" s="41">
        <f t="shared" si="12"/>
        <v>0</v>
      </c>
      <c r="BJ86" s="41">
        <f t="shared" si="12"/>
        <v>0</v>
      </c>
      <c r="BK86" s="41">
        <f t="shared" si="12"/>
        <v>0</v>
      </c>
      <c r="BL86" s="41">
        <f t="shared" si="12"/>
        <v>0</v>
      </c>
      <c r="BM86" s="41">
        <f t="shared" si="12"/>
        <v>0</v>
      </c>
      <c r="BN86" s="41">
        <f t="shared" si="12"/>
        <v>0</v>
      </c>
      <c r="BO86" s="41">
        <f t="shared" si="12"/>
        <v>0</v>
      </c>
      <c r="BP86" s="41">
        <f t="shared" si="12"/>
        <v>0</v>
      </c>
      <c r="BQ86" s="41">
        <f t="shared" si="12"/>
        <v>0</v>
      </c>
      <c r="BR86" s="41">
        <f t="shared" si="12"/>
        <v>0</v>
      </c>
      <c r="BS86" s="41">
        <f t="shared" si="12"/>
        <v>0</v>
      </c>
      <c r="BT86" s="41">
        <f t="shared" si="12"/>
        <v>0</v>
      </c>
      <c r="BU86" s="41">
        <f t="shared" si="12"/>
        <v>0</v>
      </c>
      <c r="BV86" s="41">
        <f t="shared" si="12"/>
        <v>0</v>
      </c>
      <c r="BW86" s="41">
        <f t="shared" si="12"/>
        <v>0</v>
      </c>
      <c r="BX86" s="41">
        <f t="shared" si="12"/>
        <v>0</v>
      </c>
      <c r="BY86" s="41">
        <f t="shared" si="12"/>
        <v>0</v>
      </c>
      <c r="BZ86" s="41">
        <f t="shared" si="12"/>
        <v>0</v>
      </c>
      <c r="CA86" s="41">
        <f t="shared" si="12"/>
        <v>0</v>
      </c>
      <c r="CB86" s="41">
        <f t="shared" si="12"/>
        <v>0</v>
      </c>
      <c r="CC86" s="41">
        <f t="shared" si="12"/>
        <v>0</v>
      </c>
      <c r="CD86" s="45"/>
    </row>
    <row r="87" spans="1:82" s="33" customFormat="1" ht="15" customHeight="1">
      <c r="A87" s="34" t="s">
        <v>369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 t="s">
        <v>370</v>
      </c>
      <c r="P87" s="34"/>
      <c r="Q87" s="34"/>
      <c r="R87" s="34"/>
      <c r="S87" s="34"/>
      <c r="T87" s="34"/>
      <c r="U87" s="34">
        <v>19</v>
      </c>
      <c r="V87" s="34" t="s">
        <v>153</v>
      </c>
      <c r="W87" s="34" t="s">
        <v>154</v>
      </c>
      <c r="X87" s="34" t="s">
        <v>362</v>
      </c>
      <c r="Y87" s="34"/>
      <c r="Z87" s="34" t="s">
        <v>156</v>
      </c>
      <c r="AA87" s="34" t="s">
        <v>356</v>
      </c>
      <c r="AB87" s="40">
        <f t="shared" ref="AB87:BG87" si="13">AB70+AB71-AB72</f>
        <v>0</v>
      </c>
      <c r="AC87" s="41">
        <f t="shared" si="13"/>
        <v>0</v>
      </c>
      <c r="AD87" s="41">
        <f t="shared" si="13"/>
        <v>0</v>
      </c>
      <c r="AE87" s="41">
        <f t="shared" si="13"/>
        <v>0</v>
      </c>
      <c r="AF87" s="41">
        <f t="shared" si="13"/>
        <v>0</v>
      </c>
      <c r="AG87" s="41">
        <f t="shared" si="13"/>
        <v>0</v>
      </c>
      <c r="AH87" s="41">
        <f t="shared" si="13"/>
        <v>0</v>
      </c>
      <c r="AI87" s="41">
        <f t="shared" si="13"/>
        <v>0</v>
      </c>
      <c r="AJ87" s="41">
        <f t="shared" si="13"/>
        <v>0</v>
      </c>
      <c r="AK87" s="41">
        <f t="shared" si="13"/>
        <v>0</v>
      </c>
      <c r="AL87" s="41">
        <f t="shared" si="13"/>
        <v>0</v>
      </c>
      <c r="AM87" s="41">
        <f t="shared" si="13"/>
        <v>0</v>
      </c>
      <c r="AN87" s="41">
        <f t="shared" si="13"/>
        <v>0</v>
      </c>
      <c r="AO87" s="41">
        <f t="shared" si="13"/>
        <v>0</v>
      </c>
      <c r="AP87" s="41">
        <f t="shared" si="13"/>
        <v>0</v>
      </c>
      <c r="AQ87" s="41">
        <f t="shared" si="13"/>
        <v>0</v>
      </c>
      <c r="AR87" s="41">
        <f t="shared" si="13"/>
        <v>0</v>
      </c>
      <c r="AS87" s="41">
        <f t="shared" si="13"/>
        <v>0</v>
      </c>
      <c r="AT87" s="41">
        <f t="shared" si="13"/>
        <v>0</v>
      </c>
      <c r="AU87" s="41">
        <f t="shared" si="13"/>
        <v>0</v>
      </c>
      <c r="AV87" s="41">
        <f t="shared" si="13"/>
        <v>0</v>
      </c>
      <c r="AW87" s="41">
        <f t="shared" si="13"/>
        <v>0</v>
      </c>
      <c r="AX87" s="41">
        <f t="shared" si="13"/>
        <v>0</v>
      </c>
      <c r="AY87" s="41">
        <f t="shared" si="13"/>
        <v>0</v>
      </c>
      <c r="AZ87" s="41">
        <f t="shared" si="13"/>
        <v>0</v>
      </c>
      <c r="BA87" s="41">
        <f t="shared" si="13"/>
        <v>0</v>
      </c>
      <c r="BB87" s="41">
        <f t="shared" si="13"/>
        <v>0</v>
      </c>
      <c r="BC87" s="41">
        <f t="shared" si="13"/>
        <v>0</v>
      </c>
      <c r="BD87" s="41">
        <f t="shared" si="13"/>
        <v>0</v>
      </c>
      <c r="BE87" s="41">
        <f t="shared" si="13"/>
        <v>0</v>
      </c>
      <c r="BF87" s="41">
        <f t="shared" si="13"/>
        <v>0</v>
      </c>
      <c r="BG87" s="41">
        <f t="shared" si="13"/>
        <v>0</v>
      </c>
      <c r="BH87" s="41">
        <f t="shared" ref="BH87:CC87" si="14">BH70+BH71-BH72</f>
        <v>0</v>
      </c>
      <c r="BI87" s="41">
        <f t="shared" si="14"/>
        <v>0</v>
      </c>
      <c r="BJ87" s="41">
        <f t="shared" si="14"/>
        <v>0</v>
      </c>
      <c r="BK87" s="41">
        <f t="shared" si="14"/>
        <v>0</v>
      </c>
      <c r="BL87" s="41">
        <f t="shared" si="14"/>
        <v>0</v>
      </c>
      <c r="BM87" s="41">
        <f t="shared" si="14"/>
        <v>0</v>
      </c>
      <c r="BN87" s="41">
        <f t="shared" si="14"/>
        <v>0</v>
      </c>
      <c r="BO87" s="41">
        <f t="shared" si="14"/>
        <v>0</v>
      </c>
      <c r="BP87" s="41">
        <f t="shared" si="14"/>
        <v>0</v>
      </c>
      <c r="BQ87" s="41">
        <f t="shared" si="14"/>
        <v>0</v>
      </c>
      <c r="BR87" s="41">
        <f t="shared" si="14"/>
        <v>0</v>
      </c>
      <c r="BS87" s="41">
        <f t="shared" si="14"/>
        <v>0</v>
      </c>
      <c r="BT87" s="41">
        <f t="shared" si="14"/>
        <v>0</v>
      </c>
      <c r="BU87" s="41">
        <f t="shared" si="14"/>
        <v>0</v>
      </c>
      <c r="BV87" s="41">
        <f t="shared" si="14"/>
        <v>0</v>
      </c>
      <c r="BW87" s="41">
        <f t="shared" si="14"/>
        <v>0</v>
      </c>
      <c r="BX87" s="41">
        <f t="shared" si="14"/>
        <v>0</v>
      </c>
      <c r="BY87" s="41">
        <f t="shared" si="14"/>
        <v>0</v>
      </c>
      <c r="BZ87" s="41">
        <f t="shared" si="14"/>
        <v>0</v>
      </c>
      <c r="CA87" s="41">
        <f t="shared" si="14"/>
        <v>0</v>
      </c>
      <c r="CB87" s="41">
        <f t="shared" si="14"/>
        <v>0</v>
      </c>
      <c r="CC87" s="41">
        <f t="shared" si="14"/>
        <v>0</v>
      </c>
      <c r="CD87" s="45"/>
    </row>
    <row r="88" spans="1:82" ht="15" customHeight="1"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 spans="1:82" ht="15" customHeight="1"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 spans="1:82" ht="15" customHeight="1"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 spans="1:82" ht="15" customHeight="1"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 spans="1:82" ht="15" customHeight="1"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 spans="1:82" ht="15" customHeight="1"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 spans="1:82" ht="15" customHeight="1"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 spans="1:82" ht="15" customHeight="1"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 spans="1:82" ht="15" customHeight="1"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 spans="53:72" ht="15" customHeight="1"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 spans="53:72" ht="15" customHeight="1"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 spans="53:72" ht="15" customHeight="1"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 spans="53:72" ht="15" customHeight="1"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</sheetData>
  <sheetProtection sheet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51"/>
  <sheetViews>
    <sheetView workbookViewId="0">
      <pane xSplit="27" ySplit="10" topLeftCell="AB11" activePane="bottomRight" state="frozen"/>
      <selection pane="topRight" activeCell="AB1" sqref="AB1"/>
      <selection pane="bottomLeft" activeCell="A11" sqref="A11"/>
      <selection pane="bottomRight" activeCell="A9" sqref="A9:XFD9"/>
    </sheetView>
  </sheetViews>
  <sheetFormatPr defaultColWidth="8.85546875" defaultRowHeight="15" customHeight="1" outlineLevelCol="1"/>
  <cols>
    <col min="1" max="1" width="15.7109375" customWidth="1"/>
    <col min="2" max="14" width="8.85546875" outlineLevel="1"/>
    <col min="15" max="15" width="12.85546875" customWidth="1" outlineLevel="1"/>
    <col min="16" max="21" width="8.85546875" outlineLevel="1"/>
    <col min="22" max="23" width="12.85546875" customWidth="1" outlineLevel="1"/>
    <col min="24" max="26" width="8.85546875" outlineLevel="1"/>
    <col min="27" max="27" width="35.7109375" customWidth="1"/>
    <col min="28" max="31" width="12.85546875" customWidth="1" outlineLevel="1"/>
    <col min="32" max="32" width="12.85546875" customWidth="1"/>
    <col min="33" max="36" width="12.85546875" customWidth="1" outlineLevel="1"/>
    <col min="37" max="37" width="12.85546875" customWidth="1"/>
    <col min="38" max="41" width="12.85546875" customWidth="1" outlineLevel="1"/>
    <col min="42" max="42" width="12.85546875" customWidth="1"/>
    <col min="43" max="46" width="12.85546875" customWidth="1" outlineLevel="1"/>
    <col min="47" max="47" width="12.85546875" customWidth="1"/>
    <col min="48" max="51" width="12.85546875" customWidth="1" outlineLevel="1"/>
    <col min="52" max="52" width="12.85546875" customWidth="1"/>
    <col min="53" max="55" width="12.85546875" style="46" customWidth="1" outlineLevel="1"/>
    <col min="56" max="56" width="12.85546875" style="46" customWidth="1"/>
    <col min="57" max="59" width="12.85546875" style="46" customWidth="1" outlineLevel="1"/>
    <col min="60" max="60" width="12.85546875" style="46" customWidth="1"/>
    <col min="61" max="63" width="12.85546875" style="46" customWidth="1" outlineLevel="1"/>
    <col min="64" max="64" width="12.85546875" style="46" customWidth="1"/>
    <col min="65" max="67" width="12.85546875" style="46" customWidth="1" outlineLevel="1"/>
    <col min="68" max="68" width="12.85546875" style="46" customWidth="1"/>
    <col min="69" max="71" width="12.85546875" style="46" customWidth="1" outlineLevel="1"/>
    <col min="72" max="72" width="12.85546875" style="46" customWidth="1"/>
    <col min="73" max="73" width="12.85546875" customWidth="1" outlineLevel="1"/>
    <col min="74" max="74" width="12.85546875" hidden="1" customWidth="1"/>
    <col min="75" max="75" width="12.85546875" customWidth="1" outlineLevel="1"/>
    <col min="76" max="76" width="12.85546875" hidden="1" customWidth="1"/>
    <col min="77" max="77" width="12.85546875" customWidth="1" outlineLevel="1"/>
    <col min="78" max="78" width="12.85546875" hidden="1" customWidth="1"/>
    <col min="79" max="79" width="12.85546875" customWidth="1" outlineLevel="1"/>
    <col min="80" max="80" width="12.85546875" hidden="1" customWidth="1"/>
    <col min="81" max="81" width="12.85546875" customWidth="1" outlineLevel="1"/>
    <col min="82" max="82" width="12.85546875" hidden="1" customWidth="1"/>
  </cols>
  <sheetData>
    <row r="1" spans="1:84" ht="15" hidden="1" customHeight="1"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84" ht="15" hidden="1" customHeight="1"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84" ht="15" hidden="1" customHeight="1"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84" ht="15" hidden="1" customHeight="1"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84" ht="15" hidden="1" customHeight="1">
      <c r="AB5" s="4" t="s">
        <v>8</v>
      </c>
      <c r="AC5" s="4" t="s">
        <v>9</v>
      </c>
      <c r="AD5" s="4" t="s">
        <v>10</v>
      </c>
      <c r="AE5" s="4" t="s">
        <v>11</v>
      </c>
      <c r="AF5" s="4" t="s">
        <v>8</v>
      </c>
      <c r="AG5" s="4" t="s">
        <v>12</v>
      </c>
      <c r="AH5" s="4" t="s">
        <v>13</v>
      </c>
      <c r="AI5" s="4" t="s">
        <v>14</v>
      </c>
      <c r="AJ5" s="4" t="s">
        <v>15</v>
      </c>
      <c r="AK5" s="4" t="s">
        <v>12</v>
      </c>
      <c r="AL5" s="4" t="s">
        <v>16</v>
      </c>
      <c r="AM5" s="4" t="s">
        <v>17</v>
      </c>
      <c r="AN5" s="4" t="s">
        <v>18</v>
      </c>
      <c r="AO5" s="4" t="s">
        <v>19</v>
      </c>
      <c r="AP5" s="4" t="s">
        <v>16</v>
      </c>
      <c r="AQ5" s="4" t="s">
        <v>20</v>
      </c>
      <c r="AR5" s="4" t="s">
        <v>21</v>
      </c>
      <c r="AS5" s="4" t="s">
        <v>22</v>
      </c>
      <c r="AT5" s="4" t="s">
        <v>23</v>
      </c>
      <c r="AU5" s="4" t="s">
        <v>20</v>
      </c>
      <c r="AV5" s="4" t="s">
        <v>24</v>
      </c>
      <c r="AW5" s="4" t="s">
        <v>25</v>
      </c>
      <c r="AX5" s="4" t="s">
        <v>26</v>
      </c>
      <c r="AY5" s="4" t="s">
        <v>27</v>
      </c>
      <c r="AZ5" s="4" t="s">
        <v>24</v>
      </c>
      <c r="BA5" s="5" t="s">
        <v>8</v>
      </c>
      <c r="BB5" s="5" t="s">
        <v>8</v>
      </c>
      <c r="BC5" s="5" t="s">
        <v>8</v>
      </c>
      <c r="BD5" s="5" t="s">
        <v>8</v>
      </c>
      <c r="BE5" s="5" t="s">
        <v>12</v>
      </c>
      <c r="BF5" s="5" t="s">
        <v>12</v>
      </c>
      <c r="BG5" s="5" t="s">
        <v>12</v>
      </c>
      <c r="BH5" s="5" t="s">
        <v>12</v>
      </c>
      <c r="BI5" s="5" t="s">
        <v>16</v>
      </c>
      <c r="BJ5" s="5" t="s">
        <v>16</v>
      </c>
      <c r="BK5" s="5" t="s">
        <v>16</v>
      </c>
      <c r="BL5" s="5" t="s">
        <v>16</v>
      </c>
      <c r="BM5" s="5" t="s">
        <v>20</v>
      </c>
      <c r="BN5" s="5" t="s">
        <v>20</v>
      </c>
      <c r="BO5" s="5" t="s">
        <v>20</v>
      </c>
      <c r="BP5" s="5" t="s">
        <v>20</v>
      </c>
      <c r="BQ5" s="5" t="s">
        <v>24</v>
      </c>
      <c r="BR5" s="5" t="s">
        <v>24</v>
      </c>
      <c r="BS5" s="5" t="s">
        <v>24</v>
      </c>
      <c r="BT5" s="5" t="s">
        <v>24</v>
      </c>
      <c r="BU5" s="4" t="s">
        <v>8</v>
      </c>
      <c r="BV5" s="4" t="s">
        <v>10</v>
      </c>
      <c r="BW5" s="4" t="s">
        <v>12</v>
      </c>
      <c r="BX5" s="4" t="s">
        <v>14</v>
      </c>
      <c r="BY5" s="4" t="s">
        <v>16</v>
      </c>
      <c r="BZ5" s="4" t="s">
        <v>18</v>
      </c>
      <c r="CA5" s="4" t="s">
        <v>20</v>
      </c>
      <c r="CB5" s="4" t="s">
        <v>22</v>
      </c>
      <c r="CC5" s="4" t="s">
        <v>24</v>
      </c>
      <c r="CD5" s="4" t="s">
        <v>26</v>
      </c>
    </row>
    <row r="6" spans="1:84" ht="15" hidden="1" customHeight="1">
      <c r="AB6" s="4" t="s">
        <v>28</v>
      </c>
      <c r="AC6" s="4" t="s">
        <v>28</v>
      </c>
      <c r="AD6" s="4" t="s">
        <v>28</v>
      </c>
      <c r="AE6" s="4" t="s">
        <v>28</v>
      </c>
      <c r="AF6" t="s">
        <v>29</v>
      </c>
      <c r="AG6" s="4" t="s">
        <v>28</v>
      </c>
      <c r="AH6" s="4" t="s">
        <v>28</v>
      </c>
      <c r="AI6" s="4" t="s">
        <v>28</v>
      </c>
      <c r="AJ6" s="4" t="s">
        <v>28</v>
      </c>
      <c r="AK6" t="s">
        <v>29</v>
      </c>
      <c r="AL6" s="4" t="s">
        <v>28</v>
      </c>
      <c r="AM6" s="4" t="s">
        <v>28</v>
      </c>
      <c r="AN6" s="4" t="s">
        <v>28</v>
      </c>
      <c r="AO6" s="4" t="s">
        <v>28</v>
      </c>
      <c r="AP6" t="s">
        <v>29</v>
      </c>
      <c r="AQ6" s="4" t="s">
        <v>28</v>
      </c>
      <c r="AR6" s="4" t="s">
        <v>28</v>
      </c>
      <c r="AS6" s="4" t="s">
        <v>28</v>
      </c>
      <c r="AT6" s="4" t="s">
        <v>28</v>
      </c>
      <c r="AU6" t="s">
        <v>29</v>
      </c>
      <c r="AV6" s="4" t="s">
        <v>28</v>
      </c>
      <c r="AW6" s="4" t="s">
        <v>28</v>
      </c>
      <c r="AX6" s="4" t="s">
        <v>28</v>
      </c>
      <c r="AY6" s="4" t="s">
        <v>28</v>
      </c>
      <c r="AZ6" t="s">
        <v>29</v>
      </c>
      <c r="BA6" s="1" t="s">
        <v>30</v>
      </c>
      <c r="BB6" s="1" t="s">
        <v>30</v>
      </c>
      <c r="BC6" s="1" t="s">
        <v>30</v>
      </c>
      <c r="BD6" s="1" t="s">
        <v>30</v>
      </c>
      <c r="BE6" s="1" t="s">
        <v>30</v>
      </c>
      <c r="BF6" s="1" t="s">
        <v>30</v>
      </c>
      <c r="BG6" s="1" t="s">
        <v>30</v>
      </c>
      <c r="BH6" s="1" t="s">
        <v>30</v>
      </c>
      <c r="BI6" s="1" t="s">
        <v>30</v>
      </c>
      <c r="BJ6" s="1" t="s">
        <v>30</v>
      </c>
      <c r="BK6" s="1" t="s">
        <v>30</v>
      </c>
      <c r="BL6" s="1" t="s">
        <v>30</v>
      </c>
      <c r="BM6" s="1" t="s">
        <v>30</v>
      </c>
      <c r="BN6" s="1" t="s">
        <v>30</v>
      </c>
      <c r="BO6" s="1" t="s">
        <v>30</v>
      </c>
      <c r="BP6" s="1" t="s">
        <v>30</v>
      </c>
      <c r="BQ6" s="1" t="s">
        <v>30</v>
      </c>
      <c r="BR6" s="1" t="s">
        <v>30</v>
      </c>
      <c r="BS6" s="1" t="s">
        <v>30</v>
      </c>
      <c r="BT6" s="1" t="s">
        <v>30</v>
      </c>
      <c r="BU6" t="s">
        <v>31</v>
      </c>
      <c r="BV6" t="s">
        <v>31</v>
      </c>
      <c r="BW6" t="s">
        <v>31</v>
      </c>
      <c r="BX6" t="s">
        <v>31</v>
      </c>
      <c r="BY6" t="s">
        <v>31</v>
      </c>
      <c r="BZ6" t="s">
        <v>31</v>
      </c>
      <c r="CA6" t="s">
        <v>31</v>
      </c>
      <c r="CB6" t="s">
        <v>31</v>
      </c>
      <c r="CC6" t="s">
        <v>31</v>
      </c>
      <c r="CD6" t="s">
        <v>31</v>
      </c>
    </row>
    <row r="7" spans="1:84" ht="15" hidden="1" customHeight="1">
      <c r="AB7" s="4">
        <v>3073</v>
      </c>
      <c r="AC7" s="4">
        <v>3074</v>
      </c>
      <c r="AD7" s="4">
        <v>3075</v>
      </c>
      <c r="AE7" s="4">
        <v>3076</v>
      </c>
      <c r="AF7">
        <v>1019</v>
      </c>
      <c r="AG7" s="4">
        <v>3077</v>
      </c>
      <c r="AH7" s="4">
        <v>3078</v>
      </c>
      <c r="AI7" s="4">
        <v>3079</v>
      </c>
      <c r="AJ7" s="4">
        <v>3080</v>
      </c>
      <c r="AK7">
        <v>1020</v>
      </c>
      <c r="AL7" s="4">
        <v>3081</v>
      </c>
      <c r="AM7" s="4">
        <v>3082</v>
      </c>
      <c r="AN7" s="4">
        <v>3083</v>
      </c>
      <c r="AO7" s="4">
        <v>3084</v>
      </c>
      <c r="AP7">
        <v>1021</v>
      </c>
      <c r="AQ7" s="4">
        <v>3085</v>
      </c>
      <c r="AR7" s="4">
        <v>3086</v>
      </c>
      <c r="AS7" s="4">
        <v>3087</v>
      </c>
      <c r="AT7" s="4">
        <v>3088</v>
      </c>
      <c r="AU7">
        <v>1022</v>
      </c>
      <c r="AV7" s="4">
        <v>3089</v>
      </c>
      <c r="AW7" s="4">
        <v>3090</v>
      </c>
      <c r="AX7" s="4">
        <v>3091</v>
      </c>
      <c r="AY7" s="4">
        <v>3092</v>
      </c>
      <c r="AZ7">
        <v>1023</v>
      </c>
      <c r="BA7" s="1">
        <v>4073</v>
      </c>
      <c r="BB7" s="1">
        <v>4074</v>
      </c>
      <c r="BC7" s="1">
        <v>4075</v>
      </c>
      <c r="BD7" s="1">
        <v>4076</v>
      </c>
      <c r="BE7" s="1">
        <v>4077</v>
      </c>
      <c r="BF7" s="1">
        <v>4078</v>
      </c>
      <c r="BG7" s="1">
        <v>4079</v>
      </c>
      <c r="BH7" s="1">
        <v>4080</v>
      </c>
      <c r="BI7" s="1">
        <v>4081</v>
      </c>
      <c r="BJ7" s="1">
        <v>4082</v>
      </c>
      <c r="BK7" s="1">
        <v>4083</v>
      </c>
      <c r="BL7" s="1">
        <v>4084</v>
      </c>
      <c r="BM7" s="1">
        <v>4085</v>
      </c>
      <c r="BN7" s="1">
        <v>4086</v>
      </c>
      <c r="BO7" s="1">
        <v>4087</v>
      </c>
      <c r="BP7" s="1">
        <v>4088</v>
      </c>
      <c r="BQ7" s="1">
        <v>4089</v>
      </c>
      <c r="BR7" s="1">
        <v>4090</v>
      </c>
      <c r="BS7" s="1">
        <v>4091</v>
      </c>
      <c r="BT7" s="1">
        <v>4092</v>
      </c>
      <c r="BU7">
        <v>2037</v>
      </c>
      <c r="BV7">
        <v>2038</v>
      </c>
      <c r="BW7">
        <v>2039</v>
      </c>
      <c r="BX7">
        <v>2040</v>
      </c>
      <c r="BY7">
        <v>2041</v>
      </c>
      <c r="BZ7">
        <v>2042</v>
      </c>
      <c r="CA7">
        <v>2043</v>
      </c>
      <c r="CB7">
        <v>2044</v>
      </c>
      <c r="CC7">
        <v>2045</v>
      </c>
      <c r="CD7">
        <v>2046</v>
      </c>
    </row>
    <row r="8" spans="1:84" ht="15" customHeight="1">
      <c r="A8" s="6" t="s">
        <v>32</v>
      </c>
      <c r="B8" s="6" t="s">
        <v>33</v>
      </c>
      <c r="C8" s="6" t="s">
        <v>34</v>
      </c>
      <c r="D8" s="6" t="s">
        <v>35</v>
      </c>
      <c r="E8" s="6" t="s">
        <v>36</v>
      </c>
      <c r="F8" s="6" t="s">
        <v>37</v>
      </c>
      <c r="H8" s="6" t="s">
        <v>38</v>
      </c>
      <c r="J8" s="6" t="s">
        <v>39</v>
      </c>
      <c r="L8" s="6" t="s">
        <v>40</v>
      </c>
      <c r="M8" s="6" t="s">
        <v>41</v>
      </c>
      <c r="N8" s="6" t="s">
        <v>42</v>
      </c>
      <c r="O8" s="6" t="s">
        <v>43</v>
      </c>
      <c r="P8" s="6" t="s">
        <v>44</v>
      </c>
      <c r="Q8" s="6" t="s">
        <v>45</v>
      </c>
      <c r="R8" s="6" t="s">
        <v>46</v>
      </c>
      <c r="S8" s="6" t="s">
        <v>47</v>
      </c>
      <c r="T8" s="6" t="s">
        <v>48</v>
      </c>
      <c r="U8" s="6" t="s">
        <v>49</v>
      </c>
      <c r="V8" s="6" t="s">
        <v>50</v>
      </c>
      <c r="W8" s="6" t="s">
        <v>51</v>
      </c>
      <c r="X8" s="6" t="s">
        <v>52</v>
      </c>
      <c r="Y8" s="6" t="s">
        <v>53</v>
      </c>
      <c r="Z8" s="6" t="s">
        <v>54</v>
      </c>
      <c r="AA8" s="6" t="s">
        <v>55</v>
      </c>
      <c r="AB8" s="4" t="s">
        <v>56</v>
      </c>
      <c r="AC8" s="4" t="s">
        <v>57</v>
      </c>
      <c r="AD8" s="4" t="s">
        <v>58</v>
      </c>
      <c r="AE8" s="4" t="s">
        <v>59</v>
      </c>
      <c r="AF8" s="4" t="s">
        <v>60</v>
      </c>
      <c r="AG8" s="4" t="s">
        <v>61</v>
      </c>
      <c r="AH8" s="4" t="s">
        <v>62</v>
      </c>
      <c r="AI8" s="4" t="s">
        <v>63</v>
      </c>
      <c r="AJ8" s="4" t="s">
        <v>64</v>
      </c>
      <c r="AK8" s="4" t="s">
        <v>65</v>
      </c>
      <c r="AL8" s="4" t="s">
        <v>66</v>
      </c>
      <c r="AM8" s="4" t="s">
        <v>67</v>
      </c>
      <c r="AN8" s="4" t="s">
        <v>68</v>
      </c>
      <c r="AO8" s="4" t="s">
        <v>69</v>
      </c>
      <c r="AP8" s="4" t="s">
        <v>70</v>
      </c>
      <c r="AQ8" s="4" t="s">
        <v>71</v>
      </c>
      <c r="AR8" s="4" t="s">
        <v>72</v>
      </c>
      <c r="AS8" s="4" t="s">
        <v>73</v>
      </c>
      <c r="AT8" s="4" t="s">
        <v>74</v>
      </c>
      <c r="AU8" s="4" t="s">
        <v>75</v>
      </c>
      <c r="AV8" s="4" t="s">
        <v>76</v>
      </c>
      <c r="AW8" s="4" t="s">
        <v>77</v>
      </c>
      <c r="AX8" s="4" t="s">
        <v>78</v>
      </c>
      <c r="AY8" s="4" t="s">
        <v>79</v>
      </c>
      <c r="AZ8" s="4" t="s">
        <v>80</v>
      </c>
      <c r="BA8" s="5" t="s">
        <v>81</v>
      </c>
      <c r="BB8" s="5" t="s">
        <v>82</v>
      </c>
      <c r="BC8" s="5" t="s">
        <v>83</v>
      </c>
      <c r="BD8" s="5" t="s">
        <v>84</v>
      </c>
      <c r="BE8" s="5" t="s">
        <v>85</v>
      </c>
      <c r="BF8" s="5" t="s">
        <v>86</v>
      </c>
      <c r="BG8" s="5" t="s">
        <v>87</v>
      </c>
      <c r="BH8" s="5" t="s">
        <v>88</v>
      </c>
      <c r="BI8" s="5" t="s">
        <v>89</v>
      </c>
      <c r="BJ8" s="5" t="s">
        <v>90</v>
      </c>
      <c r="BK8" s="5" t="s">
        <v>91</v>
      </c>
      <c r="BL8" s="5" t="s">
        <v>92</v>
      </c>
      <c r="BM8" s="5" t="s">
        <v>93</v>
      </c>
      <c r="BN8" s="5" t="s">
        <v>94</v>
      </c>
      <c r="BO8" s="5" t="s">
        <v>95</v>
      </c>
      <c r="BP8" s="5" t="s">
        <v>96</v>
      </c>
      <c r="BQ8" s="5" t="s">
        <v>97</v>
      </c>
      <c r="BR8" s="5" t="s">
        <v>98</v>
      </c>
      <c r="BS8" s="5" t="s">
        <v>99</v>
      </c>
      <c r="BT8" s="5" t="s">
        <v>100</v>
      </c>
      <c r="BU8" s="4" t="s">
        <v>101</v>
      </c>
      <c r="BV8" s="4" t="s">
        <v>102</v>
      </c>
      <c r="BW8" s="4" t="s">
        <v>103</v>
      </c>
      <c r="BX8" s="4" t="s">
        <v>104</v>
      </c>
      <c r="BY8" s="4" t="s">
        <v>105</v>
      </c>
      <c r="BZ8" s="4" t="s">
        <v>106</v>
      </c>
      <c r="CA8" s="4" t="s">
        <v>107</v>
      </c>
      <c r="CB8" s="4" t="s">
        <v>108</v>
      </c>
      <c r="CC8" s="4" t="s">
        <v>109</v>
      </c>
      <c r="CD8" s="4" t="s">
        <v>110</v>
      </c>
    </row>
    <row r="9" spans="1:84" s="245" customFormat="1" ht="15" customHeight="1">
      <c r="B9" s="245" t="s">
        <v>2962</v>
      </c>
      <c r="C9" s="245" t="s">
        <v>2963</v>
      </c>
      <c r="D9" s="245" t="s">
        <v>2987</v>
      </c>
      <c r="E9" s="245" t="s">
        <v>2988</v>
      </c>
      <c r="L9" s="245" t="s">
        <v>2965</v>
      </c>
      <c r="P9" s="245" t="s">
        <v>2989</v>
      </c>
      <c r="Q9" s="245" t="s">
        <v>2990</v>
      </c>
      <c r="S9" s="245" t="s">
        <v>2991</v>
      </c>
      <c r="T9" s="245" t="s">
        <v>2992</v>
      </c>
      <c r="AA9" s="247" t="s">
        <v>111</v>
      </c>
      <c r="AB9" s="248" t="s">
        <v>2966</v>
      </c>
      <c r="AC9" s="248" t="s">
        <v>2967</v>
      </c>
      <c r="AD9" s="248" t="s">
        <v>2968</v>
      </c>
      <c r="AE9" s="248" t="s">
        <v>2969</v>
      </c>
      <c r="AF9" s="248" t="s">
        <v>2969</v>
      </c>
      <c r="AG9" s="248" t="s">
        <v>2970</v>
      </c>
      <c r="AH9" s="248" t="s">
        <v>2971</v>
      </c>
      <c r="AI9" s="248" t="s">
        <v>2972</v>
      </c>
      <c r="AJ9" s="248" t="s">
        <v>2973</v>
      </c>
      <c r="AK9" s="248" t="s">
        <v>2973</v>
      </c>
      <c r="AL9" s="248" t="s">
        <v>2974</v>
      </c>
      <c r="AM9" s="248" t="s">
        <v>2975</v>
      </c>
      <c r="AN9" s="248" t="s">
        <v>2976</v>
      </c>
      <c r="AO9" s="248" t="s">
        <v>2977</v>
      </c>
      <c r="AP9" s="248" t="s">
        <v>2977</v>
      </c>
      <c r="AQ9" s="248" t="s">
        <v>2978</v>
      </c>
      <c r="AR9" s="248" t="s">
        <v>2979</v>
      </c>
      <c r="AS9" s="248" t="s">
        <v>2980</v>
      </c>
      <c r="AT9" s="248" t="s">
        <v>2981</v>
      </c>
      <c r="AU9" s="248" t="s">
        <v>2981</v>
      </c>
      <c r="AV9" s="248" t="s">
        <v>2982</v>
      </c>
      <c r="AW9" s="248" t="s">
        <v>2983</v>
      </c>
      <c r="AX9" s="248" t="s">
        <v>2984</v>
      </c>
      <c r="AY9" s="248" t="s">
        <v>2985</v>
      </c>
      <c r="AZ9" s="248" t="s">
        <v>2985</v>
      </c>
      <c r="BA9" s="248" t="s">
        <v>2986</v>
      </c>
      <c r="BB9" s="249" t="s">
        <v>2966</v>
      </c>
      <c r="BC9" s="249" t="s">
        <v>2967</v>
      </c>
      <c r="BD9" s="249" t="s">
        <v>2968</v>
      </c>
      <c r="BE9" s="249" t="s">
        <v>2969</v>
      </c>
      <c r="BF9" s="249" t="s">
        <v>2970</v>
      </c>
      <c r="BG9" s="249" t="s">
        <v>2971</v>
      </c>
      <c r="BH9" s="249" t="s">
        <v>2972</v>
      </c>
      <c r="BI9" s="249" t="s">
        <v>2973</v>
      </c>
      <c r="BJ9" s="249" t="s">
        <v>2974</v>
      </c>
      <c r="BK9" s="249" t="s">
        <v>2975</v>
      </c>
      <c r="BL9" s="249" t="s">
        <v>2976</v>
      </c>
      <c r="BM9" s="249" t="s">
        <v>2977</v>
      </c>
      <c r="BN9" s="249" t="s">
        <v>2978</v>
      </c>
      <c r="BO9" s="249" t="s">
        <v>2979</v>
      </c>
      <c r="BP9" s="249" t="s">
        <v>2980</v>
      </c>
      <c r="BQ9" s="249" t="s">
        <v>2981</v>
      </c>
      <c r="BR9" s="249" t="s">
        <v>2982</v>
      </c>
      <c r="BS9" s="249" t="s">
        <v>2983</v>
      </c>
      <c r="BT9" s="249" t="s">
        <v>2984</v>
      </c>
      <c r="BU9" s="249" t="s">
        <v>2985</v>
      </c>
      <c r="BV9" s="249" t="s">
        <v>2986</v>
      </c>
      <c r="BW9" s="248" t="s">
        <v>2967</v>
      </c>
      <c r="BX9" s="248" t="s">
        <v>2969</v>
      </c>
      <c r="BY9" s="248" t="s">
        <v>2971</v>
      </c>
      <c r="BZ9" s="248" t="s">
        <v>2973</v>
      </c>
      <c r="CA9" s="248" t="s">
        <v>2975</v>
      </c>
      <c r="CB9" s="248" t="s">
        <v>2977</v>
      </c>
      <c r="CC9" s="248" t="s">
        <v>2979</v>
      </c>
      <c r="CD9" s="248" t="s">
        <v>2981</v>
      </c>
      <c r="CE9" s="248" t="s">
        <v>2983</v>
      </c>
      <c r="CF9" s="248" t="s">
        <v>2985</v>
      </c>
    </row>
    <row r="10" spans="1:84" ht="15" customHeight="1">
      <c r="AA10" s="6" t="s">
        <v>132</v>
      </c>
      <c r="AB10" s="4" t="s">
        <v>6</v>
      </c>
      <c r="AC10" s="4" t="s">
        <v>0</v>
      </c>
      <c r="AD10" s="4" t="s">
        <v>7</v>
      </c>
      <c r="AE10" s="4" t="s">
        <v>1861</v>
      </c>
      <c r="AF10" s="4" t="s">
        <v>1861</v>
      </c>
      <c r="AG10" s="4" t="s">
        <v>145</v>
      </c>
      <c r="AH10" s="4" t="s">
        <v>134</v>
      </c>
      <c r="AI10" s="4" t="s">
        <v>135</v>
      </c>
      <c r="AJ10" s="4" t="s">
        <v>136</v>
      </c>
      <c r="AK10" s="4" t="s">
        <v>136</v>
      </c>
      <c r="AL10" s="4" t="s">
        <v>137</v>
      </c>
      <c r="AM10" s="4" t="s">
        <v>138</v>
      </c>
      <c r="AN10" s="4" t="s">
        <v>139</v>
      </c>
      <c r="AO10" s="4" t="s">
        <v>140</v>
      </c>
      <c r="AP10" s="4" t="s">
        <v>140</v>
      </c>
      <c r="AQ10" s="4" t="s">
        <v>2</v>
      </c>
      <c r="AR10" s="4" t="s">
        <v>3</v>
      </c>
      <c r="AS10" s="4" t="s">
        <v>4</v>
      </c>
      <c r="AT10" s="4" t="s">
        <v>5</v>
      </c>
      <c r="AU10" s="4" t="s">
        <v>5</v>
      </c>
      <c r="AV10" s="4" t="s">
        <v>141</v>
      </c>
      <c r="AW10" s="4" t="s">
        <v>142</v>
      </c>
      <c r="AX10" s="4" t="s">
        <v>143</v>
      </c>
      <c r="AY10" s="4" t="s">
        <v>144</v>
      </c>
      <c r="AZ10" s="4" t="s">
        <v>144</v>
      </c>
      <c r="BA10" s="5" t="s">
        <v>6</v>
      </c>
      <c r="BB10" s="5" t="s">
        <v>0</v>
      </c>
      <c r="BC10" s="5" t="s">
        <v>7</v>
      </c>
      <c r="BD10" s="5" t="s">
        <v>1861</v>
      </c>
      <c r="BE10" s="5" t="s">
        <v>145</v>
      </c>
      <c r="BF10" s="5" t="s">
        <v>134</v>
      </c>
      <c r="BG10" s="5" t="s">
        <v>135</v>
      </c>
      <c r="BH10" s="5" t="s">
        <v>136</v>
      </c>
      <c r="BI10" s="5" t="s">
        <v>137</v>
      </c>
      <c r="BJ10" s="5" t="s">
        <v>138</v>
      </c>
      <c r="BK10" s="5" t="s">
        <v>139</v>
      </c>
      <c r="BL10" s="5" t="s">
        <v>140</v>
      </c>
      <c r="BM10" s="5" t="s">
        <v>2</v>
      </c>
      <c r="BN10" s="5" t="s">
        <v>3</v>
      </c>
      <c r="BO10" s="5" t="s">
        <v>4</v>
      </c>
      <c r="BP10" s="5" t="s">
        <v>5</v>
      </c>
      <c r="BQ10" s="5" t="s">
        <v>141</v>
      </c>
      <c r="BR10" s="5" t="s">
        <v>142</v>
      </c>
      <c r="BS10" s="5" t="s">
        <v>143</v>
      </c>
      <c r="BT10" s="5" t="s">
        <v>144</v>
      </c>
      <c r="BU10" s="4" t="s">
        <v>0</v>
      </c>
      <c r="BV10" s="4" t="s">
        <v>1861</v>
      </c>
      <c r="BW10" s="4" t="s">
        <v>134</v>
      </c>
      <c r="BX10" s="4" t="s">
        <v>136</v>
      </c>
      <c r="BY10" s="4" t="s">
        <v>138</v>
      </c>
      <c r="BZ10" s="4" t="s">
        <v>140</v>
      </c>
      <c r="CA10" s="4" t="s">
        <v>3</v>
      </c>
      <c r="CB10" s="4" t="s">
        <v>5</v>
      </c>
      <c r="CC10" s="4" t="s">
        <v>142</v>
      </c>
      <c r="CD10" s="4" t="s">
        <v>144</v>
      </c>
    </row>
    <row r="11" spans="1:84" ht="15" customHeight="1">
      <c r="A11" s="10" t="s">
        <v>2920</v>
      </c>
      <c r="B11" s="10"/>
      <c r="C11" s="10"/>
      <c r="D11" s="10">
        <v>100</v>
      </c>
      <c r="E11" s="10"/>
      <c r="F11" s="10"/>
      <c r="G11" s="10"/>
      <c r="H11" s="10"/>
      <c r="I11" s="10"/>
      <c r="J11" s="10"/>
      <c r="K11" s="10"/>
      <c r="L11" s="10">
        <v>173</v>
      </c>
      <c r="M11" s="10"/>
      <c r="N11" s="10" t="s">
        <v>1880</v>
      </c>
      <c r="O11" s="10" t="s">
        <v>2921</v>
      </c>
      <c r="P11" s="10"/>
      <c r="Q11" s="10"/>
      <c r="R11" s="10"/>
      <c r="S11" s="10"/>
      <c r="T11" s="10">
        <v>0</v>
      </c>
      <c r="U11" s="10"/>
      <c r="V11" s="10" t="s">
        <v>149</v>
      </c>
      <c r="W11" s="10"/>
      <c r="X11" s="10"/>
      <c r="Y11" s="10"/>
      <c r="Z11" s="10"/>
      <c r="AA11" s="10" t="s">
        <v>404</v>
      </c>
      <c r="AB11" s="11"/>
      <c r="AC11" s="11"/>
      <c r="AD11" s="11"/>
      <c r="AE11" s="11"/>
      <c r="AF11" s="11"/>
      <c r="BA11" s="12"/>
      <c r="BB11" s="12"/>
      <c r="BC11" s="12"/>
      <c r="BD11" s="12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1"/>
      <c r="BV11" s="11"/>
    </row>
    <row r="12" spans="1:84" ht="15" customHeight="1">
      <c r="A12" s="10" t="s">
        <v>2922</v>
      </c>
      <c r="B12" s="10"/>
      <c r="C12" s="10"/>
      <c r="D12" s="10">
        <v>101</v>
      </c>
      <c r="E12" s="10"/>
      <c r="F12" s="10"/>
      <c r="G12" s="10"/>
      <c r="H12" s="10"/>
      <c r="I12" s="10"/>
      <c r="J12" s="10"/>
      <c r="K12" s="10"/>
      <c r="L12" s="10">
        <v>173</v>
      </c>
      <c r="M12" s="10"/>
      <c r="N12" s="10"/>
      <c r="O12" s="10" t="s">
        <v>2923</v>
      </c>
      <c r="P12" s="10"/>
      <c r="Q12" s="10"/>
      <c r="R12" s="10"/>
      <c r="S12" s="10"/>
      <c r="T12" s="10">
        <v>0</v>
      </c>
      <c r="U12" s="10"/>
      <c r="V12" s="10" t="s">
        <v>149</v>
      </c>
      <c r="W12" s="10"/>
      <c r="X12" s="10"/>
      <c r="Y12" s="10"/>
      <c r="Z12" s="10"/>
      <c r="AA12" s="10" t="s">
        <v>2924</v>
      </c>
      <c r="AB12" s="11"/>
      <c r="AC12" s="11"/>
      <c r="AD12" s="11"/>
      <c r="AE12" s="11"/>
      <c r="AF12" s="11"/>
      <c r="BA12" s="12"/>
      <c r="BB12" s="12"/>
      <c r="BC12" s="12"/>
      <c r="BD12" s="12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1"/>
      <c r="BV12" s="11"/>
    </row>
    <row r="13" spans="1:84" ht="15" customHeight="1">
      <c r="A13" s="10" t="s">
        <v>2925</v>
      </c>
      <c r="B13" s="10"/>
      <c r="C13" s="10"/>
      <c r="D13" s="10">
        <v>102</v>
      </c>
      <c r="E13" s="10"/>
      <c r="F13" s="10"/>
      <c r="G13" s="10"/>
      <c r="H13" s="10"/>
      <c r="I13" s="10"/>
      <c r="J13" s="10"/>
      <c r="K13" s="10"/>
      <c r="L13" s="10">
        <v>173</v>
      </c>
      <c r="M13" s="10"/>
      <c r="N13" s="10"/>
      <c r="O13" s="10" t="s">
        <v>2926</v>
      </c>
      <c r="P13" s="10"/>
      <c r="Q13" s="10">
        <v>1</v>
      </c>
      <c r="R13" s="10"/>
      <c r="S13" s="10"/>
      <c r="T13" s="10">
        <v>9</v>
      </c>
      <c r="U13" s="10"/>
      <c r="V13" s="10" t="s">
        <v>149</v>
      </c>
      <c r="W13" s="10"/>
      <c r="X13" s="10"/>
      <c r="Y13" s="10"/>
      <c r="Z13" s="10"/>
      <c r="AA13" s="10" t="s">
        <v>2927</v>
      </c>
      <c r="AB13" s="11"/>
      <c r="AC13" s="11"/>
      <c r="AD13" s="11"/>
      <c r="AE13" s="11"/>
      <c r="AF13" s="11"/>
      <c r="BA13" s="12"/>
      <c r="BB13" s="12"/>
      <c r="BC13" s="12"/>
      <c r="BD13" s="12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1"/>
      <c r="BV13" s="11"/>
    </row>
    <row r="14" spans="1:84" ht="15" customHeight="1">
      <c r="A14" s="13" t="s">
        <v>2928</v>
      </c>
      <c r="B14" s="13"/>
      <c r="C14" s="13"/>
      <c r="D14" s="13">
        <v>103</v>
      </c>
      <c r="E14" s="13">
        <v>13</v>
      </c>
      <c r="F14" s="13"/>
      <c r="G14" s="13"/>
      <c r="H14" s="13">
        <v>1</v>
      </c>
      <c r="I14" s="13"/>
      <c r="J14" s="13">
        <v>1</v>
      </c>
      <c r="K14" s="13"/>
      <c r="L14" s="13">
        <v>173</v>
      </c>
      <c r="M14" s="13"/>
      <c r="N14" s="13" t="s">
        <v>1880</v>
      </c>
      <c r="O14" s="13" t="s">
        <v>2929</v>
      </c>
      <c r="P14" s="13"/>
      <c r="Q14" s="13">
        <v>1</v>
      </c>
      <c r="R14" s="13"/>
      <c r="S14" s="13"/>
      <c r="T14" s="13">
        <v>9</v>
      </c>
      <c r="U14" s="13"/>
      <c r="V14" s="13" t="s">
        <v>153</v>
      </c>
      <c r="W14" s="13" t="s">
        <v>154</v>
      </c>
      <c r="X14" s="13" t="s">
        <v>179</v>
      </c>
      <c r="Y14" s="13" t="s">
        <v>1865</v>
      </c>
      <c r="Z14" s="13" t="s">
        <v>156</v>
      </c>
      <c r="AA14" s="13" t="s">
        <v>2930</v>
      </c>
      <c r="AB14" s="143">
        <f>('Operational Drivers'!AB47+'Operational Drivers'!AB48+'Operational Drivers'!AB49)*$H$14*$J$14</f>
        <v>236</v>
      </c>
      <c r="AC14" s="143">
        <f>('Operational Drivers'!AC47+'Operational Drivers'!AC48+'Operational Drivers'!AC49)*$H$14*$J$14</f>
        <v>285</v>
      </c>
      <c r="AD14" s="143">
        <f>('Operational Drivers'!AD47+'Operational Drivers'!AD48+'Operational Drivers'!AD49)*$H$14*$J$14</f>
        <v>362</v>
      </c>
      <c r="AE14" s="143">
        <f>('Operational Drivers'!AE47+'Operational Drivers'!AE48+'Operational Drivers'!AE49)*$H$14*$J$14</f>
        <v>388</v>
      </c>
      <c r="AF14" s="143">
        <f>('Operational Drivers'!AF47+'Operational Drivers'!AF48+'Operational Drivers'!AF49)*$H$14*$J$14</f>
        <v>1271</v>
      </c>
      <c r="AG14" s="143">
        <f>('Operational Drivers'!AG47+'Operational Drivers'!AG48+'Operational Drivers'!AG49)*$H$14*$J$14</f>
        <v>1707</v>
      </c>
      <c r="AH14" s="143">
        <f>('Operational Drivers'!AH47+'Operational Drivers'!AH48+'Operational Drivers'!AH49)*$H$14*$J$14</f>
        <v>1940</v>
      </c>
      <c r="AI14" s="143">
        <f>('Operational Drivers'!AI47+'Operational Drivers'!AI48+'Operational Drivers'!AI49)*$H$14*$J$14</f>
        <v>2432</v>
      </c>
      <c r="AJ14" s="143">
        <f>('Operational Drivers'!AJ47+'Operational Drivers'!AJ48+'Operational Drivers'!AJ49)*$H$14*$J$14</f>
        <v>2729</v>
      </c>
      <c r="AK14" s="143">
        <f>('Operational Drivers'!AK47+'Operational Drivers'!AK48+'Operational Drivers'!AK49)*$H$14*$J$14</f>
        <v>8808</v>
      </c>
      <c r="AL14" s="143">
        <f>('Operational Drivers'!AL47+'Operational Drivers'!AL48+'Operational Drivers'!AL49)*$H$14*$J$14</f>
        <v>4913</v>
      </c>
      <c r="AM14" s="143">
        <f>('Operational Drivers'!AM47+'Operational Drivers'!AM48+'Operational Drivers'!AM49)*$H$14*$J$14</f>
        <v>5799</v>
      </c>
      <c r="AN14" s="143">
        <f>('Operational Drivers'!AN47+'Operational Drivers'!AN48+'Operational Drivers'!AN49)*$H$14*$J$14</f>
        <v>6672</v>
      </c>
      <c r="AO14" s="143">
        <f>('Operational Drivers'!AO47+'Operational Drivers'!AO48+'Operational Drivers'!AO49)*$H$14*$J$14</f>
        <v>7009</v>
      </c>
      <c r="AP14" s="143">
        <f>('Operational Drivers'!AP47+'Operational Drivers'!AP48+'Operational Drivers'!AP49)*$H$14*$J$14</f>
        <v>24393</v>
      </c>
      <c r="AQ14" s="143">
        <f>('Operational Drivers'!AQ47+'Operational Drivers'!AQ48+'Operational Drivers'!AQ49)*$H$14*$J$14</f>
        <v>7157</v>
      </c>
      <c r="AR14" s="143">
        <f>('Operational Drivers'!AR47+'Operational Drivers'!AR48+'Operational Drivers'!AR49)*$H$14*$J$14</f>
        <v>8660</v>
      </c>
      <c r="AS14" s="143">
        <f>('Operational Drivers'!AS47+'Operational Drivers'!AS48+'Operational Drivers'!AS49)*$H$14*$J$14</f>
        <v>9784</v>
      </c>
      <c r="AT14" s="143">
        <f>('Operational Drivers'!AT47+'Operational Drivers'!AT48+'Operational Drivers'!AT49)*$H$14*$J$14</f>
        <v>10645</v>
      </c>
      <c r="AU14" s="143">
        <f>('Operational Drivers'!AU47+'Operational Drivers'!AU48+'Operational Drivers'!AU49)*$H$14*$J$14</f>
        <v>36246</v>
      </c>
      <c r="AV14" s="143">
        <f>('Operational Drivers'!AV47+'Operational Drivers'!AV48+'Operational Drivers'!AV49)*$H$14*$J$14</f>
        <v>11732</v>
      </c>
      <c r="AW14" s="143">
        <f>('Operational Drivers'!AW47+'Operational Drivers'!AW48+'Operational Drivers'!AW49)*$H$14*$J$14</f>
        <v>12673</v>
      </c>
      <c r="AX14" s="143">
        <f>('Operational Drivers'!AX47+'Operational Drivers'!AX48+'Operational Drivers'!AX49)*$H$14*$J$14</f>
        <v>14435</v>
      </c>
      <c r="AY14" s="143">
        <f>('Operational Drivers'!AY47+'Operational Drivers'!AY48+'Operational Drivers'!AY49)*$H$14*$J$14</f>
        <v>14604</v>
      </c>
      <c r="AZ14" s="143">
        <f>('Operational Drivers'!AZ47+'Operational Drivers'!AZ48+'Operational Drivers'!AZ49)*$H$14*$J$14</f>
        <v>53444</v>
      </c>
      <c r="BA14" s="143">
        <f>('Operational Drivers'!BA47+'Operational Drivers'!BA48+'Operational Drivers'!BA49)*$H$14*$J$14</f>
        <v>236</v>
      </c>
      <c r="BB14" s="143">
        <f>('Operational Drivers'!BB47+'Operational Drivers'!BB48+'Operational Drivers'!BB49)*$H$14*$J$14</f>
        <v>521</v>
      </c>
      <c r="BC14" s="143">
        <f>('Operational Drivers'!BC47+'Operational Drivers'!BC48+'Operational Drivers'!BC49)*$H$14*$J$14</f>
        <v>883</v>
      </c>
      <c r="BD14" s="143">
        <f>('Operational Drivers'!BD47+'Operational Drivers'!BD48+'Operational Drivers'!BD49)*$H$14*$J$14</f>
        <v>1271</v>
      </c>
      <c r="BE14" s="143">
        <f>('Operational Drivers'!BE47+'Operational Drivers'!BE48+'Operational Drivers'!BE49)*$H$14*$J$14</f>
        <v>1707</v>
      </c>
      <c r="BF14" s="143">
        <f>('Operational Drivers'!BF47+'Operational Drivers'!BF48+'Operational Drivers'!BF49)*$H$14*$J$14</f>
        <v>3647</v>
      </c>
      <c r="BG14" s="143">
        <f>('Operational Drivers'!BG47+'Operational Drivers'!BG48+'Operational Drivers'!BG49)*$H$14*$J$14</f>
        <v>1953</v>
      </c>
      <c r="BH14" s="143">
        <f>('Operational Drivers'!BH47+'Operational Drivers'!BH48+'Operational Drivers'!BH49)*$H$14*$J$14</f>
        <v>8808</v>
      </c>
      <c r="BI14" s="143">
        <f>('Operational Drivers'!BI47+'Operational Drivers'!BI48+'Operational Drivers'!BI49)*$H$14*$J$14</f>
        <v>4913</v>
      </c>
      <c r="BJ14" s="143">
        <f>('Operational Drivers'!BJ47+'Operational Drivers'!BJ48+'Operational Drivers'!BJ49)*$H$14*$J$14</f>
        <v>10712</v>
      </c>
      <c r="BK14" s="143">
        <f>('Operational Drivers'!BK47+'Operational Drivers'!BK48+'Operational Drivers'!BK49)*$H$14*$J$14</f>
        <v>17384</v>
      </c>
      <c r="BL14" s="143">
        <f>('Operational Drivers'!BL47+'Operational Drivers'!BL48+'Operational Drivers'!BL49)*$H$14*$J$14</f>
        <v>24393</v>
      </c>
      <c r="BM14" s="143">
        <f>('Operational Drivers'!BM47+'Operational Drivers'!BM48+'Operational Drivers'!BM49)*$H$14*$J$14</f>
        <v>7157</v>
      </c>
      <c r="BN14" s="143">
        <f>('Operational Drivers'!BN47+'Operational Drivers'!BN48+'Operational Drivers'!BN49)*$H$14*$J$14</f>
        <v>15817</v>
      </c>
      <c r="BO14" s="143">
        <f>('Operational Drivers'!BO47+'Operational Drivers'!BO48+'Operational Drivers'!BO49)*$H$14*$J$14</f>
        <v>25601</v>
      </c>
      <c r="BP14" s="143">
        <f>('Operational Drivers'!BP47+'Operational Drivers'!BP48+'Operational Drivers'!BP49)*$H$14*$J$14</f>
        <v>36246</v>
      </c>
      <c r="BQ14" s="240">
        <f>('Operational Drivers'!BQ47+'Operational Drivers'!BQ48+'Operational Drivers'!BQ49)*$H$14*$J$14</f>
        <v>11732</v>
      </c>
      <c r="BR14" s="240">
        <f>('Operational Drivers'!BR47+'Operational Drivers'!BR48+'Operational Drivers'!BR49)*$H$14*$J$14</f>
        <v>24405</v>
      </c>
      <c r="BS14" s="240">
        <f>('Operational Drivers'!BS47+'Operational Drivers'!BS48+'Operational Drivers'!BS49)*$H$14*$J$14</f>
        <v>38840</v>
      </c>
      <c r="BT14" s="240">
        <f>('Operational Drivers'!BT47+'Operational Drivers'!BT48+'Operational Drivers'!BT49)*$H$14*$J$14</f>
        <v>53444</v>
      </c>
      <c r="BU14" s="143">
        <f>('Operational Drivers'!BU47+'Operational Drivers'!BU48+'Operational Drivers'!BU49)*$H$14*$J$14</f>
        <v>0</v>
      </c>
      <c r="BV14" s="143">
        <f>('Operational Drivers'!BV47+'Operational Drivers'!BV48+'Operational Drivers'!BV49)*$H$14*$J$14</f>
        <v>0</v>
      </c>
      <c r="BW14" s="143">
        <f>('Operational Drivers'!BW47+'Operational Drivers'!BW48+'Operational Drivers'!BW49)*$H$14*$J$14</f>
        <v>0</v>
      </c>
      <c r="BX14" s="143">
        <f>('Operational Drivers'!BX47+'Operational Drivers'!BX48+'Operational Drivers'!BX49)*$H$14*$J$14</f>
        <v>0</v>
      </c>
      <c r="BY14" s="143">
        <f>('Operational Drivers'!BY47+'Operational Drivers'!BY48+'Operational Drivers'!BY49)*$H$14*$J$14</f>
        <v>0</v>
      </c>
      <c r="BZ14" s="143">
        <f>('Operational Drivers'!BZ47+'Operational Drivers'!BZ48+'Operational Drivers'!BZ49)*$H$14*$J$14</f>
        <v>0</v>
      </c>
      <c r="CA14" s="143">
        <f>('Operational Drivers'!CA47+'Operational Drivers'!CA48+'Operational Drivers'!CA49)*$H$14*$J$14</f>
        <v>0</v>
      </c>
      <c r="CB14" s="143">
        <f>('Operational Drivers'!CB47+'Operational Drivers'!CB48+'Operational Drivers'!CB49)*$H$14*$J$14</f>
        <v>0</v>
      </c>
      <c r="CC14" s="143">
        <f>('Operational Drivers'!CC47+'Operational Drivers'!CC48+'Operational Drivers'!CC49)*$H$14*$J$14</f>
        <v>0</v>
      </c>
    </row>
    <row r="15" spans="1:84" ht="15" customHeight="1">
      <c r="A15" s="13" t="s">
        <v>2931</v>
      </c>
      <c r="B15" s="13"/>
      <c r="C15" s="13"/>
      <c r="D15" s="13">
        <v>104</v>
      </c>
      <c r="E15" s="13"/>
      <c r="F15" s="13"/>
      <c r="G15" s="13"/>
      <c r="H15" s="13">
        <v>1</v>
      </c>
      <c r="I15" s="13"/>
      <c r="J15" s="13">
        <v>1</v>
      </c>
      <c r="K15" s="13"/>
      <c r="L15" s="13">
        <v>173</v>
      </c>
      <c r="M15" s="13"/>
      <c r="N15" s="13" t="s">
        <v>1880</v>
      </c>
      <c r="O15" s="13" t="s">
        <v>2932</v>
      </c>
      <c r="P15" s="13"/>
      <c r="Q15" s="13">
        <v>1</v>
      </c>
      <c r="R15" s="13"/>
      <c r="S15" s="13"/>
      <c r="T15" s="13">
        <v>9</v>
      </c>
      <c r="U15" s="13"/>
      <c r="V15" s="13" t="s">
        <v>153</v>
      </c>
      <c r="W15" s="13" t="s">
        <v>154</v>
      </c>
      <c r="X15" s="13" t="s">
        <v>179</v>
      </c>
      <c r="Y15" s="13" t="s">
        <v>1865</v>
      </c>
      <c r="Z15" s="13" t="s">
        <v>156</v>
      </c>
      <c r="AA15" s="13" t="s">
        <v>2933</v>
      </c>
      <c r="AB15" s="143">
        <f>('Operational Drivers'!AB38+'Operational Drivers'!AB42+'Operational Drivers'!AB45+'Operational Drivers'!AB43+'Operational Drivers'!AB44)*$H$15*$J$15</f>
        <v>15535</v>
      </c>
      <c r="AC15" s="143">
        <f>('Operational Drivers'!AC38+'Operational Drivers'!AC42+'Operational Drivers'!AC45+'Operational Drivers'!AC43+'Operational Drivers'!AC44)*$H$15*$J$15</f>
        <v>16544</v>
      </c>
      <c r="AD15" s="143">
        <f>('Operational Drivers'!AD38+'Operational Drivers'!AD42+'Operational Drivers'!AD45+'Operational Drivers'!AD43+'Operational Drivers'!AD44)*$H$15*$J$15</f>
        <v>25817</v>
      </c>
      <c r="AE15" s="143">
        <f>('Operational Drivers'!AE38+'Operational Drivers'!AE42+'Operational Drivers'!AE45+'Operational Drivers'!AE43+'Operational Drivers'!AE44)*$H$15*$J$15</f>
        <v>17037</v>
      </c>
      <c r="AF15" s="143">
        <f>('Operational Drivers'!AF38+'Operational Drivers'!AF42+'Operational Drivers'!AF45+'Operational Drivers'!AF43+'Operational Drivers'!AF44)*$H$15*$J$15</f>
        <v>74933</v>
      </c>
      <c r="AG15" s="143">
        <f>('Operational Drivers'!AG38+'Operational Drivers'!AG42+'Operational Drivers'!AG45+'Operational Drivers'!AG43+'Operational Drivers'!AG44)*$H$15*$J$15</f>
        <v>18538</v>
      </c>
      <c r="AH15" s="143">
        <f>('Operational Drivers'!AH38+'Operational Drivers'!AH42+'Operational Drivers'!AH45+'Operational Drivers'!AH43+'Operational Drivers'!AH44)*$H$15*$J$15</f>
        <v>20231</v>
      </c>
      <c r="AI15" s="143">
        <f>('Operational Drivers'!AI38+'Operational Drivers'!AI42+'Operational Drivers'!AI45+'Operational Drivers'!AI43+'Operational Drivers'!AI44)*$H$15*$J$15</f>
        <v>32111</v>
      </c>
      <c r="AJ15" s="143">
        <f>('Operational Drivers'!AJ38+'Operational Drivers'!AJ42+'Operational Drivers'!AJ45+'Operational Drivers'!AJ43+'Operational Drivers'!AJ44)*$H$15*$J$15</f>
        <v>21455</v>
      </c>
      <c r="AK15" s="143">
        <f>('Operational Drivers'!AK38+'Operational Drivers'!AK42+'Operational Drivers'!AK45+'Operational Drivers'!AK43+'Operational Drivers'!AK44)*$H$15*$J$15</f>
        <v>92335</v>
      </c>
      <c r="AL15" s="143">
        <f>('Operational Drivers'!AL38+'Operational Drivers'!AL42+'Operational Drivers'!AL45+'Operational Drivers'!AL43+'Operational Drivers'!AL44)*$H$15*$J$15</f>
        <v>27241</v>
      </c>
      <c r="AM15" s="143">
        <f>('Operational Drivers'!AM38+'Operational Drivers'!AM42+'Operational Drivers'!AM45+'Operational Drivers'!AM43+'Operational Drivers'!AM44)*$H$15*$J$15</f>
        <v>28493</v>
      </c>
      <c r="AN15" s="143">
        <f>('Operational Drivers'!AN38+'Operational Drivers'!AN42+'Operational Drivers'!AN45+'Operational Drivers'!AN43+'Operational Drivers'!AN44)*$H$15*$J$15</f>
        <v>46576</v>
      </c>
      <c r="AO15" s="143">
        <f>('Operational Drivers'!AO38+'Operational Drivers'!AO42+'Operational Drivers'!AO45+'Operational Drivers'!AO43+'Operational Drivers'!AO44)*$H$15*$J$15</f>
        <v>31570</v>
      </c>
      <c r="AP15" s="143">
        <f>('Operational Drivers'!AP38+'Operational Drivers'!AP42+'Operational Drivers'!AP45+'Operational Drivers'!AP43+'Operational Drivers'!AP44)*$H$15*$J$15</f>
        <v>133880</v>
      </c>
      <c r="AQ15" s="143">
        <f>('Operational Drivers'!AQ38+'Operational Drivers'!AQ42+'Operational Drivers'!AQ45+'Operational Drivers'!AQ43+'Operational Drivers'!AQ44)*$H$15*$J$15</f>
        <v>43027</v>
      </c>
      <c r="AR15" s="143">
        <f>('Operational Drivers'!AR38+'Operational Drivers'!AR42+'Operational Drivers'!AR45+'Operational Drivers'!AR43+'Operational Drivers'!AR44)*$H$15*$J$15</f>
        <v>46462</v>
      </c>
      <c r="AS15" s="143">
        <f>('Operational Drivers'!AS38+'Operational Drivers'!AS42+'Operational Drivers'!AS45+'Operational Drivers'!AS43+'Operational Drivers'!AS44)*$H$15*$J$15</f>
        <v>73244</v>
      </c>
      <c r="AT15" s="143">
        <f>('Operational Drivers'!AT38+'Operational Drivers'!AT42+'Operational Drivers'!AT45+'Operational Drivers'!AT43+'Operational Drivers'!AT44)*$H$15*$J$15</f>
        <v>51287</v>
      </c>
      <c r="AU15" s="143">
        <f>('Operational Drivers'!AU38+'Operational Drivers'!AU42+'Operational Drivers'!AU45+'Operational Drivers'!AU43+'Operational Drivers'!AU44)*$H$15*$J$15</f>
        <v>214020</v>
      </c>
      <c r="AV15" s="143">
        <f>('Operational Drivers'!AV38+'Operational Drivers'!AV42+'Operational Drivers'!AV45+'Operational Drivers'!AV43+'Operational Drivers'!AV44)*$H$15*$J$15</f>
        <v>69188</v>
      </c>
      <c r="AW15" s="143">
        <f>('Operational Drivers'!AW38+'Operational Drivers'!AW42+'Operational Drivers'!AW45+'Operational Drivers'!AW43+'Operational Drivers'!AW44)*$H$15*$J$15</f>
        <v>72475</v>
      </c>
      <c r="AX15" s="143">
        <f>('Operational Drivers'!AX38+'Operational Drivers'!AX42+'Operational Drivers'!AX45+'Operational Drivers'!AX43+'Operational Drivers'!AX44)*$H$15*$J$15</f>
        <v>102843</v>
      </c>
      <c r="AY15" s="143">
        <f>('Operational Drivers'!AY38+'Operational Drivers'!AY42+'Operational Drivers'!AY45+'Operational Drivers'!AY43+'Operational Drivers'!AY44)*$H$15*$J$15</f>
        <v>78894</v>
      </c>
      <c r="AZ15" s="143">
        <f>('Operational Drivers'!AZ38+'Operational Drivers'!AZ42+'Operational Drivers'!AZ45+'Operational Drivers'!AZ43+'Operational Drivers'!AZ44)*$H$15*$J$15</f>
        <v>323400</v>
      </c>
      <c r="BA15" s="143">
        <f>('Operational Drivers'!BA38+'Operational Drivers'!BA42+'Operational Drivers'!BA45+'Operational Drivers'!BA43+'Operational Drivers'!BA44)*$H$15*$J$15</f>
        <v>15535</v>
      </c>
      <c r="BB15" s="143">
        <f>('Operational Drivers'!BB38+'Operational Drivers'!BB42+'Operational Drivers'!BB45+'Operational Drivers'!BB43+'Operational Drivers'!BB44)*$H$15*$J$15</f>
        <v>32079</v>
      </c>
      <c r="BC15" s="143">
        <f>('Operational Drivers'!BC38+'Operational Drivers'!BC42+'Operational Drivers'!BC45+'Operational Drivers'!BC43+'Operational Drivers'!BC44)*$H$15*$J$15</f>
        <v>57896</v>
      </c>
      <c r="BD15" s="143">
        <f>('Operational Drivers'!BD38+'Operational Drivers'!BD42+'Operational Drivers'!BD45+'Operational Drivers'!BD43+'Operational Drivers'!BD44)*$H$15*$J$15</f>
        <v>74933</v>
      </c>
      <c r="BE15" s="143">
        <f>('Operational Drivers'!BE38+'Operational Drivers'!BE42+'Operational Drivers'!BE45+'Operational Drivers'!BE43+'Operational Drivers'!BE44)*$H$15*$J$15</f>
        <v>18538</v>
      </c>
      <c r="BF15" s="143">
        <f>('Operational Drivers'!BF38+'Operational Drivers'!BF42+'Operational Drivers'!BF45+'Operational Drivers'!BF43+'Operational Drivers'!BF44)*$H$15*$J$15</f>
        <v>38769</v>
      </c>
      <c r="BG15" s="143">
        <f>('Operational Drivers'!BG38+'Operational Drivers'!BG42+'Operational Drivers'!BG45+'Operational Drivers'!BG43+'Operational Drivers'!BG44)*$H$15*$J$15</f>
        <v>75006</v>
      </c>
      <c r="BH15" s="143">
        <f>('Operational Drivers'!BH38+'Operational Drivers'!BH42+'Operational Drivers'!BH45+'Operational Drivers'!BH43+'Operational Drivers'!BH44)*$H$15*$J$15</f>
        <v>92335</v>
      </c>
      <c r="BI15" s="143">
        <f>('Operational Drivers'!BI38+'Operational Drivers'!BI42+'Operational Drivers'!BI45+'Operational Drivers'!BI43+'Operational Drivers'!BI44)*$H$15*$J$15</f>
        <v>27241</v>
      </c>
      <c r="BJ15" s="143">
        <f>('Operational Drivers'!BJ38+'Operational Drivers'!BJ42+'Operational Drivers'!BJ45+'Operational Drivers'!BJ43+'Operational Drivers'!BJ44)*$H$15*$J$15</f>
        <v>55734</v>
      </c>
      <c r="BK15" s="143">
        <f>('Operational Drivers'!BK38+'Operational Drivers'!BK42+'Operational Drivers'!BK45+'Operational Drivers'!BK43+'Operational Drivers'!BK44)*$H$15*$J$15</f>
        <v>102310</v>
      </c>
      <c r="BL15" s="143">
        <f>('Operational Drivers'!BL38+'Operational Drivers'!BL42+'Operational Drivers'!BL45+'Operational Drivers'!BL43+'Operational Drivers'!BL44)*$H$15*$J$15</f>
        <v>133880</v>
      </c>
      <c r="BM15" s="143">
        <f>('Operational Drivers'!BM38+'Operational Drivers'!BM42+'Operational Drivers'!BM45+'Operational Drivers'!BM43+'Operational Drivers'!BM44)*$H$15*$J$15</f>
        <v>43027</v>
      </c>
      <c r="BN15" s="143">
        <f>('Operational Drivers'!BN38+'Operational Drivers'!BN42+'Operational Drivers'!BN45+'Operational Drivers'!BN43+'Operational Drivers'!BN44)*$H$15*$J$15</f>
        <v>89489</v>
      </c>
      <c r="BO15" s="143">
        <f>('Operational Drivers'!BO38+'Operational Drivers'!BO42+'Operational Drivers'!BO45+'Operational Drivers'!BO43+'Operational Drivers'!BO44)*$H$15*$J$15</f>
        <v>162733</v>
      </c>
      <c r="BP15" s="143">
        <f>('Operational Drivers'!BP38+'Operational Drivers'!BP42+'Operational Drivers'!BP45+'Operational Drivers'!BP43+'Operational Drivers'!BP44)*$H$15*$J$15</f>
        <v>214020</v>
      </c>
      <c r="BQ15" s="240">
        <f>('Operational Drivers'!BQ38+'Operational Drivers'!BQ42+'Operational Drivers'!BQ45+'Operational Drivers'!BQ43+'Operational Drivers'!BQ44)*$H$15*$J$15</f>
        <v>69188</v>
      </c>
      <c r="BR15" s="240">
        <f>('Operational Drivers'!BR38+'Operational Drivers'!BR42+'Operational Drivers'!BR45+'Operational Drivers'!BR43+'Operational Drivers'!BR44)*$H$15*$J$15</f>
        <v>141663</v>
      </c>
      <c r="BS15" s="240">
        <f>('Operational Drivers'!BS38+'Operational Drivers'!BS42+'Operational Drivers'!BS45+'Operational Drivers'!BS43+'Operational Drivers'!BS44)*$H$15*$J$15</f>
        <v>244506</v>
      </c>
      <c r="BT15" s="240">
        <f>('Operational Drivers'!BT38+'Operational Drivers'!BT42+'Operational Drivers'!BT45+'Operational Drivers'!BT43+'Operational Drivers'!BT44)*$H$15*$J$15</f>
        <v>323400</v>
      </c>
      <c r="BU15" s="143">
        <f>('Operational Drivers'!BU38+'Operational Drivers'!BU42+'Operational Drivers'!BU45+'Operational Drivers'!BU43+'Operational Drivers'!BU44)*$H$15*$J$15</f>
        <v>0</v>
      </c>
      <c r="BV15" s="143">
        <f>('Operational Drivers'!BV38+'Operational Drivers'!BV42+'Operational Drivers'!BV45+'Operational Drivers'!BV43+'Operational Drivers'!BV44)*$H$15*$J$15</f>
        <v>0</v>
      </c>
      <c r="BW15" s="143">
        <f>('Operational Drivers'!BW38+'Operational Drivers'!BW42+'Operational Drivers'!BW45+'Operational Drivers'!BW43+'Operational Drivers'!BW44)*$H$15*$J$15</f>
        <v>0</v>
      </c>
      <c r="BX15" s="143">
        <f>('Operational Drivers'!BX38+'Operational Drivers'!BX42+'Operational Drivers'!BX45+'Operational Drivers'!BX43+'Operational Drivers'!BX44)*$H$15*$J$15</f>
        <v>0</v>
      </c>
      <c r="BY15" s="143">
        <f>('Operational Drivers'!BY38+'Operational Drivers'!BY42+'Operational Drivers'!BY45+'Operational Drivers'!BY43+'Operational Drivers'!BY44)*$H$15*$J$15</f>
        <v>0</v>
      </c>
      <c r="BZ15" s="143">
        <f>('Operational Drivers'!BZ38+'Operational Drivers'!BZ42+'Operational Drivers'!BZ45+'Operational Drivers'!BZ43+'Operational Drivers'!BZ44)*$H$15*$J$15</f>
        <v>0</v>
      </c>
      <c r="CA15" s="143">
        <f>('Operational Drivers'!CA38+'Operational Drivers'!CA42+'Operational Drivers'!CA45+'Operational Drivers'!CA43+'Operational Drivers'!CA44)*$H$15*$J$15</f>
        <v>0</v>
      </c>
      <c r="CB15" s="143">
        <f>('Operational Drivers'!CB38+'Operational Drivers'!CB42+'Operational Drivers'!CB45+'Operational Drivers'!CB43+'Operational Drivers'!CB44)*$H$15*$J$15</f>
        <v>0</v>
      </c>
      <c r="CC15" s="143">
        <f>('Operational Drivers'!CC38+'Operational Drivers'!CC42+'Operational Drivers'!CC45+'Operational Drivers'!CC43+'Operational Drivers'!CC44)*$H$15*$J$15</f>
        <v>0</v>
      </c>
    </row>
    <row r="16" spans="1:84" ht="15" customHeight="1">
      <c r="A16" s="13" t="s">
        <v>2934</v>
      </c>
      <c r="B16" s="13"/>
      <c r="C16" s="13"/>
      <c r="D16" s="13">
        <v>105</v>
      </c>
      <c r="E16" s="13"/>
      <c r="F16" s="13"/>
      <c r="G16" s="13"/>
      <c r="H16" s="13">
        <v>1</v>
      </c>
      <c r="I16" s="13"/>
      <c r="J16" s="13">
        <v>1</v>
      </c>
      <c r="K16" s="13"/>
      <c r="L16" s="13">
        <v>173</v>
      </c>
      <c r="M16" s="13"/>
      <c r="N16" s="13" t="s">
        <v>1880</v>
      </c>
      <c r="O16" s="13" t="s">
        <v>2935</v>
      </c>
      <c r="P16" s="13"/>
      <c r="Q16" s="13"/>
      <c r="R16" s="13"/>
      <c r="S16" s="13"/>
      <c r="T16" s="13">
        <v>0</v>
      </c>
      <c r="U16" s="13"/>
      <c r="V16" s="13" t="s">
        <v>153</v>
      </c>
      <c r="W16" s="13" t="s">
        <v>154</v>
      </c>
      <c r="X16" s="13" t="s">
        <v>179</v>
      </c>
      <c r="Y16" s="13" t="s">
        <v>1865</v>
      </c>
      <c r="Z16" s="13" t="s">
        <v>156</v>
      </c>
      <c r="AA16" s="13" t="s">
        <v>792</v>
      </c>
      <c r="AB16" s="32">
        <f>('Operational Drivers'!AB50)*$H$16*$J$16</f>
        <v>15771</v>
      </c>
      <c r="AC16" s="143">
        <f>('Operational Drivers'!AC50)*$H$16*$J$16</f>
        <v>16829</v>
      </c>
      <c r="AD16" s="143">
        <f>('Operational Drivers'!AD50)*$H$16*$J$16</f>
        <v>26179</v>
      </c>
      <c r="AE16" s="143">
        <f>('Operational Drivers'!AE50)*$H$16*$J$16</f>
        <v>17425</v>
      </c>
      <c r="AF16" s="143">
        <f>('Operational Drivers'!AF50)*$H$16*$J$16</f>
        <v>76204</v>
      </c>
      <c r="AG16" s="143">
        <f>('Operational Drivers'!AG50)*$H$16*$J$16</f>
        <v>20245</v>
      </c>
      <c r="AH16" s="143">
        <f>('Operational Drivers'!AH50)*$H$16*$J$16</f>
        <v>22171</v>
      </c>
      <c r="AI16" s="143">
        <f>('Operational Drivers'!AI50)*$H$16*$J$16</f>
        <v>34543</v>
      </c>
      <c r="AJ16" s="143">
        <f>('Operational Drivers'!AJ50)*$H$16*$J$16</f>
        <v>24184</v>
      </c>
      <c r="AK16" s="143">
        <f>('Operational Drivers'!AK50)*$H$16*$J$16</f>
        <v>101143</v>
      </c>
      <c r="AL16" s="143">
        <f>('Operational Drivers'!AL50)*$H$16*$J$16</f>
        <v>32154</v>
      </c>
      <c r="AM16" s="143">
        <f>('Operational Drivers'!AM50)*$H$16*$J$16</f>
        <v>34292</v>
      </c>
      <c r="AN16" s="143">
        <f>('Operational Drivers'!AN50)*$H$16*$J$16</f>
        <v>53248</v>
      </c>
      <c r="AO16" s="143">
        <f>('Operational Drivers'!AO50)*$H$16*$J$16</f>
        <v>38579</v>
      </c>
      <c r="AP16" s="143">
        <f>('Operational Drivers'!AP50)*$H$16*$J$16</f>
        <v>158273</v>
      </c>
      <c r="AQ16" s="143">
        <f>('Operational Drivers'!AQ50)*$H$16*$J$16</f>
        <v>50184</v>
      </c>
      <c r="AR16" s="143">
        <f>('Operational Drivers'!AR50)*$H$16*$J$16</f>
        <v>55122</v>
      </c>
      <c r="AS16" s="143">
        <f>('Operational Drivers'!AS50)*$H$16*$J$16</f>
        <v>83028</v>
      </c>
      <c r="AT16" s="143">
        <f>('Operational Drivers'!AT50)*$H$16*$J$16</f>
        <v>61932</v>
      </c>
      <c r="AU16" s="143">
        <f>('Operational Drivers'!AU50)*$H$16*$J$16</f>
        <v>250266</v>
      </c>
      <c r="AV16" s="143">
        <f>('Operational Drivers'!AV50)*$H$16*$J$16</f>
        <v>80920</v>
      </c>
      <c r="AW16" s="143">
        <f>('Operational Drivers'!AW50)*$H$16*$J$16</f>
        <v>85148</v>
      </c>
      <c r="AX16" s="143">
        <f>('Operational Drivers'!AX50)*$H$16*$J$16</f>
        <v>117278</v>
      </c>
      <c r="AY16" s="143">
        <f>('Operational Drivers'!AY50)*$H$16*$J$16</f>
        <v>93498</v>
      </c>
      <c r="AZ16" s="143">
        <f>('Operational Drivers'!AZ50)*$H$16*$J$16</f>
        <v>376844</v>
      </c>
      <c r="BA16" s="143">
        <f>('Operational Drivers'!BA50)*$H$16*$J$16</f>
        <v>15771</v>
      </c>
      <c r="BB16" s="143">
        <f>('Operational Drivers'!BB50)*$H$16*$J$16</f>
        <v>32600</v>
      </c>
      <c r="BC16" s="143">
        <f>('Operational Drivers'!BC50)*$H$16*$J$16</f>
        <v>58779</v>
      </c>
      <c r="BD16" s="143">
        <f>('Operational Drivers'!BD50)*$H$16*$J$16</f>
        <v>76204</v>
      </c>
      <c r="BE16" s="143">
        <f>('Operational Drivers'!BE50)*$H$16*$J$16</f>
        <v>20245</v>
      </c>
      <c r="BF16" s="143">
        <f>('Operational Drivers'!BF50)*$H$16*$J$16</f>
        <v>42416</v>
      </c>
      <c r="BG16" s="143">
        <f>('Operational Drivers'!BG50)*$H$16*$J$16</f>
        <v>76959</v>
      </c>
      <c r="BH16" s="143">
        <f>('Operational Drivers'!BH50)*$H$16*$J$16</f>
        <v>101143</v>
      </c>
      <c r="BI16" s="143">
        <f>('Operational Drivers'!BI50)*$H$16*$J$16</f>
        <v>32154</v>
      </c>
      <c r="BJ16" s="143">
        <f>('Operational Drivers'!BJ50)*$H$16*$J$16</f>
        <v>66446</v>
      </c>
      <c r="BK16" s="143">
        <f>('Operational Drivers'!BK50)*$H$16*$J$16</f>
        <v>119694</v>
      </c>
      <c r="BL16" s="143">
        <f>('Operational Drivers'!BL50)*$H$16*$J$16</f>
        <v>158273</v>
      </c>
      <c r="BM16" s="143">
        <f>('Operational Drivers'!BM50)*$H$16*$J$16</f>
        <v>50184</v>
      </c>
      <c r="BN16" s="143">
        <f>('Operational Drivers'!BN50)*$H$16*$J$16</f>
        <v>105306</v>
      </c>
      <c r="BO16" s="143">
        <f>('Operational Drivers'!BO50)*$H$16*$J$16</f>
        <v>188334</v>
      </c>
      <c r="BP16" s="143">
        <f>('Operational Drivers'!BP50)*$H$16*$J$16</f>
        <v>250266</v>
      </c>
      <c r="BQ16" s="240">
        <f>('Operational Drivers'!BQ50)*$H$16*$J$16</f>
        <v>80920</v>
      </c>
      <c r="BR16" s="240">
        <f>('Operational Drivers'!BR50)*$H$16*$J$16</f>
        <v>166068</v>
      </c>
      <c r="BS16" s="240">
        <f>('Operational Drivers'!BS50)*$H$16*$J$16</f>
        <v>283346</v>
      </c>
      <c r="BT16" s="240">
        <f>('Operational Drivers'!BT50)*$H$16*$J$16</f>
        <v>376844</v>
      </c>
      <c r="BU16" s="143">
        <f>('Operational Drivers'!BU50)*$H$16*$J$16</f>
        <v>0</v>
      </c>
      <c r="BV16" s="143">
        <f>('Operational Drivers'!BV50)*$H$16*$J$16</f>
        <v>0</v>
      </c>
      <c r="BW16" s="143">
        <f>('Operational Drivers'!BW50)*$H$16*$J$16</f>
        <v>0</v>
      </c>
      <c r="BX16" s="143">
        <f>('Operational Drivers'!BX50)*$H$16*$J$16</f>
        <v>0</v>
      </c>
      <c r="BY16" s="143">
        <f>('Operational Drivers'!BY50)*$H$16*$J$16</f>
        <v>0</v>
      </c>
      <c r="BZ16" s="143">
        <f>('Operational Drivers'!BZ50)*$H$16*$J$16</f>
        <v>0</v>
      </c>
      <c r="CA16" s="143">
        <f>('Operational Drivers'!CA50)*$H$16*$J$16</f>
        <v>0</v>
      </c>
      <c r="CB16" s="143">
        <f>('Operational Drivers'!CB50)*$H$16*$J$16</f>
        <v>0</v>
      </c>
      <c r="CC16" s="143">
        <f>('Operational Drivers'!CC50)*$H$16*$J$16</f>
        <v>0</v>
      </c>
    </row>
    <row r="17" spans="1:82" s="33" customFormat="1" ht="15" customHeight="1">
      <c r="A17" s="34" t="s">
        <v>2936</v>
      </c>
      <c r="B17" s="34"/>
      <c r="C17" s="34"/>
      <c r="D17" s="34">
        <v>108</v>
      </c>
      <c r="E17" s="34"/>
      <c r="F17" s="34"/>
      <c r="G17" s="34"/>
      <c r="H17" s="34"/>
      <c r="I17" s="34"/>
      <c r="J17" s="34">
        <v>1</v>
      </c>
      <c r="K17" s="34"/>
      <c r="L17" s="34">
        <v>173</v>
      </c>
      <c r="M17" s="34"/>
      <c r="N17" s="34" t="s">
        <v>1880</v>
      </c>
      <c r="O17" s="34" t="s">
        <v>2937</v>
      </c>
      <c r="P17" s="34"/>
      <c r="Q17" s="34"/>
      <c r="R17" s="34"/>
      <c r="S17" s="34"/>
      <c r="T17" s="34">
        <v>0</v>
      </c>
      <c r="U17" s="34">
        <v>8</v>
      </c>
      <c r="V17" s="34" t="s">
        <v>153</v>
      </c>
      <c r="W17" s="34" t="s">
        <v>154</v>
      </c>
      <c r="X17" s="34" t="s">
        <v>179</v>
      </c>
      <c r="Y17" s="34" t="s">
        <v>1865</v>
      </c>
      <c r="Z17" s="34" t="s">
        <v>156</v>
      </c>
      <c r="AA17" s="34" t="s">
        <v>2938</v>
      </c>
      <c r="AB17" s="93">
        <f t="shared" ref="AB17:BG17" si="0">AB14+AB15</f>
        <v>15771</v>
      </c>
      <c r="AC17" s="241">
        <f t="shared" si="0"/>
        <v>16829</v>
      </c>
      <c r="AD17" s="241">
        <f t="shared" si="0"/>
        <v>26179</v>
      </c>
      <c r="AE17" s="241">
        <f t="shared" si="0"/>
        <v>17425</v>
      </c>
      <c r="AF17" s="241">
        <f t="shared" si="0"/>
        <v>76204</v>
      </c>
      <c r="AG17" s="241">
        <f t="shared" si="0"/>
        <v>20245</v>
      </c>
      <c r="AH17" s="241">
        <f t="shared" si="0"/>
        <v>22171</v>
      </c>
      <c r="AI17" s="241">
        <f t="shared" si="0"/>
        <v>34543</v>
      </c>
      <c r="AJ17" s="241">
        <f t="shared" si="0"/>
        <v>24184</v>
      </c>
      <c r="AK17" s="241">
        <f t="shared" si="0"/>
        <v>101143</v>
      </c>
      <c r="AL17" s="241">
        <f t="shared" si="0"/>
        <v>32154</v>
      </c>
      <c r="AM17" s="241">
        <f t="shared" si="0"/>
        <v>34292</v>
      </c>
      <c r="AN17" s="241">
        <f t="shared" si="0"/>
        <v>53248</v>
      </c>
      <c r="AO17" s="241">
        <f t="shared" si="0"/>
        <v>38579</v>
      </c>
      <c r="AP17" s="241">
        <f t="shared" si="0"/>
        <v>158273</v>
      </c>
      <c r="AQ17" s="241">
        <f t="shared" si="0"/>
        <v>50184</v>
      </c>
      <c r="AR17" s="241">
        <f t="shared" si="0"/>
        <v>55122</v>
      </c>
      <c r="AS17" s="241">
        <f t="shared" si="0"/>
        <v>83028</v>
      </c>
      <c r="AT17" s="241">
        <f t="shared" si="0"/>
        <v>61932</v>
      </c>
      <c r="AU17" s="241">
        <f t="shared" si="0"/>
        <v>250266</v>
      </c>
      <c r="AV17" s="241">
        <f t="shared" si="0"/>
        <v>80920</v>
      </c>
      <c r="AW17" s="241">
        <f t="shared" si="0"/>
        <v>85148</v>
      </c>
      <c r="AX17" s="241">
        <f t="shared" si="0"/>
        <v>117278</v>
      </c>
      <c r="AY17" s="241">
        <f t="shared" si="0"/>
        <v>93498</v>
      </c>
      <c r="AZ17" s="241">
        <f t="shared" si="0"/>
        <v>376844</v>
      </c>
      <c r="BA17" s="241">
        <f t="shared" si="0"/>
        <v>15771</v>
      </c>
      <c r="BB17" s="241">
        <f t="shared" si="0"/>
        <v>32600</v>
      </c>
      <c r="BC17" s="241">
        <f t="shared" si="0"/>
        <v>58779</v>
      </c>
      <c r="BD17" s="241">
        <f t="shared" si="0"/>
        <v>76204</v>
      </c>
      <c r="BE17" s="241">
        <f t="shared" si="0"/>
        <v>20245</v>
      </c>
      <c r="BF17" s="241">
        <f t="shared" si="0"/>
        <v>42416</v>
      </c>
      <c r="BG17" s="241">
        <f t="shared" si="0"/>
        <v>76959</v>
      </c>
      <c r="BH17" s="241">
        <f t="shared" ref="BH17:CC17" si="1">BH14+BH15</f>
        <v>101143</v>
      </c>
      <c r="BI17" s="241">
        <f t="shared" si="1"/>
        <v>32154</v>
      </c>
      <c r="BJ17" s="241">
        <f t="shared" si="1"/>
        <v>66446</v>
      </c>
      <c r="BK17" s="241">
        <f t="shared" si="1"/>
        <v>119694</v>
      </c>
      <c r="BL17" s="241">
        <f t="shared" si="1"/>
        <v>158273</v>
      </c>
      <c r="BM17" s="241">
        <f t="shared" si="1"/>
        <v>50184</v>
      </c>
      <c r="BN17" s="241">
        <f t="shared" si="1"/>
        <v>105306</v>
      </c>
      <c r="BO17" s="241">
        <f t="shared" si="1"/>
        <v>188334</v>
      </c>
      <c r="BP17" s="241">
        <f t="shared" si="1"/>
        <v>250266</v>
      </c>
      <c r="BQ17" s="241">
        <f t="shared" si="1"/>
        <v>80920</v>
      </c>
      <c r="BR17" s="241">
        <f t="shared" si="1"/>
        <v>166068</v>
      </c>
      <c r="BS17" s="241">
        <f t="shared" si="1"/>
        <v>283346</v>
      </c>
      <c r="BT17" s="241">
        <f t="shared" si="1"/>
        <v>376844</v>
      </c>
      <c r="BU17" s="241">
        <f t="shared" si="1"/>
        <v>0</v>
      </c>
      <c r="BV17" s="241">
        <f t="shared" si="1"/>
        <v>0</v>
      </c>
      <c r="BW17" s="241">
        <f t="shared" si="1"/>
        <v>0</v>
      </c>
      <c r="BX17" s="241">
        <f t="shared" si="1"/>
        <v>0</v>
      </c>
      <c r="BY17" s="241">
        <f t="shared" si="1"/>
        <v>0</v>
      </c>
      <c r="BZ17" s="241">
        <f t="shared" si="1"/>
        <v>0</v>
      </c>
      <c r="CA17" s="241">
        <f t="shared" si="1"/>
        <v>0</v>
      </c>
      <c r="CB17" s="241">
        <f t="shared" si="1"/>
        <v>0</v>
      </c>
      <c r="CC17" s="241">
        <f t="shared" si="1"/>
        <v>0</v>
      </c>
      <c r="CD17" s="1"/>
    </row>
    <row r="18" spans="1:82" s="33" customFormat="1" ht="15" customHeight="1">
      <c r="A18" s="34" t="s">
        <v>2939</v>
      </c>
      <c r="B18" s="34"/>
      <c r="C18" s="34"/>
      <c r="D18" s="34">
        <v>109</v>
      </c>
      <c r="E18" s="34"/>
      <c r="F18" s="34"/>
      <c r="G18" s="34"/>
      <c r="H18" s="34"/>
      <c r="I18" s="34"/>
      <c r="J18" s="34">
        <v>1</v>
      </c>
      <c r="K18" s="34"/>
      <c r="L18" s="34">
        <v>173</v>
      </c>
      <c r="M18" s="34"/>
      <c r="N18" s="34" t="s">
        <v>1880</v>
      </c>
      <c r="O18" s="34" t="s">
        <v>2940</v>
      </c>
      <c r="P18" s="34"/>
      <c r="Q18" s="34"/>
      <c r="R18" s="34"/>
      <c r="S18" s="34"/>
      <c r="T18" s="34">
        <v>0</v>
      </c>
      <c r="U18" s="34">
        <v>19</v>
      </c>
      <c r="V18" s="34" t="s">
        <v>153</v>
      </c>
      <c r="W18" s="34" t="s">
        <v>154</v>
      </c>
      <c r="X18" s="34" t="s">
        <v>179</v>
      </c>
      <c r="Y18" s="34" t="s">
        <v>1865</v>
      </c>
      <c r="Z18" s="34" t="s">
        <v>156</v>
      </c>
      <c r="AA18" s="34" t="s">
        <v>2941</v>
      </c>
      <c r="AB18" s="40">
        <f t="shared" ref="AB18:BG18" si="2">AB16-AB17</f>
        <v>0</v>
      </c>
      <c r="AC18" s="41">
        <f t="shared" si="2"/>
        <v>0</v>
      </c>
      <c r="AD18" s="41">
        <f t="shared" si="2"/>
        <v>0</v>
      </c>
      <c r="AE18" s="41">
        <f t="shared" si="2"/>
        <v>0</v>
      </c>
      <c r="AF18" s="41">
        <f t="shared" si="2"/>
        <v>0</v>
      </c>
      <c r="AG18" s="41">
        <f t="shared" si="2"/>
        <v>0</v>
      </c>
      <c r="AH18" s="41">
        <f t="shared" si="2"/>
        <v>0</v>
      </c>
      <c r="AI18" s="41">
        <f t="shared" si="2"/>
        <v>0</v>
      </c>
      <c r="AJ18" s="41">
        <f t="shared" si="2"/>
        <v>0</v>
      </c>
      <c r="AK18" s="41">
        <f t="shared" si="2"/>
        <v>0</v>
      </c>
      <c r="AL18" s="41">
        <f t="shared" si="2"/>
        <v>0</v>
      </c>
      <c r="AM18" s="41">
        <f t="shared" si="2"/>
        <v>0</v>
      </c>
      <c r="AN18" s="41">
        <f t="shared" si="2"/>
        <v>0</v>
      </c>
      <c r="AO18" s="41">
        <f t="shared" si="2"/>
        <v>0</v>
      </c>
      <c r="AP18" s="41">
        <f t="shared" si="2"/>
        <v>0</v>
      </c>
      <c r="AQ18" s="41">
        <f t="shared" si="2"/>
        <v>0</v>
      </c>
      <c r="AR18" s="41">
        <f t="shared" si="2"/>
        <v>0</v>
      </c>
      <c r="AS18" s="41">
        <f t="shared" si="2"/>
        <v>0</v>
      </c>
      <c r="AT18" s="41">
        <f t="shared" si="2"/>
        <v>0</v>
      </c>
      <c r="AU18" s="41">
        <f t="shared" si="2"/>
        <v>0</v>
      </c>
      <c r="AV18" s="41">
        <f t="shared" si="2"/>
        <v>0</v>
      </c>
      <c r="AW18" s="41">
        <f t="shared" si="2"/>
        <v>0</v>
      </c>
      <c r="AX18" s="41">
        <f t="shared" si="2"/>
        <v>0</v>
      </c>
      <c r="AY18" s="41">
        <f t="shared" si="2"/>
        <v>0</v>
      </c>
      <c r="AZ18" s="41">
        <f t="shared" si="2"/>
        <v>0</v>
      </c>
      <c r="BA18" s="41">
        <f t="shared" si="2"/>
        <v>0</v>
      </c>
      <c r="BB18" s="41">
        <f t="shared" si="2"/>
        <v>0</v>
      </c>
      <c r="BC18" s="41">
        <f t="shared" si="2"/>
        <v>0</v>
      </c>
      <c r="BD18" s="41">
        <f t="shared" si="2"/>
        <v>0</v>
      </c>
      <c r="BE18" s="41">
        <f t="shared" si="2"/>
        <v>0</v>
      </c>
      <c r="BF18" s="41">
        <f t="shared" si="2"/>
        <v>0</v>
      </c>
      <c r="BG18" s="41">
        <f t="shared" si="2"/>
        <v>0</v>
      </c>
      <c r="BH18" s="41">
        <f t="shared" ref="BH18:CM18" si="3">BH16-BH17</f>
        <v>0</v>
      </c>
      <c r="BI18" s="41">
        <f t="shared" si="3"/>
        <v>0</v>
      </c>
      <c r="BJ18" s="41">
        <f t="shared" si="3"/>
        <v>0</v>
      </c>
      <c r="BK18" s="41">
        <f t="shared" si="3"/>
        <v>0</v>
      </c>
      <c r="BL18" s="41">
        <f t="shared" si="3"/>
        <v>0</v>
      </c>
      <c r="BM18" s="41">
        <f t="shared" si="3"/>
        <v>0</v>
      </c>
      <c r="BN18" s="41">
        <f t="shared" si="3"/>
        <v>0</v>
      </c>
      <c r="BO18" s="41">
        <f t="shared" si="3"/>
        <v>0</v>
      </c>
      <c r="BP18" s="41">
        <f t="shared" si="3"/>
        <v>0</v>
      </c>
      <c r="BQ18" s="41">
        <f t="shared" si="3"/>
        <v>0</v>
      </c>
      <c r="BR18" s="41">
        <f t="shared" si="3"/>
        <v>0</v>
      </c>
      <c r="BS18" s="41">
        <f t="shared" si="3"/>
        <v>0</v>
      </c>
      <c r="BT18" s="41">
        <f t="shared" si="3"/>
        <v>0</v>
      </c>
      <c r="BU18" s="41">
        <f t="shared" si="3"/>
        <v>0</v>
      </c>
      <c r="BV18" s="41">
        <f t="shared" si="3"/>
        <v>0</v>
      </c>
      <c r="BW18" s="41">
        <f t="shared" si="3"/>
        <v>0</v>
      </c>
      <c r="BX18" s="41">
        <f t="shared" si="3"/>
        <v>0</v>
      </c>
      <c r="BY18" s="41">
        <f t="shared" si="3"/>
        <v>0</v>
      </c>
      <c r="BZ18" s="41">
        <f t="shared" si="3"/>
        <v>0</v>
      </c>
      <c r="CA18" s="41">
        <f t="shared" si="3"/>
        <v>0</v>
      </c>
      <c r="CB18" s="41">
        <f t="shared" si="3"/>
        <v>0</v>
      </c>
      <c r="CC18" s="41">
        <f t="shared" si="3"/>
        <v>0</v>
      </c>
      <c r="CD18" s="38"/>
    </row>
    <row r="19" spans="1:82" ht="15" customHeight="1">
      <c r="A19" s="13" t="s">
        <v>2942</v>
      </c>
      <c r="B19" s="13"/>
      <c r="C19" s="13"/>
      <c r="D19" s="13">
        <v>1000</v>
      </c>
      <c r="E19" s="13"/>
      <c r="F19" s="13"/>
      <c r="G19" s="13"/>
      <c r="H19" s="13"/>
      <c r="I19" s="13"/>
      <c r="J19" s="13"/>
      <c r="K19" s="13"/>
      <c r="L19" s="13">
        <v>174</v>
      </c>
      <c r="M19" s="13"/>
      <c r="N19" s="13"/>
      <c r="O19" s="13" t="s">
        <v>2943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242"/>
      <c r="AH19" s="242"/>
      <c r="AI19" s="242"/>
      <c r="AJ19" s="242"/>
      <c r="AK19" s="242"/>
      <c r="AL19" s="242"/>
      <c r="AM19" s="242"/>
      <c r="AN19" s="242"/>
      <c r="AO19" s="242"/>
      <c r="AP19" s="242"/>
      <c r="AQ19" s="242"/>
      <c r="AR19" s="242"/>
      <c r="AS19" s="242"/>
      <c r="AT19" s="242"/>
      <c r="AU19" s="242"/>
      <c r="AV19" s="242"/>
      <c r="AW19" s="242"/>
      <c r="AX19" s="242"/>
      <c r="AY19" s="242"/>
      <c r="AZ19" s="242"/>
      <c r="BA19" s="242"/>
      <c r="BB19" s="242"/>
      <c r="BC19" s="242"/>
      <c r="BD19" s="242"/>
      <c r="BE19" s="242"/>
      <c r="BF19" s="242"/>
      <c r="BG19" s="242"/>
      <c r="BH19" s="242"/>
      <c r="BI19" s="242"/>
      <c r="BJ19" s="242"/>
      <c r="BK19" s="243"/>
      <c r="BL19" s="243"/>
      <c r="BM19" s="243"/>
      <c r="BN19" s="243"/>
      <c r="BO19" s="243"/>
      <c r="BP19" s="243"/>
      <c r="BQ19" s="243"/>
      <c r="BR19" s="243"/>
      <c r="BS19" s="243"/>
      <c r="BT19" s="243"/>
      <c r="BU19" s="13"/>
      <c r="BV19" s="13"/>
    </row>
    <row r="20" spans="1:82" ht="15" customHeight="1">
      <c r="A20" s="10" t="s">
        <v>2944</v>
      </c>
      <c r="B20" s="10"/>
      <c r="C20" s="10"/>
      <c r="D20" s="10">
        <v>100</v>
      </c>
      <c r="E20" s="10"/>
      <c r="F20" s="10"/>
      <c r="G20" s="10"/>
      <c r="H20" s="10"/>
      <c r="I20" s="10"/>
      <c r="J20" s="10"/>
      <c r="K20" s="10"/>
      <c r="L20" s="10">
        <v>174</v>
      </c>
      <c r="M20" s="10"/>
      <c r="N20" s="10" t="s">
        <v>1891</v>
      </c>
      <c r="O20" s="10" t="s">
        <v>2945</v>
      </c>
      <c r="P20" s="10"/>
      <c r="Q20" s="10"/>
      <c r="R20" s="10"/>
      <c r="S20" s="10"/>
      <c r="T20" s="10">
        <v>0</v>
      </c>
      <c r="U20" s="10"/>
      <c r="V20" s="10" t="s">
        <v>149</v>
      </c>
      <c r="W20" s="10"/>
      <c r="X20" s="10"/>
      <c r="Y20" s="10"/>
      <c r="Z20" s="10"/>
      <c r="AA20" s="10" t="s">
        <v>2946</v>
      </c>
      <c r="AB20" s="11"/>
      <c r="AC20" s="11"/>
      <c r="AD20" s="11"/>
      <c r="AE20" s="11"/>
      <c r="AF20" s="11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244"/>
      <c r="BL20" s="244"/>
      <c r="BM20" s="244"/>
      <c r="BN20" s="244"/>
      <c r="BO20" s="244"/>
      <c r="BP20" s="244"/>
      <c r="BQ20" s="244"/>
      <c r="BR20" s="244"/>
      <c r="BS20" s="244"/>
      <c r="BT20" s="244"/>
      <c r="BU20" s="11"/>
      <c r="BV20" s="11"/>
    </row>
    <row r="21" spans="1:82" ht="15" customHeight="1">
      <c r="A21" s="10" t="s">
        <v>2947</v>
      </c>
      <c r="B21" s="10"/>
      <c r="C21" s="10"/>
      <c r="D21" s="10">
        <v>101</v>
      </c>
      <c r="E21" s="10"/>
      <c r="F21" s="10"/>
      <c r="G21" s="10"/>
      <c r="H21" s="10"/>
      <c r="I21" s="10"/>
      <c r="J21" s="10"/>
      <c r="K21" s="10"/>
      <c r="L21" s="10">
        <v>174</v>
      </c>
      <c r="M21" s="10"/>
      <c r="N21" s="10"/>
      <c r="O21" s="10" t="s">
        <v>2948</v>
      </c>
      <c r="P21" s="10"/>
      <c r="Q21" s="10"/>
      <c r="R21" s="10"/>
      <c r="S21" s="10"/>
      <c r="T21" s="10">
        <v>0</v>
      </c>
      <c r="U21" s="10"/>
      <c r="V21" s="10" t="s">
        <v>149</v>
      </c>
      <c r="W21" s="10"/>
      <c r="X21" s="10"/>
      <c r="Y21" s="10"/>
      <c r="Z21" s="10"/>
      <c r="AA21" s="10" t="s">
        <v>2924</v>
      </c>
      <c r="AB21" s="11"/>
      <c r="AC21" s="11"/>
      <c r="AD21" s="11"/>
      <c r="AE21" s="11"/>
      <c r="AF21" s="11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244"/>
      <c r="BL21" s="244"/>
      <c r="BM21" s="244"/>
      <c r="BN21" s="244"/>
      <c r="BO21" s="244"/>
      <c r="BP21" s="244"/>
      <c r="BQ21" s="244"/>
      <c r="BR21" s="244"/>
      <c r="BS21" s="244"/>
      <c r="BT21" s="244"/>
      <c r="BU21" s="11"/>
      <c r="BV21" s="11"/>
    </row>
    <row r="22" spans="1:82" ht="15" customHeight="1">
      <c r="A22" s="13" t="s">
        <v>2949</v>
      </c>
      <c r="B22" s="13"/>
      <c r="C22" s="13"/>
      <c r="D22" s="13">
        <v>104</v>
      </c>
      <c r="E22" s="13"/>
      <c r="F22" s="13"/>
      <c r="G22" s="13"/>
      <c r="H22" s="13">
        <v>1</v>
      </c>
      <c r="I22" s="13"/>
      <c r="J22" s="13">
        <v>1</v>
      </c>
      <c r="K22" s="13"/>
      <c r="L22" s="13">
        <v>174</v>
      </c>
      <c r="M22" s="13"/>
      <c r="N22" s="13" t="s">
        <v>1891</v>
      </c>
      <c r="O22" s="13" t="s">
        <v>2950</v>
      </c>
      <c r="P22" s="13"/>
      <c r="Q22" s="13">
        <v>1</v>
      </c>
      <c r="R22" s="13"/>
      <c r="S22" s="13"/>
      <c r="T22" s="13">
        <v>9</v>
      </c>
      <c r="U22" s="13"/>
      <c r="V22" s="13" t="s">
        <v>153</v>
      </c>
      <c r="W22" s="13" t="s">
        <v>154</v>
      </c>
      <c r="X22" s="13" t="s">
        <v>179</v>
      </c>
      <c r="Y22" s="13" t="s">
        <v>1865</v>
      </c>
      <c r="Z22" s="13" t="s">
        <v>156</v>
      </c>
      <c r="AA22" s="13" t="s">
        <v>2927</v>
      </c>
      <c r="AB22" s="32">
        <f>('Income Statement'!AB17+'Income Statement'!AB18)*$H$22*$J$22</f>
        <v>-6537</v>
      </c>
      <c r="AC22" s="143">
        <f>('Income Statement'!AC17+'Income Statement'!AC18)*$H$22*$J$22</f>
        <v>-8177</v>
      </c>
      <c r="AD22" s="143">
        <f>('Income Statement'!AD17+'Income Statement'!AD18)*$H$22*$J$22</f>
        <v>-10603</v>
      </c>
      <c r="AE22" s="143">
        <f>('Income Statement'!AE17+'Income Statement'!AE18)*$H$22*$J$22</f>
        <v>-9175</v>
      </c>
      <c r="AF22" s="143">
        <f>('Income Statement'!AF17+'Income Statement'!AF18)*$H$22*$J$22</f>
        <v>-34492</v>
      </c>
      <c r="AG22" s="143">
        <f>('Income Statement'!AG17+'Income Statement'!AG18)*$H$22*$J$22</f>
        <v>-9952</v>
      </c>
      <c r="AH22" s="143">
        <f>('Income Statement'!AH17+'Income Statement'!AH18)*$H$22*$J$22</f>
        <v>-10356</v>
      </c>
      <c r="AI22" s="143">
        <f>('Income Statement'!AI17+'Income Statement'!AI18)*$H$22*$J$22</f>
        <v>-14700</v>
      </c>
      <c r="AJ22" s="143">
        <f>('Income Statement'!AJ17+'Income Statement'!AJ18)*$H$22*$J$22</f>
        <v>-13135</v>
      </c>
      <c r="AK22" s="143">
        <f>('Income Statement'!AK17+'Income Statement'!AK18)*$H$22*$J$22</f>
        <v>-48143</v>
      </c>
      <c r="AL22" s="143">
        <f>('Income Statement'!AL17+'Income Statement'!AL18)*$H$22*$J$22</f>
        <v>-15732</v>
      </c>
      <c r="AM22" s="143">
        <f>('Income Statement'!AM17+'Income Statement'!AM18)*$H$22*$J$22</f>
        <v>-17257</v>
      </c>
      <c r="AN22" s="143">
        <f>('Income Statement'!AN17+'Income Statement'!AN18)*$H$22*$J$22</f>
        <v>-23546</v>
      </c>
      <c r="AO22" s="143">
        <f>('Income Statement'!AO17+'Income Statement'!AO18)*$H$22*$J$22</f>
        <v>-20008</v>
      </c>
      <c r="AP22" s="143">
        <f>('Income Statement'!AP17+'Income Statement'!AP18)*$H$22*$J$22</f>
        <v>-76543</v>
      </c>
      <c r="AQ22" s="143">
        <f>('Income Statement'!AQ17+'Income Statement'!AQ18)*$H$22*$J$22</f>
        <v>-22156</v>
      </c>
      <c r="AR22" s="143">
        <f>('Income Statement'!AR17+'Income Statement'!AR18)*$H$22*$J$22</f>
        <v>-27085</v>
      </c>
      <c r="AS22" s="143">
        <f>('Income Statement'!AS17+'Income Statement'!AS18)*$H$22*$J$22</f>
        <v>-41367</v>
      </c>
      <c r="AT22" s="143">
        <f>('Income Statement'!AT17+'Income Statement'!AT18)*$H$22*$J$22</f>
        <v>-39190</v>
      </c>
      <c r="AU22" s="143">
        <f>('Income Statement'!AU17+'Income Statement'!AU18)*$H$22*$J$22</f>
        <v>-129798</v>
      </c>
      <c r="AV22" s="143">
        <f>('Income Statement'!AV17+'Income Statement'!AV18)*$H$22*$J$22</f>
        <v>-55230</v>
      </c>
      <c r="AW22" s="143">
        <f>('Income Statement'!AW17+'Income Statement'!AW18)*$H$22*$J$22</f>
        <v>-55151</v>
      </c>
      <c r="AX22" s="143">
        <f>('Income Statement'!AX17+'Income Statement'!AX18)*$H$22*$J$22</f>
        <v>-69714</v>
      </c>
      <c r="AY22" s="143">
        <f>('Income Statement'!AY17+'Income Statement'!AY18)*$H$22*$J$22</f>
        <v>-64269</v>
      </c>
      <c r="AZ22" s="143">
        <f>('Income Statement'!AZ17+'Income Statement'!AZ18)*$H$22*$J$22</f>
        <v>-244364</v>
      </c>
      <c r="BA22" s="143">
        <f>('Income Statement'!BA17+'Income Statement'!BA18)*$H$22*$J$22</f>
        <v>-6537</v>
      </c>
      <c r="BB22" s="143">
        <f>('Income Statement'!BB17+'Income Statement'!BB18)*$H$22*$J$22</f>
        <v>-14714</v>
      </c>
      <c r="BC22" s="143">
        <f>('Income Statement'!BC17+'Income Statement'!BC18)*$H$22*$J$22</f>
        <v>-25317</v>
      </c>
      <c r="BD22" s="143">
        <f>('Income Statement'!BD17+'Income Statement'!BD18)*$H$22*$J$22</f>
        <v>-34492</v>
      </c>
      <c r="BE22" s="143">
        <f>('Income Statement'!BE17+'Income Statement'!BE18)*$H$22*$J$22</f>
        <v>-9952</v>
      </c>
      <c r="BF22" s="143">
        <f>('Income Statement'!BF17+'Income Statement'!BF18)*$H$22*$J$22</f>
        <v>-20308</v>
      </c>
      <c r="BG22" s="143">
        <f>('Income Statement'!BG17+'Income Statement'!BG18)*$H$22*$J$22</f>
        <v>-35008</v>
      </c>
      <c r="BH22" s="143">
        <f>('Income Statement'!BH17+'Income Statement'!BH18)*$H$22*$J$22</f>
        <v>-48143</v>
      </c>
      <c r="BI22" s="143">
        <f>('Income Statement'!BI17+'Income Statement'!BI18)*$H$22*$J$22</f>
        <v>-15732</v>
      </c>
      <c r="BJ22" s="143">
        <f>('Income Statement'!BJ17+'Income Statement'!BJ18)*$H$22*$J$22</f>
        <v>-32989</v>
      </c>
      <c r="BK22" s="141">
        <f>('Income Statement'!BK17+'Income Statement'!BK18)*$H$22*$J$22</f>
        <v>-56535</v>
      </c>
      <c r="BL22" s="141">
        <f>('Income Statement'!BL17+'Income Statement'!BL18)*$H$22*$J$22</f>
        <v>-76543</v>
      </c>
      <c r="BM22" s="141">
        <f>('Income Statement'!BM17+'Income Statement'!BM18)*$H$22*$J$22</f>
        <v>-22156</v>
      </c>
      <c r="BN22" s="141">
        <f>('Income Statement'!BN17+'Income Statement'!BN18)*$H$22*$J$22</f>
        <v>-49241</v>
      </c>
      <c r="BO22" s="141">
        <f>('Income Statement'!BO17+'Income Statement'!BO18)*$H$22*$J$22</f>
        <v>-90608</v>
      </c>
      <c r="BP22" s="141">
        <f>('Income Statement'!BP17+'Income Statement'!BP18)*$H$22*$J$22</f>
        <v>-129798</v>
      </c>
      <c r="BQ22" s="141">
        <f>('Income Statement'!BQ17+'Income Statement'!BQ18)*$H$22*$J$22</f>
        <v>-55230</v>
      </c>
      <c r="BR22" s="141">
        <f>('Income Statement'!BR17+'Income Statement'!BR18)*$H$22*$J$22</f>
        <v>-110381</v>
      </c>
      <c r="BS22" s="141">
        <f>('Income Statement'!BS17+'Income Statement'!BS18)*$H$22*$J$22</f>
        <v>-180095</v>
      </c>
      <c r="BT22" s="141">
        <f>('Income Statement'!BT17+'Income Statement'!BT18)*$H$22*$J$22</f>
        <v>-244364</v>
      </c>
      <c r="BU22" s="143">
        <f>('Income Statement'!BU17+'Income Statement'!BU18)*$H$22*$J$22</f>
        <v>0</v>
      </c>
      <c r="BV22" s="143">
        <f>('Income Statement'!BV17+'Income Statement'!BV18)*$H$22*$J$22</f>
        <v>0</v>
      </c>
    </row>
    <row r="23" spans="1:82" ht="15" customHeight="1">
      <c r="A23" s="13" t="s">
        <v>2951</v>
      </c>
      <c r="B23" s="13"/>
      <c r="C23" s="13"/>
      <c r="D23" s="13">
        <v>104</v>
      </c>
      <c r="E23" s="13"/>
      <c r="F23" s="13"/>
      <c r="G23" s="13"/>
      <c r="H23" s="13">
        <v>1</v>
      </c>
      <c r="I23" s="13"/>
      <c r="J23" s="13">
        <v>1</v>
      </c>
      <c r="K23" s="13"/>
      <c r="L23" s="13">
        <v>174</v>
      </c>
      <c r="M23" s="13"/>
      <c r="N23" s="13" t="s">
        <v>1891</v>
      </c>
      <c r="O23" s="13" t="s">
        <v>2952</v>
      </c>
      <c r="P23" s="13"/>
      <c r="Q23" s="13">
        <v>2</v>
      </c>
      <c r="R23" s="13"/>
      <c r="S23" s="13"/>
      <c r="T23" s="13">
        <v>9</v>
      </c>
      <c r="U23" s="13"/>
      <c r="V23" s="13" t="s">
        <v>153</v>
      </c>
      <c r="W23" s="13" t="s">
        <v>154</v>
      </c>
      <c r="X23" s="13" t="s">
        <v>179</v>
      </c>
      <c r="Y23" s="13" t="s">
        <v>1865</v>
      </c>
      <c r="Z23" s="13" t="s">
        <v>156</v>
      </c>
      <c r="AA23" s="13" t="s">
        <v>2953</v>
      </c>
      <c r="AB23" s="32">
        <f>('Income Statement'!AB19+'Income Statement'!AB20+'Income Statement'!AB21+'Income Statement'!AB22+'Income Statement'!AB23)*$H$23*$J$23</f>
        <v>-2390</v>
      </c>
      <c r="AC23" s="143">
        <f>('Income Statement'!AC19+'Income Statement'!AC20+'Income Statement'!AC21+'Income Statement'!AC22+'Income Statement'!AC23)*$H$23*$J$23</f>
        <v>-4307</v>
      </c>
      <c r="AD23" s="143">
        <f>('Income Statement'!AD19+'Income Statement'!AD20+'Income Statement'!AD21+'Income Statement'!AD22+'Income Statement'!AD23)*$H$23*$J$23</f>
        <v>-6229</v>
      </c>
      <c r="AE23" s="143">
        <f>('Income Statement'!AE19+'Income Statement'!AE20+'Income Statement'!AE21+'Income Statement'!AE22+'Income Statement'!AE23)*$H$23*$J$23</f>
        <v>-5651</v>
      </c>
      <c r="AF23" s="143">
        <f>('Income Statement'!AF19+'Income Statement'!AF20+'Income Statement'!AF21+'Income Statement'!AF22+'Income Statement'!AF23)*$H$23*$J$23</f>
        <v>-18577</v>
      </c>
      <c r="AG23" s="143">
        <f>('Income Statement'!AG19+'Income Statement'!AG20+'Income Statement'!AG21+'Income Statement'!AG22+'Income Statement'!AG23)*$H$23*$J$23</f>
        <v>-5132</v>
      </c>
      <c r="AH23" s="143">
        <f>('Income Statement'!AH19+'Income Statement'!AH20+'Income Statement'!AH21+'Income Statement'!AH22+'Income Statement'!AH23)*$H$23*$J$23</f>
        <v>-5420</v>
      </c>
      <c r="AI23" s="143">
        <f>('Income Statement'!AI19+'Income Statement'!AI20+'Income Statement'!AI21+'Income Statement'!AI22+'Income Statement'!AI23)*$H$23*$J$23</f>
        <v>-7409</v>
      </c>
      <c r="AJ23" s="143">
        <f>('Income Statement'!AJ19+'Income Statement'!AJ20+'Income Statement'!AJ21+'Income Statement'!AJ22+'Income Statement'!AJ23)*$H$23*$J$23</f>
        <v>-5937</v>
      </c>
      <c r="AK23" s="143">
        <f>('Income Statement'!AK19+'Income Statement'!AK20+'Income Statement'!AK21+'Income Statement'!AK22+'Income Statement'!AK23)*$H$23*$J$23</f>
        <v>-23898</v>
      </c>
      <c r="AL23" s="143">
        <f>('Income Statement'!AL19+'Income Statement'!AL20+'Income Statement'!AL21+'Income Statement'!AL22+'Income Statement'!AL23)*$H$23*$J$23</f>
        <v>-7608</v>
      </c>
      <c r="AM23" s="143">
        <f>('Income Statement'!AM19+'Income Statement'!AM20+'Income Statement'!AM21+'Income Statement'!AM22+'Income Statement'!AM23)*$H$23*$J$23</f>
        <v>-7990</v>
      </c>
      <c r="AN23" s="143">
        <f>('Income Statement'!AN19+'Income Statement'!AN20+'Income Statement'!AN21+'Income Statement'!AN22+'Income Statement'!AN23)*$H$23*$J$23</f>
        <v>-9038</v>
      </c>
      <c r="AO23" s="143">
        <f>('Income Statement'!AO19+'Income Statement'!AO20+'Income Statement'!AO21+'Income Statement'!AO22+'Income Statement'!AO23)*$H$23*$J$23</f>
        <v>-9039</v>
      </c>
      <c r="AP23" s="143">
        <f>('Income Statement'!AP19+'Income Statement'!AP20+'Income Statement'!AP21+'Income Statement'!AP22+'Income Statement'!AP23)*$H$23*$J$23</f>
        <v>-33675</v>
      </c>
      <c r="AQ23" s="143">
        <f>('Income Statement'!AQ19+'Income Statement'!AQ20+'Income Statement'!AQ21+'Income Statement'!AQ22+'Income Statement'!AQ23)*$H$23*$J$23</f>
        <v>-10515</v>
      </c>
      <c r="AR23" s="143">
        <f>('Income Statement'!AR19+'Income Statement'!AR20+'Income Statement'!AR21+'Income Statement'!AR22+'Income Statement'!AR23)*$H$23*$J$23</f>
        <v>-11453</v>
      </c>
      <c r="AS23" s="143">
        <f>('Income Statement'!AS19+'Income Statement'!AS20+'Income Statement'!AS21+'Income Statement'!AS22+'Income Statement'!AS23)*$H$23*$J$23</f>
        <v>-15665</v>
      </c>
      <c r="AT23" s="143">
        <f>('Income Statement'!AT19+'Income Statement'!AT20+'Income Statement'!AT21+'Income Statement'!AT22+'Income Statement'!AT23)*$H$23*$J$23</f>
        <v>-13521</v>
      </c>
      <c r="AU23" s="143">
        <f>('Income Statement'!AU19+'Income Statement'!AU20+'Income Statement'!AU21+'Income Statement'!AU22+'Income Statement'!AU23)*$H$23*$J$23</f>
        <v>-51154</v>
      </c>
      <c r="AV23" s="143">
        <f>('Income Statement'!AV19+'Income Statement'!AV20+'Income Statement'!AV21+'Income Statement'!AV22+'Income Statement'!AV23)*$H$23*$J$23</f>
        <v>-17670</v>
      </c>
      <c r="AW23" s="143">
        <f>('Income Statement'!AW19+'Income Statement'!AW20+'Income Statement'!AW21+'Income Statement'!AW22+'Income Statement'!AW23)*$H$23*$J$23</f>
        <v>-16496</v>
      </c>
      <c r="AX23" s="143">
        <f>('Income Statement'!AX19+'Income Statement'!AX20+'Income Statement'!AX21+'Income Statement'!AX22+'Income Statement'!AX23)*$H$23*$J$23</f>
        <v>-20766</v>
      </c>
      <c r="AY23" s="143">
        <f>('Income Statement'!AY19+'Income Statement'!AY20+'Income Statement'!AY21+'Income Statement'!AY22+'Income Statement'!AY23)*$H$23*$J$23</f>
        <v>-20464</v>
      </c>
      <c r="AZ23" s="143">
        <f>('Income Statement'!AZ19+'Income Statement'!AZ20+'Income Statement'!AZ21+'Income Statement'!AZ22+'Income Statement'!AZ23)*$H$23*$J$23</f>
        <v>-75396</v>
      </c>
      <c r="BA23" s="143">
        <f>('Income Statement'!BA19+'Income Statement'!BA20+'Income Statement'!BA21+'Income Statement'!BA22+'Income Statement'!BA23)*$H$23*$J$23</f>
        <v>-2390</v>
      </c>
      <c r="BB23" s="143">
        <f>('Income Statement'!BB19+'Income Statement'!BB20+'Income Statement'!BB21+'Income Statement'!BB22+'Income Statement'!BB23)*$H$23*$J$23</f>
        <v>-6697</v>
      </c>
      <c r="BC23" s="143">
        <f>('Income Statement'!BC19+'Income Statement'!BC20+'Income Statement'!BC21+'Income Statement'!BC22+'Income Statement'!BC23)*$H$23*$J$23</f>
        <v>-12926</v>
      </c>
      <c r="BD23" s="143">
        <f>('Income Statement'!BD19+'Income Statement'!BD20+'Income Statement'!BD21+'Income Statement'!BD22+'Income Statement'!BD23)*$H$23*$J$23</f>
        <v>-18577</v>
      </c>
      <c r="BE23" s="143">
        <f>('Income Statement'!BE19+'Income Statement'!BE20+'Income Statement'!BE21+'Income Statement'!BE22+'Income Statement'!BE23)*$H$23*$J$23</f>
        <v>-5132</v>
      </c>
      <c r="BF23" s="143">
        <f>('Income Statement'!BF19+'Income Statement'!BF20+'Income Statement'!BF21+'Income Statement'!BF22+'Income Statement'!BF23)*$H$23*$J$23</f>
        <v>-10552</v>
      </c>
      <c r="BG23" s="143">
        <f>('Income Statement'!BG19+'Income Statement'!BG20+'Income Statement'!BG21+'Income Statement'!BG22+'Income Statement'!BG23)*$H$23*$J$23</f>
        <v>-17961</v>
      </c>
      <c r="BH23" s="143">
        <f>('Income Statement'!BH19+'Income Statement'!BH20+'Income Statement'!BH21+'Income Statement'!BH22+'Income Statement'!BH23)*$H$23*$J$23</f>
        <v>-23898</v>
      </c>
      <c r="BI23" s="143">
        <f>('Income Statement'!BI19+'Income Statement'!BI20+'Income Statement'!BI21+'Income Statement'!BI22+'Income Statement'!BI23)*$H$23*$J$23</f>
        <v>-7608</v>
      </c>
      <c r="BJ23" s="143">
        <f>('Income Statement'!BJ19+'Income Statement'!BJ20+'Income Statement'!BJ21+'Income Statement'!BJ22+'Income Statement'!BJ23)*$H$23*$J$23</f>
        <v>-15598</v>
      </c>
      <c r="BK23" s="141">
        <f>('Income Statement'!BK19+'Income Statement'!BK20+'Income Statement'!BK21+'Income Statement'!BK22+'Income Statement'!BK23)*$H$23*$J$23</f>
        <v>-24636</v>
      </c>
      <c r="BL23" s="141">
        <f>('Income Statement'!BL19+'Income Statement'!BL20+'Income Statement'!BL21+'Income Statement'!BL22+'Income Statement'!BL23)*$H$23*$J$23</f>
        <v>-33675</v>
      </c>
      <c r="BM23" s="141">
        <f>('Income Statement'!BM19+'Income Statement'!BM20+'Income Statement'!BM21+'Income Statement'!BM22+'Income Statement'!BM23)*$H$23*$J$23</f>
        <v>-10515</v>
      </c>
      <c r="BN23" s="141">
        <f>('Income Statement'!BN19+'Income Statement'!BN20+'Income Statement'!BN21+'Income Statement'!BN22+'Income Statement'!BN23)*$H$23*$J$23</f>
        <v>-21968</v>
      </c>
      <c r="BO23" s="141">
        <f>('Income Statement'!BO19+'Income Statement'!BO20+'Income Statement'!BO21+'Income Statement'!BO22+'Income Statement'!BO23)*$H$23*$J$23</f>
        <v>-37633</v>
      </c>
      <c r="BP23" s="141">
        <f>('Income Statement'!BP19+'Income Statement'!BP20+'Income Statement'!BP21+'Income Statement'!BP22+'Income Statement'!BP23)*$H$23*$J$23</f>
        <v>-51154</v>
      </c>
      <c r="BQ23" s="141">
        <f>('Income Statement'!BQ19+'Income Statement'!BQ20+'Income Statement'!BQ21+'Income Statement'!BQ22+'Income Statement'!BQ23)*$H$23*$J$23</f>
        <v>-17670</v>
      </c>
      <c r="BR23" s="141">
        <f>('Income Statement'!BR19+'Income Statement'!BR20+'Income Statement'!BR21+'Income Statement'!BR22+'Income Statement'!BR23)*$H$23*$J$23</f>
        <v>-34166</v>
      </c>
      <c r="BS23" s="141">
        <f>('Income Statement'!BS19+'Income Statement'!BS20+'Income Statement'!BS21+'Income Statement'!BS22+'Income Statement'!BS23)*$H$23*$J$23</f>
        <v>-54932</v>
      </c>
      <c r="BT23" s="141">
        <f>('Income Statement'!BT19+'Income Statement'!BT20+'Income Statement'!BT21+'Income Statement'!BT22+'Income Statement'!BT23)*$H$23*$J$23</f>
        <v>-75396</v>
      </c>
      <c r="BU23" s="143">
        <f>('Income Statement'!BU19+'Income Statement'!BU20+'Income Statement'!BU21+'Income Statement'!BU22+'Income Statement'!BU23)*$H$23*$J$23</f>
        <v>0</v>
      </c>
      <c r="BV23" s="143">
        <f>('Income Statement'!BV19+'Income Statement'!BV20+'Income Statement'!BV21+'Income Statement'!BV22+'Income Statement'!BV23)*$H$23*$J$23</f>
        <v>0</v>
      </c>
    </row>
    <row r="24" spans="1:82" ht="15" customHeight="1">
      <c r="A24" s="13" t="s">
        <v>2954</v>
      </c>
      <c r="B24" s="13"/>
      <c r="C24" s="13"/>
      <c r="D24" s="13">
        <v>105</v>
      </c>
      <c r="E24" s="13"/>
      <c r="F24" s="13"/>
      <c r="G24" s="13"/>
      <c r="H24" s="13">
        <v>1</v>
      </c>
      <c r="I24" s="13"/>
      <c r="J24" s="13">
        <v>1</v>
      </c>
      <c r="K24" s="13"/>
      <c r="L24" s="13">
        <v>174</v>
      </c>
      <c r="M24" s="13"/>
      <c r="N24" s="13" t="s">
        <v>1891</v>
      </c>
      <c r="O24" s="13" t="s">
        <v>2955</v>
      </c>
      <c r="P24" s="13"/>
      <c r="Q24" s="13"/>
      <c r="R24" s="13"/>
      <c r="S24" s="13"/>
      <c r="T24" s="13">
        <v>0</v>
      </c>
      <c r="U24" s="13"/>
      <c r="V24" s="13" t="s">
        <v>153</v>
      </c>
      <c r="W24" s="13" t="s">
        <v>154</v>
      </c>
      <c r="X24" s="13" t="s">
        <v>179</v>
      </c>
      <c r="Y24" s="13" t="s">
        <v>1865</v>
      </c>
      <c r="Z24" s="13" t="s">
        <v>156</v>
      </c>
      <c r="AA24" s="13" t="s">
        <v>1893</v>
      </c>
      <c r="AB24" s="32">
        <f>('Income Statement'!AB17+'Income Statement'!AB18+'Income Statement'!AB19+'Income Statement'!AB20+'Income Statement'!AB21+'Income Statement'!AB22+'Income Statement'!AB23)*$H$24*$J$24</f>
        <v>-8927</v>
      </c>
      <c r="AC24" s="143">
        <f>('Income Statement'!AC17+'Income Statement'!AC18+'Income Statement'!AC19+'Income Statement'!AC20+'Income Statement'!AC21+'Income Statement'!AC22+'Income Statement'!AC23)*$H$24*$J$24</f>
        <v>-12484</v>
      </c>
      <c r="AD24" s="143">
        <f>('Income Statement'!AD17+'Income Statement'!AD18+'Income Statement'!AD19+'Income Statement'!AD20+'Income Statement'!AD21+'Income Statement'!AD22+'Income Statement'!AD23)*$H$24*$J$24</f>
        <v>-16832</v>
      </c>
      <c r="AE24" s="143">
        <f>('Income Statement'!AE17+'Income Statement'!AE18+'Income Statement'!AE19+'Income Statement'!AE20+'Income Statement'!AE21+'Income Statement'!AE22+'Income Statement'!AE23)*$H$24*$J$24</f>
        <v>-14826</v>
      </c>
      <c r="AF24" s="143">
        <f>('Income Statement'!AF17+'Income Statement'!AF18+'Income Statement'!AF19+'Income Statement'!AF20+'Income Statement'!AF21+'Income Statement'!AF22+'Income Statement'!AF23)*$H$24*$J$24</f>
        <v>-53069</v>
      </c>
      <c r="AG24" s="143">
        <f>('Income Statement'!AG17+'Income Statement'!AG18+'Income Statement'!AG19+'Income Statement'!AG20+'Income Statement'!AG21+'Income Statement'!AG22+'Income Statement'!AG23)*$H$24*$J$24</f>
        <v>-15084</v>
      </c>
      <c r="AH24" s="143">
        <f>('Income Statement'!AH17+'Income Statement'!AH18+'Income Statement'!AH19+'Income Statement'!AH20+'Income Statement'!AH21+'Income Statement'!AH22+'Income Statement'!AH23)*$H$24*$J$24</f>
        <v>-15776</v>
      </c>
      <c r="AI24" s="143">
        <f>('Income Statement'!AI17+'Income Statement'!AI18+'Income Statement'!AI19+'Income Statement'!AI20+'Income Statement'!AI21+'Income Statement'!AI22+'Income Statement'!AI23)*$H$24*$J$24</f>
        <v>-22109</v>
      </c>
      <c r="AJ24" s="143">
        <f>('Income Statement'!AJ17+'Income Statement'!AJ18+'Income Statement'!AJ19+'Income Statement'!AJ20+'Income Statement'!AJ21+'Income Statement'!AJ22+'Income Statement'!AJ23)*$H$24*$J$24</f>
        <v>-19072</v>
      </c>
      <c r="AK24" s="143">
        <f>('Income Statement'!AK17+'Income Statement'!AK18+'Income Statement'!AK19+'Income Statement'!AK20+'Income Statement'!AK21+'Income Statement'!AK22+'Income Statement'!AK23)*$H$24*$J$24</f>
        <v>-72041</v>
      </c>
      <c r="AL24" s="143">
        <f>('Income Statement'!AL17+'Income Statement'!AL18+'Income Statement'!AL19+'Income Statement'!AL20+'Income Statement'!AL21+'Income Statement'!AL22+'Income Statement'!AL23)*$H$24*$J$24</f>
        <v>-23340</v>
      </c>
      <c r="AM24" s="143">
        <f>('Income Statement'!AM17+'Income Statement'!AM18+'Income Statement'!AM19+'Income Statement'!AM20+'Income Statement'!AM21+'Income Statement'!AM22+'Income Statement'!AM23)*$H$24*$J$24</f>
        <v>-25247</v>
      </c>
      <c r="AN24" s="143">
        <f>('Income Statement'!AN17+'Income Statement'!AN18+'Income Statement'!AN19+'Income Statement'!AN20+'Income Statement'!AN21+'Income Statement'!AN22+'Income Statement'!AN23)*$H$24*$J$24</f>
        <v>-32584</v>
      </c>
      <c r="AO24" s="143">
        <f>('Income Statement'!AO17+'Income Statement'!AO18+'Income Statement'!AO19+'Income Statement'!AO20+'Income Statement'!AO21+'Income Statement'!AO22+'Income Statement'!AO23)*$H$24*$J$24</f>
        <v>-29047</v>
      </c>
      <c r="AP24" s="143">
        <f>('Income Statement'!AP17+'Income Statement'!AP18+'Income Statement'!AP19+'Income Statement'!AP20+'Income Statement'!AP21+'Income Statement'!AP22+'Income Statement'!AP23)*$H$24*$J$24</f>
        <v>-110218</v>
      </c>
      <c r="AQ24" s="143">
        <f>('Income Statement'!AQ17+'Income Statement'!AQ18+'Income Statement'!AQ19+'Income Statement'!AQ20+'Income Statement'!AQ21+'Income Statement'!AQ22+'Income Statement'!AQ23)*$H$24*$J$24</f>
        <v>-32671</v>
      </c>
      <c r="AR24" s="143">
        <f>('Income Statement'!AR17+'Income Statement'!AR18+'Income Statement'!AR19+'Income Statement'!AR20+'Income Statement'!AR21+'Income Statement'!AR22+'Income Statement'!AR23)*$H$24*$J$24</f>
        <v>-38538</v>
      </c>
      <c r="AS24" s="143">
        <f>('Income Statement'!AS17+'Income Statement'!AS18+'Income Statement'!AS19+'Income Statement'!AS20+'Income Statement'!AS21+'Income Statement'!AS22+'Income Statement'!AS23)*$H$24*$J$24</f>
        <v>-57032</v>
      </c>
      <c r="AT24" s="143">
        <f>('Income Statement'!AT17+'Income Statement'!AT18+'Income Statement'!AT19+'Income Statement'!AT20+'Income Statement'!AT21+'Income Statement'!AT22+'Income Statement'!AT23)*$H$24*$J$24</f>
        <v>-52711</v>
      </c>
      <c r="AU24" s="143">
        <f>('Income Statement'!AU17+'Income Statement'!AU18+'Income Statement'!AU19+'Income Statement'!AU20+'Income Statement'!AU21+'Income Statement'!AU22+'Income Statement'!AU23)*$H$24*$J$24</f>
        <v>-180952</v>
      </c>
      <c r="AV24" s="143">
        <f>('Income Statement'!AV17+'Income Statement'!AV18+'Income Statement'!AV19+'Income Statement'!AV20+'Income Statement'!AV21+'Income Statement'!AV22+'Income Statement'!AV23)*$H$24*$J$24</f>
        <v>-72900</v>
      </c>
      <c r="AW24" s="143">
        <f>('Income Statement'!AW17+'Income Statement'!AW18+'Income Statement'!AW19+'Income Statement'!AW20+'Income Statement'!AW21+'Income Statement'!AW22+'Income Statement'!AW23)*$H$24*$J$24</f>
        <v>-71647</v>
      </c>
      <c r="AX24" s="143">
        <f>('Income Statement'!AX17+'Income Statement'!AX18+'Income Statement'!AX19+'Income Statement'!AX20+'Income Statement'!AX21+'Income Statement'!AX22+'Income Statement'!AX23)*$H$24*$J$24</f>
        <v>-90480</v>
      </c>
      <c r="AY24" s="143">
        <f>('Income Statement'!AY17+'Income Statement'!AY18+'Income Statement'!AY19+'Income Statement'!AY20+'Income Statement'!AY21+'Income Statement'!AY22+'Income Statement'!AY23)*$H$24*$J$24</f>
        <v>-84733</v>
      </c>
      <c r="AZ24" s="143">
        <f>('Income Statement'!AZ17+'Income Statement'!AZ18+'Income Statement'!AZ19+'Income Statement'!AZ20+'Income Statement'!AZ21+'Income Statement'!AZ22+'Income Statement'!AZ23)*$H$24*$J$24</f>
        <v>-319760</v>
      </c>
      <c r="BA24" s="143">
        <f>('Income Statement'!BA17+'Income Statement'!BA18+'Income Statement'!BA19+'Income Statement'!BA20+'Income Statement'!BA21+'Income Statement'!BA22+'Income Statement'!BA23)*$H$24*$J$24</f>
        <v>-8927</v>
      </c>
      <c r="BB24" s="143">
        <f>('Income Statement'!BB17+'Income Statement'!BB18+'Income Statement'!BB19+'Income Statement'!BB20+'Income Statement'!BB21+'Income Statement'!BB22+'Income Statement'!BB23)*$H$24*$J$24</f>
        <v>-21411</v>
      </c>
      <c r="BC24" s="143">
        <f>('Income Statement'!BC17+'Income Statement'!BC18+'Income Statement'!BC19+'Income Statement'!BC20+'Income Statement'!BC21+'Income Statement'!BC22+'Income Statement'!BC23)*$H$24*$J$24</f>
        <v>-38243</v>
      </c>
      <c r="BD24" s="143">
        <f>('Income Statement'!BD17+'Income Statement'!BD18+'Income Statement'!BD19+'Income Statement'!BD20+'Income Statement'!BD21+'Income Statement'!BD22+'Income Statement'!BD23)*$H$24*$J$24</f>
        <v>-53069</v>
      </c>
      <c r="BE24" s="143">
        <f>('Income Statement'!BE17+'Income Statement'!BE18+'Income Statement'!BE19+'Income Statement'!BE20+'Income Statement'!BE21+'Income Statement'!BE22+'Income Statement'!BE23)*$H$24*$J$24</f>
        <v>-15084</v>
      </c>
      <c r="BF24" s="143">
        <f>('Income Statement'!BF17+'Income Statement'!BF18+'Income Statement'!BF19+'Income Statement'!BF20+'Income Statement'!BF21+'Income Statement'!BF22+'Income Statement'!BF23)*$H$24*$J$24</f>
        <v>-30860</v>
      </c>
      <c r="BG24" s="143">
        <f>('Income Statement'!BG17+'Income Statement'!BG18+'Income Statement'!BG19+'Income Statement'!BG20+'Income Statement'!BG21+'Income Statement'!BG22+'Income Statement'!BG23)*$H$24*$J$24</f>
        <v>-52969</v>
      </c>
      <c r="BH24" s="143">
        <f>('Income Statement'!BH17+'Income Statement'!BH18+'Income Statement'!BH19+'Income Statement'!BH20+'Income Statement'!BH21+'Income Statement'!BH22+'Income Statement'!BH23)*$H$24*$J$24</f>
        <v>-72041</v>
      </c>
      <c r="BI24" s="143">
        <f>('Income Statement'!BI17+'Income Statement'!BI18+'Income Statement'!BI19+'Income Statement'!BI20+'Income Statement'!BI21+'Income Statement'!BI22+'Income Statement'!BI23)*$H$24*$J$24</f>
        <v>-23340</v>
      </c>
      <c r="BJ24" s="143">
        <f>('Income Statement'!BJ17+'Income Statement'!BJ18+'Income Statement'!BJ19+'Income Statement'!BJ20+'Income Statement'!BJ21+'Income Statement'!BJ22+'Income Statement'!BJ23)*$H$24*$J$24</f>
        <v>-48587</v>
      </c>
      <c r="BK24" s="141">
        <f>('Income Statement'!BK17+'Income Statement'!BK18+'Income Statement'!BK19+'Income Statement'!BK20+'Income Statement'!BK21+'Income Statement'!BK22+'Income Statement'!BK23)*$H$24*$J$24</f>
        <v>-81171</v>
      </c>
      <c r="BL24" s="141">
        <f>('Income Statement'!BL17+'Income Statement'!BL18+'Income Statement'!BL19+'Income Statement'!BL20+'Income Statement'!BL21+'Income Statement'!BL22+'Income Statement'!BL23)*$H$24*$J$24</f>
        <v>-110218</v>
      </c>
      <c r="BM24" s="141">
        <f>('Income Statement'!BM17+'Income Statement'!BM18+'Income Statement'!BM19+'Income Statement'!BM20+'Income Statement'!BM21+'Income Statement'!BM22+'Income Statement'!BM23)*$H$24*$J$24</f>
        <v>-32671</v>
      </c>
      <c r="BN24" s="141">
        <f>('Income Statement'!BN17+'Income Statement'!BN18+'Income Statement'!BN19+'Income Statement'!BN20+'Income Statement'!BN21+'Income Statement'!BN22+'Income Statement'!BN23)*$H$24*$J$24</f>
        <v>-71209</v>
      </c>
      <c r="BO24" s="141">
        <f>('Income Statement'!BO17+'Income Statement'!BO18+'Income Statement'!BO19+'Income Statement'!BO20+'Income Statement'!BO21+'Income Statement'!BO22+'Income Statement'!BO23)*$H$24*$J$24</f>
        <v>-128241</v>
      </c>
      <c r="BP24" s="141">
        <f>('Income Statement'!BP17+'Income Statement'!BP18+'Income Statement'!BP19+'Income Statement'!BP20+'Income Statement'!BP21+'Income Statement'!BP22+'Income Statement'!BP23)*$H$24*$J$24</f>
        <v>-180952</v>
      </c>
      <c r="BQ24" s="141">
        <f>('Income Statement'!BQ17+'Income Statement'!BQ18+'Income Statement'!BQ19+'Income Statement'!BQ20+'Income Statement'!BQ21+'Income Statement'!BQ22+'Income Statement'!BQ23)*$H$24*$J$24</f>
        <v>-72900</v>
      </c>
      <c r="BR24" s="141">
        <f>('Income Statement'!BR17+'Income Statement'!BR18+'Income Statement'!BR19+'Income Statement'!BR20+'Income Statement'!BR21+'Income Statement'!BR22+'Income Statement'!BR23)*$H$24*$J$24</f>
        <v>-144547</v>
      </c>
      <c r="BS24" s="141">
        <f>('Income Statement'!BS17+'Income Statement'!BS18+'Income Statement'!BS19+'Income Statement'!BS20+'Income Statement'!BS21+'Income Statement'!BS22+'Income Statement'!BS23)*$H$24*$J$24</f>
        <v>-235027</v>
      </c>
      <c r="BT24" s="141">
        <f>('Income Statement'!BT17+'Income Statement'!BT18+'Income Statement'!BT19+'Income Statement'!BT20+'Income Statement'!BT21+'Income Statement'!BT22+'Income Statement'!BT23)*$H$24*$J$24</f>
        <v>-319760</v>
      </c>
      <c r="BU24" s="143">
        <f>('Income Statement'!BU17+'Income Statement'!BU18+'Income Statement'!BU19+'Income Statement'!BU20+'Income Statement'!BU21+'Income Statement'!BU22+'Income Statement'!BU23)*$H$24*$J$24</f>
        <v>0</v>
      </c>
      <c r="BV24" s="143">
        <f>('Income Statement'!BV17+'Income Statement'!BV18+'Income Statement'!BV19+'Income Statement'!BV20+'Income Statement'!BV21+'Income Statement'!BV22+'Income Statement'!BV23)*$H$24*$J$24</f>
        <v>0</v>
      </c>
    </row>
    <row r="25" spans="1:82" s="33" customFormat="1" ht="15" customHeight="1">
      <c r="A25" s="34" t="s">
        <v>2956</v>
      </c>
      <c r="B25" s="34"/>
      <c r="C25" s="34"/>
      <c r="D25" s="34">
        <v>108</v>
      </c>
      <c r="E25" s="34"/>
      <c r="F25" s="34"/>
      <c r="G25" s="34"/>
      <c r="H25" s="34"/>
      <c r="I25" s="34"/>
      <c r="J25" s="34">
        <v>1</v>
      </c>
      <c r="K25" s="34"/>
      <c r="L25" s="34">
        <v>174</v>
      </c>
      <c r="M25" s="34"/>
      <c r="N25" s="34" t="s">
        <v>1891</v>
      </c>
      <c r="O25" s="34" t="s">
        <v>2957</v>
      </c>
      <c r="P25" s="34"/>
      <c r="Q25" s="34"/>
      <c r="R25" s="34"/>
      <c r="S25" s="34"/>
      <c r="T25" s="34">
        <v>0</v>
      </c>
      <c r="U25" s="34">
        <v>8</v>
      </c>
      <c r="V25" s="34" t="s">
        <v>153</v>
      </c>
      <c r="W25" s="34" t="s">
        <v>154</v>
      </c>
      <c r="X25" s="34" t="s">
        <v>179</v>
      </c>
      <c r="Y25" s="34" t="s">
        <v>1865</v>
      </c>
      <c r="Z25" s="34" t="s">
        <v>156</v>
      </c>
      <c r="AA25" s="34" t="s">
        <v>2958</v>
      </c>
      <c r="AB25" s="93">
        <f t="shared" ref="AB25:BV25" si="4">AB22+AB23</f>
        <v>-8927</v>
      </c>
      <c r="AC25" s="241">
        <f t="shared" si="4"/>
        <v>-12484</v>
      </c>
      <c r="AD25" s="241">
        <f t="shared" si="4"/>
        <v>-16832</v>
      </c>
      <c r="AE25" s="241">
        <f t="shared" si="4"/>
        <v>-14826</v>
      </c>
      <c r="AF25" s="241">
        <f t="shared" si="4"/>
        <v>-53069</v>
      </c>
      <c r="AG25" s="241">
        <f t="shared" si="4"/>
        <v>-15084</v>
      </c>
      <c r="AH25" s="241">
        <f t="shared" si="4"/>
        <v>-15776</v>
      </c>
      <c r="AI25" s="241">
        <f t="shared" si="4"/>
        <v>-22109</v>
      </c>
      <c r="AJ25" s="241">
        <f t="shared" si="4"/>
        <v>-19072</v>
      </c>
      <c r="AK25" s="241">
        <f t="shared" si="4"/>
        <v>-72041</v>
      </c>
      <c r="AL25" s="241">
        <f t="shared" si="4"/>
        <v>-23340</v>
      </c>
      <c r="AM25" s="241">
        <f t="shared" si="4"/>
        <v>-25247</v>
      </c>
      <c r="AN25" s="241">
        <f t="shared" si="4"/>
        <v>-32584</v>
      </c>
      <c r="AO25" s="241">
        <f t="shared" si="4"/>
        <v>-29047</v>
      </c>
      <c r="AP25" s="241">
        <f t="shared" si="4"/>
        <v>-110218</v>
      </c>
      <c r="AQ25" s="241">
        <f t="shared" si="4"/>
        <v>-32671</v>
      </c>
      <c r="AR25" s="241">
        <f t="shared" si="4"/>
        <v>-38538</v>
      </c>
      <c r="AS25" s="241">
        <f t="shared" si="4"/>
        <v>-57032</v>
      </c>
      <c r="AT25" s="241">
        <f t="shared" si="4"/>
        <v>-52711</v>
      </c>
      <c r="AU25" s="241">
        <f t="shared" si="4"/>
        <v>-180952</v>
      </c>
      <c r="AV25" s="241">
        <f t="shared" si="4"/>
        <v>-72900</v>
      </c>
      <c r="AW25" s="241">
        <f t="shared" si="4"/>
        <v>-71647</v>
      </c>
      <c r="AX25" s="241">
        <f t="shared" si="4"/>
        <v>-90480</v>
      </c>
      <c r="AY25" s="241">
        <f t="shared" si="4"/>
        <v>-84733</v>
      </c>
      <c r="AZ25" s="241">
        <f t="shared" si="4"/>
        <v>-319760</v>
      </c>
      <c r="BA25" s="241">
        <f t="shared" si="4"/>
        <v>-8927</v>
      </c>
      <c r="BB25" s="241">
        <f t="shared" si="4"/>
        <v>-21411</v>
      </c>
      <c r="BC25" s="241">
        <f t="shared" si="4"/>
        <v>-38243</v>
      </c>
      <c r="BD25" s="241">
        <f t="shared" si="4"/>
        <v>-53069</v>
      </c>
      <c r="BE25" s="241">
        <f t="shared" si="4"/>
        <v>-15084</v>
      </c>
      <c r="BF25" s="241">
        <f t="shared" si="4"/>
        <v>-30860</v>
      </c>
      <c r="BG25" s="241">
        <f t="shared" si="4"/>
        <v>-52969</v>
      </c>
      <c r="BH25" s="241">
        <f t="shared" si="4"/>
        <v>-72041</v>
      </c>
      <c r="BI25" s="241">
        <f t="shared" si="4"/>
        <v>-23340</v>
      </c>
      <c r="BJ25" s="241">
        <f t="shared" si="4"/>
        <v>-48587</v>
      </c>
      <c r="BK25" s="241">
        <f t="shared" si="4"/>
        <v>-81171</v>
      </c>
      <c r="BL25" s="241">
        <f t="shared" si="4"/>
        <v>-110218</v>
      </c>
      <c r="BM25" s="241">
        <f t="shared" si="4"/>
        <v>-32671</v>
      </c>
      <c r="BN25" s="241">
        <f t="shared" si="4"/>
        <v>-71209</v>
      </c>
      <c r="BO25" s="241">
        <f t="shared" si="4"/>
        <v>-128241</v>
      </c>
      <c r="BP25" s="241">
        <f t="shared" si="4"/>
        <v>-180952</v>
      </c>
      <c r="BQ25" s="241">
        <f t="shared" si="4"/>
        <v>-72900</v>
      </c>
      <c r="BR25" s="241">
        <f t="shared" si="4"/>
        <v>-144547</v>
      </c>
      <c r="BS25" s="241">
        <f t="shared" si="4"/>
        <v>-235027</v>
      </c>
      <c r="BT25" s="241">
        <f t="shared" si="4"/>
        <v>-319760</v>
      </c>
      <c r="BU25" s="241">
        <f t="shared" si="4"/>
        <v>0</v>
      </c>
      <c r="BV25" s="241">
        <f t="shared" si="4"/>
        <v>0</v>
      </c>
      <c r="BW25" s="1"/>
      <c r="BX25" s="1"/>
      <c r="BY25" s="1"/>
      <c r="BZ25" s="1"/>
      <c r="CA25" s="1"/>
      <c r="CB25" s="1"/>
      <c r="CC25" s="1"/>
      <c r="CD25" s="1"/>
    </row>
    <row r="26" spans="1:82" s="33" customFormat="1" ht="15" customHeight="1">
      <c r="A26" s="34" t="s">
        <v>2959</v>
      </c>
      <c r="B26" s="34"/>
      <c r="C26" s="34"/>
      <c r="D26" s="34">
        <v>109</v>
      </c>
      <c r="E26" s="34"/>
      <c r="F26" s="34"/>
      <c r="G26" s="34"/>
      <c r="H26" s="34"/>
      <c r="I26" s="34"/>
      <c r="J26" s="34">
        <v>1</v>
      </c>
      <c r="K26" s="34"/>
      <c r="L26" s="34">
        <v>174</v>
      </c>
      <c r="M26" s="34"/>
      <c r="N26" s="34" t="s">
        <v>1891</v>
      </c>
      <c r="O26" s="34" t="s">
        <v>2960</v>
      </c>
      <c r="P26" s="34"/>
      <c r="Q26" s="34"/>
      <c r="R26" s="34"/>
      <c r="S26" s="34"/>
      <c r="T26" s="34">
        <v>0</v>
      </c>
      <c r="U26" s="34">
        <v>19</v>
      </c>
      <c r="V26" s="34" t="s">
        <v>153</v>
      </c>
      <c r="W26" s="34" t="s">
        <v>154</v>
      </c>
      <c r="X26" s="34" t="s">
        <v>179</v>
      </c>
      <c r="Y26" s="34" t="s">
        <v>1865</v>
      </c>
      <c r="Z26" s="34" t="s">
        <v>156</v>
      </c>
      <c r="AA26" s="34" t="s">
        <v>2961</v>
      </c>
      <c r="AB26" s="40">
        <f t="shared" ref="AB26:BV26" si="5">AB24-AB25</f>
        <v>0</v>
      </c>
      <c r="AC26" s="41">
        <f t="shared" si="5"/>
        <v>0</v>
      </c>
      <c r="AD26" s="41">
        <f t="shared" si="5"/>
        <v>0</v>
      </c>
      <c r="AE26" s="41">
        <f t="shared" si="5"/>
        <v>0</v>
      </c>
      <c r="AF26" s="41">
        <f t="shared" si="5"/>
        <v>0</v>
      </c>
      <c r="AG26" s="41">
        <f t="shared" si="5"/>
        <v>0</v>
      </c>
      <c r="AH26" s="41">
        <f t="shared" si="5"/>
        <v>0</v>
      </c>
      <c r="AI26" s="41">
        <f t="shared" si="5"/>
        <v>0</v>
      </c>
      <c r="AJ26" s="41">
        <f t="shared" si="5"/>
        <v>0</v>
      </c>
      <c r="AK26" s="41">
        <f t="shared" si="5"/>
        <v>0</v>
      </c>
      <c r="AL26" s="41">
        <f t="shared" si="5"/>
        <v>0</v>
      </c>
      <c r="AM26" s="41">
        <f t="shared" si="5"/>
        <v>0</v>
      </c>
      <c r="AN26" s="41">
        <f t="shared" si="5"/>
        <v>0</v>
      </c>
      <c r="AO26" s="41">
        <f t="shared" si="5"/>
        <v>0</v>
      </c>
      <c r="AP26" s="41">
        <f t="shared" si="5"/>
        <v>0</v>
      </c>
      <c r="AQ26" s="41">
        <f t="shared" si="5"/>
        <v>0</v>
      </c>
      <c r="AR26" s="41">
        <f t="shared" si="5"/>
        <v>0</v>
      </c>
      <c r="AS26" s="41">
        <f t="shared" si="5"/>
        <v>0</v>
      </c>
      <c r="AT26" s="41">
        <f t="shared" si="5"/>
        <v>0</v>
      </c>
      <c r="AU26" s="41">
        <f t="shared" si="5"/>
        <v>0</v>
      </c>
      <c r="AV26" s="41">
        <f t="shared" si="5"/>
        <v>0</v>
      </c>
      <c r="AW26" s="41">
        <f t="shared" si="5"/>
        <v>0</v>
      </c>
      <c r="AX26" s="41">
        <f t="shared" si="5"/>
        <v>0</v>
      </c>
      <c r="AY26" s="41">
        <f t="shared" si="5"/>
        <v>0</v>
      </c>
      <c r="AZ26" s="41">
        <f t="shared" si="5"/>
        <v>0</v>
      </c>
      <c r="BA26" s="41">
        <f t="shared" si="5"/>
        <v>0</v>
      </c>
      <c r="BB26" s="41">
        <f t="shared" si="5"/>
        <v>0</v>
      </c>
      <c r="BC26" s="41">
        <f t="shared" si="5"/>
        <v>0</v>
      </c>
      <c r="BD26" s="41">
        <f t="shared" si="5"/>
        <v>0</v>
      </c>
      <c r="BE26" s="41">
        <f t="shared" si="5"/>
        <v>0</v>
      </c>
      <c r="BF26" s="41">
        <f t="shared" si="5"/>
        <v>0</v>
      </c>
      <c r="BG26" s="41">
        <f t="shared" si="5"/>
        <v>0</v>
      </c>
      <c r="BH26" s="41">
        <f t="shared" si="5"/>
        <v>0</v>
      </c>
      <c r="BI26" s="41">
        <f t="shared" si="5"/>
        <v>0</v>
      </c>
      <c r="BJ26" s="41">
        <f t="shared" si="5"/>
        <v>0</v>
      </c>
      <c r="BK26" s="41">
        <f t="shared" si="5"/>
        <v>0</v>
      </c>
      <c r="BL26" s="41">
        <f t="shared" si="5"/>
        <v>0</v>
      </c>
      <c r="BM26" s="41">
        <f t="shared" si="5"/>
        <v>0</v>
      </c>
      <c r="BN26" s="41">
        <f t="shared" si="5"/>
        <v>0</v>
      </c>
      <c r="BO26" s="41">
        <f t="shared" si="5"/>
        <v>0</v>
      </c>
      <c r="BP26" s="41">
        <f t="shared" si="5"/>
        <v>0</v>
      </c>
      <c r="BQ26" s="41">
        <f t="shared" si="5"/>
        <v>0</v>
      </c>
      <c r="BR26" s="41">
        <f t="shared" si="5"/>
        <v>0</v>
      </c>
      <c r="BS26" s="41">
        <f t="shared" si="5"/>
        <v>0</v>
      </c>
      <c r="BT26" s="41">
        <f t="shared" si="5"/>
        <v>0</v>
      </c>
      <c r="BU26" s="41">
        <f t="shared" si="5"/>
        <v>0</v>
      </c>
      <c r="BV26" s="41">
        <f t="shared" si="5"/>
        <v>0</v>
      </c>
      <c r="BW26" s="38"/>
      <c r="BX26" s="38"/>
      <c r="BY26" s="38"/>
      <c r="BZ26" s="38"/>
      <c r="CA26" s="38"/>
      <c r="CB26" s="38"/>
      <c r="CC26" s="38"/>
      <c r="CD26" s="38"/>
    </row>
    <row r="27" spans="1:82" ht="15" customHeight="1"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82" ht="15" customHeight="1"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82" ht="15" customHeight="1"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82" ht="15" customHeight="1"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82" ht="15" customHeight="1"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82" ht="15" customHeight="1"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53:72" ht="15" customHeight="1"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53:72" ht="15" customHeight="1"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53:72" ht="15" customHeight="1"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53:72" ht="15" customHeight="1"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53:72" ht="15" customHeight="1"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53:72" ht="15" customHeight="1"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53:72" ht="15" customHeight="1"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53:72" ht="15" customHeight="1"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53:72" ht="15" customHeight="1"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53:72" ht="15" customHeight="1"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53:72" ht="15" customHeight="1"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53:72" ht="15" customHeight="1"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53:72" ht="15" customHeight="1"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53:72" ht="15" customHeight="1"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53:72" ht="15" customHeight="1"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spans="53:72" ht="15" customHeight="1"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spans="53:72" ht="15" customHeight="1"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spans="53:72" ht="15" customHeight="1"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spans="53:72" ht="15" customHeight="1"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08"/>
  <sheetViews>
    <sheetView workbookViewId="0">
      <pane xSplit="27" ySplit="10" topLeftCell="AB11" activePane="bottomRight" state="frozen"/>
      <selection pane="topRight" activeCell="AB1" sqref="AB1"/>
      <selection pane="bottomLeft" activeCell="A11" sqref="A11"/>
      <selection pane="bottomRight" activeCell="BT11" sqref="BT11"/>
    </sheetView>
  </sheetViews>
  <sheetFormatPr defaultColWidth="8.85546875" defaultRowHeight="15" customHeight="1" outlineLevelCol="1"/>
  <cols>
    <col min="1" max="1" width="8.85546875" hidden="1"/>
    <col min="2" max="14" width="8.85546875" hidden="1" outlineLevel="1"/>
    <col min="15" max="15" width="12.85546875" hidden="1" customWidth="1" outlineLevel="1"/>
    <col min="16" max="21" width="8.85546875" hidden="1" outlineLevel="1"/>
    <col min="22" max="23" width="12.85546875" hidden="1" customWidth="1" outlineLevel="1"/>
    <col min="24" max="26" width="8.85546875" hidden="1" outlineLevel="1"/>
    <col min="27" max="27" width="35.7109375" customWidth="1" collapsed="1"/>
    <col min="28" max="31" width="12.85546875" hidden="1" customWidth="1" outlineLevel="1"/>
    <col min="32" max="32" width="12.85546875" customWidth="1" collapsed="1"/>
    <col min="33" max="36" width="12.85546875" hidden="1" customWidth="1" outlineLevel="1"/>
    <col min="37" max="37" width="12.85546875" customWidth="1" collapsed="1"/>
    <col min="38" max="41" width="12.85546875" hidden="1" customWidth="1" outlineLevel="1"/>
    <col min="42" max="42" width="12.85546875" customWidth="1" collapsed="1"/>
    <col min="43" max="46" width="12.85546875" hidden="1" customWidth="1" outlineLevel="1"/>
    <col min="47" max="47" width="12.85546875" customWidth="1" collapsed="1"/>
    <col min="48" max="51" width="12.85546875" hidden="1" customWidth="1" outlineLevel="1"/>
    <col min="52" max="52" width="12.85546875" customWidth="1" collapsed="1"/>
    <col min="53" max="55" width="12.85546875" style="46" hidden="1" customWidth="1" outlineLevel="1"/>
    <col min="56" max="56" width="12.85546875" style="46" customWidth="1" collapsed="1"/>
    <col min="57" max="59" width="12.85546875" style="46" hidden="1" customWidth="1" outlineLevel="1"/>
    <col min="60" max="60" width="12.85546875" style="46" customWidth="1" collapsed="1"/>
    <col min="61" max="63" width="12.85546875" style="46" hidden="1" customWidth="1" outlineLevel="1"/>
    <col min="64" max="64" width="12.85546875" style="46" customWidth="1" collapsed="1"/>
    <col min="65" max="67" width="12.85546875" style="46" hidden="1" customWidth="1" outlineLevel="1"/>
    <col min="68" max="68" width="12.85546875" style="46" customWidth="1" collapsed="1"/>
    <col min="69" max="71" width="12.85546875" style="46" hidden="1" customWidth="1" outlineLevel="1"/>
    <col min="72" max="72" width="12.85546875" style="46" customWidth="1" collapsed="1"/>
    <col min="73" max="73" width="12.85546875" hidden="1" customWidth="1" outlineLevel="1"/>
    <col min="74" max="74" width="12.85546875" hidden="1" customWidth="1" collapsed="1"/>
    <col min="75" max="75" width="12.85546875" hidden="1" customWidth="1" outlineLevel="1"/>
    <col min="76" max="76" width="12.85546875" hidden="1" customWidth="1" collapsed="1"/>
    <col min="77" max="77" width="12.85546875" hidden="1" customWidth="1" outlineLevel="1"/>
    <col min="78" max="78" width="12.85546875" hidden="1" customWidth="1" collapsed="1"/>
    <col min="79" max="79" width="12.85546875" hidden="1" customWidth="1" outlineLevel="1"/>
    <col min="80" max="80" width="12.85546875" hidden="1" customWidth="1" collapsed="1"/>
    <col min="81" max="81" width="12.85546875" hidden="1" customWidth="1" outlineLevel="1"/>
    <col min="82" max="82" width="12.85546875" hidden="1" customWidth="1" collapsed="1"/>
  </cols>
  <sheetData>
    <row r="1" spans="1:82" ht="15" hidden="1" customHeight="1"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82" ht="15" hidden="1" customHeight="1"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82" ht="15" hidden="1" customHeight="1">
      <c r="AB3" t="s">
        <v>6</v>
      </c>
      <c r="AC3" t="s">
        <v>0</v>
      </c>
      <c r="AG3" s="2" t="s">
        <v>145</v>
      </c>
      <c r="AH3" s="2" t="s">
        <v>134</v>
      </c>
      <c r="AJ3" s="2" t="s">
        <v>136</v>
      </c>
      <c r="AK3" t="s">
        <v>136</v>
      </c>
      <c r="BA3" s="1" t="s">
        <v>6</v>
      </c>
      <c r="BB3" s="1"/>
      <c r="BC3" s="1"/>
      <c r="BD3" s="1"/>
      <c r="BE3" s="1" t="s">
        <v>145</v>
      </c>
      <c r="BF3" s="1"/>
      <c r="BG3" s="1"/>
      <c r="BH3" s="1" t="s">
        <v>136</v>
      </c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82" ht="15" hidden="1" customHeight="1"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82" ht="15" hidden="1" customHeight="1">
      <c r="AB5" s="4" t="s">
        <v>8</v>
      </c>
      <c r="AC5" s="4" t="s">
        <v>9</v>
      </c>
      <c r="AD5" s="4" t="s">
        <v>10</v>
      </c>
      <c r="AE5" s="4" t="s">
        <v>11</v>
      </c>
      <c r="AF5" s="4" t="s">
        <v>8</v>
      </c>
      <c r="AG5" s="4" t="s">
        <v>12</v>
      </c>
      <c r="AH5" s="4" t="s">
        <v>13</v>
      </c>
      <c r="AI5" s="4" t="s">
        <v>14</v>
      </c>
      <c r="AJ5" s="4" t="s">
        <v>15</v>
      </c>
      <c r="AK5" s="4" t="s">
        <v>12</v>
      </c>
      <c r="AL5" s="4" t="s">
        <v>16</v>
      </c>
      <c r="AM5" s="4" t="s">
        <v>17</v>
      </c>
      <c r="AN5" s="4" t="s">
        <v>18</v>
      </c>
      <c r="AO5" s="4" t="s">
        <v>19</v>
      </c>
      <c r="AP5" s="4" t="s">
        <v>16</v>
      </c>
      <c r="AQ5" s="4" t="s">
        <v>20</v>
      </c>
      <c r="AR5" s="4" t="s">
        <v>21</v>
      </c>
      <c r="AS5" s="4" t="s">
        <v>22</v>
      </c>
      <c r="AT5" s="4" t="s">
        <v>23</v>
      </c>
      <c r="AU5" s="4" t="s">
        <v>20</v>
      </c>
      <c r="AV5" s="4" t="s">
        <v>24</v>
      </c>
      <c r="AW5" s="4" t="s">
        <v>25</v>
      </c>
      <c r="AX5" s="4" t="s">
        <v>26</v>
      </c>
      <c r="AY5" s="4" t="s">
        <v>27</v>
      </c>
      <c r="AZ5" s="4" t="s">
        <v>24</v>
      </c>
      <c r="BA5" s="5" t="s">
        <v>8</v>
      </c>
      <c r="BB5" s="5" t="s">
        <v>8</v>
      </c>
      <c r="BC5" s="5" t="s">
        <v>8</v>
      </c>
      <c r="BD5" s="5" t="s">
        <v>8</v>
      </c>
      <c r="BE5" s="5" t="s">
        <v>12</v>
      </c>
      <c r="BF5" s="5" t="s">
        <v>12</v>
      </c>
      <c r="BG5" s="5" t="s">
        <v>12</v>
      </c>
      <c r="BH5" s="5" t="s">
        <v>12</v>
      </c>
      <c r="BI5" s="5" t="s">
        <v>16</v>
      </c>
      <c r="BJ5" s="5" t="s">
        <v>16</v>
      </c>
      <c r="BK5" s="5" t="s">
        <v>16</v>
      </c>
      <c r="BL5" s="5" t="s">
        <v>16</v>
      </c>
      <c r="BM5" s="5" t="s">
        <v>20</v>
      </c>
      <c r="BN5" s="5" t="s">
        <v>20</v>
      </c>
      <c r="BO5" s="5" t="s">
        <v>20</v>
      </c>
      <c r="BP5" s="5" t="s">
        <v>20</v>
      </c>
      <c r="BQ5" s="5" t="s">
        <v>24</v>
      </c>
      <c r="BR5" s="5" t="s">
        <v>24</v>
      </c>
      <c r="BS5" s="5" t="s">
        <v>24</v>
      </c>
      <c r="BT5" s="5" t="s">
        <v>24</v>
      </c>
      <c r="BU5" s="4" t="s">
        <v>8</v>
      </c>
      <c r="BV5" s="4" t="s">
        <v>10</v>
      </c>
      <c r="BW5" s="4" t="s">
        <v>12</v>
      </c>
      <c r="BX5" s="4" t="s">
        <v>14</v>
      </c>
      <c r="BY5" s="4" t="s">
        <v>16</v>
      </c>
      <c r="BZ5" s="4" t="s">
        <v>18</v>
      </c>
      <c r="CA5" s="4" t="s">
        <v>20</v>
      </c>
      <c r="CB5" s="4" t="s">
        <v>22</v>
      </c>
      <c r="CC5" s="4" t="s">
        <v>24</v>
      </c>
      <c r="CD5" s="4" t="s">
        <v>26</v>
      </c>
    </row>
    <row r="6" spans="1:82" ht="15" hidden="1" customHeight="1">
      <c r="AB6" s="4" t="s">
        <v>28</v>
      </c>
      <c r="AC6" s="4" t="s">
        <v>28</v>
      </c>
      <c r="AD6" s="4" t="s">
        <v>28</v>
      </c>
      <c r="AE6" s="4" t="s">
        <v>28</v>
      </c>
      <c r="AF6" t="s">
        <v>29</v>
      </c>
      <c r="AG6" s="4" t="s">
        <v>28</v>
      </c>
      <c r="AH6" s="4" t="s">
        <v>28</v>
      </c>
      <c r="AI6" s="4" t="s">
        <v>28</v>
      </c>
      <c r="AJ6" s="4" t="s">
        <v>28</v>
      </c>
      <c r="AK6" t="s">
        <v>29</v>
      </c>
      <c r="AL6" s="4" t="s">
        <v>28</v>
      </c>
      <c r="AM6" s="4" t="s">
        <v>28</v>
      </c>
      <c r="AN6" s="4" t="s">
        <v>28</v>
      </c>
      <c r="AO6" s="4" t="s">
        <v>28</v>
      </c>
      <c r="AP6" t="s">
        <v>29</v>
      </c>
      <c r="AQ6" s="4" t="s">
        <v>28</v>
      </c>
      <c r="AR6" s="4" t="s">
        <v>28</v>
      </c>
      <c r="AS6" s="4" t="s">
        <v>28</v>
      </c>
      <c r="AT6" s="4" t="s">
        <v>28</v>
      </c>
      <c r="AU6" t="s">
        <v>29</v>
      </c>
      <c r="AV6" s="4" t="s">
        <v>28</v>
      </c>
      <c r="AW6" s="4" t="s">
        <v>28</v>
      </c>
      <c r="AX6" s="4" t="s">
        <v>28</v>
      </c>
      <c r="AY6" s="4" t="s">
        <v>28</v>
      </c>
      <c r="AZ6" t="s">
        <v>29</v>
      </c>
      <c r="BA6" s="1" t="s">
        <v>30</v>
      </c>
      <c r="BB6" s="1" t="s">
        <v>30</v>
      </c>
      <c r="BC6" s="1" t="s">
        <v>30</v>
      </c>
      <c r="BD6" s="1" t="s">
        <v>30</v>
      </c>
      <c r="BE6" s="1" t="s">
        <v>30</v>
      </c>
      <c r="BF6" s="1" t="s">
        <v>30</v>
      </c>
      <c r="BG6" s="1" t="s">
        <v>30</v>
      </c>
      <c r="BH6" s="1" t="s">
        <v>30</v>
      </c>
      <c r="BI6" s="1" t="s">
        <v>30</v>
      </c>
      <c r="BJ6" s="1" t="s">
        <v>30</v>
      </c>
      <c r="BK6" s="1" t="s">
        <v>30</v>
      </c>
      <c r="BL6" s="1" t="s">
        <v>30</v>
      </c>
      <c r="BM6" s="1" t="s">
        <v>30</v>
      </c>
      <c r="BN6" s="1" t="s">
        <v>30</v>
      </c>
      <c r="BO6" s="1" t="s">
        <v>30</v>
      </c>
      <c r="BP6" s="1" t="s">
        <v>30</v>
      </c>
      <c r="BQ6" s="1" t="s">
        <v>30</v>
      </c>
      <c r="BR6" s="1" t="s">
        <v>30</v>
      </c>
      <c r="BS6" s="1" t="s">
        <v>30</v>
      </c>
      <c r="BT6" s="1" t="s">
        <v>30</v>
      </c>
      <c r="BU6" t="s">
        <v>31</v>
      </c>
      <c r="BV6" t="s">
        <v>31</v>
      </c>
      <c r="BW6" t="s">
        <v>31</v>
      </c>
      <c r="BX6" t="s">
        <v>31</v>
      </c>
      <c r="BY6" t="s">
        <v>31</v>
      </c>
      <c r="BZ6" t="s">
        <v>31</v>
      </c>
      <c r="CA6" t="s">
        <v>31</v>
      </c>
      <c r="CB6" t="s">
        <v>31</v>
      </c>
      <c r="CC6" t="s">
        <v>31</v>
      </c>
      <c r="CD6" t="s">
        <v>31</v>
      </c>
    </row>
    <row r="7" spans="1:82" ht="15" hidden="1" customHeight="1">
      <c r="AB7" s="4">
        <v>3073</v>
      </c>
      <c r="AC7" s="4">
        <v>3074</v>
      </c>
      <c r="AD7" s="4">
        <v>3075</v>
      </c>
      <c r="AE7" s="4">
        <v>3076</v>
      </c>
      <c r="AF7">
        <v>1019</v>
      </c>
      <c r="AG7" s="4">
        <v>3077</v>
      </c>
      <c r="AH7" s="4">
        <v>3078</v>
      </c>
      <c r="AI7" s="4">
        <v>3079</v>
      </c>
      <c r="AJ7" s="4">
        <v>3080</v>
      </c>
      <c r="AK7">
        <v>1020</v>
      </c>
      <c r="AL7" s="4">
        <v>3081</v>
      </c>
      <c r="AM7" s="4">
        <v>3082</v>
      </c>
      <c r="AN7" s="4">
        <v>3083</v>
      </c>
      <c r="AO7" s="4">
        <v>3084</v>
      </c>
      <c r="AP7">
        <v>1021</v>
      </c>
      <c r="AQ7" s="4">
        <v>3085</v>
      </c>
      <c r="AR7" s="4">
        <v>3086</v>
      </c>
      <c r="AS7" s="4">
        <v>3087</v>
      </c>
      <c r="AT7" s="4">
        <v>3088</v>
      </c>
      <c r="AU7">
        <v>1022</v>
      </c>
      <c r="AV7" s="4">
        <v>3089</v>
      </c>
      <c r="AW7" s="4">
        <v>3090</v>
      </c>
      <c r="AX7" s="4">
        <v>3091</v>
      </c>
      <c r="AY7" s="4">
        <v>3092</v>
      </c>
      <c r="AZ7">
        <v>1023</v>
      </c>
      <c r="BA7" s="1">
        <v>4073</v>
      </c>
      <c r="BB7" s="1">
        <v>4074</v>
      </c>
      <c r="BC7" s="1">
        <v>4075</v>
      </c>
      <c r="BD7" s="1">
        <v>4076</v>
      </c>
      <c r="BE7" s="1">
        <v>4077</v>
      </c>
      <c r="BF7" s="1">
        <v>4078</v>
      </c>
      <c r="BG7" s="1">
        <v>4079</v>
      </c>
      <c r="BH7" s="1">
        <v>4080</v>
      </c>
      <c r="BI7" s="1">
        <v>4081</v>
      </c>
      <c r="BJ7" s="1">
        <v>4082</v>
      </c>
      <c r="BK7" s="1">
        <v>4083</v>
      </c>
      <c r="BL7" s="1">
        <v>4084</v>
      </c>
      <c r="BM7" s="1">
        <v>4085</v>
      </c>
      <c r="BN7" s="1">
        <v>4086</v>
      </c>
      <c r="BO7" s="1">
        <v>4087</v>
      </c>
      <c r="BP7" s="1">
        <v>4088</v>
      </c>
      <c r="BQ7" s="1">
        <v>4089</v>
      </c>
      <c r="BR7" s="1">
        <v>4090</v>
      </c>
      <c r="BS7" s="1">
        <v>4091</v>
      </c>
      <c r="BT7" s="1">
        <v>4092</v>
      </c>
      <c r="BU7">
        <v>2037</v>
      </c>
      <c r="BV7">
        <v>2038</v>
      </c>
      <c r="BW7">
        <v>2039</v>
      </c>
      <c r="BX7">
        <v>2040</v>
      </c>
      <c r="BY7">
        <v>2041</v>
      </c>
      <c r="BZ7">
        <v>2042</v>
      </c>
      <c r="CA7">
        <v>2043</v>
      </c>
      <c r="CB7">
        <v>2044</v>
      </c>
      <c r="CC7">
        <v>2045</v>
      </c>
      <c r="CD7">
        <v>2046</v>
      </c>
    </row>
    <row r="8" spans="1:82" ht="15" customHeight="1">
      <c r="A8" s="6" t="s">
        <v>32</v>
      </c>
      <c r="B8" s="6" t="s">
        <v>33</v>
      </c>
      <c r="C8" s="6" t="s">
        <v>34</v>
      </c>
      <c r="D8" s="6" t="s">
        <v>35</v>
      </c>
      <c r="E8" s="6" t="s">
        <v>36</v>
      </c>
      <c r="F8" s="6" t="s">
        <v>37</v>
      </c>
      <c r="H8" s="6" t="s">
        <v>38</v>
      </c>
      <c r="J8" s="6" t="s">
        <v>39</v>
      </c>
      <c r="L8" s="6" t="s">
        <v>40</v>
      </c>
      <c r="M8" s="6" t="s">
        <v>41</v>
      </c>
      <c r="N8" s="6" t="s">
        <v>42</v>
      </c>
      <c r="O8" s="6" t="s">
        <v>43</v>
      </c>
      <c r="P8" s="6" t="s">
        <v>44</v>
      </c>
      <c r="Q8" s="6" t="s">
        <v>45</v>
      </c>
      <c r="R8" s="6" t="s">
        <v>46</v>
      </c>
      <c r="S8" s="6" t="s">
        <v>47</v>
      </c>
      <c r="T8" s="6" t="s">
        <v>48</v>
      </c>
      <c r="U8" s="6" t="s">
        <v>49</v>
      </c>
      <c r="V8" s="6" t="s">
        <v>50</v>
      </c>
      <c r="W8" s="6" t="s">
        <v>51</v>
      </c>
      <c r="X8" s="6" t="s">
        <v>52</v>
      </c>
      <c r="Y8" s="6" t="s">
        <v>53</v>
      </c>
      <c r="Z8" s="6" t="s">
        <v>54</v>
      </c>
      <c r="AA8" s="6" t="s">
        <v>55</v>
      </c>
      <c r="AB8" s="4" t="s">
        <v>56</v>
      </c>
      <c r="AC8" s="4" t="s">
        <v>57</v>
      </c>
      <c r="AD8" s="4" t="s">
        <v>58</v>
      </c>
      <c r="AE8" s="4" t="s">
        <v>59</v>
      </c>
      <c r="AF8" s="4" t="s">
        <v>60</v>
      </c>
      <c r="AG8" s="4" t="s">
        <v>61</v>
      </c>
      <c r="AH8" s="4" t="s">
        <v>62</v>
      </c>
      <c r="AI8" s="4" t="s">
        <v>63</v>
      </c>
      <c r="AJ8" s="4" t="s">
        <v>64</v>
      </c>
      <c r="AK8" s="4" t="s">
        <v>65</v>
      </c>
      <c r="AL8" s="4" t="s">
        <v>66</v>
      </c>
      <c r="AM8" s="4" t="s">
        <v>67</v>
      </c>
      <c r="AN8" s="4" t="s">
        <v>68</v>
      </c>
      <c r="AO8" s="4" t="s">
        <v>69</v>
      </c>
      <c r="AP8" s="4" t="s">
        <v>70</v>
      </c>
      <c r="AQ8" s="4" t="s">
        <v>71</v>
      </c>
      <c r="AR8" s="4" t="s">
        <v>72</v>
      </c>
      <c r="AS8" s="4" t="s">
        <v>73</v>
      </c>
      <c r="AT8" s="4" t="s">
        <v>74</v>
      </c>
      <c r="AU8" s="4" t="s">
        <v>75</v>
      </c>
      <c r="AV8" s="4" t="s">
        <v>76</v>
      </c>
      <c r="AW8" s="4" t="s">
        <v>77</v>
      </c>
      <c r="AX8" s="4" t="s">
        <v>78</v>
      </c>
      <c r="AY8" s="4" t="s">
        <v>79</v>
      </c>
      <c r="AZ8" s="4" t="s">
        <v>80</v>
      </c>
      <c r="BA8" s="5" t="s">
        <v>81</v>
      </c>
      <c r="BB8" s="5" t="s">
        <v>82</v>
      </c>
      <c r="BC8" s="5" t="s">
        <v>83</v>
      </c>
      <c r="BD8" s="5" t="s">
        <v>84</v>
      </c>
      <c r="BE8" s="5" t="s">
        <v>85</v>
      </c>
      <c r="BF8" s="5" t="s">
        <v>86</v>
      </c>
      <c r="BG8" s="5" t="s">
        <v>87</v>
      </c>
      <c r="BH8" s="5" t="s">
        <v>88</v>
      </c>
      <c r="BI8" s="5" t="s">
        <v>89</v>
      </c>
      <c r="BJ8" s="5" t="s">
        <v>90</v>
      </c>
      <c r="BK8" s="5" t="s">
        <v>91</v>
      </c>
      <c r="BL8" s="5" t="s">
        <v>92</v>
      </c>
      <c r="BM8" s="5" t="s">
        <v>93</v>
      </c>
      <c r="BN8" s="5" t="s">
        <v>94</v>
      </c>
      <c r="BO8" s="5" t="s">
        <v>95</v>
      </c>
      <c r="BP8" s="5" t="s">
        <v>96</v>
      </c>
      <c r="BQ8" s="5" t="s">
        <v>97</v>
      </c>
      <c r="BR8" s="5" t="s">
        <v>98</v>
      </c>
      <c r="BS8" s="5" t="s">
        <v>99</v>
      </c>
      <c r="BT8" s="5" t="s">
        <v>100</v>
      </c>
      <c r="BU8" s="4" t="s">
        <v>101</v>
      </c>
      <c r="BV8" s="4" t="s">
        <v>102</v>
      </c>
      <c r="BW8" s="4" t="s">
        <v>103</v>
      </c>
      <c r="BX8" s="4" t="s">
        <v>104</v>
      </c>
      <c r="BY8" s="4" t="s">
        <v>105</v>
      </c>
      <c r="BZ8" s="4" t="s">
        <v>106</v>
      </c>
      <c r="CA8" s="4" t="s">
        <v>107</v>
      </c>
      <c r="CB8" s="4" t="s">
        <v>108</v>
      </c>
      <c r="CC8" s="4" t="s">
        <v>109</v>
      </c>
      <c r="CD8" s="4" t="s">
        <v>110</v>
      </c>
    </row>
    <row r="9" spans="1:82" ht="15" customHeight="1">
      <c r="AA9" s="6" t="s">
        <v>111</v>
      </c>
      <c r="AB9" s="4" t="s">
        <v>112</v>
      </c>
      <c r="AC9" s="4" t="s">
        <v>113</v>
      </c>
      <c r="AD9" s="4" t="s">
        <v>114</v>
      </c>
      <c r="AE9" s="4" t="s">
        <v>115</v>
      </c>
      <c r="AF9" s="4" t="s">
        <v>115</v>
      </c>
      <c r="AG9" s="4" t="s">
        <v>116</v>
      </c>
      <c r="AH9" s="4" t="s">
        <v>117</v>
      </c>
      <c r="AI9" s="4" t="s">
        <v>118</v>
      </c>
      <c r="AJ9" s="4" t="s">
        <v>119</v>
      </c>
      <c r="AK9" s="4" t="s">
        <v>119</v>
      </c>
      <c r="AL9" s="4" t="s">
        <v>120</v>
      </c>
      <c r="AM9" s="4" t="s">
        <v>121</v>
      </c>
      <c r="AN9" s="4" t="s">
        <v>122</v>
      </c>
      <c r="AO9" s="4" t="s">
        <v>123</v>
      </c>
      <c r="AP9" s="4" t="s">
        <v>123</v>
      </c>
      <c r="AQ9" s="4" t="s">
        <v>124</v>
      </c>
      <c r="AR9" s="4" t="s">
        <v>125</v>
      </c>
      <c r="AS9" s="4" t="s">
        <v>126</v>
      </c>
      <c r="AT9" s="4" t="s">
        <v>127</v>
      </c>
      <c r="AU9" s="4" t="s">
        <v>127</v>
      </c>
      <c r="AV9" s="4" t="s">
        <v>128</v>
      </c>
      <c r="AW9" s="4" t="s">
        <v>129</v>
      </c>
      <c r="AX9" s="4" t="s">
        <v>130</v>
      </c>
      <c r="AY9" s="4" t="s">
        <v>131</v>
      </c>
      <c r="AZ9" s="4" t="s">
        <v>131</v>
      </c>
      <c r="BA9" s="5" t="s">
        <v>112</v>
      </c>
      <c r="BB9" s="5" t="s">
        <v>113</v>
      </c>
      <c r="BC9" s="5" t="s">
        <v>114</v>
      </c>
      <c r="BD9" s="5" t="s">
        <v>115</v>
      </c>
      <c r="BE9" s="5" t="s">
        <v>116</v>
      </c>
      <c r="BF9" s="5" t="s">
        <v>117</v>
      </c>
      <c r="BG9" s="5" t="s">
        <v>118</v>
      </c>
      <c r="BH9" s="5" t="s">
        <v>119</v>
      </c>
      <c r="BI9" s="5" t="s">
        <v>120</v>
      </c>
      <c r="BJ9" s="5" t="s">
        <v>121</v>
      </c>
      <c r="BK9" s="5" t="s">
        <v>122</v>
      </c>
      <c r="BL9" s="5" t="s">
        <v>123</v>
      </c>
      <c r="BM9" s="5" t="s">
        <v>124</v>
      </c>
      <c r="BN9" s="5" t="s">
        <v>125</v>
      </c>
      <c r="BO9" s="5" t="s">
        <v>126</v>
      </c>
      <c r="BP9" s="5" t="s">
        <v>127</v>
      </c>
      <c r="BQ9" s="5" t="s">
        <v>128</v>
      </c>
      <c r="BR9" s="5" t="s">
        <v>129</v>
      </c>
      <c r="BS9" s="5" t="s">
        <v>130</v>
      </c>
      <c r="BT9" s="5" t="s">
        <v>131</v>
      </c>
      <c r="BU9" s="4" t="s">
        <v>113</v>
      </c>
      <c r="BV9" s="4" t="s">
        <v>115</v>
      </c>
      <c r="BW9" s="4" t="s">
        <v>117</v>
      </c>
      <c r="BX9" s="4" t="s">
        <v>119</v>
      </c>
      <c r="BY9" s="4" t="s">
        <v>121</v>
      </c>
      <c r="BZ9" s="4" t="s">
        <v>123</v>
      </c>
      <c r="CA9" s="4" t="s">
        <v>125</v>
      </c>
      <c r="CB9" s="4" t="s">
        <v>127</v>
      </c>
      <c r="CC9" s="4" t="s">
        <v>129</v>
      </c>
      <c r="CD9" s="4" t="s">
        <v>131</v>
      </c>
    </row>
    <row r="10" spans="1:82" ht="15" customHeight="1">
      <c r="AA10" s="6" t="s">
        <v>132</v>
      </c>
      <c r="AB10" s="4" t="s">
        <v>136</v>
      </c>
      <c r="AC10" s="4" t="s">
        <v>136</v>
      </c>
      <c r="AD10" s="4" t="s">
        <v>7</v>
      </c>
      <c r="AE10" s="4" t="s">
        <v>1</v>
      </c>
      <c r="AF10" s="4" t="s">
        <v>1</v>
      </c>
      <c r="AG10" s="8" t="s">
        <v>137</v>
      </c>
      <c r="AH10" s="8" t="s">
        <v>138</v>
      </c>
      <c r="AI10" s="4" t="s">
        <v>135</v>
      </c>
      <c r="AJ10" s="8" t="s">
        <v>140</v>
      </c>
      <c r="AK10" s="4" t="s">
        <v>140</v>
      </c>
      <c r="AL10" s="4" t="s">
        <v>137</v>
      </c>
      <c r="AM10" s="4" t="s">
        <v>138</v>
      </c>
      <c r="AN10" s="4" t="s">
        <v>139</v>
      </c>
      <c r="AO10" s="4" t="s">
        <v>140</v>
      </c>
      <c r="AP10" s="4" t="s">
        <v>140</v>
      </c>
      <c r="AQ10" s="4" t="s">
        <v>2</v>
      </c>
      <c r="AR10" s="4" t="s">
        <v>3</v>
      </c>
      <c r="AS10" s="4" t="s">
        <v>4</v>
      </c>
      <c r="AT10" s="4" t="s">
        <v>141</v>
      </c>
      <c r="AU10" s="4" t="s">
        <v>141</v>
      </c>
      <c r="AV10" s="4" t="s">
        <v>141</v>
      </c>
      <c r="AW10" s="4" t="s">
        <v>142</v>
      </c>
      <c r="AX10" s="4" t="s">
        <v>143</v>
      </c>
      <c r="AY10" s="4" t="s">
        <v>144</v>
      </c>
      <c r="AZ10" s="4" t="s">
        <v>144</v>
      </c>
      <c r="BA10" s="5" t="s">
        <v>6</v>
      </c>
      <c r="BB10" s="5" t="s">
        <v>0</v>
      </c>
      <c r="BC10" s="5" t="s">
        <v>7</v>
      </c>
      <c r="BD10" s="5" t="s">
        <v>1</v>
      </c>
      <c r="BE10" s="5" t="s">
        <v>137</v>
      </c>
      <c r="BF10" s="5" t="s">
        <v>134</v>
      </c>
      <c r="BG10" s="5" t="s">
        <v>135</v>
      </c>
      <c r="BH10" s="5" t="s">
        <v>140</v>
      </c>
      <c r="BI10" s="5" t="s">
        <v>137</v>
      </c>
      <c r="BJ10" s="5" t="s">
        <v>138</v>
      </c>
      <c r="BK10" s="5" t="s">
        <v>139</v>
      </c>
      <c r="BL10" s="5" t="s">
        <v>140</v>
      </c>
      <c r="BM10" s="5" t="s">
        <v>2</v>
      </c>
      <c r="BN10" s="5" t="s">
        <v>3</v>
      </c>
      <c r="BO10" s="5" t="s">
        <v>4</v>
      </c>
      <c r="BP10" s="5" t="s">
        <v>141</v>
      </c>
      <c r="BQ10" s="5" t="s">
        <v>141</v>
      </c>
      <c r="BR10" s="5" t="s">
        <v>142</v>
      </c>
      <c r="BS10" s="5" t="s">
        <v>143</v>
      </c>
      <c r="BT10" s="5" t="s">
        <v>144</v>
      </c>
      <c r="BU10" s="4" t="s">
        <v>0</v>
      </c>
      <c r="BV10" s="4" t="s">
        <v>1</v>
      </c>
      <c r="BW10" s="4" t="s">
        <v>134</v>
      </c>
      <c r="BX10" s="4" t="s">
        <v>136</v>
      </c>
      <c r="BY10" s="4" t="s">
        <v>138</v>
      </c>
      <c r="BZ10" s="4" t="s">
        <v>140</v>
      </c>
      <c r="CA10" s="4" t="s">
        <v>3</v>
      </c>
      <c r="CB10" s="4" t="s">
        <v>5</v>
      </c>
      <c r="CC10" s="4" t="s">
        <v>142</v>
      </c>
      <c r="CD10" s="4" t="s">
        <v>144</v>
      </c>
    </row>
    <row r="11" spans="1:82" ht="15" customHeight="1">
      <c r="A11" s="10" t="s">
        <v>371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s">
        <v>372</v>
      </c>
      <c r="P11" s="10"/>
      <c r="Q11" s="10"/>
      <c r="R11" s="10"/>
      <c r="S11" s="10"/>
      <c r="T11" s="10" t="s">
        <v>148</v>
      </c>
      <c r="U11" s="10"/>
      <c r="V11" s="10" t="s">
        <v>149</v>
      </c>
      <c r="W11" s="10"/>
      <c r="X11" s="10"/>
      <c r="Y11" s="10"/>
      <c r="Z11" s="10"/>
      <c r="AA11" s="10" t="s">
        <v>373</v>
      </c>
      <c r="AB11" s="11"/>
      <c r="BA11" s="12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82" ht="15" customHeight="1">
      <c r="A12" s="13" t="s">
        <v>374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 t="s">
        <v>375</v>
      </c>
      <c r="P12" s="13"/>
      <c r="Q12" s="13"/>
      <c r="R12" s="13"/>
      <c r="S12" s="13"/>
      <c r="T12" s="13" t="s">
        <v>148</v>
      </c>
      <c r="U12" s="13"/>
      <c r="V12" s="13" t="s">
        <v>153</v>
      </c>
      <c r="W12" s="13" t="s">
        <v>154</v>
      </c>
      <c r="X12" s="13" t="s">
        <v>155</v>
      </c>
      <c r="Y12" s="13"/>
      <c r="Z12" s="13" t="s">
        <v>376</v>
      </c>
      <c r="AA12" s="13" t="s">
        <v>377</v>
      </c>
      <c r="AB12" s="22">
        <v>342</v>
      </c>
      <c r="AC12" s="31">
        <v>380</v>
      </c>
      <c r="AD12" s="31">
        <v>494</v>
      </c>
      <c r="AE12" s="22">
        <v>381</v>
      </c>
      <c r="AF12" s="22">
        <v>1597</v>
      </c>
      <c r="AG12" s="15">
        <v>427</v>
      </c>
      <c r="AH12" s="15">
        <v>438</v>
      </c>
      <c r="AI12" s="15">
        <v>563</v>
      </c>
      <c r="AJ12" s="22">
        <v>449</v>
      </c>
      <c r="AK12" s="47">
        <v>1877</v>
      </c>
      <c r="AL12" s="22">
        <v>508</v>
      </c>
      <c r="AM12" s="14"/>
      <c r="AN12" s="14"/>
      <c r="AO12" s="14"/>
      <c r="AP12" s="22">
        <v>2202</v>
      </c>
      <c r="BA12" s="48"/>
      <c r="BB12" s="48"/>
      <c r="BC12" s="48"/>
      <c r="BD12" s="49">
        <v>1597</v>
      </c>
      <c r="BE12" s="49">
        <v>427</v>
      </c>
      <c r="BF12" s="48"/>
      <c r="BG12" s="48"/>
      <c r="BH12" s="49">
        <v>1877</v>
      </c>
      <c r="BI12" s="50">
        <v>508</v>
      </c>
      <c r="BJ12" s="48"/>
      <c r="BK12" s="48"/>
      <c r="BL12" s="50">
        <v>2202</v>
      </c>
      <c r="BM12" s="1"/>
      <c r="BN12" s="1"/>
      <c r="BO12" s="1"/>
      <c r="BP12" s="1"/>
      <c r="BQ12" s="1"/>
      <c r="BR12" s="1"/>
      <c r="BS12" s="1"/>
      <c r="BT12" s="1"/>
      <c r="BU12" s="14"/>
      <c r="BV12" s="14"/>
      <c r="BW12" s="14"/>
      <c r="BX12" s="14"/>
      <c r="BY12" s="14"/>
      <c r="BZ12" s="14"/>
    </row>
    <row r="13" spans="1:82" ht="15" customHeight="1">
      <c r="A13" s="13" t="s">
        <v>378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 t="s">
        <v>379</v>
      </c>
      <c r="P13" s="13"/>
      <c r="Q13" s="13"/>
      <c r="R13" s="13"/>
      <c r="S13" s="13"/>
      <c r="T13" s="13" t="s">
        <v>148</v>
      </c>
      <c r="U13" s="13"/>
      <c r="V13" s="13" t="s">
        <v>153</v>
      </c>
      <c r="W13" s="13" t="s">
        <v>154</v>
      </c>
      <c r="X13" s="13" t="s">
        <v>155</v>
      </c>
      <c r="Y13" s="13"/>
      <c r="Z13" s="13" t="s">
        <v>376</v>
      </c>
      <c r="AA13" s="13" t="s">
        <v>380</v>
      </c>
      <c r="AB13" s="22">
        <v>159</v>
      </c>
      <c r="AC13" s="31">
        <v>176</v>
      </c>
      <c r="AD13" s="31">
        <v>293</v>
      </c>
      <c r="AE13" s="22">
        <v>219</v>
      </c>
      <c r="AF13" s="51">
        <v>847</v>
      </c>
      <c r="AG13" s="15">
        <v>246</v>
      </c>
      <c r="AH13" s="15">
        <v>275</v>
      </c>
      <c r="AI13" s="15">
        <v>401</v>
      </c>
      <c r="AJ13" s="22">
        <v>293</v>
      </c>
      <c r="AK13" s="47">
        <v>1215</v>
      </c>
      <c r="AL13" s="22">
        <v>329</v>
      </c>
      <c r="AM13" s="14"/>
      <c r="AN13" s="14"/>
      <c r="AO13" s="14"/>
      <c r="AP13" s="22">
        <v>1565</v>
      </c>
      <c r="BA13" s="48"/>
      <c r="BB13" s="48"/>
      <c r="BC13" s="48"/>
      <c r="BD13" s="50">
        <v>847</v>
      </c>
      <c r="BE13" s="49">
        <v>246</v>
      </c>
      <c r="BF13" s="48"/>
      <c r="BG13" s="48"/>
      <c r="BH13" s="49">
        <v>1215</v>
      </c>
      <c r="BI13" s="50">
        <v>329</v>
      </c>
      <c r="BJ13" s="48"/>
      <c r="BK13" s="48"/>
      <c r="BL13" s="50">
        <v>1565</v>
      </c>
      <c r="BM13" s="1"/>
      <c r="BN13" s="1"/>
      <c r="BO13" s="1"/>
      <c r="BP13" s="1"/>
      <c r="BQ13" s="1"/>
      <c r="BR13" s="1"/>
      <c r="BS13" s="1"/>
      <c r="BT13" s="1"/>
      <c r="BU13" s="14"/>
      <c r="BV13" s="14"/>
      <c r="BW13" s="14"/>
      <c r="BX13" s="14"/>
      <c r="BY13" s="14"/>
      <c r="BZ13" s="14"/>
    </row>
    <row r="14" spans="1:82" ht="15" customHeight="1">
      <c r="A14" s="13" t="s">
        <v>381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 t="s">
        <v>382</v>
      </c>
      <c r="P14" s="13"/>
      <c r="Q14" s="13"/>
      <c r="R14" s="13"/>
      <c r="S14" s="13"/>
      <c r="T14" s="13" t="s">
        <v>148</v>
      </c>
      <c r="U14" s="13"/>
      <c r="V14" s="13" t="s">
        <v>153</v>
      </c>
      <c r="W14" s="13" t="s">
        <v>154</v>
      </c>
      <c r="X14" s="13" t="s">
        <v>155</v>
      </c>
      <c r="Y14" s="13"/>
      <c r="Z14" s="13" t="s">
        <v>376</v>
      </c>
      <c r="AA14" s="13" t="s">
        <v>383</v>
      </c>
      <c r="AB14" s="22">
        <v>501</v>
      </c>
      <c r="AC14" s="31">
        <v>556</v>
      </c>
      <c r="AD14" s="31">
        <v>787</v>
      </c>
      <c r="AE14" s="22">
        <v>600</v>
      </c>
      <c r="AF14" s="51">
        <v>2444</v>
      </c>
      <c r="AG14" s="15">
        <v>673</v>
      </c>
      <c r="AH14" s="15">
        <v>713</v>
      </c>
      <c r="AI14" s="15">
        <v>964</v>
      </c>
      <c r="AJ14" s="22">
        <v>742</v>
      </c>
      <c r="AK14" s="47">
        <v>3092</v>
      </c>
      <c r="AL14" s="22">
        <v>837</v>
      </c>
      <c r="AM14" s="14"/>
      <c r="AN14" s="14"/>
      <c r="AO14" s="14"/>
      <c r="AP14" s="22">
        <v>3767</v>
      </c>
      <c r="BA14" s="48"/>
      <c r="BB14" s="48"/>
      <c r="BC14" s="48"/>
      <c r="BD14" s="50">
        <v>2444</v>
      </c>
      <c r="BE14" s="49">
        <v>673</v>
      </c>
      <c r="BF14" s="48"/>
      <c r="BG14" s="48"/>
      <c r="BH14" s="49">
        <v>3092</v>
      </c>
      <c r="BI14" s="50">
        <v>837</v>
      </c>
      <c r="BJ14" s="48"/>
      <c r="BK14" s="48"/>
      <c r="BL14" s="50">
        <v>3767</v>
      </c>
      <c r="BM14" s="1"/>
      <c r="BN14" s="1"/>
      <c r="BO14" s="1"/>
      <c r="BP14" s="1"/>
      <c r="BQ14" s="1"/>
      <c r="BR14" s="1"/>
      <c r="BS14" s="1"/>
      <c r="BT14" s="1"/>
      <c r="BU14" s="14"/>
      <c r="BV14" s="14"/>
      <c r="BW14" s="14"/>
      <c r="BX14" s="14"/>
      <c r="BY14" s="14"/>
      <c r="BZ14" s="14"/>
    </row>
    <row r="15" spans="1:82" ht="15" customHeight="1">
      <c r="A15" s="13" t="s">
        <v>384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 t="s">
        <v>385</v>
      </c>
      <c r="P15" s="13"/>
      <c r="Q15" s="13"/>
      <c r="R15" s="13"/>
      <c r="S15" s="13"/>
      <c r="T15" s="13" t="s">
        <v>148</v>
      </c>
      <c r="U15" s="13"/>
      <c r="V15" s="13" t="s">
        <v>386</v>
      </c>
      <c r="W15" s="13" t="s">
        <v>387</v>
      </c>
      <c r="X15" s="13" t="s">
        <v>179</v>
      </c>
      <c r="Y15" s="13"/>
      <c r="Z15" s="13" t="s">
        <v>388</v>
      </c>
      <c r="AA15" s="13" t="s">
        <v>389</v>
      </c>
      <c r="AB15" s="52">
        <v>0.33</v>
      </c>
      <c r="AC15" s="53">
        <v>0.36</v>
      </c>
      <c r="AD15" s="54">
        <v>0.42</v>
      </c>
      <c r="AE15" s="55">
        <v>0.51</v>
      </c>
      <c r="AF15" s="55">
        <v>0.41</v>
      </c>
      <c r="AG15" s="56">
        <v>0.55000000000000004</v>
      </c>
      <c r="AH15" s="57">
        <v>0.62</v>
      </c>
      <c r="AI15" s="57">
        <v>0.68</v>
      </c>
      <c r="AJ15" s="55">
        <v>0.73</v>
      </c>
      <c r="AK15" s="58">
        <v>0.65</v>
      </c>
      <c r="AL15" s="55">
        <v>0.75</v>
      </c>
      <c r="AM15" s="59"/>
      <c r="AN15" s="59"/>
      <c r="AO15" s="59"/>
      <c r="AP15" s="55">
        <v>0.79</v>
      </c>
      <c r="BA15" s="60"/>
      <c r="BB15" s="60"/>
      <c r="BC15" s="60"/>
      <c r="BD15" s="61">
        <v>0.41</v>
      </c>
      <c r="BE15" s="62">
        <v>0.55000000000000004</v>
      </c>
      <c r="BF15" s="60"/>
      <c r="BG15" s="60"/>
      <c r="BH15" s="61">
        <v>0.65</v>
      </c>
      <c r="BI15" s="63">
        <v>0.75</v>
      </c>
      <c r="BJ15" s="60"/>
      <c r="BK15" s="60"/>
      <c r="BL15" s="63">
        <v>0.79</v>
      </c>
      <c r="BM15" s="1"/>
      <c r="BN15" s="1"/>
      <c r="BO15" s="1"/>
      <c r="BP15" s="1"/>
      <c r="BQ15" s="1"/>
      <c r="BR15" s="1"/>
      <c r="BS15" s="1"/>
      <c r="BT15" s="1"/>
      <c r="BU15" s="59"/>
      <c r="BV15" s="59"/>
      <c r="BW15" s="59"/>
      <c r="BX15" s="59"/>
      <c r="BY15" s="59"/>
      <c r="BZ15" s="59"/>
    </row>
    <row r="16" spans="1:82" ht="15" customHeight="1">
      <c r="A16" s="10" t="s">
        <v>390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 t="s">
        <v>391</v>
      </c>
      <c r="P16" s="10"/>
      <c r="Q16" s="10"/>
      <c r="R16" s="10"/>
      <c r="S16" s="10"/>
      <c r="T16" s="10" t="s">
        <v>148</v>
      </c>
      <c r="U16" s="10"/>
      <c r="V16" s="10" t="s">
        <v>149</v>
      </c>
      <c r="W16" s="10"/>
      <c r="X16" s="10"/>
      <c r="Y16" s="10"/>
      <c r="Z16" s="10"/>
      <c r="AA16" s="10" t="s">
        <v>392</v>
      </c>
      <c r="AB16" s="18"/>
      <c r="AC16" s="18"/>
      <c r="AD16" s="18"/>
      <c r="AE16" s="18"/>
      <c r="AF16" s="18"/>
      <c r="AG16" s="19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64"/>
      <c r="BB16" s="64"/>
      <c r="BC16" s="64"/>
      <c r="BD16" s="65"/>
      <c r="BE16" s="65"/>
      <c r="BF16" s="65"/>
      <c r="BG16" s="65"/>
      <c r="BH16" s="65"/>
      <c r="BI16" s="65"/>
      <c r="BJ16" s="65"/>
      <c r="BK16" s="65"/>
      <c r="BL16" s="65"/>
      <c r="BM16" s="64"/>
      <c r="BN16" s="64"/>
      <c r="BO16" s="64"/>
      <c r="BP16" s="64"/>
      <c r="BQ16" s="64"/>
      <c r="BR16" s="64"/>
      <c r="BS16" s="64"/>
      <c r="BT16" s="64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 spans="1:82" ht="15" customHeight="1">
      <c r="A17" s="13" t="s">
        <v>393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 t="s">
        <v>394</v>
      </c>
      <c r="P17" s="13"/>
      <c r="Q17" s="13"/>
      <c r="R17" s="13"/>
      <c r="S17" s="13"/>
      <c r="T17" s="13" t="s">
        <v>148</v>
      </c>
      <c r="U17" s="13"/>
      <c r="V17" s="13" t="s">
        <v>153</v>
      </c>
      <c r="W17" s="13" t="s">
        <v>154</v>
      </c>
      <c r="X17" s="13" t="s">
        <v>155</v>
      </c>
      <c r="Y17" s="13"/>
      <c r="Z17" s="13" t="s">
        <v>156</v>
      </c>
      <c r="AA17" s="13" t="s">
        <v>395</v>
      </c>
      <c r="AB17" s="22">
        <v>500916</v>
      </c>
      <c r="AC17" s="23">
        <v>555666</v>
      </c>
      <c r="AD17" s="23">
        <v>787047</v>
      </c>
      <c r="AE17" s="22">
        <v>600092</v>
      </c>
      <c r="AF17" s="22">
        <v>2444000</v>
      </c>
      <c r="AG17" s="24">
        <v>673198</v>
      </c>
      <c r="AH17" s="15">
        <v>712933</v>
      </c>
      <c r="AI17" s="15">
        <v>964317</v>
      </c>
      <c r="AJ17" s="22">
        <v>741937</v>
      </c>
      <c r="AK17" s="22">
        <v>3092000</v>
      </c>
      <c r="AL17" s="22">
        <v>837043</v>
      </c>
      <c r="AM17" s="14"/>
      <c r="AN17" s="14"/>
      <c r="AO17" s="14"/>
      <c r="AP17" s="22">
        <v>3767000</v>
      </c>
      <c r="BA17" s="48"/>
      <c r="BB17" s="48"/>
      <c r="BC17" s="48"/>
      <c r="BD17" s="49">
        <v>2444000</v>
      </c>
      <c r="BE17" s="66">
        <v>673198</v>
      </c>
      <c r="BF17" s="48"/>
      <c r="BG17" s="48"/>
      <c r="BH17" s="49">
        <v>3092000</v>
      </c>
      <c r="BI17" s="50">
        <v>837043</v>
      </c>
      <c r="BJ17" s="48"/>
      <c r="BK17" s="48"/>
      <c r="BL17" s="50">
        <v>3767000</v>
      </c>
      <c r="BM17" s="1"/>
      <c r="BN17" s="1"/>
      <c r="BO17" s="1"/>
      <c r="BP17" s="1"/>
      <c r="BQ17" s="1"/>
      <c r="BR17" s="1"/>
      <c r="BS17" s="1"/>
      <c r="BT17" s="1"/>
      <c r="BU17" s="14"/>
      <c r="BV17" s="14"/>
      <c r="BW17" s="14"/>
      <c r="BX17" s="14"/>
      <c r="BY17" s="14"/>
      <c r="BZ17" s="14"/>
    </row>
    <row r="18" spans="1:82" ht="15" customHeight="1">
      <c r="A18" s="13" t="s">
        <v>396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 t="s">
        <v>397</v>
      </c>
      <c r="P18" s="13"/>
      <c r="Q18" s="13"/>
      <c r="R18" s="13"/>
      <c r="S18" s="13"/>
      <c r="T18" s="13" t="s">
        <v>148</v>
      </c>
      <c r="U18" s="13"/>
      <c r="V18" s="13" t="s">
        <v>153</v>
      </c>
      <c r="W18" s="13" t="s">
        <v>154</v>
      </c>
      <c r="X18" s="13" t="s">
        <v>155</v>
      </c>
      <c r="Y18" s="13"/>
      <c r="Z18" s="13" t="s">
        <v>156</v>
      </c>
      <c r="AA18" s="13" t="s">
        <v>398</v>
      </c>
      <c r="AB18" s="22">
        <v>164428</v>
      </c>
      <c r="AC18" s="23">
        <v>199054</v>
      </c>
      <c r="AD18" s="23">
        <v>326889</v>
      </c>
      <c r="AE18" s="22">
        <v>303772</v>
      </c>
      <c r="AF18" s="47">
        <v>994000</v>
      </c>
      <c r="AG18" s="24">
        <v>370578</v>
      </c>
      <c r="AH18" s="15">
        <v>440113</v>
      </c>
      <c r="AI18" s="15">
        <v>651139</v>
      </c>
      <c r="AJ18" s="22">
        <v>541024</v>
      </c>
      <c r="AK18" s="47">
        <v>2003000</v>
      </c>
      <c r="AL18" s="22">
        <v>625715</v>
      </c>
      <c r="AM18" s="22"/>
      <c r="AN18" s="14"/>
      <c r="AO18" s="14"/>
      <c r="AP18" s="22">
        <v>2981000</v>
      </c>
      <c r="BA18" s="48"/>
      <c r="BB18" s="48"/>
      <c r="BC18" s="48"/>
      <c r="BD18" s="49">
        <v>994000</v>
      </c>
      <c r="BE18" s="66">
        <v>370578</v>
      </c>
      <c r="BF18" s="48"/>
      <c r="BG18" s="48"/>
      <c r="BH18" s="49">
        <v>2003000</v>
      </c>
      <c r="BI18" s="50">
        <v>625715</v>
      </c>
      <c r="BJ18" s="48"/>
      <c r="BK18" s="48"/>
      <c r="BL18" s="49">
        <v>2981000</v>
      </c>
      <c r="BM18" s="1"/>
      <c r="BN18" s="1"/>
      <c r="BO18" s="1"/>
      <c r="BP18" s="1"/>
      <c r="BQ18" s="1"/>
      <c r="BR18" s="1"/>
      <c r="BS18" s="1"/>
      <c r="BT18" s="1"/>
      <c r="BU18" s="14"/>
      <c r="BV18" s="14"/>
      <c r="BW18" s="14"/>
      <c r="BX18" s="14"/>
      <c r="BY18" s="14"/>
      <c r="BZ18" s="14"/>
    </row>
    <row r="19" spans="1:82" ht="15" customHeight="1">
      <c r="A19" s="13" t="s">
        <v>399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 t="s">
        <v>400</v>
      </c>
      <c r="P19" s="13"/>
      <c r="Q19" s="13"/>
      <c r="R19" s="13"/>
      <c r="S19" s="13"/>
      <c r="T19" s="13" t="s">
        <v>148</v>
      </c>
      <c r="U19" s="13"/>
      <c r="V19" s="13" t="s">
        <v>386</v>
      </c>
      <c r="W19" s="13" t="s">
        <v>387</v>
      </c>
      <c r="X19" s="13" t="s">
        <v>179</v>
      </c>
      <c r="Y19" s="13"/>
      <c r="Z19" s="13" t="s">
        <v>388</v>
      </c>
      <c r="AA19" s="13" t="s">
        <v>401</v>
      </c>
      <c r="AB19" s="52">
        <v>0.33</v>
      </c>
      <c r="AC19" s="52">
        <v>0.36</v>
      </c>
      <c r="AD19" s="67">
        <v>0.42</v>
      </c>
      <c r="AE19" s="55">
        <v>0.51</v>
      </c>
      <c r="AF19" s="58">
        <v>0.41</v>
      </c>
      <c r="AG19" s="56">
        <v>0.55000000000000004</v>
      </c>
      <c r="AH19" s="57">
        <v>0.62</v>
      </c>
      <c r="AI19" s="57">
        <v>0.68</v>
      </c>
      <c r="AJ19" s="55">
        <v>0.73</v>
      </c>
      <c r="AK19" s="68">
        <v>0.65</v>
      </c>
      <c r="AL19" s="55">
        <v>0.75</v>
      </c>
      <c r="AM19" s="55"/>
      <c r="AN19" s="59"/>
      <c r="AO19" s="59"/>
      <c r="AP19" s="55">
        <v>0.79</v>
      </c>
      <c r="BA19" s="60"/>
      <c r="BB19" s="60"/>
      <c r="BC19" s="60"/>
      <c r="BD19" s="61">
        <v>0.41</v>
      </c>
      <c r="BE19" s="62">
        <v>0.55000000000000004</v>
      </c>
      <c r="BF19" s="60"/>
      <c r="BG19" s="60"/>
      <c r="BH19" s="61">
        <v>0.65</v>
      </c>
      <c r="BI19" s="63">
        <v>0.75</v>
      </c>
      <c r="BJ19" s="60"/>
      <c r="BK19" s="60"/>
      <c r="BL19" s="61">
        <v>0.79</v>
      </c>
      <c r="BM19" s="1"/>
      <c r="BN19" s="1"/>
      <c r="BO19" s="1"/>
      <c r="BP19" s="1"/>
      <c r="BQ19" s="1"/>
      <c r="BR19" s="1"/>
      <c r="BS19" s="1"/>
      <c r="BT19" s="1"/>
      <c r="BU19" s="59"/>
      <c r="BV19" s="59"/>
      <c r="BW19" s="59"/>
      <c r="BX19" s="59"/>
      <c r="BY19" s="59"/>
      <c r="BZ19" s="59"/>
    </row>
    <row r="20" spans="1:82" ht="15" customHeight="1">
      <c r="A20" s="13" t="s">
        <v>402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 t="s">
        <v>403</v>
      </c>
      <c r="P20" s="13"/>
      <c r="Q20" s="13"/>
      <c r="R20" s="13"/>
      <c r="S20" s="13"/>
      <c r="T20" s="13" t="s">
        <v>148</v>
      </c>
      <c r="U20" s="13"/>
      <c r="V20" s="13" t="s">
        <v>153</v>
      </c>
      <c r="W20" s="13" t="s">
        <v>154</v>
      </c>
      <c r="X20" s="13" t="s">
        <v>155</v>
      </c>
      <c r="Y20" s="13"/>
      <c r="Z20" s="13" t="s">
        <v>156</v>
      </c>
      <c r="AA20" s="13" t="s">
        <v>404</v>
      </c>
      <c r="AB20" s="22">
        <v>12639</v>
      </c>
      <c r="AC20" s="23">
        <v>12769</v>
      </c>
      <c r="AD20" s="23">
        <v>21275</v>
      </c>
      <c r="AE20" s="22">
        <v>13049</v>
      </c>
      <c r="AF20" s="22">
        <v>59732</v>
      </c>
      <c r="AG20" s="24">
        <v>15712</v>
      </c>
      <c r="AH20" s="15">
        <v>17267</v>
      </c>
      <c r="AI20" s="15">
        <v>28714</v>
      </c>
      <c r="AJ20" s="22">
        <v>18340</v>
      </c>
      <c r="AK20" s="22">
        <v>80033</v>
      </c>
      <c r="AL20" s="22">
        <v>23383</v>
      </c>
      <c r="AM20" s="14"/>
      <c r="AN20" s="14"/>
      <c r="AO20" s="14"/>
      <c r="AP20" s="22">
        <v>114109</v>
      </c>
      <c r="BA20" s="48"/>
      <c r="BB20" s="48"/>
      <c r="BC20" s="48"/>
      <c r="BD20" s="49">
        <v>59732</v>
      </c>
      <c r="BE20" s="66">
        <v>15712</v>
      </c>
      <c r="BF20" s="48"/>
      <c r="BG20" s="48"/>
      <c r="BH20" s="49">
        <v>80033</v>
      </c>
      <c r="BI20" s="50">
        <v>23383</v>
      </c>
      <c r="BJ20" s="48"/>
      <c r="BK20" s="48"/>
      <c r="BL20" s="50">
        <v>114109</v>
      </c>
      <c r="BM20" s="1"/>
      <c r="BN20" s="1"/>
      <c r="BO20" s="1"/>
      <c r="BP20" s="1"/>
      <c r="BQ20" s="1"/>
      <c r="BR20" s="1"/>
      <c r="BS20" s="1"/>
      <c r="BT20" s="1"/>
      <c r="BU20" s="14"/>
      <c r="BV20" s="14"/>
      <c r="BW20" s="14"/>
      <c r="BX20" s="14"/>
      <c r="BY20" s="14"/>
      <c r="BZ20" s="14"/>
    </row>
    <row r="21" spans="1:82" ht="15" customHeight="1">
      <c r="A21" s="13" t="s">
        <v>405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 t="s">
        <v>406</v>
      </c>
      <c r="P21" s="13"/>
      <c r="Q21" s="13"/>
      <c r="R21" s="13"/>
      <c r="S21" s="13"/>
      <c r="T21" s="13" t="s">
        <v>148</v>
      </c>
      <c r="U21" s="13"/>
      <c r="V21" s="13" t="s">
        <v>153</v>
      </c>
      <c r="W21" s="13" t="s">
        <v>154</v>
      </c>
      <c r="X21" s="13" t="s">
        <v>155</v>
      </c>
      <c r="Y21" s="13"/>
      <c r="Z21" s="13" t="s">
        <v>156</v>
      </c>
      <c r="AA21" s="13" t="s">
        <v>407</v>
      </c>
      <c r="AB21" s="22">
        <v>2454</v>
      </c>
      <c r="AC21" s="23">
        <v>3719</v>
      </c>
      <c r="AD21" s="23">
        <v>6420</v>
      </c>
      <c r="AE21" s="22">
        <v>5247</v>
      </c>
      <c r="AF21" s="22">
        <v>17840</v>
      </c>
      <c r="AG21" s="24">
        <v>7987</v>
      </c>
      <c r="AH21" s="15">
        <v>10520</v>
      </c>
      <c r="AI21" s="15">
        <v>18746</v>
      </c>
      <c r="AJ21" s="22">
        <v>13084</v>
      </c>
      <c r="AK21" s="22">
        <v>50337</v>
      </c>
      <c r="AL21" s="22">
        <v>17514</v>
      </c>
      <c r="AM21" s="14"/>
      <c r="AN21" s="14"/>
      <c r="AO21" s="14"/>
      <c r="AP21" s="22">
        <v>90731</v>
      </c>
      <c r="BA21" s="48"/>
      <c r="BB21" s="48"/>
      <c r="BC21" s="48"/>
      <c r="BD21" s="49">
        <v>17840</v>
      </c>
      <c r="BE21" s="66">
        <v>7987</v>
      </c>
      <c r="BF21" s="48"/>
      <c r="BG21" s="48"/>
      <c r="BH21" s="49">
        <v>50337</v>
      </c>
      <c r="BI21" s="50">
        <v>17514</v>
      </c>
      <c r="BJ21" s="48"/>
      <c r="BK21" s="48"/>
      <c r="BL21" s="50">
        <v>90731</v>
      </c>
      <c r="BM21" s="1"/>
      <c r="BN21" s="1"/>
      <c r="BO21" s="1"/>
      <c r="BP21" s="1"/>
      <c r="BQ21" s="1"/>
      <c r="BR21" s="1"/>
      <c r="BS21" s="1"/>
      <c r="BT21" s="1"/>
      <c r="BU21" s="14"/>
      <c r="BV21" s="14"/>
      <c r="BW21" s="14"/>
      <c r="BX21" s="14"/>
      <c r="BY21" s="14"/>
      <c r="BZ21" s="14"/>
    </row>
    <row r="22" spans="1:82" ht="15" customHeight="1">
      <c r="A22" s="13" t="s">
        <v>408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 t="s">
        <v>409</v>
      </c>
      <c r="P22" s="13"/>
      <c r="Q22" s="13"/>
      <c r="R22" s="13"/>
      <c r="S22" s="13"/>
      <c r="T22" s="13" t="s">
        <v>148</v>
      </c>
      <c r="U22" s="13"/>
      <c r="V22" s="13" t="s">
        <v>386</v>
      </c>
      <c r="W22" s="13" t="s">
        <v>387</v>
      </c>
      <c r="X22" s="13" t="s">
        <v>148</v>
      </c>
      <c r="Y22" s="13"/>
      <c r="Z22" s="13" t="s">
        <v>388</v>
      </c>
      <c r="AA22" s="13" t="s">
        <v>410</v>
      </c>
      <c r="AB22" s="52">
        <v>0.19</v>
      </c>
      <c r="AC22" s="52">
        <v>0.28999999999999998</v>
      </c>
      <c r="AD22" s="67">
        <v>0.3</v>
      </c>
      <c r="AE22" s="55">
        <v>0.4</v>
      </c>
      <c r="AF22" s="55">
        <v>0.3</v>
      </c>
      <c r="AG22" s="56">
        <v>0.51</v>
      </c>
      <c r="AH22" s="57">
        <v>0.61</v>
      </c>
      <c r="AI22" s="57">
        <v>0.65</v>
      </c>
      <c r="AJ22" s="55">
        <v>0.71</v>
      </c>
      <c r="AK22" s="55">
        <v>0.63</v>
      </c>
      <c r="AL22" s="55">
        <v>0.75</v>
      </c>
      <c r="AM22" s="59"/>
      <c r="AN22" s="59"/>
      <c r="AO22" s="59"/>
      <c r="AP22" s="55">
        <v>0.8</v>
      </c>
      <c r="BA22" s="60"/>
      <c r="BB22" s="60"/>
      <c r="BC22" s="60"/>
      <c r="BD22" s="61">
        <v>0.3</v>
      </c>
      <c r="BE22" s="62">
        <v>0.51</v>
      </c>
      <c r="BF22" s="60"/>
      <c r="BG22" s="60"/>
      <c r="BH22" s="61">
        <v>0.63</v>
      </c>
      <c r="BI22" s="63">
        <v>0.75</v>
      </c>
      <c r="BJ22" s="60"/>
      <c r="BK22" s="60"/>
      <c r="BL22" s="63">
        <v>0.8</v>
      </c>
      <c r="BM22" s="1"/>
      <c r="BN22" s="1"/>
      <c r="BO22" s="1"/>
      <c r="BP22" s="1"/>
      <c r="BQ22" s="1"/>
      <c r="BR22" s="1"/>
      <c r="BS22" s="1"/>
      <c r="BT22" s="1"/>
      <c r="BU22" s="59"/>
      <c r="BV22" s="59"/>
      <c r="BW22" s="59"/>
      <c r="BX22" s="59"/>
      <c r="BY22" s="59"/>
      <c r="BZ22" s="59"/>
    </row>
    <row r="23" spans="1:82" ht="15" customHeight="1">
      <c r="A23" s="13" t="s">
        <v>411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 t="s">
        <v>412</v>
      </c>
      <c r="P23" s="13"/>
      <c r="Q23" s="13"/>
      <c r="R23" s="13"/>
      <c r="S23" s="13"/>
      <c r="T23" s="13" t="s">
        <v>148</v>
      </c>
      <c r="U23" s="13"/>
      <c r="V23" s="13" t="s">
        <v>386</v>
      </c>
      <c r="W23" s="13" t="s">
        <v>387</v>
      </c>
      <c r="X23" s="13" t="s">
        <v>148</v>
      </c>
      <c r="Y23" s="13"/>
      <c r="Z23" s="13" t="s">
        <v>388</v>
      </c>
      <c r="AA23" s="13" t="s">
        <v>413</v>
      </c>
      <c r="AB23" s="55">
        <v>2.52E-2</v>
      </c>
      <c r="AC23" s="55">
        <v>2.3E-2</v>
      </c>
      <c r="AD23" s="69">
        <v>2.7000000000000003E-2</v>
      </c>
      <c r="AE23" s="55">
        <v>2.1700000000000001E-2</v>
      </c>
      <c r="AF23" s="55">
        <v>2.4400000000000002E-2</v>
      </c>
      <c r="AG23" s="56">
        <v>2.3300000000000001E-2</v>
      </c>
      <c r="AH23" s="56">
        <v>2.4199999999999999E-2</v>
      </c>
      <c r="AI23" s="56">
        <v>2.98E-2</v>
      </c>
      <c r="AJ23" s="55">
        <v>2.4700000000000003E-2</v>
      </c>
      <c r="AK23" s="55">
        <v>2.5899999999999999E-2</v>
      </c>
      <c r="AL23" s="55">
        <v>2.7900000000000001E-2</v>
      </c>
      <c r="AM23" s="59"/>
      <c r="AN23" s="59"/>
      <c r="AO23" s="59"/>
      <c r="AP23" s="55">
        <v>3.0300000000000001E-2</v>
      </c>
      <c r="BA23" s="60"/>
      <c r="BB23" s="60"/>
      <c r="BC23" s="60"/>
      <c r="BD23" s="61">
        <v>2.4399999999999998E-2</v>
      </c>
      <c r="BE23" s="62">
        <v>2.3300000000000001E-2</v>
      </c>
      <c r="BF23" s="60"/>
      <c r="BG23" s="60"/>
      <c r="BH23" s="61">
        <v>2.5899999999999999E-2</v>
      </c>
      <c r="BI23" s="63">
        <v>2.7900000000000001E-2</v>
      </c>
      <c r="BJ23" s="60"/>
      <c r="BK23" s="60"/>
      <c r="BL23" s="63">
        <v>3.0299999999999997E-2</v>
      </c>
      <c r="BM23" s="1"/>
      <c r="BN23" s="1"/>
      <c r="BO23" s="1"/>
      <c r="BP23" s="1"/>
      <c r="BQ23" s="1"/>
      <c r="BR23" s="1"/>
      <c r="BS23" s="1"/>
      <c r="BT23" s="1"/>
      <c r="BU23" s="59"/>
      <c r="BV23" s="59"/>
      <c r="BW23" s="59"/>
      <c r="BX23" s="59"/>
      <c r="BY23" s="59"/>
      <c r="BZ23" s="59"/>
    </row>
    <row r="24" spans="1:82" ht="15" customHeight="1">
      <c r="A24" s="13" t="s">
        <v>414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 t="s">
        <v>415</v>
      </c>
      <c r="P24" s="13"/>
      <c r="Q24" s="13"/>
      <c r="R24" s="13"/>
      <c r="S24" s="13"/>
      <c r="T24" s="13" t="s">
        <v>148</v>
      </c>
      <c r="U24" s="13"/>
      <c r="V24" s="13" t="s">
        <v>386</v>
      </c>
      <c r="W24" s="13" t="s">
        <v>387</v>
      </c>
      <c r="X24" s="13" t="s">
        <v>148</v>
      </c>
      <c r="Y24" s="13"/>
      <c r="Z24" s="13" t="s">
        <v>388</v>
      </c>
      <c r="AA24" s="13" t="s">
        <v>416</v>
      </c>
      <c r="AB24" s="55">
        <v>1.49E-2</v>
      </c>
      <c r="AC24" s="55">
        <v>1.8700000000000001E-2</v>
      </c>
      <c r="AD24" s="69">
        <v>1.9599999999999999E-2</v>
      </c>
      <c r="AE24" s="55">
        <v>1.7299999999999999E-2</v>
      </c>
      <c r="AF24" s="55">
        <v>1.7899999999999999E-2</v>
      </c>
      <c r="AG24" s="56">
        <v>2.1600000000000001E-2</v>
      </c>
      <c r="AH24" s="56">
        <v>2.3900000000000001E-2</v>
      </c>
      <c r="AI24" s="56">
        <v>2.8799999999999999E-2</v>
      </c>
      <c r="AJ24" s="55">
        <v>2.4199999999999999E-2</v>
      </c>
      <c r="AK24" s="55">
        <v>2.5100000000000001E-2</v>
      </c>
      <c r="AL24" s="55">
        <v>2.7999999999999997E-2</v>
      </c>
      <c r="AM24" s="59"/>
      <c r="AN24" s="59"/>
      <c r="AO24" s="59"/>
      <c r="AP24" s="55">
        <v>3.04E-2</v>
      </c>
      <c r="BA24" s="60"/>
      <c r="BB24" s="60"/>
      <c r="BC24" s="60"/>
      <c r="BD24" s="61">
        <v>1.7899999999999999E-2</v>
      </c>
      <c r="BE24" s="62">
        <v>2.1600000000000001E-2</v>
      </c>
      <c r="BF24" s="60"/>
      <c r="BG24" s="60"/>
      <c r="BH24" s="61">
        <v>2.5099999999999997E-2</v>
      </c>
      <c r="BI24" s="63">
        <v>2.7999999999999997E-2</v>
      </c>
      <c r="BJ24" s="60"/>
      <c r="BK24" s="60"/>
      <c r="BL24" s="63">
        <v>3.04E-2</v>
      </c>
      <c r="BM24" s="1"/>
      <c r="BN24" s="1"/>
      <c r="BO24" s="1"/>
      <c r="BP24" s="1"/>
      <c r="BQ24" s="1"/>
      <c r="BR24" s="1"/>
      <c r="BS24" s="1"/>
      <c r="BT24" s="1"/>
      <c r="BU24" s="59"/>
      <c r="BV24" s="59"/>
      <c r="BW24" s="59"/>
      <c r="BX24" s="59"/>
      <c r="BY24" s="59"/>
      <c r="BZ24" s="59"/>
    </row>
    <row r="25" spans="1:82" s="70" customFormat="1" ht="15" customHeight="1">
      <c r="A25" s="71" t="s">
        <v>417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 t="s">
        <v>418</v>
      </c>
      <c r="P25" s="71"/>
      <c r="Q25" s="71"/>
      <c r="R25" s="71"/>
      <c r="S25" s="71"/>
      <c r="T25" s="71"/>
      <c r="U25" s="71"/>
      <c r="V25" s="71" t="s">
        <v>149</v>
      </c>
      <c r="W25" s="71"/>
      <c r="X25" s="71"/>
      <c r="Y25" s="71"/>
      <c r="Z25" s="71"/>
      <c r="AA25" s="72" t="s">
        <v>419</v>
      </c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74"/>
      <c r="BB25" s="74"/>
      <c r="BC25" s="74"/>
      <c r="BD25" s="65"/>
      <c r="BE25" s="65"/>
      <c r="BF25" s="65"/>
      <c r="BG25" s="65"/>
      <c r="BH25" s="65"/>
      <c r="BI25" s="65"/>
      <c r="BJ25" s="65"/>
      <c r="BK25" s="65"/>
      <c r="BL25" s="65"/>
      <c r="BM25" s="64"/>
      <c r="BN25" s="64"/>
      <c r="BO25" s="64"/>
      <c r="BP25" s="64"/>
      <c r="BQ25" s="64"/>
      <c r="BR25" s="64"/>
      <c r="BS25" s="64"/>
      <c r="BT25" s="64"/>
      <c r="BU25" s="73"/>
      <c r="BV25" s="73"/>
      <c r="BW25" s="73"/>
      <c r="BX25" s="73"/>
      <c r="BY25" s="73"/>
      <c r="BZ25" s="18"/>
      <c r="CA25" s="18"/>
      <c r="CB25" s="18"/>
      <c r="CC25" s="18"/>
      <c r="CD25" s="18"/>
    </row>
    <row r="26" spans="1:82" s="75" customFormat="1" ht="15" customHeight="1">
      <c r="A26" s="76" t="s">
        <v>420</v>
      </c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 t="s">
        <v>421</v>
      </c>
      <c r="P26" s="76"/>
      <c r="Q26" s="76"/>
      <c r="R26" s="76"/>
      <c r="S26" s="76"/>
      <c r="T26" s="76" t="s">
        <v>148</v>
      </c>
      <c r="U26" s="76"/>
      <c r="V26" s="76" t="s">
        <v>153</v>
      </c>
      <c r="W26" s="76" t="s">
        <v>154</v>
      </c>
      <c r="X26" s="76" t="s">
        <v>179</v>
      </c>
      <c r="Y26" s="76"/>
      <c r="Z26" s="76" t="s">
        <v>156</v>
      </c>
      <c r="AA26" s="76" t="s">
        <v>422</v>
      </c>
      <c r="AB26" s="77"/>
      <c r="AC26" s="77"/>
      <c r="AD26" s="77"/>
      <c r="AE26" s="77"/>
      <c r="AF26" s="77"/>
      <c r="AG26" s="78">
        <v>18538</v>
      </c>
      <c r="AH26" s="77">
        <v>20231</v>
      </c>
      <c r="AI26" s="15">
        <v>32111</v>
      </c>
      <c r="AJ26" s="15">
        <v>21455</v>
      </c>
      <c r="AK26" s="15">
        <v>92335</v>
      </c>
      <c r="AL26" s="79">
        <v>27241</v>
      </c>
      <c r="AM26" s="79">
        <v>28493</v>
      </c>
      <c r="AN26" s="22">
        <v>46576</v>
      </c>
      <c r="AO26" s="22">
        <v>31570</v>
      </c>
      <c r="AP26" s="22">
        <v>133880</v>
      </c>
      <c r="AQ26" s="22">
        <v>43027</v>
      </c>
      <c r="AR26" s="22">
        <v>46462</v>
      </c>
      <c r="AS26" s="22">
        <v>73244</v>
      </c>
      <c r="AT26" s="22">
        <v>51287</v>
      </c>
      <c r="AU26" s="22">
        <v>214020</v>
      </c>
      <c r="AV26" s="22">
        <v>69188</v>
      </c>
      <c r="AW26" s="22">
        <v>72475</v>
      </c>
      <c r="AX26" s="22">
        <v>102843</v>
      </c>
      <c r="AY26" s="22">
        <v>78894</v>
      </c>
      <c r="AZ26" s="22">
        <v>323400</v>
      </c>
      <c r="BA26" s="80"/>
      <c r="BB26" s="80"/>
      <c r="BC26" s="80"/>
      <c r="BD26" s="50"/>
      <c r="BE26" s="50"/>
      <c r="BF26" s="80">
        <v>38769</v>
      </c>
      <c r="BG26" s="21">
        <v>70880</v>
      </c>
      <c r="BH26" s="81">
        <v>92335</v>
      </c>
      <c r="BI26" s="81">
        <v>27241</v>
      </c>
      <c r="BJ26" s="82">
        <v>55734</v>
      </c>
      <c r="BK26" s="21">
        <v>102310</v>
      </c>
      <c r="BL26" s="81">
        <v>133880</v>
      </c>
      <c r="BM26" s="83">
        <v>43027</v>
      </c>
      <c r="BN26" s="28">
        <v>89489</v>
      </c>
      <c r="BO26" s="28">
        <v>162733</v>
      </c>
      <c r="BP26" s="83">
        <v>214020</v>
      </c>
      <c r="BQ26" s="83">
        <v>69188</v>
      </c>
      <c r="BR26" s="28">
        <v>141663</v>
      </c>
      <c r="BS26" s="28">
        <v>244506</v>
      </c>
      <c r="BT26" s="81">
        <v>323400</v>
      </c>
      <c r="BU26" s="77"/>
      <c r="BV26" s="77"/>
      <c r="BW26" s="77"/>
      <c r="BX26" s="77"/>
      <c r="BY26" s="77"/>
      <c r="BZ26" s="14"/>
      <c r="CA26" s="14"/>
      <c r="CB26" s="14"/>
      <c r="CC26" s="14"/>
      <c r="CD26" s="14"/>
    </row>
    <row r="27" spans="1:82" s="75" customFormat="1" ht="15" customHeight="1">
      <c r="A27" s="76" t="s">
        <v>423</v>
      </c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 t="s">
        <v>424</v>
      </c>
      <c r="P27" s="76"/>
      <c r="Q27" s="76"/>
      <c r="R27" s="76"/>
      <c r="S27" s="76"/>
      <c r="T27" s="76" t="s">
        <v>148</v>
      </c>
      <c r="U27" s="76"/>
      <c r="V27" s="76" t="s">
        <v>153</v>
      </c>
      <c r="W27" s="76" t="s">
        <v>154</v>
      </c>
      <c r="X27" s="76" t="s">
        <v>179</v>
      </c>
      <c r="Y27" s="76"/>
      <c r="Z27" s="76" t="s">
        <v>156</v>
      </c>
      <c r="AA27" s="76" t="s">
        <v>425</v>
      </c>
      <c r="AB27" s="77"/>
      <c r="AC27" s="77"/>
      <c r="AD27" s="77"/>
      <c r="AE27" s="77"/>
      <c r="AF27" s="77"/>
      <c r="AG27" s="78">
        <v>485</v>
      </c>
      <c r="AH27" s="77">
        <v>649</v>
      </c>
      <c r="AI27" s="15">
        <v>819</v>
      </c>
      <c r="AJ27" s="15">
        <v>1066</v>
      </c>
      <c r="AK27" s="15">
        <v>3019</v>
      </c>
      <c r="AL27" s="79">
        <v>1243</v>
      </c>
      <c r="AM27" s="79">
        <v>1493</v>
      </c>
      <c r="AN27" s="22">
        <v>1764</v>
      </c>
      <c r="AO27" s="22">
        <v>2163</v>
      </c>
      <c r="AP27" s="22">
        <v>6663</v>
      </c>
      <c r="AQ27" s="22">
        <v>2431</v>
      </c>
      <c r="AR27" s="22">
        <v>2975</v>
      </c>
      <c r="AS27" s="22">
        <v>3599</v>
      </c>
      <c r="AT27" s="22">
        <v>4385</v>
      </c>
      <c r="AU27" s="22">
        <v>13390</v>
      </c>
      <c r="AV27" s="22">
        <v>4698</v>
      </c>
      <c r="AW27" s="22">
        <v>5667</v>
      </c>
      <c r="AX27" s="22">
        <v>6611</v>
      </c>
      <c r="AY27" s="22">
        <v>7726</v>
      </c>
      <c r="AZ27" s="22">
        <v>24702</v>
      </c>
      <c r="BA27" s="80"/>
      <c r="BB27" s="80"/>
      <c r="BC27" s="80"/>
      <c r="BD27" s="50"/>
      <c r="BE27" s="50"/>
      <c r="BF27" s="80">
        <v>1134</v>
      </c>
      <c r="BG27" s="21">
        <v>1953</v>
      </c>
      <c r="BH27" s="81">
        <v>3019</v>
      </c>
      <c r="BI27" s="81">
        <v>1243</v>
      </c>
      <c r="BJ27" s="82">
        <v>2736</v>
      </c>
      <c r="BK27" s="21">
        <v>4500</v>
      </c>
      <c r="BL27" s="81">
        <v>6663</v>
      </c>
      <c r="BM27" s="83">
        <v>2431</v>
      </c>
      <c r="BN27" s="28">
        <v>5406</v>
      </c>
      <c r="BO27" s="28">
        <v>9005</v>
      </c>
      <c r="BP27" s="83">
        <v>13390</v>
      </c>
      <c r="BQ27" s="83">
        <v>4698</v>
      </c>
      <c r="BR27" s="28">
        <v>10365</v>
      </c>
      <c r="BS27" s="50">
        <v>16976</v>
      </c>
      <c r="BT27" s="81">
        <v>24702</v>
      </c>
      <c r="BU27" s="77"/>
      <c r="BV27" s="77"/>
      <c r="BW27" s="77"/>
      <c r="BX27" s="77"/>
      <c r="BY27" s="77"/>
      <c r="BZ27" s="14"/>
      <c r="CA27" s="14"/>
      <c r="CB27" s="14"/>
      <c r="CC27" s="14"/>
      <c r="CD27" s="14"/>
    </row>
    <row r="28" spans="1:82" s="75" customFormat="1" ht="15" customHeight="1">
      <c r="A28" s="76" t="s">
        <v>426</v>
      </c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 t="s">
        <v>427</v>
      </c>
      <c r="P28" s="76"/>
      <c r="Q28" s="76"/>
      <c r="R28" s="76"/>
      <c r="S28" s="76"/>
      <c r="T28" s="76" t="s">
        <v>148</v>
      </c>
      <c r="U28" s="76"/>
      <c r="V28" s="76" t="s">
        <v>153</v>
      </c>
      <c r="W28" s="76" t="s">
        <v>154</v>
      </c>
      <c r="X28" s="76" t="s">
        <v>179</v>
      </c>
      <c r="Y28" s="76"/>
      <c r="Z28" s="76" t="s">
        <v>156</v>
      </c>
      <c r="AA28" s="76" t="s">
        <v>428</v>
      </c>
      <c r="AB28" s="77"/>
      <c r="AC28" s="77"/>
      <c r="AD28" s="77"/>
      <c r="AE28" s="77"/>
      <c r="AF28" s="77"/>
      <c r="AG28" s="78">
        <v>812</v>
      </c>
      <c r="AH28" s="77">
        <v>898</v>
      </c>
      <c r="AI28" s="15">
        <v>1088</v>
      </c>
      <c r="AJ28" s="15">
        <v>1174</v>
      </c>
      <c r="AK28" s="15">
        <v>3972</v>
      </c>
      <c r="AL28" s="79">
        <v>3135</v>
      </c>
      <c r="AM28" s="79">
        <v>3608</v>
      </c>
      <c r="AN28" s="22">
        <v>4063</v>
      </c>
      <c r="AO28" s="22">
        <v>3927</v>
      </c>
      <c r="AP28" s="22">
        <v>14733</v>
      </c>
      <c r="AQ28" s="22">
        <v>4081</v>
      </c>
      <c r="AR28" s="22">
        <v>4798</v>
      </c>
      <c r="AS28" s="22">
        <v>5413</v>
      </c>
      <c r="AT28" s="22">
        <v>5272</v>
      </c>
      <c r="AU28" s="22">
        <v>19564</v>
      </c>
      <c r="AV28" s="22">
        <v>5975</v>
      </c>
      <c r="AW28" s="22">
        <v>5940</v>
      </c>
      <c r="AX28" s="22">
        <v>6491</v>
      </c>
      <c r="AY28" s="22">
        <v>5671</v>
      </c>
      <c r="AZ28" s="22">
        <v>24077</v>
      </c>
      <c r="BA28" s="80"/>
      <c r="BB28" s="80"/>
      <c r="BC28" s="80"/>
      <c r="BD28" s="50"/>
      <c r="BE28" s="50"/>
      <c r="BF28" s="80">
        <v>1710</v>
      </c>
      <c r="BG28" s="21">
        <v>2798</v>
      </c>
      <c r="BH28" s="81">
        <v>3972</v>
      </c>
      <c r="BI28" s="81">
        <v>3135</v>
      </c>
      <c r="BJ28" s="82">
        <v>6743</v>
      </c>
      <c r="BK28" s="21">
        <v>10806</v>
      </c>
      <c r="BL28" s="81">
        <v>14733</v>
      </c>
      <c r="BM28" s="83">
        <v>4081</v>
      </c>
      <c r="BN28" s="28">
        <v>8879</v>
      </c>
      <c r="BO28" s="28">
        <v>14292</v>
      </c>
      <c r="BP28" s="83">
        <v>19564</v>
      </c>
      <c r="BQ28" s="83">
        <v>5975</v>
      </c>
      <c r="BR28" s="28">
        <v>11915</v>
      </c>
      <c r="BS28" s="50">
        <v>18406</v>
      </c>
      <c r="BT28" s="81">
        <v>24077</v>
      </c>
      <c r="BU28" s="77"/>
      <c r="BV28" s="77"/>
      <c r="BW28" s="77"/>
      <c r="BX28" s="77"/>
      <c r="BY28" s="77"/>
      <c r="BZ28" s="14"/>
      <c r="CA28" s="14"/>
      <c r="CB28" s="14"/>
      <c r="CC28" s="14"/>
      <c r="CD28" s="14"/>
    </row>
    <row r="29" spans="1:82" s="75" customFormat="1" ht="15" customHeight="1">
      <c r="A29" s="76" t="s">
        <v>429</v>
      </c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 t="s">
        <v>430</v>
      </c>
      <c r="P29" s="76"/>
      <c r="Q29" s="76"/>
      <c r="R29" s="76"/>
      <c r="S29" s="76"/>
      <c r="T29" s="76" t="s">
        <v>148</v>
      </c>
      <c r="U29" s="76"/>
      <c r="V29" s="76" t="s">
        <v>153</v>
      </c>
      <c r="W29" s="76" t="s">
        <v>154</v>
      </c>
      <c r="X29" s="76" t="s">
        <v>179</v>
      </c>
      <c r="Y29" s="76"/>
      <c r="Z29" s="76" t="s">
        <v>156</v>
      </c>
      <c r="AA29" s="76" t="s">
        <v>431</v>
      </c>
      <c r="AB29" s="77"/>
      <c r="AC29" s="77"/>
      <c r="AD29" s="77"/>
      <c r="AE29" s="77"/>
      <c r="AF29" s="77"/>
      <c r="AG29" s="78">
        <v>410</v>
      </c>
      <c r="AH29" s="77">
        <v>393</v>
      </c>
      <c r="AI29" s="15">
        <v>525</v>
      </c>
      <c r="AJ29" s="15">
        <v>489</v>
      </c>
      <c r="AK29" s="15">
        <v>1817</v>
      </c>
      <c r="AL29" s="79">
        <v>535</v>
      </c>
      <c r="AM29" s="79">
        <v>698</v>
      </c>
      <c r="AN29" s="22">
        <v>845</v>
      </c>
      <c r="AO29" s="22">
        <v>919</v>
      </c>
      <c r="AP29" s="22">
        <v>2997</v>
      </c>
      <c r="AQ29" s="22">
        <v>645</v>
      </c>
      <c r="AR29" s="22">
        <v>887</v>
      </c>
      <c r="AS29" s="22">
        <v>772</v>
      </c>
      <c r="AT29" s="22">
        <v>988</v>
      </c>
      <c r="AU29" s="22">
        <v>3292</v>
      </c>
      <c r="AV29" s="22">
        <v>1059</v>
      </c>
      <c r="AW29" s="22">
        <v>1066</v>
      </c>
      <c r="AX29" s="22">
        <v>1333</v>
      </c>
      <c r="AY29" s="22">
        <v>1207</v>
      </c>
      <c r="AZ29" s="22">
        <v>4665</v>
      </c>
      <c r="BA29" s="80"/>
      <c r="BB29" s="80"/>
      <c r="BC29" s="80"/>
      <c r="BD29" s="50"/>
      <c r="BE29" s="50"/>
      <c r="BF29" s="80">
        <v>803</v>
      </c>
      <c r="BG29" s="21">
        <v>1328</v>
      </c>
      <c r="BH29" s="81">
        <v>1817</v>
      </c>
      <c r="BI29" s="81">
        <v>535</v>
      </c>
      <c r="BJ29" s="82">
        <v>1233</v>
      </c>
      <c r="BK29" s="21">
        <v>2078</v>
      </c>
      <c r="BL29" s="81">
        <v>2997</v>
      </c>
      <c r="BM29" s="83">
        <v>645</v>
      </c>
      <c r="BN29" s="28">
        <v>1532</v>
      </c>
      <c r="BO29" s="28">
        <v>2304</v>
      </c>
      <c r="BP29" s="83">
        <v>3292</v>
      </c>
      <c r="BQ29" s="83">
        <v>1059</v>
      </c>
      <c r="BR29" s="28">
        <v>2125</v>
      </c>
      <c r="BS29" s="50">
        <v>3458</v>
      </c>
      <c r="BT29" s="81">
        <v>4665</v>
      </c>
      <c r="BU29" s="77"/>
      <c r="BV29" s="77"/>
      <c r="BW29" s="77"/>
      <c r="BX29" s="77"/>
      <c r="BY29" s="77"/>
      <c r="BZ29" s="14"/>
      <c r="CA29" s="14"/>
      <c r="CB29" s="14"/>
      <c r="CC29" s="14"/>
      <c r="CD29" s="14"/>
    </row>
    <row r="30" spans="1:82" s="75" customFormat="1" ht="15" customHeight="1">
      <c r="A30" s="76" t="s">
        <v>432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 t="s">
        <v>433</v>
      </c>
      <c r="P30" s="76"/>
      <c r="Q30" s="76"/>
      <c r="R30" s="76"/>
      <c r="S30" s="76"/>
      <c r="T30" s="76" t="s">
        <v>148</v>
      </c>
      <c r="U30" s="76"/>
      <c r="V30" s="76" t="s">
        <v>153</v>
      </c>
      <c r="W30" s="76" t="s">
        <v>154</v>
      </c>
      <c r="X30" s="76" t="s">
        <v>179</v>
      </c>
      <c r="Y30" s="76"/>
      <c r="Z30" s="76" t="s">
        <v>156</v>
      </c>
      <c r="AA30" s="76" t="s">
        <v>434</v>
      </c>
      <c r="AB30" s="77"/>
      <c r="AC30" s="77"/>
      <c r="AD30" s="77"/>
      <c r="AE30" s="77"/>
      <c r="AF30" s="77"/>
      <c r="AG30" s="78">
        <v>20245</v>
      </c>
      <c r="AH30" s="77">
        <v>22171</v>
      </c>
      <c r="AI30" s="15">
        <v>34543</v>
      </c>
      <c r="AJ30" s="15">
        <v>24184</v>
      </c>
      <c r="AK30" s="15">
        <v>101143</v>
      </c>
      <c r="AL30" s="79">
        <v>32154</v>
      </c>
      <c r="AM30" s="79">
        <v>34292</v>
      </c>
      <c r="AN30" s="22">
        <v>53248</v>
      </c>
      <c r="AO30" s="22">
        <v>38579</v>
      </c>
      <c r="AP30" s="22">
        <v>158273</v>
      </c>
      <c r="AQ30" s="22">
        <v>50184</v>
      </c>
      <c r="AR30" s="22">
        <v>55122</v>
      </c>
      <c r="AS30" s="22">
        <v>83028</v>
      </c>
      <c r="AT30" s="22">
        <v>61932</v>
      </c>
      <c r="AU30" s="22">
        <v>250266</v>
      </c>
      <c r="AV30" s="22">
        <v>80920</v>
      </c>
      <c r="AW30" s="22">
        <v>85148</v>
      </c>
      <c r="AX30" s="22">
        <v>117278</v>
      </c>
      <c r="AY30" s="22">
        <v>93498</v>
      </c>
      <c r="AZ30" s="22">
        <v>376844</v>
      </c>
      <c r="BA30" s="80"/>
      <c r="BB30" s="80"/>
      <c r="BC30" s="80"/>
      <c r="BD30" s="50"/>
      <c r="BE30" s="50"/>
      <c r="BF30" s="80">
        <v>42416</v>
      </c>
      <c r="BG30" s="21">
        <v>76959</v>
      </c>
      <c r="BH30" s="81">
        <v>101143</v>
      </c>
      <c r="BI30" s="81">
        <v>32154</v>
      </c>
      <c r="BJ30" s="82">
        <v>66446</v>
      </c>
      <c r="BK30" s="21">
        <v>119694</v>
      </c>
      <c r="BL30" s="81">
        <v>158273</v>
      </c>
      <c r="BM30" s="83">
        <v>50184</v>
      </c>
      <c r="BN30" s="28">
        <v>105306</v>
      </c>
      <c r="BO30" s="28">
        <v>188334</v>
      </c>
      <c r="BP30" s="83">
        <v>250266</v>
      </c>
      <c r="BQ30" s="83">
        <v>80920</v>
      </c>
      <c r="BR30" s="28">
        <v>166068</v>
      </c>
      <c r="BS30" s="50">
        <v>283346</v>
      </c>
      <c r="BT30" s="81">
        <v>376844</v>
      </c>
      <c r="BU30" s="77"/>
      <c r="BV30" s="77"/>
      <c r="BW30" s="77"/>
      <c r="BX30" s="77"/>
      <c r="BY30" s="77"/>
      <c r="BZ30" s="14"/>
      <c r="CA30" s="14"/>
      <c r="CB30" s="14"/>
      <c r="CC30" s="14"/>
      <c r="CD30" s="14"/>
    </row>
    <row r="31" spans="1:82" ht="15" customHeight="1">
      <c r="A31" s="10" t="s">
        <v>435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 t="s">
        <v>436</v>
      </c>
      <c r="P31" s="10"/>
      <c r="Q31" s="10"/>
      <c r="R31" s="10"/>
      <c r="S31" s="10"/>
      <c r="T31" s="10"/>
      <c r="U31" s="10"/>
      <c r="V31" s="10" t="s">
        <v>149</v>
      </c>
      <c r="W31" s="10"/>
      <c r="X31" s="10"/>
      <c r="Y31" s="10"/>
      <c r="Z31" s="10"/>
      <c r="AA31" s="10" t="s">
        <v>437</v>
      </c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65"/>
      <c r="BE31" s="65"/>
      <c r="BF31" s="64"/>
      <c r="BG31" s="64"/>
      <c r="BH31" s="65"/>
      <c r="BI31" s="65"/>
      <c r="BJ31" s="65"/>
      <c r="BK31" s="65"/>
      <c r="BL31" s="65"/>
      <c r="BM31" s="65"/>
      <c r="BN31" s="65"/>
      <c r="BO31" s="65"/>
      <c r="BP31" s="65"/>
      <c r="BQ31" s="84"/>
      <c r="BR31" s="64"/>
      <c r="BS31" s="64"/>
      <c r="BT31" s="64"/>
      <c r="BU31" s="18"/>
      <c r="BV31" s="18"/>
      <c r="BW31" s="18"/>
      <c r="BX31" s="18"/>
      <c r="BY31" s="18"/>
      <c r="BZ31" s="18"/>
      <c r="CA31" s="18"/>
      <c r="CB31" s="18"/>
      <c r="CC31" s="18"/>
      <c r="CD31" s="18"/>
    </row>
    <row r="32" spans="1:82" ht="15" customHeight="1">
      <c r="A32" s="10" t="s">
        <v>438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 t="s">
        <v>439</v>
      </c>
      <c r="P32" s="10"/>
      <c r="Q32" s="10"/>
      <c r="R32" s="10"/>
      <c r="S32" s="10"/>
      <c r="T32" s="10" t="s">
        <v>148</v>
      </c>
      <c r="U32" s="10"/>
      <c r="V32" s="10" t="s">
        <v>149</v>
      </c>
      <c r="W32" s="10"/>
      <c r="X32" s="10"/>
      <c r="Y32" s="10"/>
      <c r="Z32" s="10"/>
      <c r="AA32" s="10" t="s">
        <v>440</v>
      </c>
      <c r="AB32" s="18"/>
      <c r="AC32" s="18"/>
      <c r="AD32" s="18"/>
      <c r="AE32" s="18"/>
      <c r="AF32" s="18"/>
      <c r="AG32" s="19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64"/>
      <c r="BB32" s="64"/>
      <c r="BC32" s="64"/>
      <c r="BD32" s="65"/>
      <c r="BE32" s="65"/>
      <c r="BF32" s="85"/>
      <c r="BG32" s="85"/>
      <c r="BH32" s="65"/>
      <c r="BI32" s="65"/>
      <c r="BJ32" s="65"/>
      <c r="BK32" s="65"/>
      <c r="BL32" s="65"/>
      <c r="BM32" s="65"/>
      <c r="BN32" s="65"/>
      <c r="BO32" s="65"/>
      <c r="BP32" s="65"/>
      <c r="BQ32" s="84"/>
      <c r="BR32" s="64"/>
      <c r="BS32" s="64"/>
      <c r="BT32" s="64"/>
      <c r="BU32" s="18"/>
      <c r="BV32" s="18"/>
      <c r="BW32" s="18"/>
      <c r="BX32" s="18"/>
      <c r="BY32" s="18"/>
      <c r="BZ32" s="18"/>
      <c r="CA32" s="18"/>
      <c r="CB32" s="18"/>
      <c r="CC32" s="18"/>
      <c r="CD32" s="18"/>
    </row>
    <row r="33" spans="1:82" s="75" customFormat="1" ht="15" customHeight="1">
      <c r="A33" s="76" t="s">
        <v>441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 t="s">
        <v>442</v>
      </c>
      <c r="P33" s="76"/>
      <c r="Q33" s="76"/>
      <c r="R33" s="76"/>
      <c r="S33" s="76"/>
      <c r="T33" s="76"/>
      <c r="U33" s="76"/>
      <c r="V33" s="76" t="s">
        <v>153</v>
      </c>
      <c r="W33" s="76" t="s">
        <v>154</v>
      </c>
      <c r="X33" s="76" t="s">
        <v>179</v>
      </c>
      <c r="Y33" s="76"/>
      <c r="Z33" s="76" t="s">
        <v>443</v>
      </c>
      <c r="AA33" s="76" t="s">
        <v>444</v>
      </c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>
        <v>15882</v>
      </c>
      <c r="AM33" s="79">
        <v>16645</v>
      </c>
      <c r="AN33" s="79">
        <v>27918</v>
      </c>
      <c r="AO33" s="15">
        <v>17086</v>
      </c>
      <c r="AP33" s="15">
        <v>77530</v>
      </c>
      <c r="AQ33" s="79">
        <v>26220</v>
      </c>
      <c r="AR33" s="22">
        <v>26272</v>
      </c>
      <c r="AS33" s="22">
        <v>38800</v>
      </c>
      <c r="AT33" s="15">
        <v>22993</v>
      </c>
      <c r="AU33" s="15">
        <v>114285</v>
      </c>
      <c r="AV33" s="22">
        <v>33053</v>
      </c>
      <c r="AW33" s="22">
        <v>32920</v>
      </c>
      <c r="AX33" s="22">
        <v>49592</v>
      </c>
      <c r="AY33" s="22">
        <v>30119</v>
      </c>
      <c r="AZ33" s="22">
        <v>145684</v>
      </c>
      <c r="BA33" s="80"/>
      <c r="BB33" s="80"/>
      <c r="BC33" s="80"/>
      <c r="BD33" s="50"/>
      <c r="BE33" s="50"/>
      <c r="BF33" s="50"/>
      <c r="BG33" s="50"/>
      <c r="BH33" s="50"/>
      <c r="BI33" s="50"/>
      <c r="BJ33" s="50"/>
      <c r="BK33" s="50"/>
      <c r="BL33" s="50"/>
      <c r="BM33" s="81">
        <v>26220</v>
      </c>
      <c r="BN33" s="86">
        <f t="shared" ref="BN33:BN38" si="0">AQ33+AR33</f>
        <v>52492</v>
      </c>
      <c r="BO33" s="48">
        <f t="shared" ref="BO33:BO38" si="1">AQ33+AR33+AS33</f>
        <v>91292</v>
      </c>
      <c r="BP33" s="81">
        <v>114285</v>
      </c>
      <c r="BQ33" s="83">
        <v>33053</v>
      </c>
      <c r="BR33" s="48">
        <f t="shared" ref="BR33:BR38" si="2">AV33+AW33</f>
        <v>65973</v>
      </c>
      <c r="BS33" s="48">
        <f t="shared" ref="BS33:BS38" si="3">AV33+AW33+AX33</f>
        <v>115565</v>
      </c>
      <c r="BT33" s="81">
        <v>145684</v>
      </c>
      <c r="BU33" s="77"/>
      <c r="BV33" s="77"/>
      <c r="BW33" s="77"/>
      <c r="BX33" s="77"/>
      <c r="BY33" s="77"/>
      <c r="BZ33" s="77"/>
      <c r="CA33" s="14"/>
      <c r="CB33" s="14"/>
      <c r="CC33" s="14"/>
      <c r="CD33" s="14"/>
    </row>
    <row r="34" spans="1:82" s="75" customFormat="1" ht="15" customHeight="1">
      <c r="A34" s="76" t="s">
        <v>445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 t="s">
        <v>446</v>
      </c>
      <c r="P34" s="76"/>
      <c r="Q34" s="76"/>
      <c r="R34" s="76"/>
      <c r="S34" s="76"/>
      <c r="T34" s="76"/>
      <c r="U34" s="76"/>
      <c r="V34" s="76" t="s">
        <v>153</v>
      </c>
      <c r="W34" s="76" t="s">
        <v>154</v>
      </c>
      <c r="X34" s="76" t="s">
        <v>179</v>
      </c>
      <c r="Y34" s="76"/>
      <c r="Z34" s="76" t="s">
        <v>443</v>
      </c>
      <c r="AA34" s="76" t="s">
        <v>447</v>
      </c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>
        <v>6926</v>
      </c>
      <c r="AM34" s="79">
        <v>6864</v>
      </c>
      <c r="AN34" s="79">
        <v>12071</v>
      </c>
      <c r="AO34" s="15">
        <v>8205</v>
      </c>
      <c r="AP34" s="15">
        <v>34066</v>
      </c>
      <c r="AQ34" s="79">
        <v>8878</v>
      </c>
      <c r="AR34" s="22">
        <v>10059</v>
      </c>
      <c r="AS34" s="22">
        <v>16221</v>
      </c>
      <c r="AT34" s="15">
        <v>11367</v>
      </c>
      <c r="AU34" s="15">
        <v>46525</v>
      </c>
      <c r="AV34" s="22">
        <v>13756</v>
      </c>
      <c r="AW34" s="22">
        <v>13136</v>
      </c>
      <c r="AX34" s="22">
        <v>20165</v>
      </c>
      <c r="AY34" s="22">
        <v>14790</v>
      </c>
      <c r="AZ34" s="22">
        <v>61847</v>
      </c>
      <c r="BA34" s="80"/>
      <c r="BB34" s="80"/>
      <c r="BC34" s="80"/>
      <c r="BD34" s="50"/>
      <c r="BE34" s="50"/>
      <c r="BF34" s="50"/>
      <c r="BG34" s="50"/>
      <c r="BH34" s="50"/>
      <c r="BI34" s="50"/>
      <c r="BJ34" s="50"/>
      <c r="BK34" s="50"/>
      <c r="BL34" s="50"/>
      <c r="BM34" s="81">
        <v>8878</v>
      </c>
      <c r="BN34" s="86">
        <f t="shared" si="0"/>
        <v>18937</v>
      </c>
      <c r="BO34" s="87">
        <f t="shared" si="1"/>
        <v>35158</v>
      </c>
      <c r="BP34" s="81">
        <v>46525</v>
      </c>
      <c r="BQ34" s="83">
        <v>13756</v>
      </c>
      <c r="BR34" s="87">
        <f t="shared" si="2"/>
        <v>26892</v>
      </c>
      <c r="BS34" s="87">
        <f t="shared" si="3"/>
        <v>47057</v>
      </c>
      <c r="BT34" s="81">
        <v>61847</v>
      </c>
      <c r="BU34" s="77"/>
      <c r="BV34" s="77"/>
      <c r="BW34" s="77"/>
      <c r="BX34" s="77"/>
      <c r="BY34" s="77"/>
      <c r="BZ34" s="77"/>
      <c r="CA34" s="14"/>
      <c r="CB34" s="14"/>
      <c r="CC34" s="14"/>
      <c r="CD34" s="14"/>
    </row>
    <row r="35" spans="1:82" s="75" customFormat="1" ht="15" customHeight="1">
      <c r="A35" s="76" t="s">
        <v>448</v>
      </c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 t="s">
        <v>449</v>
      </c>
      <c r="P35" s="76"/>
      <c r="Q35" s="76"/>
      <c r="R35" s="76"/>
      <c r="S35" s="76"/>
      <c r="T35" s="76"/>
      <c r="U35" s="76"/>
      <c r="V35" s="76" t="s">
        <v>153</v>
      </c>
      <c r="W35" s="76" t="s">
        <v>154</v>
      </c>
      <c r="X35" s="76" t="s">
        <v>179</v>
      </c>
      <c r="Y35" s="76"/>
      <c r="Z35" s="76" t="s">
        <v>443</v>
      </c>
      <c r="AA35" s="76" t="s">
        <v>450</v>
      </c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>
        <v>575</v>
      </c>
      <c r="AM35" s="79">
        <v>600</v>
      </c>
      <c r="AN35" s="79">
        <v>813</v>
      </c>
      <c r="AO35" s="15">
        <v>524</v>
      </c>
      <c r="AP35" s="15">
        <v>2513</v>
      </c>
      <c r="AQ35" s="79">
        <v>1614</v>
      </c>
      <c r="AR35" s="22">
        <v>3226</v>
      </c>
      <c r="AS35" s="22">
        <v>5084</v>
      </c>
      <c r="AT35" s="15">
        <v>5825</v>
      </c>
      <c r="AU35" s="15">
        <v>15749</v>
      </c>
      <c r="AV35" s="22">
        <v>7159</v>
      </c>
      <c r="AW35" s="22">
        <v>8095</v>
      </c>
      <c r="AX35" s="22">
        <v>11298</v>
      </c>
      <c r="AY35" s="22">
        <v>13532</v>
      </c>
      <c r="AZ35" s="22">
        <v>40084</v>
      </c>
      <c r="BA35" s="80"/>
      <c r="BB35" s="80"/>
      <c r="BC35" s="80"/>
      <c r="BD35" s="50"/>
      <c r="BE35" s="50"/>
      <c r="BF35" s="50"/>
      <c r="BG35" s="50"/>
      <c r="BH35" s="50"/>
      <c r="BI35" s="50"/>
      <c r="BJ35" s="50"/>
      <c r="BK35" s="50"/>
      <c r="BL35" s="50"/>
      <c r="BM35" s="81">
        <v>1614</v>
      </c>
      <c r="BN35" s="86">
        <f t="shared" si="0"/>
        <v>4840</v>
      </c>
      <c r="BO35" s="87">
        <f t="shared" si="1"/>
        <v>9924</v>
      </c>
      <c r="BP35" s="81">
        <v>15749</v>
      </c>
      <c r="BQ35" s="83">
        <v>7159</v>
      </c>
      <c r="BR35" s="87">
        <f t="shared" si="2"/>
        <v>15254</v>
      </c>
      <c r="BS35" s="87">
        <f t="shared" si="3"/>
        <v>26552</v>
      </c>
      <c r="BT35" s="81">
        <v>40084</v>
      </c>
      <c r="BU35" s="77"/>
      <c r="BV35" s="77"/>
      <c r="BW35" s="77"/>
      <c r="BX35" s="77"/>
      <c r="BY35" s="77"/>
      <c r="BZ35" s="77"/>
      <c r="CA35" s="14"/>
      <c r="CB35" s="14"/>
      <c r="CC35" s="14"/>
      <c r="CD35" s="14"/>
    </row>
    <row r="36" spans="1:82" ht="15" customHeight="1">
      <c r="A36" s="13" t="s">
        <v>451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 t="s">
        <v>452</v>
      </c>
      <c r="P36" s="13"/>
      <c r="Q36" s="13"/>
      <c r="R36" s="13"/>
      <c r="S36" s="13"/>
      <c r="T36" s="13" t="s">
        <v>148</v>
      </c>
      <c r="U36" s="13"/>
      <c r="V36" s="13" t="s">
        <v>153</v>
      </c>
      <c r="W36" s="13" t="s">
        <v>154</v>
      </c>
      <c r="X36" s="13" t="s">
        <v>155</v>
      </c>
      <c r="Y36" s="13"/>
      <c r="Z36" s="13" t="s">
        <v>156</v>
      </c>
      <c r="AA36" s="32" t="s">
        <v>453</v>
      </c>
      <c r="AB36" s="14">
        <v>12639</v>
      </c>
      <c r="AC36" s="31" t="s">
        <v>454</v>
      </c>
      <c r="AD36" s="23">
        <v>21275</v>
      </c>
      <c r="AE36" s="22">
        <v>13049</v>
      </c>
      <c r="AF36" s="88">
        <v>59732</v>
      </c>
      <c r="AG36" s="24">
        <v>15712</v>
      </c>
      <c r="AH36" s="15">
        <v>17267</v>
      </c>
      <c r="AI36" s="22">
        <v>28714</v>
      </c>
      <c r="AJ36" s="22">
        <v>18340</v>
      </c>
      <c r="AK36" s="22">
        <v>80033</v>
      </c>
      <c r="AL36" s="15">
        <v>23383</v>
      </c>
      <c r="AM36" s="22">
        <v>24109</v>
      </c>
      <c r="AN36" s="22">
        <v>40802</v>
      </c>
      <c r="AO36" s="22">
        <v>25815</v>
      </c>
      <c r="AP36" s="22">
        <v>114109</v>
      </c>
      <c r="AQ36" s="22">
        <v>36712</v>
      </c>
      <c r="AR36" s="22">
        <v>39557</v>
      </c>
      <c r="AS36" s="22">
        <v>60105</v>
      </c>
      <c r="AT36" s="15">
        <v>40185</v>
      </c>
      <c r="AU36" s="15">
        <v>176559</v>
      </c>
      <c r="AV36" s="22">
        <v>53968</v>
      </c>
      <c r="AW36" s="22">
        <v>54151</v>
      </c>
      <c r="AX36" s="22">
        <v>81055</v>
      </c>
      <c r="AY36" s="22">
        <v>58441</v>
      </c>
      <c r="AZ36" s="22">
        <v>247615</v>
      </c>
      <c r="BA36" s="16" t="s">
        <v>455</v>
      </c>
      <c r="BB36" s="89" t="s">
        <v>456</v>
      </c>
      <c r="BC36" s="90">
        <v>46683</v>
      </c>
      <c r="BD36" s="50">
        <v>59732</v>
      </c>
      <c r="BE36" s="66">
        <v>15712</v>
      </c>
      <c r="BF36" s="28">
        <f>AG36+AH36</f>
        <v>32979</v>
      </c>
      <c r="BG36" s="28">
        <v>61693</v>
      </c>
      <c r="BH36" s="49">
        <v>80033</v>
      </c>
      <c r="BI36" s="49">
        <v>23383</v>
      </c>
      <c r="BJ36" s="48">
        <f>AL36+AM36</f>
        <v>47492</v>
      </c>
      <c r="BK36" s="48">
        <f>AN36+AL36+AM36</f>
        <v>88294</v>
      </c>
      <c r="BL36" s="50">
        <v>114109</v>
      </c>
      <c r="BM36" s="50">
        <v>36712</v>
      </c>
      <c r="BN36" s="48">
        <f t="shared" si="0"/>
        <v>76269</v>
      </c>
      <c r="BO36" s="87">
        <f t="shared" si="1"/>
        <v>136374</v>
      </c>
      <c r="BP36" s="49">
        <v>176559</v>
      </c>
      <c r="BQ36" s="50">
        <v>53968</v>
      </c>
      <c r="BR36" s="87">
        <f t="shared" si="2"/>
        <v>108119</v>
      </c>
      <c r="BS36" s="87">
        <f t="shared" si="3"/>
        <v>189174</v>
      </c>
      <c r="BT36" s="50">
        <v>247615</v>
      </c>
      <c r="BU36" s="14"/>
      <c r="BV36" s="14"/>
      <c r="BW36" s="14"/>
      <c r="BX36" s="14"/>
      <c r="BY36" s="14"/>
      <c r="BZ36" s="14"/>
      <c r="CA36" s="14"/>
      <c r="CB36" s="14"/>
      <c r="CC36" s="14"/>
      <c r="CD36" s="14"/>
    </row>
    <row r="37" spans="1:82" ht="15" customHeight="1">
      <c r="A37" s="13" t="s">
        <v>457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 t="s">
        <v>458</v>
      </c>
      <c r="P37" s="13"/>
      <c r="Q37" s="13"/>
      <c r="R37" s="13"/>
      <c r="S37" s="13"/>
      <c r="T37" s="13" t="s">
        <v>148</v>
      </c>
      <c r="U37" s="13"/>
      <c r="V37" s="13" t="s">
        <v>153</v>
      </c>
      <c r="W37" s="13" t="s">
        <v>154</v>
      </c>
      <c r="X37" s="13" t="s">
        <v>155</v>
      </c>
      <c r="Y37" s="13"/>
      <c r="Z37" s="13" t="s">
        <v>156</v>
      </c>
      <c r="AA37" s="32" t="s">
        <v>459</v>
      </c>
      <c r="AB37" s="14">
        <v>709</v>
      </c>
      <c r="AC37" s="31" t="s">
        <v>460</v>
      </c>
      <c r="AD37" s="31">
        <v>860</v>
      </c>
      <c r="AE37" s="22">
        <v>846</v>
      </c>
      <c r="AF37" s="88">
        <v>3205</v>
      </c>
      <c r="AG37" s="15">
        <v>997</v>
      </c>
      <c r="AH37" s="15">
        <v>1046</v>
      </c>
      <c r="AI37" s="22">
        <v>1162</v>
      </c>
      <c r="AJ37" s="22">
        <v>1083</v>
      </c>
      <c r="AK37" s="22">
        <v>4288</v>
      </c>
      <c r="AL37" s="15">
        <v>1261</v>
      </c>
      <c r="AM37" s="22">
        <v>1435</v>
      </c>
      <c r="AN37" s="22">
        <v>1514</v>
      </c>
      <c r="AO37" s="22">
        <v>1469</v>
      </c>
      <c r="AP37" s="22">
        <v>5679</v>
      </c>
      <c r="AQ37" s="22">
        <v>1641</v>
      </c>
      <c r="AR37" s="22">
        <v>1714</v>
      </c>
      <c r="AS37" s="22">
        <v>1926</v>
      </c>
      <c r="AT37" s="15">
        <v>1883</v>
      </c>
      <c r="AU37" s="15">
        <v>7164</v>
      </c>
      <c r="AV37" s="22">
        <v>2250</v>
      </c>
      <c r="AW37" s="22">
        <v>2497</v>
      </c>
      <c r="AX37" s="22">
        <v>2694</v>
      </c>
      <c r="AY37" s="22">
        <v>2547</v>
      </c>
      <c r="AZ37" s="22">
        <v>9988</v>
      </c>
      <c r="BA37" s="21" t="s">
        <v>461</v>
      </c>
      <c r="BB37" s="89" t="s">
        <v>462</v>
      </c>
      <c r="BC37" s="90">
        <v>2359</v>
      </c>
      <c r="BD37" s="50">
        <v>3205</v>
      </c>
      <c r="BE37" s="49">
        <v>997</v>
      </c>
      <c r="BF37" s="82">
        <f>AG37+AH37</f>
        <v>2043</v>
      </c>
      <c r="BG37" s="28">
        <v>3205</v>
      </c>
      <c r="BH37" s="49">
        <v>4288</v>
      </c>
      <c r="BI37" s="49">
        <v>1261</v>
      </c>
      <c r="BJ37" s="86">
        <f>AL37+AM37</f>
        <v>2696</v>
      </c>
      <c r="BK37" s="86">
        <f>AN37+AL37+AM37</f>
        <v>4210</v>
      </c>
      <c r="BL37" s="50">
        <v>5679</v>
      </c>
      <c r="BM37" s="50">
        <v>1641</v>
      </c>
      <c r="BN37" s="86">
        <f t="shared" si="0"/>
        <v>3355</v>
      </c>
      <c r="BO37" s="87">
        <f t="shared" si="1"/>
        <v>5281</v>
      </c>
      <c r="BP37" s="49">
        <v>7164</v>
      </c>
      <c r="BQ37" s="50">
        <v>2250</v>
      </c>
      <c r="BR37" s="87">
        <f t="shared" si="2"/>
        <v>4747</v>
      </c>
      <c r="BS37" s="87">
        <f t="shared" si="3"/>
        <v>7441</v>
      </c>
      <c r="BT37" s="50">
        <v>9988</v>
      </c>
      <c r="BU37" s="14"/>
      <c r="BV37" s="14"/>
      <c r="BW37" s="14"/>
      <c r="BX37" s="14"/>
      <c r="BY37" s="14"/>
      <c r="BZ37" s="14"/>
      <c r="CA37" s="14"/>
      <c r="CB37" s="14"/>
      <c r="CC37" s="14"/>
      <c r="CD37" s="14"/>
    </row>
    <row r="38" spans="1:82" ht="15" customHeight="1">
      <c r="A38" s="13" t="s">
        <v>463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 t="s">
        <v>464</v>
      </c>
      <c r="P38" s="13"/>
      <c r="Q38" s="13"/>
      <c r="R38" s="13"/>
      <c r="S38" s="13"/>
      <c r="T38" s="13" t="s">
        <v>148</v>
      </c>
      <c r="U38" s="13"/>
      <c r="V38" s="13" t="s">
        <v>153</v>
      </c>
      <c r="W38" s="13" t="s">
        <v>154</v>
      </c>
      <c r="X38" s="13" t="s">
        <v>155</v>
      </c>
      <c r="Y38" s="13"/>
      <c r="Z38" s="13" t="s">
        <v>156</v>
      </c>
      <c r="AA38" s="13" t="s">
        <v>465</v>
      </c>
      <c r="AB38" s="14">
        <v>13348</v>
      </c>
      <c r="AC38" s="31" t="s">
        <v>466</v>
      </c>
      <c r="AD38" s="23">
        <v>22135</v>
      </c>
      <c r="AE38" s="22">
        <v>13895</v>
      </c>
      <c r="AF38" s="88">
        <v>62937</v>
      </c>
      <c r="AG38" s="24">
        <v>16709</v>
      </c>
      <c r="AH38" s="15">
        <v>18313</v>
      </c>
      <c r="AI38" s="22">
        <v>29876</v>
      </c>
      <c r="AJ38" s="22">
        <v>19423</v>
      </c>
      <c r="AK38" s="22">
        <v>84321</v>
      </c>
      <c r="AL38" s="14">
        <f t="shared" ref="AL38:BM38" si="4">AL36+AL37</f>
        <v>24644</v>
      </c>
      <c r="AM38" s="77">
        <f t="shared" si="4"/>
        <v>25544</v>
      </c>
      <c r="AN38" s="14">
        <f t="shared" si="4"/>
        <v>42316</v>
      </c>
      <c r="AO38" s="91">
        <f t="shared" si="4"/>
        <v>27284</v>
      </c>
      <c r="AP38" s="91">
        <f t="shared" si="4"/>
        <v>119788</v>
      </c>
      <c r="AQ38" s="91">
        <f t="shared" si="4"/>
        <v>38353</v>
      </c>
      <c r="AR38" s="91">
        <f t="shared" si="4"/>
        <v>41271</v>
      </c>
      <c r="AS38" s="91">
        <f t="shared" si="4"/>
        <v>62031</v>
      </c>
      <c r="AT38" s="91">
        <f t="shared" si="4"/>
        <v>42068</v>
      </c>
      <c r="AU38" s="91">
        <f t="shared" si="4"/>
        <v>183723</v>
      </c>
      <c r="AV38" s="91">
        <f t="shared" si="4"/>
        <v>56218</v>
      </c>
      <c r="AW38" s="91">
        <f t="shared" si="4"/>
        <v>56648</v>
      </c>
      <c r="AX38" s="91">
        <f t="shared" si="4"/>
        <v>83749</v>
      </c>
      <c r="AY38" s="91">
        <f t="shared" si="4"/>
        <v>60988</v>
      </c>
      <c r="AZ38" s="91">
        <f t="shared" si="4"/>
        <v>257603</v>
      </c>
      <c r="BA38" s="91">
        <f t="shared" si="4"/>
        <v>13348</v>
      </c>
      <c r="BB38" s="91">
        <f t="shared" si="4"/>
        <v>26907</v>
      </c>
      <c r="BC38" s="91">
        <f t="shared" si="4"/>
        <v>49042</v>
      </c>
      <c r="BD38" s="91">
        <f t="shared" si="4"/>
        <v>62937</v>
      </c>
      <c r="BE38" s="91">
        <f t="shared" si="4"/>
        <v>16709</v>
      </c>
      <c r="BF38" s="91">
        <f t="shared" si="4"/>
        <v>35022</v>
      </c>
      <c r="BG38" s="91">
        <f t="shared" si="4"/>
        <v>64898</v>
      </c>
      <c r="BH38" s="91">
        <f t="shared" si="4"/>
        <v>84321</v>
      </c>
      <c r="BI38" s="91">
        <f t="shared" si="4"/>
        <v>24644</v>
      </c>
      <c r="BJ38" s="91">
        <f t="shared" si="4"/>
        <v>50188</v>
      </c>
      <c r="BK38" s="91">
        <f t="shared" si="4"/>
        <v>92504</v>
      </c>
      <c r="BL38" s="91">
        <f t="shared" si="4"/>
        <v>119788</v>
      </c>
      <c r="BM38" s="91">
        <f t="shared" si="4"/>
        <v>38353</v>
      </c>
      <c r="BN38" s="86">
        <f t="shared" si="0"/>
        <v>79624</v>
      </c>
      <c r="BO38" s="87">
        <f t="shared" si="1"/>
        <v>141655</v>
      </c>
      <c r="BP38" s="50">
        <f>BP36+BP37</f>
        <v>183723</v>
      </c>
      <c r="BQ38" s="50">
        <f>BQ36+BQ37</f>
        <v>56218</v>
      </c>
      <c r="BR38" s="87">
        <f t="shared" si="2"/>
        <v>112866</v>
      </c>
      <c r="BS38" s="87">
        <f t="shared" si="3"/>
        <v>196615</v>
      </c>
      <c r="BT38" s="50">
        <f>BT36+BT37</f>
        <v>257603</v>
      </c>
      <c r="BU38" s="14"/>
      <c r="BV38" s="14"/>
      <c r="BW38" s="14"/>
      <c r="BX38" s="14"/>
      <c r="BY38" s="14"/>
      <c r="BZ38" s="14"/>
      <c r="CA38" s="14"/>
      <c r="CB38" s="14"/>
      <c r="CC38" s="14"/>
      <c r="CD38" s="14"/>
    </row>
    <row r="39" spans="1:82" ht="15" customHeight="1">
      <c r="A39" s="10" t="s">
        <v>467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 t="s">
        <v>468</v>
      </c>
      <c r="P39" s="10"/>
      <c r="Q39" s="10"/>
      <c r="R39" s="10"/>
      <c r="S39" s="10"/>
      <c r="T39" s="10" t="s">
        <v>148</v>
      </c>
      <c r="U39" s="10"/>
      <c r="V39" s="10" t="s">
        <v>149</v>
      </c>
      <c r="W39" s="10"/>
      <c r="X39" s="10"/>
      <c r="Y39" s="10"/>
      <c r="Z39" s="10"/>
      <c r="AA39" s="10" t="s">
        <v>469</v>
      </c>
      <c r="AB39" s="18"/>
      <c r="AC39" s="18"/>
      <c r="AD39" s="18"/>
      <c r="AE39" s="18"/>
      <c r="AF39" s="18"/>
      <c r="AG39" s="19"/>
      <c r="AH39" s="92" t="s">
        <v>470</v>
      </c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64"/>
      <c r="BB39" s="64"/>
      <c r="BC39" s="64"/>
      <c r="BD39" s="65"/>
      <c r="BE39" s="65"/>
      <c r="BF39" s="65"/>
      <c r="BG39" s="65"/>
      <c r="BH39" s="65"/>
      <c r="BI39" s="65"/>
      <c r="BJ39" s="65"/>
      <c r="BK39" s="65"/>
      <c r="BL39" s="65"/>
      <c r="BM39" s="64"/>
      <c r="BN39" s="65"/>
      <c r="BO39" s="65"/>
      <c r="BP39" s="65"/>
      <c r="BQ39" s="65"/>
      <c r="BR39" s="65"/>
      <c r="BS39" s="65"/>
      <c r="BT39" s="65"/>
      <c r="BU39" s="18"/>
      <c r="BV39" s="18"/>
      <c r="BW39" s="18"/>
      <c r="BX39" s="18"/>
      <c r="BY39" s="18"/>
      <c r="BZ39" s="18"/>
      <c r="CA39" s="18"/>
      <c r="CB39" s="18"/>
      <c r="CC39" s="18"/>
      <c r="CD39" s="18"/>
    </row>
    <row r="40" spans="1:82" ht="15" customHeight="1">
      <c r="A40" s="13" t="s">
        <v>471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 t="s">
        <v>472</v>
      </c>
      <c r="P40" s="13"/>
      <c r="Q40" s="13"/>
      <c r="R40" s="13"/>
      <c r="S40" s="13"/>
      <c r="T40" s="13" t="s">
        <v>148</v>
      </c>
      <c r="U40" s="13"/>
      <c r="V40" s="13" t="s">
        <v>153</v>
      </c>
      <c r="W40" s="13" t="s">
        <v>154</v>
      </c>
      <c r="X40" s="13" t="s">
        <v>155</v>
      </c>
      <c r="Y40" s="13"/>
      <c r="Z40" s="13" t="s">
        <v>156</v>
      </c>
      <c r="AA40" s="32" t="s">
        <v>473</v>
      </c>
      <c r="AB40" s="14">
        <v>358</v>
      </c>
      <c r="AC40" s="31" t="s">
        <v>474</v>
      </c>
      <c r="AD40" s="31">
        <v>554</v>
      </c>
      <c r="AE40" s="22">
        <v>437</v>
      </c>
      <c r="AF40" s="88">
        <v>1768</v>
      </c>
      <c r="AG40" s="15">
        <v>501</v>
      </c>
      <c r="AH40" s="15">
        <v>481</v>
      </c>
      <c r="AI40" s="22">
        <v>632</v>
      </c>
      <c r="AJ40" s="22">
        <v>590</v>
      </c>
      <c r="AK40" s="22">
        <v>2204</v>
      </c>
      <c r="AL40" s="15">
        <v>1117</v>
      </c>
      <c r="AM40" s="22">
        <v>1338</v>
      </c>
      <c r="AN40" s="22">
        <v>2452</v>
      </c>
      <c r="AO40" s="22">
        <v>2429</v>
      </c>
      <c r="AP40" s="22">
        <v>7336</v>
      </c>
      <c r="AQ40" s="22">
        <v>2638</v>
      </c>
      <c r="AR40" s="22">
        <v>2878</v>
      </c>
      <c r="AS40" s="22">
        <v>4733</v>
      </c>
      <c r="AT40" s="15">
        <v>3967</v>
      </c>
      <c r="AU40" s="15">
        <v>14216</v>
      </c>
      <c r="AV40" s="22">
        <v>4316</v>
      </c>
      <c r="AW40" s="22">
        <v>4464</v>
      </c>
      <c r="AX40" s="22">
        <v>5834</v>
      </c>
      <c r="AY40" s="22">
        <v>4944</v>
      </c>
      <c r="AZ40" s="22">
        <v>19558</v>
      </c>
      <c r="BA40" s="21" t="s">
        <v>475</v>
      </c>
      <c r="BB40" s="50" t="s">
        <v>476</v>
      </c>
      <c r="BC40" s="90">
        <v>1331</v>
      </c>
      <c r="BD40" s="50">
        <v>1768</v>
      </c>
      <c r="BE40" s="49">
        <v>501</v>
      </c>
      <c r="BF40" s="82">
        <f>AG40+AH40</f>
        <v>982</v>
      </c>
      <c r="BG40" s="28">
        <v>1614</v>
      </c>
      <c r="BH40" s="49">
        <v>2204</v>
      </c>
      <c r="BI40" s="49">
        <v>1117</v>
      </c>
      <c r="BJ40" s="86">
        <f>AL40+AM40</f>
        <v>2455</v>
      </c>
      <c r="BK40" s="86">
        <f>AN40+AL40+AM40</f>
        <v>4907</v>
      </c>
      <c r="BL40" s="50">
        <v>7336</v>
      </c>
      <c r="BM40" s="50">
        <v>2638</v>
      </c>
      <c r="BN40" s="86">
        <f>AQ40+AR40</f>
        <v>5516</v>
      </c>
      <c r="BO40" s="87">
        <f>AQ40+AR40+AS40</f>
        <v>10249</v>
      </c>
      <c r="BP40" s="49">
        <v>14216</v>
      </c>
      <c r="BQ40" s="50">
        <v>4316</v>
      </c>
      <c r="BR40" s="87">
        <f t="shared" ref="BR40:BR50" si="5">AV40+AW40</f>
        <v>8780</v>
      </c>
      <c r="BS40" s="87">
        <f t="shared" ref="BS40:BS50" si="6">AV40+AW40+AX40</f>
        <v>14614</v>
      </c>
      <c r="BT40" s="50">
        <v>19558</v>
      </c>
      <c r="BU40" s="14"/>
      <c r="BV40" s="14"/>
      <c r="BW40" s="14"/>
      <c r="BX40" s="14"/>
      <c r="BY40" s="14"/>
      <c r="BZ40" s="14"/>
      <c r="CA40" s="14"/>
      <c r="CB40" s="14"/>
      <c r="CC40" s="14"/>
      <c r="CD40" s="14"/>
    </row>
    <row r="41" spans="1:82" ht="15" customHeight="1">
      <c r="A41" s="13" t="s">
        <v>477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 t="s">
        <v>478</v>
      </c>
      <c r="P41" s="13"/>
      <c r="Q41" s="13"/>
      <c r="R41" s="13"/>
      <c r="S41" s="13"/>
      <c r="T41" s="13" t="s">
        <v>148</v>
      </c>
      <c r="U41" s="13"/>
      <c r="V41" s="13" t="s">
        <v>153</v>
      </c>
      <c r="W41" s="13" t="s">
        <v>154</v>
      </c>
      <c r="X41" s="13" t="s">
        <v>155</v>
      </c>
      <c r="Y41" s="13"/>
      <c r="Z41" s="13" t="s">
        <v>156</v>
      </c>
      <c r="AA41" s="32" t="s">
        <v>479</v>
      </c>
      <c r="AB41" s="14">
        <v>1111</v>
      </c>
      <c r="AC41" s="31" t="s">
        <v>480</v>
      </c>
      <c r="AD41" s="23">
        <v>1209</v>
      </c>
      <c r="AE41" s="22">
        <v>1200</v>
      </c>
      <c r="AF41" s="88">
        <v>4718</v>
      </c>
      <c r="AG41" s="24">
        <v>1245</v>
      </c>
      <c r="AH41" s="15">
        <v>1355</v>
      </c>
      <c r="AI41" s="22">
        <v>1430</v>
      </c>
      <c r="AJ41" s="22">
        <v>1395</v>
      </c>
      <c r="AK41" s="22">
        <v>5425</v>
      </c>
      <c r="AL41" s="15">
        <v>1432</v>
      </c>
      <c r="AM41" s="22">
        <v>1506</v>
      </c>
      <c r="AN41" s="22">
        <v>1554</v>
      </c>
      <c r="AO41" s="22">
        <v>1509</v>
      </c>
      <c r="AP41" s="22">
        <v>6001</v>
      </c>
      <c r="AQ41" s="22">
        <v>1609</v>
      </c>
      <c r="AR41" s="22">
        <v>1651</v>
      </c>
      <c r="AS41" s="22">
        <v>1666</v>
      </c>
      <c r="AT41" s="15">
        <v>1699</v>
      </c>
      <c r="AU41" s="15">
        <v>6625</v>
      </c>
      <c r="AV41" s="22">
        <v>1837</v>
      </c>
      <c r="AW41" s="22">
        <v>2022</v>
      </c>
      <c r="AX41" s="22">
        <v>2175</v>
      </c>
      <c r="AY41" s="22">
        <v>2133</v>
      </c>
      <c r="AZ41" s="22">
        <v>8167</v>
      </c>
      <c r="BA41" s="16" t="s">
        <v>481</v>
      </c>
      <c r="BB41" s="50" t="s">
        <v>482</v>
      </c>
      <c r="BC41" s="90">
        <v>3518</v>
      </c>
      <c r="BD41" s="50">
        <v>4718</v>
      </c>
      <c r="BE41" s="66">
        <v>1245</v>
      </c>
      <c r="BF41" s="82">
        <f>AG41+AH41</f>
        <v>2600</v>
      </c>
      <c r="BG41" s="28">
        <v>4030</v>
      </c>
      <c r="BH41" s="49">
        <v>5425</v>
      </c>
      <c r="BI41" s="49">
        <v>1432</v>
      </c>
      <c r="BJ41" s="86">
        <f>AL41+AM41</f>
        <v>2938</v>
      </c>
      <c r="BK41" s="86">
        <f>AN41+AL41+AM41</f>
        <v>4492</v>
      </c>
      <c r="BL41" s="50">
        <v>6001</v>
      </c>
      <c r="BM41" s="50">
        <v>1609</v>
      </c>
      <c r="BN41" s="86">
        <f>AQ41+AR41</f>
        <v>3260</v>
      </c>
      <c r="BO41" s="87">
        <f>AQ41+AR41+AS41</f>
        <v>4926</v>
      </c>
      <c r="BP41" s="49">
        <v>6625</v>
      </c>
      <c r="BQ41" s="50">
        <v>1837</v>
      </c>
      <c r="BR41" s="87">
        <f t="shared" si="5"/>
        <v>3859</v>
      </c>
      <c r="BS41" s="87">
        <f t="shared" si="6"/>
        <v>6034</v>
      </c>
      <c r="BT41" s="50">
        <v>8167</v>
      </c>
      <c r="BU41" s="14"/>
      <c r="BV41" s="14"/>
      <c r="BW41" s="14"/>
      <c r="BX41" s="14"/>
      <c r="BY41" s="14"/>
      <c r="BZ41" s="14"/>
      <c r="CA41" s="14"/>
      <c r="CB41" s="14"/>
      <c r="CC41" s="14"/>
      <c r="CD41" s="14"/>
    </row>
    <row r="42" spans="1:82" ht="15" customHeight="1">
      <c r="A42" s="13" t="s">
        <v>483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 t="s">
        <v>484</v>
      </c>
      <c r="P42" s="13"/>
      <c r="Q42" s="13"/>
      <c r="R42" s="13"/>
      <c r="S42" s="13"/>
      <c r="T42" s="13" t="s">
        <v>148</v>
      </c>
      <c r="U42" s="13"/>
      <c r="V42" s="13" t="s">
        <v>153</v>
      </c>
      <c r="W42" s="13" t="s">
        <v>154</v>
      </c>
      <c r="X42" s="13" t="s">
        <v>155</v>
      </c>
      <c r="Y42" s="13"/>
      <c r="Z42" s="13" t="s">
        <v>156</v>
      </c>
      <c r="AA42" s="13" t="s">
        <v>485</v>
      </c>
      <c r="AB42" s="14">
        <v>1469</v>
      </c>
      <c r="AC42" s="31" t="s">
        <v>486</v>
      </c>
      <c r="AD42" s="23">
        <v>1763</v>
      </c>
      <c r="AE42" s="22">
        <v>1637</v>
      </c>
      <c r="AF42" s="88">
        <v>6486</v>
      </c>
      <c r="AG42" s="24">
        <v>1746</v>
      </c>
      <c r="AH42" s="15">
        <v>1836</v>
      </c>
      <c r="AI42" s="22">
        <v>2062</v>
      </c>
      <c r="AJ42" s="22">
        <v>1985</v>
      </c>
      <c r="AK42" s="22">
        <v>7629</v>
      </c>
      <c r="AL42" s="14">
        <f t="shared" ref="AL42:BM42" si="7">AL40+AL41</f>
        <v>2549</v>
      </c>
      <c r="AM42" s="77">
        <f t="shared" si="7"/>
        <v>2844</v>
      </c>
      <c r="AN42" s="77">
        <f t="shared" si="7"/>
        <v>4006</v>
      </c>
      <c r="AO42" s="77">
        <f t="shared" si="7"/>
        <v>3938</v>
      </c>
      <c r="AP42" s="91">
        <f t="shared" si="7"/>
        <v>13337</v>
      </c>
      <c r="AQ42" s="91">
        <f t="shared" si="7"/>
        <v>4247</v>
      </c>
      <c r="AR42" s="91">
        <f t="shared" si="7"/>
        <v>4529</v>
      </c>
      <c r="AS42" s="91">
        <f t="shared" si="7"/>
        <v>6399</v>
      </c>
      <c r="AT42" s="91">
        <f t="shared" si="7"/>
        <v>5666</v>
      </c>
      <c r="AU42" s="91">
        <f t="shared" si="7"/>
        <v>20841</v>
      </c>
      <c r="AV42" s="91">
        <f t="shared" si="7"/>
        <v>6153</v>
      </c>
      <c r="AW42" s="91">
        <f t="shared" si="7"/>
        <v>6486</v>
      </c>
      <c r="AX42" s="91">
        <f t="shared" si="7"/>
        <v>8009</v>
      </c>
      <c r="AY42" s="91">
        <f t="shared" si="7"/>
        <v>7077</v>
      </c>
      <c r="AZ42" s="91">
        <f t="shared" si="7"/>
        <v>27725</v>
      </c>
      <c r="BA42" s="91">
        <f t="shared" si="7"/>
        <v>1469</v>
      </c>
      <c r="BB42" s="91">
        <f t="shared" si="7"/>
        <v>3086</v>
      </c>
      <c r="BC42" s="91">
        <f t="shared" si="7"/>
        <v>4849</v>
      </c>
      <c r="BD42" s="91">
        <f t="shared" si="7"/>
        <v>6486</v>
      </c>
      <c r="BE42" s="91">
        <f t="shared" si="7"/>
        <v>1746</v>
      </c>
      <c r="BF42" s="91">
        <f t="shared" si="7"/>
        <v>3582</v>
      </c>
      <c r="BG42" s="91">
        <f t="shared" si="7"/>
        <v>5644</v>
      </c>
      <c r="BH42" s="91">
        <f t="shared" si="7"/>
        <v>7629</v>
      </c>
      <c r="BI42" s="91">
        <f t="shared" si="7"/>
        <v>2549</v>
      </c>
      <c r="BJ42" s="91">
        <f t="shared" si="7"/>
        <v>5393</v>
      </c>
      <c r="BK42" s="91">
        <f t="shared" si="7"/>
        <v>9399</v>
      </c>
      <c r="BL42" s="91">
        <f t="shared" si="7"/>
        <v>13337</v>
      </c>
      <c r="BM42" s="91">
        <f t="shared" si="7"/>
        <v>4247</v>
      </c>
      <c r="BN42" s="86">
        <f>AQ42+AR42</f>
        <v>8776</v>
      </c>
      <c r="BO42" s="87">
        <f>AQ42+AR42+AS42</f>
        <v>15175</v>
      </c>
      <c r="BP42" s="50">
        <f>BP40+BP41</f>
        <v>20841</v>
      </c>
      <c r="BQ42" s="50">
        <f>BQ40+BQ41</f>
        <v>6153</v>
      </c>
      <c r="BR42" s="87">
        <f t="shared" si="5"/>
        <v>12639</v>
      </c>
      <c r="BS42" s="87">
        <f t="shared" si="6"/>
        <v>20648</v>
      </c>
      <c r="BT42" s="50">
        <f>BT40+BT41</f>
        <v>27725</v>
      </c>
      <c r="BU42" s="14"/>
      <c r="BV42" s="14"/>
      <c r="BW42" s="14"/>
      <c r="BX42" s="14"/>
      <c r="BY42" s="14"/>
      <c r="BZ42" s="14"/>
      <c r="CA42" s="14"/>
      <c r="CB42" s="14"/>
      <c r="CC42" s="14"/>
      <c r="CD42" s="14"/>
    </row>
    <row r="43" spans="1:82" ht="15" customHeight="1">
      <c r="A43" s="34" t="s">
        <v>487</v>
      </c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 t="s">
        <v>488</v>
      </c>
      <c r="P43" s="34"/>
      <c r="Q43" s="34"/>
      <c r="R43" s="34"/>
      <c r="S43" s="34"/>
      <c r="T43" s="34" t="s">
        <v>148</v>
      </c>
      <c r="U43" s="34"/>
      <c r="V43" s="34" t="s">
        <v>153</v>
      </c>
      <c r="W43" s="34" t="s">
        <v>154</v>
      </c>
      <c r="X43" s="34" t="s">
        <v>155</v>
      </c>
      <c r="Y43" s="34"/>
      <c r="Z43" s="34" t="s">
        <v>156</v>
      </c>
      <c r="AA43" s="34" t="s">
        <v>489</v>
      </c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22">
        <v>3907</v>
      </c>
      <c r="AT43" s="15">
        <v>2852</v>
      </c>
      <c r="AU43" s="15">
        <v>6759</v>
      </c>
      <c r="AV43" s="22">
        <v>3327</v>
      </c>
      <c r="AW43" s="22">
        <v>3206</v>
      </c>
      <c r="AX43" s="22">
        <v>4491</v>
      </c>
      <c r="AY43" s="22">
        <v>3861</v>
      </c>
      <c r="AZ43" s="22">
        <v>14885</v>
      </c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87">
        <f>AQ43+AR43+AS43</f>
        <v>3907</v>
      </c>
      <c r="BP43" s="49">
        <v>6759</v>
      </c>
      <c r="BQ43" s="50">
        <v>3327</v>
      </c>
      <c r="BR43" s="87">
        <f t="shared" si="5"/>
        <v>6533</v>
      </c>
      <c r="BS43" s="87">
        <f t="shared" si="6"/>
        <v>11024</v>
      </c>
      <c r="BT43" s="50">
        <v>14885</v>
      </c>
      <c r="BU43" s="48"/>
      <c r="BV43" s="48"/>
      <c r="BW43" s="48"/>
      <c r="BX43" s="48"/>
      <c r="BY43" s="48"/>
      <c r="BZ43" s="48"/>
      <c r="CA43" s="48"/>
      <c r="CB43" s="14"/>
      <c r="CC43" s="14"/>
      <c r="CD43" s="14"/>
    </row>
    <row r="44" spans="1:82" ht="15" customHeight="1">
      <c r="A44" s="34" t="s">
        <v>490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 t="s">
        <v>491</v>
      </c>
      <c r="P44" s="34"/>
      <c r="Q44" s="34"/>
      <c r="R44" s="34"/>
      <c r="S44" s="34"/>
      <c r="T44" s="34" t="s">
        <v>148</v>
      </c>
      <c r="U44" s="34"/>
      <c r="V44" s="34" t="s">
        <v>153</v>
      </c>
      <c r="W44" s="34" t="s">
        <v>154</v>
      </c>
      <c r="X44" s="34" t="s">
        <v>155</v>
      </c>
      <c r="Y44" s="34"/>
      <c r="Z44" s="34" t="s">
        <v>156</v>
      </c>
      <c r="AA44" s="93" t="s">
        <v>492</v>
      </c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22">
        <v>0</v>
      </c>
      <c r="AU44" s="22">
        <v>0</v>
      </c>
      <c r="AV44" s="22">
        <v>2612</v>
      </c>
      <c r="AW44" s="22">
        <v>5021</v>
      </c>
      <c r="AX44" s="22">
        <v>5159</v>
      </c>
      <c r="AY44" s="22">
        <v>5266</v>
      </c>
      <c r="AZ44" s="22">
        <v>18058</v>
      </c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9">
        <v>2612</v>
      </c>
      <c r="BR44" s="87">
        <f t="shared" si="5"/>
        <v>7633</v>
      </c>
      <c r="BS44" s="87">
        <f t="shared" si="6"/>
        <v>12792</v>
      </c>
      <c r="BT44" s="50">
        <v>18058</v>
      </c>
      <c r="BU44" s="48"/>
      <c r="BV44" s="48"/>
      <c r="BW44" s="48"/>
      <c r="BX44" s="48"/>
      <c r="BY44" s="48"/>
      <c r="BZ44" s="48"/>
      <c r="CA44" s="48"/>
      <c r="CB44" s="48"/>
      <c r="CC44" s="14"/>
      <c r="CD44" s="14"/>
    </row>
    <row r="45" spans="1:82" s="75" customFormat="1" ht="15" customHeight="1">
      <c r="A45" s="76" t="s">
        <v>493</v>
      </c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 t="s">
        <v>494</v>
      </c>
      <c r="P45" s="76"/>
      <c r="Q45" s="76"/>
      <c r="R45" s="76"/>
      <c r="S45" s="76"/>
      <c r="T45" s="76" t="s">
        <v>148</v>
      </c>
      <c r="U45" s="76"/>
      <c r="V45" s="76" t="s">
        <v>153</v>
      </c>
      <c r="W45" s="76" t="s">
        <v>154</v>
      </c>
      <c r="X45" s="76" t="s">
        <v>155</v>
      </c>
      <c r="Y45" s="76"/>
      <c r="Z45" s="76" t="s">
        <v>156</v>
      </c>
      <c r="AA45" s="76" t="s">
        <v>495</v>
      </c>
      <c r="AB45" s="77">
        <v>718</v>
      </c>
      <c r="AC45" s="47" t="s">
        <v>496</v>
      </c>
      <c r="AD45" s="94">
        <v>1919</v>
      </c>
      <c r="AE45" s="79">
        <v>1505</v>
      </c>
      <c r="AF45" s="88">
        <v>5510</v>
      </c>
      <c r="AG45" s="95">
        <v>83</v>
      </c>
      <c r="AH45" s="96">
        <v>82</v>
      </c>
      <c r="AI45" s="79">
        <v>173</v>
      </c>
      <c r="AJ45" s="97">
        <v>47</v>
      </c>
      <c r="AK45" s="97">
        <v>385</v>
      </c>
      <c r="AL45" s="51">
        <v>48</v>
      </c>
      <c r="AM45" s="22">
        <v>105</v>
      </c>
      <c r="AN45" s="22">
        <v>254</v>
      </c>
      <c r="AO45" s="22">
        <v>348</v>
      </c>
      <c r="AP45" s="22">
        <v>755</v>
      </c>
      <c r="AQ45" s="22">
        <v>427</v>
      </c>
      <c r="AR45" s="22">
        <v>662</v>
      </c>
      <c r="AS45" s="22">
        <v>907</v>
      </c>
      <c r="AT45" s="15">
        <v>701</v>
      </c>
      <c r="AU45" s="15">
        <v>2697</v>
      </c>
      <c r="AV45" s="22">
        <v>878</v>
      </c>
      <c r="AW45" s="22">
        <v>1114</v>
      </c>
      <c r="AX45" s="22">
        <v>1435</v>
      </c>
      <c r="AY45" s="22">
        <v>1702</v>
      </c>
      <c r="AZ45" s="22">
        <v>5129</v>
      </c>
      <c r="BA45" s="49" t="s">
        <v>497</v>
      </c>
      <c r="BB45" s="50" t="s">
        <v>498</v>
      </c>
      <c r="BC45" s="49">
        <v>4005</v>
      </c>
      <c r="BD45" s="83">
        <v>5510</v>
      </c>
      <c r="BE45" s="98">
        <v>83</v>
      </c>
      <c r="BF45" s="82">
        <f t="shared" ref="BF45:BF50" si="8">AG45+AH45</f>
        <v>165</v>
      </c>
      <c r="BG45" s="82">
        <v>4464</v>
      </c>
      <c r="BH45" s="99">
        <v>385</v>
      </c>
      <c r="BI45" s="83">
        <v>48</v>
      </c>
      <c r="BJ45" s="86">
        <f t="shared" ref="BJ45:BJ50" si="9">AL45+AM45</f>
        <v>153</v>
      </c>
      <c r="BK45" s="86">
        <f t="shared" ref="BK45:BK50" si="10">AN45+AL45+AM45</f>
        <v>407</v>
      </c>
      <c r="BL45" s="83">
        <v>755</v>
      </c>
      <c r="BM45" s="83">
        <v>427</v>
      </c>
      <c r="BN45" s="86">
        <f>AQ45+AR45</f>
        <v>1089</v>
      </c>
      <c r="BO45" s="87">
        <f>AQ45+AR45+AS45</f>
        <v>1996</v>
      </c>
      <c r="BP45" s="81">
        <v>2697</v>
      </c>
      <c r="BQ45" s="83">
        <v>878</v>
      </c>
      <c r="BR45" s="87">
        <f t="shared" si="5"/>
        <v>1992</v>
      </c>
      <c r="BS45" s="87">
        <f t="shared" si="6"/>
        <v>3427</v>
      </c>
      <c r="BT45" s="83">
        <v>5129</v>
      </c>
      <c r="BU45" s="77"/>
      <c r="BV45" s="77"/>
      <c r="BW45" s="77"/>
      <c r="BX45" s="77"/>
      <c r="BY45" s="14"/>
      <c r="BZ45" s="14"/>
      <c r="CA45" s="14"/>
      <c r="CB45" s="14"/>
      <c r="CC45" s="14"/>
      <c r="CD45" s="14"/>
    </row>
    <row r="46" spans="1:82" ht="15" customHeight="1">
      <c r="A46" s="13" t="s">
        <v>499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 t="s">
        <v>500</v>
      </c>
      <c r="P46" s="13"/>
      <c r="Q46" s="13"/>
      <c r="R46" s="13"/>
      <c r="S46" s="13"/>
      <c r="T46" s="13" t="s">
        <v>148</v>
      </c>
      <c r="U46" s="13"/>
      <c r="V46" s="13" t="s">
        <v>153</v>
      </c>
      <c r="W46" s="13" t="s">
        <v>154</v>
      </c>
      <c r="X46" s="13" t="s">
        <v>155</v>
      </c>
      <c r="Y46" s="13"/>
      <c r="Z46" s="13" t="s">
        <v>156</v>
      </c>
      <c r="AA46" s="13" t="s">
        <v>501</v>
      </c>
      <c r="AB46" s="14"/>
      <c r="AC46" s="14"/>
      <c r="AD46" s="14"/>
      <c r="AE46" s="14"/>
      <c r="AF46" s="14"/>
      <c r="AG46" s="22">
        <v>18538</v>
      </c>
      <c r="AH46" s="22">
        <v>20231</v>
      </c>
      <c r="AI46" s="22">
        <v>32111</v>
      </c>
      <c r="AJ46" s="22">
        <v>21455</v>
      </c>
      <c r="AK46" s="22">
        <v>92335</v>
      </c>
      <c r="AL46" s="22">
        <v>27241</v>
      </c>
      <c r="AM46" s="22">
        <v>28493</v>
      </c>
      <c r="AN46" s="22">
        <v>46576</v>
      </c>
      <c r="AO46" s="22">
        <v>31570</v>
      </c>
      <c r="AP46" s="22">
        <v>133880</v>
      </c>
      <c r="AQ46" s="22">
        <v>43027</v>
      </c>
      <c r="AR46" s="22">
        <v>46462</v>
      </c>
      <c r="AS46" s="22">
        <v>73244</v>
      </c>
      <c r="AT46" s="15">
        <v>51287</v>
      </c>
      <c r="AU46" s="15">
        <v>214020</v>
      </c>
      <c r="AV46" s="22">
        <v>69188</v>
      </c>
      <c r="AW46" s="22">
        <v>72475</v>
      </c>
      <c r="AX46" s="22">
        <v>102843</v>
      </c>
      <c r="AY46" s="22">
        <v>78894</v>
      </c>
      <c r="AZ46" s="22">
        <v>323400</v>
      </c>
      <c r="BA46" s="14"/>
      <c r="BB46" s="14"/>
      <c r="BC46" s="14"/>
      <c r="BD46" s="50"/>
      <c r="BE46" s="49">
        <v>18538</v>
      </c>
      <c r="BF46" s="82">
        <f t="shared" si="8"/>
        <v>38769</v>
      </c>
      <c r="BG46" s="14"/>
      <c r="BH46" s="49">
        <v>92335</v>
      </c>
      <c r="BI46" s="49">
        <v>27241</v>
      </c>
      <c r="BJ46" s="86">
        <f t="shared" si="9"/>
        <v>55734</v>
      </c>
      <c r="BK46" s="86">
        <f t="shared" si="10"/>
        <v>102310</v>
      </c>
      <c r="BL46" s="50">
        <v>133880</v>
      </c>
      <c r="BM46" s="50">
        <v>43027</v>
      </c>
      <c r="BN46" s="86">
        <f>AQ46+AR46</f>
        <v>89489</v>
      </c>
      <c r="BO46" s="87">
        <f>AQ46+AR46+AS46</f>
        <v>162733</v>
      </c>
      <c r="BP46" s="49">
        <v>214020</v>
      </c>
      <c r="BQ46" s="50">
        <v>69188</v>
      </c>
      <c r="BR46" s="87">
        <f t="shared" si="5"/>
        <v>141663</v>
      </c>
      <c r="BS46" s="87">
        <f t="shared" si="6"/>
        <v>244506</v>
      </c>
      <c r="BT46" s="49">
        <v>323400</v>
      </c>
      <c r="BU46" s="14"/>
      <c r="BV46" s="14"/>
      <c r="BW46" s="14"/>
      <c r="BX46" s="14"/>
      <c r="BY46" s="14"/>
      <c r="BZ46" s="14"/>
      <c r="CA46" s="14"/>
      <c r="CB46" s="14"/>
      <c r="CC46" s="14"/>
      <c r="CD46" s="14"/>
    </row>
    <row r="47" spans="1:82" ht="15" customHeight="1">
      <c r="A47" s="13" t="s">
        <v>502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 t="s">
        <v>503</v>
      </c>
      <c r="P47" s="13"/>
      <c r="Q47" s="13"/>
      <c r="R47" s="13"/>
      <c r="S47" s="13"/>
      <c r="T47" s="13" t="s">
        <v>148</v>
      </c>
      <c r="U47" s="13"/>
      <c r="V47" s="13" t="s">
        <v>153</v>
      </c>
      <c r="W47" s="13" t="s">
        <v>154</v>
      </c>
      <c r="X47" s="13" t="s">
        <v>155</v>
      </c>
      <c r="Y47" s="13"/>
      <c r="Z47" s="13" t="s">
        <v>156</v>
      </c>
      <c r="AA47" s="13" t="s">
        <v>504</v>
      </c>
      <c r="AB47" s="14">
        <v>236</v>
      </c>
      <c r="AC47" s="31" t="s">
        <v>505</v>
      </c>
      <c r="AD47" s="31">
        <v>362</v>
      </c>
      <c r="AE47" s="22">
        <v>388</v>
      </c>
      <c r="AF47" s="88">
        <v>1271</v>
      </c>
      <c r="AG47" s="15">
        <v>485</v>
      </c>
      <c r="AH47" s="15">
        <v>649</v>
      </c>
      <c r="AI47" s="22">
        <v>819</v>
      </c>
      <c r="AJ47" s="22">
        <v>1066</v>
      </c>
      <c r="AK47" s="22">
        <v>3019</v>
      </c>
      <c r="AL47" s="22">
        <v>1243</v>
      </c>
      <c r="AM47" s="22">
        <v>1493</v>
      </c>
      <c r="AN47" s="22">
        <v>1764</v>
      </c>
      <c r="AO47" s="22">
        <v>2163</v>
      </c>
      <c r="AP47" s="22">
        <v>6663</v>
      </c>
      <c r="AQ47" s="22">
        <v>2431</v>
      </c>
      <c r="AR47" s="22">
        <v>2975</v>
      </c>
      <c r="AS47" s="22">
        <v>3599</v>
      </c>
      <c r="AT47" s="15">
        <v>4385</v>
      </c>
      <c r="AU47" s="15">
        <v>13390</v>
      </c>
      <c r="AV47" s="22">
        <v>4698</v>
      </c>
      <c r="AW47" s="22">
        <v>5667</v>
      </c>
      <c r="AX47" s="22">
        <v>6611</v>
      </c>
      <c r="AY47" s="22">
        <v>7726</v>
      </c>
      <c r="AZ47" s="22">
        <v>24702</v>
      </c>
      <c r="BA47" s="21" t="s">
        <v>506</v>
      </c>
      <c r="BB47" s="50" t="s">
        <v>507</v>
      </c>
      <c r="BC47" s="90">
        <v>883</v>
      </c>
      <c r="BD47" s="50">
        <v>1271</v>
      </c>
      <c r="BE47" s="49">
        <v>485</v>
      </c>
      <c r="BF47" s="82">
        <f t="shared" si="8"/>
        <v>1134</v>
      </c>
      <c r="BG47" s="28">
        <v>1953</v>
      </c>
      <c r="BH47" s="49">
        <v>3019</v>
      </c>
      <c r="BI47" s="50">
        <v>1243</v>
      </c>
      <c r="BJ47" s="86">
        <f t="shared" si="9"/>
        <v>2736</v>
      </c>
      <c r="BK47" s="86">
        <f t="shared" si="10"/>
        <v>4500</v>
      </c>
      <c r="BL47" s="50">
        <v>6663</v>
      </c>
      <c r="BM47" s="50">
        <v>2431</v>
      </c>
      <c r="BN47" s="86">
        <v>5406</v>
      </c>
      <c r="BO47" s="87">
        <v>9005</v>
      </c>
      <c r="BP47" s="49">
        <v>13390</v>
      </c>
      <c r="BQ47" s="50">
        <v>4698</v>
      </c>
      <c r="BR47" s="87">
        <f t="shared" si="5"/>
        <v>10365</v>
      </c>
      <c r="BS47" s="87">
        <f t="shared" si="6"/>
        <v>16976</v>
      </c>
      <c r="BT47" s="50">
        <v>24702</v>
      </c>
      <c r="BU47" s="14"/>
      <c r="BV47" s="14"/>
      <c r="BW47" s="14"/>
      <c r="BX47" s="14"/>
      <c r="BY47" s="14"/>
      <c r="BZ47" s="14"/>
      <c r="CA47" s="14"/>
      <c r="CB47" s="14"/>
      <c r="CC47" s="14"/>
      <c r="CD47" s="14"/>
    </row>
    <row r="48" spans="1:82" ht="15" customHeight="1">
      <c r="A48" s="13" t="s">
        <v>508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 t="s">
        <v>509</v>
      </c>
      <c r="P48" s="13"/>
      <c r="Q48" s="13"/>
      <c r="R48" s="13"/>
      <c r="S48" s="13"/>
      <c r="T48" s="13" t="s">
        <v>148</v>
      </c>
      <c r="U48" s="13"/>
      <c r="V48" s="13" t="s">
        <v>153</v>
      </c>
      <c r="W48" s="13" t="s">
        <v>154</v>
      </c>
      <c r="X48" s="13" t="s">
        <v>155</v>
      </c>
      <c r="Y48" s="13"/>
      <c r="Z48" s="13" t="s">
        <v>156</v>
      </c>
      <c r="AA48" s="13" t="s">
        <v>510</v>
      </c>
      <c r="AB48" s="14"/>
      <c r="AC48" s="14"/>
      <c r="AD48" s="14"/>
      <c r="AE48" s="14"/>
      <c r="AF48" s="14"/>
      <c r="AG48" s="22">
        <v>812</v>
      </c>
      <c r="AH48" s="22">
        <v>898</v>
      </c>
      <c r="AI48" s="22">
        <v>1088</v>
      </c>
      <c r="AJ48" s="22">
        <v>1174</v>
      </c>
      <c r="AK48" s="22">
        <v>3972</v>
      </c>
      <c r="AL48" s="22">
        <v>3135</v>
      </c>
      <c r="AM48" s="22">
        <v>3608</v>
      </c>
      <c r="AN48" s="22">
        <v>4063</v>
      </c>
      <c r="AO48" s="22">
        <v>3927</v>
      </c>
      <c r="AP48" s="22">
        <v>14733</v>
      </c>
      <c r="AQ48" s="22">
        <v>4081</v>
      </c>
      <c r="AR48" s="22">
        <v>4798</v>
      </c>
      <c r="AS48" s="22">
        <v>5413</v>
      </c>
      <c r="AT48" s="15">
        <v>5272</v>
      </c>
      <c r="AU48" s="15">
        <v>19564</v>
      </c>
      <c r="AV48" s="22">
        <v>5975</v>
      </c>
      <c r="AW48" s="22">
        <v>5940</v>
      </c>
      <c r="AX48" s="22">
        <v>6491</v>
      </c>
      <c r="AY48" s="22">
        <v>5671</v>
      </c>
      <c r="AZ48" s="22">
        <v>24077</v>
      </c>
      <c r="BA48" s="14"/>
      <c r="BB48" s="14"/>
      <c r="BC48" s="14"/>
      <c r="BD48" s="50"/>
      <c r="BE48" s="49">
        <v>812</v>
      </c>
      <c r="BF48" s="82">
        <f t="shared" si="8"/>
        <v>1710</v>
      </c>
      <c r="BG48" s="50"/>
      <c r="BH48" s="49">
        <v>3972</v>
      </c>
      <c r="BI48" s="49">
        <v>3135</v>
      </c>
      <c r="BJ48" s="86">
        <f t="shared" si="9"/>
        <v>6743</v>
      </c>
      <c r="BK48" s="86">
        <f t="shared" si="10"/>
        <v>10806</v>
      </c>
      <c r="BL48" s="50">
        <v>14733</v>
      </c>
      <c r="BM48" s="50">
        <v>4081</v>
      </c>
      <c r="BN48" s="86">
        <v>8879</v>
      </c>
      <c r="BO48" s="87">
        <v>14292</v>
      </c>
      <c r="BP48" s="49">
        <v>19564</v>
      </c>
      <c r="BQ48" s="50">
        <v>5975</v>
      </c>
      <c r="BR48" s="87">
        <f t="shared" si="5"/>
        <v>11915</v>
      </c>
      <c r="BS48" s="87">
        <f t="shared" si="6"/>
        <v>18406</v>
      </c>
      <c r="BT48" s="49">
        <v>24077</v>
      </c>
      <c r="BU48" s="14"/>
      <c r="BV48" s="14"/>
      <c r="BW48" s="14"/>
      <c r="BX48" s="14"/>
      <c r="BY48" s="14"/>
      <c r="BZ48" s="14"/>
      <c r="CA48" s="14"/>
      <c r="CB48" s="14"/>
      <c r="CC48" s="14"/>
      <c r="CD48" s="14"/>
    </row>
    <row r="49" spans="1:82" ht="15" customHeight="1">
      <c r="A49" s="13" t="s">
        <v>511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 t="s">
        <v>512</v>
      </c>
      <c r="P49" s="13"/>
      <c r="Q49" s="13"/>
      <c r="R49" s="13"/>
      <c r="S49" s="13"/>
      <c r="T49" s="13" t="s">
        <v>148</v>
      </c>
      <c r="U49" s="13"/>
      <c r="V49" s="13" t="s">
        <v>153</v>
      </c>
      <c r="W49" s="13" t="s">
        <v>154</v>
      </c>
      <c r="X49" s="13" t="s">
        <v>155</v>
      </c>
      <c r="Y49" s="13"/>
      <c r="Z49" s="13" t="s">
        <v>156</v>
      </c>
      <c r="AA49" s="13" t="s">
        <v>513</v>
      </c>
      <c r="AB49" s="14"/>
      <c r="AC49" s="14"/>
      <c r="AD49" s="14"/>
      <c r="AE49" s="14"/>
      <c r="AF49" s="14"/>
      <c r="AG49" s="22">
        <v>410</v>
      </c>
      <c r="AH49" s="22">
        <v>393</v>
      </c>
      <c r="AI49" s="22">
        <v>525</v>
      </c>
      <c r="AJ49" s="22">
        <v>489</v>
      </c>
      <c r="AK49" s="22">
        <v>1817</v>
      </c>
      <c r="AL49" s="22">
        <v>535</v>
      </c>
      <c r="AM49" s="22">
        <v>698</v>
      </c>
      <c r="AN49" s="22">
        <v>845</v>
      </c>
      <c r="AO49" s="22">
        <v>919</v>
      </c>
      <c r="AP49" s="22">
        <v>2997</v>
      </c>
      <c r="AQ49" s="22">
        <v>645</v>
      </c>
      <c r="AR49" s="22">
        <v>887</v>
      </c>
      <c r="AS49" s="22">
        <v>772</v>
      </c>
      <c r="AT49" s="15">
        <v>988</v>
      </c>
      <c r="AU49" s="15">
        <v>3292</v>
      </c>
      <c r="AV49" s="22">
        <v>1059</v>
      </c>
      <c r="AW49" s="22">
        <v>1066</v>
      </c>
      <c r="AX49" s="22">
        <v>1333</v>
      </c>
      <c r="AY49" s="22">
        <v>1207</v>
      </c>
      <c r="AZ49" s="22">
        <v>4665</v>
      </c>
      <c r="BA49" s="14"/>
      <c r="BB49" s="14"/>
      <c r="BC49" s="14"/>
      <c r="BD49" s="50"/>
      <c r="BE49" s="49">
        <v>410</v>
      </c>
      <c r="BF49" s="82">
        <f t="shared" si="8"/>
        <v>803</v>
      </c>
      <c r="BG49" s="50"/>
      <c r="BH49" s="49">
        <v>1817</v>
      </c>
      <c r="BI49" s="49">
        <v>535</v>
      </c>
      <c r="BJ49" s="86">
        <f t="shared" si="9"/>
        <v>1233</v>
      </c>
      <c r="BK49" s="86">
        <f t="shared" si="10"/>
        <v>2078</v>
      </c>
      <c r="BL49" s="50">
        <v>2997</v>
      </c>
      <c r="BM49" s="50">
        <v>645</v>
      </c>
      <c r="BN49" s="86">
        <v>1532</v>
      </c>
      <c r="BO49" s="87">
        <v>2304</v>
      </c>
      <c r="BP49" s="49">
        <v>3292</v>
      </c>
      <c r="BQ49" s="50">
        <v>1059</v>
      </c>
      <c r="BR49" s="87">
        <f t="shared" si="5"/>
        <v>2125</v>
      </c>
      <c r="BS49" s="87">
        <f t="shared" si="6"/>
        <v>3458</v>
      </c>
      <c r="BT49" s="49">
        <v>4665</v>
      </c>
      <c r="BU49" s="14"/>
      <c r="BV49" s="14"/>
      <c r="BW49" s="14"/>
      <c r="BX49" s="14"/>
      <c r="BY49" s="14"/>
      <c r="BZ49" s="14"/>
      <c r="CA49" s="14"/>
      <c r="CB49" s="14"/>
      <c r="CC49" s="14"/>
      <c r="CD49" s="14"/>
    </row>
    <row r="50" spans="1:82" ht="15" customHeight="1">
      <c r="A50" s="13" t="s">
        <v>514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 t="s">
        <v>515</v>
      </c>
      <c r="P50" s="13"/>
      <c r="Q50" s="13"/>
      <c r="R50" s="13"/>
      <c r="S50" s="13"/>
      <c r="T50" s="13" t="s">
        <v>148</v>
      </c>
      <c r="U50" s="13"/>
      <c r="V50" s="13" t="s">
        <v>153</v>
      </c>
      <c r="W50" s="13" t="s">
        <v>154</v>
      </c>
      <c r="X50" s="13" t="s">
        <v>155</v>
      </c>
      <c r="Y50" s="13"/>
      <c r="Z50" s="13" t="s">
        <v>156</v>
      </c>
      <c r="AA50" s="13" t="s">
        <v>516</v>
      </c>
      <c r="AB50" s="14">
        <v>15771</v>
      </c>
      <c r="AC50" s="31" t="s">
        <v>517</v>
      </c>
      <c r="AD50" s="23">
        <v>26179</v>
      </c>
      <c r="AE50" s="22">
        <v>17425</v>
      </c>
      <c r="AF50" s="88">
        <v>76204</v>
      </c>
      <c r="AG50" s="24">
        <v>20245</v>
      </c>
      <c r="AH50" s="15">
        <v>22171</v>
      </c>
      <c r="AI50" s="22">
        <v>34543</v>
      </c>
      <c r="AJ50" s="22">
        <v>24184</v>
      </c>
      <c r="AK50" s="22">
        <v>101143</v>
      </c>
      <c r="AL50" s="22">
        <v>32154</v>
      </c>
      <c r="AM50" s="22">
        <v>34292</v>
      </c>
      <c r="AN50" s="22">
        <v>53248</v>
      </c>
      <c r="AO50" s="22">
        <v>38579</v>
      </c>
      <c r="AP50" s="22">
        <v>158273</v>
      </c>
      <c r="AQ50" s="22">
        <v>50184</v>
      </c>
      <c r="AR50" s="22">
        <v>55122</v>
      </c>
      <c r="AS50" s="22">
        <v>83028</v>
      </c>
      <c r="AT50" s="15">
        <v>61932</v>
      </c>
      <c r="AU50" s="15">
        <v>250266</v>
      </c>
      <c r="AV50" s="22">
        <v>80920</v>
      </c>
      <c r="AW50" s="22">
        <v>85148</v>
      </c>
      <c r="AX50" s="22">
        <v>117278</v>
      </c>
      <c r="AY50" s="22">
        <v>93498</v>
      </c>
      <c r="AZ50" s="22">
        <v>376844</v>
      </c>
      <c r="BA50" s="16" t="s">
        <v>518</v>
      </c>
      <c r="BB50" s="50" t="s">
        <v>519</v>
      </c>
      <c r="BC50" s="90">
        <v>58779</v>
      </c>
      <c r="BD50" s="50">
        <v>76204</v>
      </c>
      <c r="BE50" s="66">
        <v>20245</v>
      </c>
      <c r="BF50" s="82">
        <f t="shared" si="8"/>
        <v>42416</v>
      </c>
      <c r="BG50" s="28">
        <v>76959</v>
      </c>
      <c r="BH50" s="49">
        <v>101143</v>
      </c>
      <c r="BI50" s="50">
        <v>32154</v>
      </c>
      <c r="BJ50" s="86">
        <f t="shared" si="9"/>
        <v>66446</v>
      </c>
      <c r="BK50" s="86">
        <f t="shared" si="10"/>
        <v>119694</v>
      </c>
      <c r="BL50" s="50">
        <v>158273</v>
      </c>
      <c r="BM50" s="50">
        <v>50184</v>
      </c>
      <c r="BN50" s="86">
        <v>105306</v>
      </c>
      <c r="BO50" s="87">
        <v>188334</v>
      </c>
      <c r="BP50" s="49">
        <v>250266</v>
      </c>
      <c r="BQ50" s="50">
        <v>80920</v>
      </c>
      <c r="BR50" s="87">
        <f t="shared" si="5"/>
        <v>166068</v>
      </c>
      <c r="BS50" s="87">
        <f t="shared" si="6"/>
        <v>283346</v>
      </c>
      <c r="BT50" s="50">
        <v>376844</v>
      </c>
      <c r="BU50" s="14"/>
      <c r="BV50" s="14"/>
      <c r="BW50" s="14"/>
      <c r="BX50" s="14"/>
      <c r="BY50" s="14"/>
      <c r="BZ50" s="14"/>
      <c r="CA50" s="14"/>
      <c r="CB50" s="14"/>
      <c r="CC50" s="14"/>
      <c r="CD50" s="14"/>
    </row>
    <row r="51" spans="1:82" ht="15" customHeight="1">
      <c r="A51" s="10" t="s">
        <v>520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 t="s">
        <v>521</v>
      </c>
      <c r="P51" s="10"/>
      <c r="Q51" s="10"/>
      <c r="R51" s="10"/>
      <c r="S51" s="10"/>
      <c r="T51" s="10" t="s">
        <v>148</v>
      </c>
      <c r="U51" s="10"/>
      <c r="V51" s="10" t="s">
        <v>149</v>
      </c>
      <c r="W51" s="10"/>
      <c r="X51" s="10"/>
      <c r="Y51" s="10"/>
      <c r="Z51" s="10"/>
      <c r="AA51" s="10" t="s">
        <v>522</v>
      </c>
      <c r="AB51" s="18"/>
      <c r="AC51" s="18"/>
      <c r="AD51" s="18"/>
      <c r="AE51" s="18"/>
      <c r="AF51" s="18"/>
      <c r="AG51" s="19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64"/>
      <c r="BB51" s="64"/>
      <c r="BC51" s="64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85"/>
      <c r="BV51" s="85"/>
      <c r="BW51" s="85"/>
      <c r="BX51" s="85"/>
      <c r="BY51" s="18"/>
      <c r="BZ51" s="18"/>
      <c r="CA51" s="18"/>
      <c r="CB51" s="18"/>
      <c r="CC51" s="18"/>
      <c r="CD51" s="18"/>
    </row>
    <row r="52" spans="1:82" ht="13.5" customHeight="1">
      <c r="A52" s="10" t="s">
        <v>523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 t="s">
        <v>524</v>
      </c>
      <c r="P52" s="10"/>
      <c r="Q52" s="10"/>
      <c r="R52" s="10"/>
      <c r="S52" s="10"/>
      <c r="T52" s="10" t="s">
        <v>148</v>
      </c>
      <c r="U52" s="10"/>
      <c r="V52" s="10" t="s">
        <v>149</v>
      </c>
      <c r="W52" s="10"/>
      <c r="X52" s="10"/>
      <c r="Y52" s="10"/>
      <c r="Z52" s="10"/>
      <c r="AA52" s="10" t="s">
        <v>525</v>
      </c>
      <c r="AB52" s="18"/>
      <c r="AC52" s="18"/>
      <c r="AD52" s="18"/>
      <c r="AE52" s="18"/>
      <c r="AF52" s="18"/>
      <c r="AG52" s="19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64"/>
      <c r="BB52" s="64"/>
      <c r="BC52" s="64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85"/>
      <c r="BV52" s="85"/>
      <c r="BW52" s="85"/>
      <c r="BX52" s="85"/>
      <c r="BY52" s="18"/>
      <c r="BZ52" s="18"/>
      <c r="CA52" s="18"/>
      <c r="CB52" s="18"/>
      <c r="CC52" s="18"/>
      <c r="CD52" s="18"/>
    </row>
    <row r="53" spans="1:82" ht="15.75" customHeight="1">
      <c r="A53" s="100" t="s">
        <v>526</v>
      </c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 t="s">
        <v>527</v>
      </c>
      <c r="P53" s="100"/>
      <c r="Q53" s="100"/>
      <c r="R53" s="100"/>
      <c r="S53" s="100"/>
      <c r="T53" s="100" t="s">
        <v>148</v>
      </c>
      <c r="U53" s="100"/>
      <c r="V53" s="100" t="s">
        <v>153</v>
      </c>
      <c r="W53" s="100" t="s">
        <v>154</v>
      </c>
      <c r="X53" s="100" t="s">
        <v>155</v>
      </c>
      <c r="Y53" s="100"/>
      <c r="Z53" s="100" t="s">
        <v>156</v>
      </c>
      <c r="AA53" s="101" t="s">
        <v>528</v>
      </c>
      <c r="AB53" s="14">
        <v>8400</v>
      </c>
      <c r="AC53" s="14">
        <f>BB53-AB53</f>
        <v>8256</v>
      </c>
      <c r="AD53" s="14"/>
      <c r="AE53" s="14"/>
      <c r="AF53" s="14"/>
      <c r="AG53" s="15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6" t="s">
        <v>529</v>
      </c>
      <c r="BB53" s="102" t="s">
        <v>530</v>
      </c>
      <c r="BC53" s="48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82"/>
      <c r="BV53" s="82"/>
      <c r="BW53" s="82"/>
      <c r="BX53" s="82"/>
      <c r="BY53" s="14"/>
      <c r="BZ53" s="14"/>
      <c r="CA53" s="14"/>
      <c r="CB53" s="14"/>
      <c r="CC53" s="14"/>
      <c r="CD53" s="14"/>
    </row>
    <row r="54" spans="1:82" ht="16.5" customHeight="1">
      <c r="A54" s="13" t="s">
        <v>531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 t="s">
        <v>532</v>
      </c>
      <c r="P54" s="13"/>
      <c r="Q54" s="13"/>
      <c r="R54" s="13"/>
      <c r="S54" s="13"/>
      <c r="T54" s="13" t="s">
        <v>148</v>
      </c>
      <c r="U54" s="13"/>
      <c r="V54" s="13" t="s">
        <v>153</v>
      </c>
      <c r="W54" s="13" t="s">
        <v>154</v>
      </c>
      <c r="X54" s="13" t="s">
        <v>155</v>
      </c>
      <c r="Y54" s="13"/>
      <c r="Z54" s="13" t="s">
        <v>156</v>
      </c>
      <c r="AA54" s="13" t="s">
        <v>533</v>
      </c>
      <c r="AB54" s="14">
        <v>4026</v>
      </c>
      <c r="AC54" s="77">
        <f>BB54-AB54</f>
        <v>4277</v>
      </c>
      <c r="AD54" s="14"/>
      <c r="AE54" s="14"/>
      <c r="AF54" s="14"/>
      <c r="AG54" s="15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6" t="s">
        <v>534</v>
      </c>
      <c r="BB54" s="50" t="s">
        <v>535</v>
      </c>
      <c r="BC54" s="48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82"/>
      <c r="BV54" s="82"/>
      <c r="BW54" s="82"/>
      <c r="BX54" s="82"/>
      <c r="BY54" s="14"/>
      <c r="BZ54" s="14"/>
      <c r="CA54" s="14"/>
      <c r="CB54" s="14"/>
      <c r="CC54" s="14"/>
      <c r="CD54" s="14"/>
    </row>
    <row r="55" spans="1:82" ht="15" customHeight="1">
      <c r="A55" s="13" t="s">
        <v>536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 t="s">
        <v>537</v>
      </c>
      <c r="P55" s="13"/>
      <c r="Q55" s="13"/>
      <c r="R55" s="13"/>
      <c r="S55" s="13"/>
      <c r="T55" s="13" t="s">
        <v>148</v>
      </c>
      <c r="U55" s="13"/>
      <c r="V55" s="13" t="s">
        <v>153</v>
      </c>
      <c r="W55" s="13" t="s">
        <v>154</v>
      </c>
      <c r="X55" s="13" t="s">
        <v>155</v>
      </c>
      <c r="Y55" s="13"/>
      <c r="Z55" s="13" t="s">
        <v>156</v>
      </c>
      <c r="AA55" s="13" t="s">
        <v>538</v>
      </c>
      <c r="AB55" s="14">
        <v>213</v>
      </c>
      <c r="AC55" s="77">
        <f>BB55-AB55</f>
        <v>236</v>
      </c>
      <c r="AD55" s="14"/>
      <c r="AE55" s="14"/>
      <c r="AF55" s="14"/>
      <c r="AG55" s="15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21" t="s">
        <v>539</v>
      </c>
      <c r="BB55" s="50" t="s">
        <v>540</v>
      </c>
      <c r="BC55" s="48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82"/>
      <c r="BV55" s="82"/>
      <c r="BW55" s="82"/>
      <c r="BX55" s="82"/>
      <c r="BY55" s="14"/>
      <c r="BZ55" s="14"/>
      <c r="CA55" s="14"/>
      <c r="CB55" s="14"/>
      <c r="CC55" s="14"/>
      <c r="CD55" s="14"/>
    </row>
    <row r="56" spans="1:82" ht="15" customHeight="1">
      <c r="A56" s="13" t="s">
        <v>541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 t="s">
        <v>542</v>
      </c>
      <c r="P56" s="13"/>
      <c r="Q56" s="13"/>
      <c r="R56" s="13"/>
      <c r="S56" s="13"/>
      <c r="T56" s="13" t="s">
        <v>148</v>
      </c>
      <c r="U56" s="13"/>
      <c r="V56" s="13" t="s">
        <v>153</v>
      </c>
      <c r="W56" s="13" t="s">
        <v>154</v>
      </c>
      <c r="X56" s="13" t="s">
        <v>155</v>
      </c>
      <c r="Y56" s="13"/>
      <c r="Z56" s="13" t="s">
        <v>156</v>
      </c>
      <c r="AA56" s="13" t="s">
        <v>543</v>
      </c>
      <c r="AB56" s="14">
        <v>709</v>
      </c>
      <c r="AC56" s="77">
        <f>BB56-AB56</f>
        <v>790</v>
      </c>
      <c r="AD56" s="14"/>
      <c r="AE56" s="22"/>
      <c r="AF56" s="14"/>
      <c r="AG56" s="103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21" t="s">
        <v>461</v>
      </c>
      <c r="BB56" s="50" t="s">
        <v>544</v>
      </c>
      <c r="BC56" s="48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82"/>
      <c r="BV56" s="82"/>
      <c r="BW56" s="82"/>
      <c r="BX56" s="82"/>
      <c r="BY56" s="14"/>
      <c r="BZ56" s="14"/>
      <c r="CA56" s="14"/>
      <c r="CB56" s="14"/>
      <c r="CC56" s="14"/>
      <c r="CD56" s="14"/>
    </row>
    <row r="57" spans="1:82" ht="15" customHeight="1">
      <c r="A57" s="13" t="s">
        <v>545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 t="s">
        <v>546</v>
      </c>
      <c r="P57" s="13"/>
      <c r="Q57" s="13"/>
      <c r="R57" s="13"/>
      <c r="S57" s="13"/>
      <c r="T57" s="13" t="s">
        <v>148</v>
      </c>
      <c r="U57" s="13"/>
      <c r="V57" s="13" t="s">
        <v>153</v>
      </c>
      <c r="W57" s="13" t="s">
        <v>154</v>
      </c>
      <c r="X57" s="13" t="s">
        <v>155</v>
      </c>
      <c r="Y57" s="13"/>
      <c r="Z57" s="13" t="s">
        <v>156</v>
      </c>
      <c r="AA57" s="13" t="s">
        <v>434</v>
      </c>
      <c r="AB57" s="14">
        <v>13348</v>
      </c>
      <c r="AC57" s="77">
        <f>BB57-AB57</f>
        <v>13559</v>
      </c>
      <c r="AD57" s="14"/>
      <c r="AE57" s="22"/>
      <c r="AF57" s="14"/>
      <c r="AG57" s="15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6" t="s">
        <v>547</v>
      </c>
      <c r="BB57" s="50" t="s">
        <v>548</v>
      </c>
      <c r="BC57" s="48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82"/>
      <c r="BV57" s="82"/>
      <c r="BW57" s="82"/>
      <c r="BX57" s="82"/>
      <c r="BY57" s="14"/>
      <c r="BZ57" s="14"/>
      <c r="CA57" s="14"/>
      <c r="CB57" s="14"/>
      <c r="CC57" s="14"/>
      <c r="CD57" s="14"/>
    </row>
    <row r="58" spans="1:82" ht="15" customHeight="1">
      <c r="A58" s="10" t="s">
        <v>549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 t="s">
        <v>550</v>
      </c>
      <c r="P58" s="10"/>
      <c r="Q58" s="10"/>
      <c r="R58" s="10"/>
      <c r="S58" s="10"/>
      <c r="T58" s="10" t="s">
        <v>148</v>
      </c>
      <c r="U58" s="10"/>
      <c r="V58" s="10" t="s">
        <v>149</v>
      </c>
      <c r="W58" s="10"/>
      <c r="X58" s="10"/>
      <c r="Y58" s="10"/>
      <c r="Z58" s="10"/>
      <c r="AA58" s="10" t="s">
        <v>551</v>
      </c>
      <c r="AB58" s="18"/>
      <c r="AC58" s="18"/>
      <c r="AD58" s="18"/>
      <c r="AE58" s="18"/>
      <c r="AF58" s="18"/>
      <c r="AG58" s="19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64"/>
      <c r="BB58" s="64"/>
      <c r="BC58" s="64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65"/>
      <c r="BU58" s="85"/>
      <c r="BV58" s="85"/>
      <c r="BW58" s="85"/>
      <c r="BX58" s="85"/>
      <c r="BY58" s="18"/>
      <c r="BZ58" s="18"/>
      <c r="CA58" s="18"/>
      <c r="CB58" s="18"/>
      <c r="CC58" s="18"/>
      <c r="CD58" s="18"/>
    </row>
    <row r="59" spans="1:82" ht="15" customHeight="1">
      <c r="A59" s="13" t="s">
        <v>552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 t="s">
        <v>553</v>
      </c>
      <c r="P59" s="13"/>
      <c r="Q59" s="13"/>
      <c r="R59" s="13"/>
      <c r="S59" s="13"/>
      <c r="T59" s="13" t="s">
        <v>148</v>
      </c>
      <c r="U59" s="13"/>
      <c r="V59" s="13" t="s">
        <v>153</v>
      </c>
      <c r="W59" s="13" t="s">
        <v>154</v>
      </c>
      <c r="X59" s="13" t="s">
        <v>155</v>
      </c>
      <c r="Y59" s="13"/>
      <c r="Z59" s="13" t="s">
        <v>156</v>
      </c>
      <c r="AA59" s="13" t="s">
        <v>554</v>
      </c>
      <c r="AB59" s="14">
        <v>358</v>
      </c>
      <c r="AC59" s="14">
        <f>BB59-AB59</f>
        <v>419</v>
      </c>
      <c r="AD59" s="22">
        <v>554</v>
      </c>
      <c r="AE59" s="22">
        <v>437</v>
      </c>
      <c r="AF59" s="22">
        <v>1768</v>
      </c>
      <c r="AG59" s="15">
        <v>501</v>
      </c>
      <c r="AH59" s="22">
        <v>481</v>
      </c>
      <c r="AI59" s="15">
        <v>632</v>
      </c>
      <c r="AJ59" s="88">
        <v>590</v>
      </c>
      <c r="AK59" s="88">
        <v>2204</v>
      </c>
      <c r="AL59" s="47">
        <v>1117</v>
      </c>
      <c r="AM59" s="88">
        <v>1338</v>
      </c>
      <c r="AN59" s="88">
        <v>2452</v>
      </c>
      <c r="AO59" s="88">
        <v>2429</v>
      </c>
      <c r="AP59" s="88">
        <v>7336</v>
      </c>
      <c r="AQ59" s="47">
        <v>2638</v>
      </c>
      <c r="AR59" s="88">
        <v>2878</v>
      </c>
      <c r="AS59" s="88">
        <v>4733</v>
      </c>
      <c r="AT59" s="47">
        <v>3967</v>
      </c>
      <c r="AU59" s="47">
        <v>14216</v>
      </c>
      <c r="AV59" s="88">
        <v>4316</v>
      </c>
      <c r="AW59" s="88">
        <v>4464</v>
      </c>
      <c r="AX59" s="88">
        <v>5834</v>
      </c>
      <c r="AY59" s="22">
        <v>4944</v>
      </c>
      <c r="AZ59" s="22">
        <v>19558</v>
      </c>
      <c r="BA59" s="49">
        <v>358</v>
      </c>
      <c r="BB59" s="50" t="s">
        <v>476</v>
      </c>
      <c r="BC59" s="90" t="s">
        <v>555</v>
      </c>
      <c r="BD59" s="49">
        <v>1768</v>
      </c>
      <c r="BE59" s="49">
        <v>501</v>
      </c>
      <c r="BF59" s="49">
        <v>982</v>
      </c>
      <c r="BG59" s="50">
        <v>1614</v>
      </c>
      <c r="BH59" s="50">
        <v>2204</v>
      </c>
      <c r="BI59" s="49">
        <v>1117</v>
      </c>
      <c r="BJ59" s="48"/>
      <c r="BK59" s="48"/>
      <c r="BL59" s="50">
        <v>7336</v>
      </c>
      <c r="BM59" s="49">
        <v>2638</v>
      </c>
      <c r="BN59" s="48"/>
      <c r="BO59" s="48"/>
      <c r="BP59" s="49">
        <v>14216</v>
      </c>
      <c r="BQ59" s="50">
        <v>4316</v>
      </c>
      <c r="BR59" s="48"/>
      <c r="BS59" s="48"/>
      <c r="BT59" s="50">
        <v>19558</v>
      </c>
      <c r="BU59" s="14"/>
      <c r="BV59" s="14"/>
      <c r="BW59" s="14"/>
      <c r="BX59" s="14"/>
      <c r="BY59" s="14"/>
      <c r="BZ59" s="14"/>
      <c r="CA59" s="14"/>
      <c r="CB59" s="14"/>
      <c r="CC59" s="14"/>
      <c r="CD59" s="14"/>
    </row>
    <row r="60" spans="1:82" ht="15" customHeight="1">
      <c r="A60" s="13" t="s">
        <v>556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 t="s">
        <v>557</v>
      </c>
      <c r="P60" s="13"/>
      <c r="Q60" s="13"/>
      <c r="R60" s="13"/>
      <c r="S60" s="13"/>
      <c r="T60" s="13" t="s">
        <v>148</v>
      </c>
      <c r="U60" s="13"/>
      <c r="V60" s="13" t="s">
        <v>153</v>
      </c>
      <c r="W60" s="13" t="s">
        <v>154</v>
      </c>
      <c r="X60" s="13" t="s">
        <v>155</v>
      </c>
      <c r="Y60" s="13"/>
      <c r="Z60" s="13" t="s">
        <v>156</v>
      </c>
      <c r="AA60" s="13" t="s">
        <v>558</v>
      </c>
      <c r="AB60" s="14">
        <v>1111</v>
      </c>
      <c r="AC60" s="77">
        <f>BB60-AB60</f>
        <v>1198</v>
      </c>
      <c r="AD60" s="22">
        <v>1209</v>
      </c>
      <c r="AE60" s="22">
        <v>1200</v>
      </c>
      <c r="AF60" s="22">
        <v>4718</v>
      </c>
      <c r="AG60" s="24">
        <v>1245</v>
      </c>
      <c r="AH60" s="22">
        <v>1355</v>
      </c>
      <c r="AI60" s="15">
        <v>1430</v>
      </c>
      <c r="AJ60" s="88">
        <v>1395</v>
      </c>
      <c r="AK60" s="88">
        <v>5425</v>
      </c>
      <c r="AL60" s="47">
        <v>1432</v>
      </c>
      <c r="AM60" s="88">
        <v>1506</v>
      </c>
      <c r="AN60" s="88">
        <v>1554</v>
      </c>
      <c r="AO60" s="88">
        <v>1509</v>
      </c>
      <c r="AP60" s="88">
        <v>6001</v>
      </c>
      <c r="AQ60" s="47">
        <v>1609</v>
      </c>
      <c r="AR60" s="88">
        <v>1651</v>
      </c>
      <c r="AS60" s="88">
        <v>1666</v>
      </c>
      <c r="AT60" s="47">
        <v>1699</v>
      </c>
      <c r="AU60" s="47">
        <v>6625</v>
      </c>
      <c r="AV60" s="88">
        <v>1837</v>
      </c>
      <c r="AW60" s="88">
        <v>2022</v>
      </c>
      <c r="AX60" s="88">
        <v>2175</v>
      </c>
      <c r="AY60" s="22">
        <v>2133</v>
      </c>
      <c r="AZ60" s="22">
        <v>8167</v>
      </c>
      <c r="BA60" s="66">
        <v>1111</v>
      </c>
      <c r="BB60" s="50" t="s">
        <v>482</v>
      </c>
      <c r="BC60" s="90" t="s">
        <v>559</v>
      </c>
      <c r="BD60" s="49">
        <v>4718</v>
      </c>
      <c r="BE60" s="66">
        <v>1245</v>
      </c>
      <c r="BF60" s="49">
        <v>2600</v>
      </c>
      <c r="BG60" s="50">
        <v>4030</v>
      </c>
      <c r="BH60" s="50">
        <v>5425</v>
      </c>
      <c r="BI60" s="49">
        <v>1432</v>
      </c>
      <c r="BJ60" s="48"/>
      <c r="BK60" s="48"/>
      <c r="BL60" s="50">
        <v>6001</v>
      </c>
      <c r="BM60" s="49">
        <v>1609</v>
      </c>
      <c r="BN60" s="48"/>
      <c r="BO60" s="48"/>
      <c r="BP60" s="49">
        <v>6625</v>
      </c>
      <c r="BQ60" s="50">
        <v>1837</v>
      </c>
      <c r="BR60" s="48"/>
      <c r="BS60" s="48"/>
      <c r="BT60" s="50">
        <v>8167</v>
      </c>
      <c r="BU60" s="14"/>
      <c r="BV60" s="14"/>
      <c r="BW60" s="14"/>
      <c r="BX60" s="14"/>
      <c r="BY60" s="14"/>
      <c r="BZ60" s="14"/>
      <c r="CA60" s="14"/>
      <c r="CB60" s="14"/>
      <c r="CC60" s="14"/>
      <c r="CD60" s="14"/>
    </row>
    <row r="61" spans="1:82" ht="15" customHeight="1">
      <c r="A61" s="13" t="s">
        <v>560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 t="s">
        <v>561</v>
      </c>
      <c r="P61" s="13"/>
      <c r="Q61" s="13"/>
      <c r="R61" s="13"/>
      <c r="S61" s="13"/>
      <c r="T61" s="13" t="s">
        <v>148</v>
      </c>
      <c r="U61" s="13"/>
      <c r="V61" s="13" t="s">
        <v>153</v>
      </c>
      <c r="W61" s="13" t="s">
        <v>154</v>
      </c>
      <c r="X61" s="13" t="s">
        <v>155</v>
      </c>
      <c r="Y61" s="13"/>
      <c r="Z61" s="13" t="s">
        <v>156</v>
      </c>
      <c r="AA61" s="13" t="s">
        <v>434</v>
      </c>
      <c r="AB61" s="14">
        <v>1469</v>
      </c>
      <c r="AC61" s="77">
        <f>BB61-AB61</f>
        <v>1617</v>
      </c>
      <c r="AD61" s="22">
        <v>1763</v>
      </c>
      <c r="AE61" s="22">
        <v>1637</v>
      </c>
      <c r="AF61" s="14">
        <f>AF59+AF60</f>
        <v>6486</v>
      </c>
      <c r="AG61" s="24">
        <v>1746</v>
      </c>
      <c r="AH61" s="22">
        <v>1836</v>
      </c>
      <c r="AI61" s="15">
        <v>2062</v>
      </c>
      <c r="AJ61" s="88">
        <v>1985</v>
      </c>
      <c r="AK61" s="88">
        <v>7629</v>
      </c>
      <c r="AL61" s="88">
        <f t="shared" ref="AL61:AZ61" si="11">AL59+AL60</f>
        <v>2549</v>
      </c>
      <c r="AM61" s="47">
        <f t="shared" si="11"/>
        <v>2844</v>
      </c>
      <c r="AN61" s="88">
        <f t="shared" si="11"/>
        <v>4006</v>
      </c>
      <c r="AO61" s="47">
        <f t="shared" si="11"/>
        <v>3938</v>
      </c>
      <c r="AP61" s="88">
        <f t="shared" si="11"/>
        <v>13337</v>
      </c>
      <c r="AQ61" s="88">
        <f t="shared" si="11"/>
        <v>4247</v>
      </c>
      <c r="AR61" s="88">
        <f t="shared" si="11"/>
        <v>4529</v>
      </c>
      <c r="AS61" s="88">
        <f t="shared" si="11"/>
        <v>6399</v>
      </c>
      <c r="AT61" s="88">
        <f t="shared" si="11"/>
        <v>5666</v>
      </c>
      <c r="AU61" s="88">
        <f t="shared" si="11"/>
        <v>20841</v>
      </c>
      <c r="AV61" s="88">
        <f t="shared" si="11"/>
        <v>6153</v>
      </c>
      <c r="AW61" s="88">
        <f t="shared" si="11"/>
        <v>6486</v>
      </c>
      <c r="AX61" s="88">
        <f t="shared" si="11"/>
        <v>8009</v>
      </c>
      <c r="AY61" s="88">
        <f t="shared" si="11"/>
        <v>7077</v>
      </c>
      <c r="AZ61" s="88">
        <f t="shared" si="11"/>
        <v>27725</v>
      </c>
      <c r="BA61" s="66">
        <v>1469</v>
      </c>
      <c r="BB61" s="50" t="s">
        <v>562</v>
      </c>
      <c r="BC61" s="90" t="s">
        <v>563</v>
      </c>
      <c r="BD61" s="49">
        <f>BD59+BD60</f>
        <v>6486</v>
      </c>
      <c r="BE61" s="66">
        <v>1746</v>
      </c>
      <c r="BF61" s="49">
        <v>3582</v>
      </c>
      <c r="BG61" s="50">
        <v>5644</v>
      </c>
      <c r="BH61" s="50">
        <v>7629</v>
      </c>
      <c r="BI61" s="50">
        <f>BI59+BI60</f>
        <v>2549</v>
      </c>
      <c r="BJ61" s="48"/>
      <c r="BK61" s="48"/>
      <c r="BL61" s="50">
        <f>BL59+BL60</f>
        <v>13337</v>
      </c>
      <c r="BM61" s="50">
        <f>BM59+BM60</f>
        <v>4247</v>
      </c>
      <c r="BN61" s="48"/>
      <c r="BO61" s="48"/>
      <c r="BP61" s="50">
        <f>BP59+BP60</f>
        <v>20841</v>
      </c>
      <c r="BQ61" s="50">
        <f>BQ59+BQ60</f>
        <v>6153</v>
      </c>
      <c r="BR61" s="48"/>
      <c r="BS61" s="48"/>
      <c r="BT61" s="50">
        <f>BT59+BT60</f>
        <v>27725</v>
      </c>
      <c r="BU61" s="14"/>
      <c r="BV61" s="14"/>
      <c r="BW61" s="14"/>
      <c r="BX61" s="14"/>
      <c r="BY61" s="14"/>
      <c r="BZ61" s="14"/>
      <c r="CA61" s="14"/>
      <c r="CB61" s="14"/>
      <c r="CC61" s="14"/>
      <c r="CD61" s="14"/>
    </row>
    <row r="62" spans="1:82" s="70" customFormat="1" ht="15" customHeight="1">
      <c r="A62" s="71" t="s">
        <v>564</v>
      </c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 t="s">
        <v>565</v>
      </c>
      <c r="P62" s="71"/>
      <c r="Q62" s="71"/>
      <c r="R62" s="71"/>
      <c r="S62" s="71"/>
      <c r="T62" s="71"/>
      <c r="U62" s="71"/>
      <c r="V62" s="71" t="s">
        <v>149</v>
      </c>
      <c r="W62" s="71"/>
      <c r="X62" s="71"/>
      <c r="Y62" s="71"/>
      <c r="Z62" s="71"/>
      <c r="AA62" s="71" t="s">
        <v>566</v>
      </c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74"/>
      <c r="BB62" s="74"/>
      <c r="BC62" s="74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/>
      <c r="BQ62" s="65"/>
      <c r="BR62" s="65"/>
      <c r="BS62" s="65"/>
      <c r="BT62" s="65"/>
      <c r="BU62" s="65"/>
      <c r="BV62" s="65"/>
      <c r="BW62" s="65"/>
      <c r="BX62" s="65"/>
      <c r="BY62" s="65"/>
      <c r="BZ62" s="65"/>
      <c r="CA62" s="65"/>
      <c r="CB62" s="65"/>
      <c r="CC62" s="65"/>
      <c r="CD62" s="65"/>
    </row>
    <row r="63" spans="1:82" s="75" customFormat="1" ht="15" customHeight="1">
      <c r="A63" s="76" t="s">
        <v>567</v>
      </c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 t="s">
        <v>568</v>
      </c>
      <c r="P63" s="76"/>
      <c r="Q63" s="76"/>
      <c r="R63" s="76"/>
      <c r="S63" s="76"/>
      <c r="T63" s="76" t="s">
        <v>148</v>
      </c>
      <c r="U63" s="76"/>
      <c r="V63" s="76" t="s">
        <v>153</v>
      </c>
      <c r="W63" s="76" t="s">
        <v>154</v>
      </c>
      <c r="X63" s="76" t="s">
        <v>179</v>
      </c>
      <c r="Y63" s="76"/>
      <c r="Z63" s="76" t="s">
        <v>156</v>
      </c>
      <c r="AA63" s="76" t="s">
        <v>569</v>
      </c>
      <c r="AB63" s="77"/>
      <c r="AC63" s="77"/>
      <c r="AD63" s="77"/>
      <c r="AE63" s="77"/>
      <c r="AF63" s="77"/>
      <c r="AG63" s="77"/>
      <c r="AH63" s="77">
        <v>10529</v>
      </c>
      <c r="AI63" s="15">
        <v>18928</v>
      </c>
      <c r="AJ63" s="15">
        <v>10733</v>
      </c>
      <c r="AK63" s="15">
        <v>51153</v>
      </c>
      <c r="AL63" s="15">
        <v>14682</v>
      </c>
      <c r="AM63" s="79">
        <v>15559</v>
      </c>
      <c r="AN63" s="22">
        <v>27439</v>
      </c>
      <c r="AO63" s="22">
        <v>16500</v>
      </c>
      <c r="AP63" s="22">
        <v>74180</v>
      </c>
      <c r="AQ63" s="22">
        <v>24808</v>
      </c>
      <c r="AR63" s="22">
        <v>23836</v>
      </c>
      <c r="AS63" s="22">
        <v>35439</v>
      </c>
      <c r="AT63" s="22">
        <v>18660</v>
      </c>
      <c r="AU63" s="22">
        <v>102743</v>
      </c>
      <c r="AV63" s="22">
        <v>23022</v>
      </c>
      <c r="AW63" s="22">
        <v>24290</v>
      </c>
      <c r="AX63" s="22">
        <v>40368</v>
      </c>
      <c r="AY63" s="22">
        <v>21632</v>
      </c>
      <c r="AZ63" s="22">
        <v>109312</v>
      </c>
      <c r="BA63" s="80"/>
      <c r="BB63" s="80"/>
      <c r="BC63" s="80"/>
      <c r="BD63" s="50"/>
      <c r="BE63" s="50"/>
      <c r="BF63" s="80">
        <v>21492</v>
      </c>
      <c r="BG63" s="82">
        <v>40420</v>
      </c>
      <c r="BH63" s="81">
        <v>51153</v>
      </c>
      <c r="BI63" s="50"/>
      <c r="BJ63" s="82">
        <v>30241</v>
      </c>
      <c r="BK63" s="28">
        <v>57680</v>
      </c>
      <c r="BL63" s="81">
        <v>74180</v>
      </c>
      <c r="BM63" s="81">
        <v>24808</v>
      </c>
      <c r="BN63" s="28">
        <v>48644</v>
      </c>
      <c r="BO63" s="28">
        <v>84083</v>
      </c>
      <c r="BP63" s="83">
        <v>102743</v>
      </c>
      <c r="BQ63" s="83">
        <v>23022</v>
      </c>
      <c r="BR63" s="28">
        <v>47312</v>
      </c>
      <c r="BS63" s="28">
        <v>87680</v>
      </c>
      <c r="BT63" s="81">
        <v>109312</v>
      </c>
      <c r="BU63" s="77"/>
      <c r="BV63" s="77"/>
      <c r="BW63" s="77"/>
      <c r="BX63" s="77"/>
      <c r="BY63" s="77"/>
      <c r="BZ63" s="14"/>
      <c r="CA63" s="14"/>
      <c r="CB63" s="14"/>
      <c r="CC63" s="14"/>
      <c r="CD63" s="14"/>
    </row>
    <row r="64" spans="1:82" s="75" customFormat="1" ht="15" customHeight="1">
      <c r="A64" s="76" t="s">
        <v>570</v>
      </c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 t="s">
        <v>571</v>
      </c>
      <c r="P64" s="76"/>
      <c r="Q64" s="76"/>
      <c r="R64" s="76"/>
      <c r="S64" s="76"/>
      <c r="T64" s="76" t="s">
        <v>148</v>
      </c>
      <c r="U64" s="76"/>
      <c r="V64" s="76" t="s">
        <v>153</v>
      </c>
      <c r="W64" s="76" t="s">
        <v>154</v>
      </c>
      <c r="X64" s="76" t="s">
        <v>179</v>
      </c>
      <c r="Y64" s="76"/>
      <c r="Z64" s="76" t="s">
        <v>156</v>
      </c>
      <c r="AA64" s="76" t="s">
        <v>572</v>
      </c>
      <c r="AB64" s="77"/>
      <c r="AC64" s="77"/>
      <c r="AD64" s="77"/>
      <c r="AE64" s="77"/>
      <c r="AF64" s="77"/>
      <c r="AG64" s="77"/>
      <c r="AH64" s="77">
        <v>-733</v>
      </c>
      <c r="AI64" s="15">
        <v>-712</v>
      </c>
      <c r="AJ64" s="15">
        <v>-607</v>
      </c>
      <c r="AK64" s="15">
        <v>-2605</v>
      </c>
      <c r="AL64" s="15">
        <v>-439</v>
      </c>
      <c r="AM64" s="79">
        <v>-398</v>
      </c>
      <c r="AN64" s="22">
        <v>-339</v>
      </c>
      <c r="AO64" s="22">
        <v>-505</v>
      </c>
      <c r="AP64" s="22">
        <v>-1681</v>
      </c>
      <c r="AQ64" s="22">
        <v>-532</v>
      </c>
      <c r="AR64" s="22">
        <v>-697</v>
      </c>
      <c r="AS64" s="22">
        <v>-793</v>
      </c>
      <c r="AT64" s="22">
        <v>-1063</v>
      </c>
      <c r="AU64" s="22">
        <v>-3085</v>
      </c>
      <c r="AV64" s="22">
        <v>-2074</v>
      </c>
      <c r="AW64" s="22">
        <v>-1165</v>
      </c>
      <c r="AX64" s="22">
        <v>-1233</v>
      </c>
      <c r="AY64" s="22">
        <v>-1036</v>
      </c>
      <c r="AZ64" s="22">
        <v>-5508</v>
      </c>
      <c r="BA64" s="80"/>
      <c r="BB64" s="80"/>
      <c r="BC64" s="80"/>
      <c r="BD64" s="50"/>
      <c r="BE64" s="50"/>
      <c r="BF64" s="80">
        <v>-1286</v>
      </c>
      <c r="BG64" s="82">
        <v>-1998</v>
      </c>
      <c r="BH64" s="81">
        <v>-2605</v>
      </c>
      <c r="BI64" s="50"/>
      <c r="BJ64" s="82">
        <v>-837</v>
      </c>
      <c r="BK64" s="28">
        <v>-1176</v>
      </c>
      <c r="BL64" s="81">
        <v>-1681</v>
      </c>
      <c r="BM64" s="81">
        <v>-532</v>
      </c>
      <c r="BN64" s="28">
        <v>-1229</v>
      </c>
      <c r="BO64" s="28">
        <v>-2022</v>
      </c>
      <c r="BP64" s="83">
        <v>-3085</v>
      </c>
      <c r="BQ64" s="83">
        <v>-2074</v>
      </c>
      <c r="BR64" s="28">
        <v>-3239</v>
      </c>
      <c r="BS64" s="28">
        <v>-4472</v>
      </c>
      <c r="BT64" s="81">
        <v>-5508</v>
      </c>
      <c r="BU64" s="77"/>
      <c r="BV64" s="77"/>
      <c r="BW64" s="77"/>
      <c r="BX64" s="77"/>
      <c r="BY64" s="77"/>
      <c r="BZ64" s="14"/>
      <c r="CA64" s="14"/>
      <c r="CB64" s="14"/>
      <c r="CC64" s="14"/>
      <c r="CD64" s="14"/>
    </row>
    <row r="65" spans="1:82" s="75" customFormat="1" ht="15" customHeight="1">
      <c r="A65" s="76" t="s">
        <v>573</v>
      </c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 t="s">
        <v>574</v>
      </c>
      <c r="P65" s="76"/>
      <c r="Q65" s="76"/>
      <c r="R65" s="76"/>
      <c r="S65" s="76"/>
      <c r="T65" s="76" t="s">
        <v>148</v>
      </c>
      <c r="U65" s="76"/>
      <c r="V65" s="76" t="s">
        <v>153</v>
      </c>
      <c r="W65" s="76" t="s">
        <v>154</v>
      </c>
      <c r="X65" s="76" t="s">
        <v>179</v>
      </c>
      <c r="Y65" s="76"/>
      <c r="Z65" s="76" t="s">
        <v>156</v>
      </c>
      <c r="AA65" s="76" t="s">
        <v>575</v>
      </c>
      <c r="AB65" s="77"/>
      <c r="AC65" s="77"/>
      <c r="AD65" s="77"/>
      <c r="AE65" s="77"/>
      <c r="AF65" s="77"/>
      <c r="AG65" s="77"/>
      <c r="AH65" s="77">
        <v>-1201</v>
      </c>
      <c r="AI65" s="15">
        <v>-1019</v>
      </c>
      <c r="AJ65" s="15">
        <v>-838</v>
      </c>
      <c r="AK65" s="15">
        <v>-4112</v>
      </c>
      <c r="AL65" s="15">
        <v>-1853</v>
      </c>
      <c r="AM65" s="79">
        <v>-2247</v>
      </c>
      <c r="AN65" s="22">
        <v>-3196</v>
      </c>
      <c r="AO65" s="22">
        <v>-2586</v>
      </c>
      <c r="AP65" s="22">
        <v>-9882</v>
      </c>
      <c r="AQ65" s="22">
        <v>-3388</v>
      </c>
      <c r="AR65" s="22">
        <v>-3383</v>
      </c>
      <c r="AS65" s="22">
        <v>-3828</v>
      </c>
      <c r="AT65" s="22">
        <v>-3541</v>
      </c>
      <c r="AU65" s="22">
        <v>-14140</v>
      </c>
      <c r="AV65" s="22">
        <v>-4290</v>
      </c>
      <c r="AW65" s="22">
        <v>-4805</v>
      </c>
      <c r="AX65" s="22">
        <v>-7097</v>
      </c>
      <c r="AY65" s="22">
        <v>-3854</v>
      </c>
      <c r="AZ65" s="22">
        <v>-20046</v>
      </c>
      <c r="BA65" s="80"/>
      <c r="BB65" s="80"/>
      <c r="BC65" s="80"/>
      <c r="BD65" s="50"/>
      <c r="BE65" s="50"/>
      <c r="BF65" s="80">
        <v>-2255</v>
      </c>
      <c r="BG65" s="82">
        <v>-3274</v>
      </c>
      <c r="BH65" s="81">
        <v>-4112</v>
      </c>
      <c r="BI65" s="50"/>
      <c r="BJ65" s="82">
        <v>-4100</v>
      </c>
      <c r="BK65" s="28">
        <v>-7296</v>
      </c>
      <c r="BL65" s="81">
        <v>-9882</v>
      </c>
      <c r="BM65" s="81">
        <v>-3388</v>
      </c>
      <c r="BN65" s="28">
        <v>-6771</v>
      </c>
      <c r="BO65" s="28">
        <v>-10599</v>
      </c>
      <c r="BP65" s="83">
        <v>-14140</v>
      </c>
      <c r="BQ65" s="83">
        <v>-4290</v>
      </c>
      <c r="BR65" s="28">
        <v>-9095</v>
      </c>
      <c r="BS65" s="28">
        <v>-16192</v>
      </c>
      <c r="BT65" s="81">
        <v>-20046</v>
      </c>
      <c r="BU65" s="77"/>
      <c r="BV65" s="77"/>
      <c r="BW65" s="77"/>
      <c r="BX65" s="77"/>
      <c r="BY65" s="77"/>
      <c r="BZ65" s="14"/>
      <c r="CA65" s="14"/>
      <c r="CB65" s="14"/>
      <c r="CC65" s="14"/>
      <c r="CD65" s="14"/>
    </row>
    <row r="66" spans="1:82" s="75" customFormat="1" ht="15" customHeight="1">
      <c r="A66" s="76" t="s">
        <v>576</v>
      </c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 t="s">
        <v>577</v>
      </c>
      <c r="P66" s="76"/>
      <c r="Q66" s="76"/>
      <c r="R66" s="76"/>
      <c r="S66" s="76"/>
      <c r="T66" s="76" t="s">
        <v>148</v>
      </c>
      <c r="U66" s="76"/>
      <c r="V66" s="76" t="s">
        <v>153</v>
      </c>
      <c r="W66" s="76" t="s">
        <v>154</v>
      </c>
      <c r="X66" s="76" t="s">
        <v>179</v>
      </c>
      <c r="Y66" s="76"/>
      <c r="Z66" s="76" t="s">
        <v>156</v>
      </c>
      <c r="AA66" s="76" t="s">
        <v>578</v>
      </c>
      <c r="AB66" s="77"/>
      <c r="AC66" s="77"/>
      <c r="AD66" s="77"/>
      <c r="AE66" s="77"/>
      <c r="AF66" s="77"/>
      <c r="AG66" s="77"/>
      <c r="AH66" s="77">
        <v>-1448</v>
      </c>
      <c r="AI66" s="15">
        <v>-2363</v>
      </c>
      <c r="AJ66" s="15">
        <v>-1971</v>
      </c>
      <c r="AK66" s="15">
        <v>-7216</v>
      </c>
      <c r="AL66" s="15">
        <v>-1572</v>
      </c>
      <c r="AM66" s="79">
        <v>-1888</v>
      </c>
      <c r="AN66" s="22">
        <v>-1450</v>
      </c>
      <c r="AO66" s="22">
        <v>-1888</v>
      </c>
      <c r="AP66" s="22">
        <v>-6798</v>
      </c>
      <c r="AQ66" s="22">
        <v>-1612</v>
      </c>
      <c r="AR66" s="22">
        <v>-1456</v>
      </c>
      <c r="AS66" s="22">
        <v>-1814</v>
      </c>
      <c r="AT66" s="22">
        <v>-2019</v>
      </c>
      <c r="AU66" s="22">
        <v>-6901</v>
      </c>
      <c r="AV66" s="22">
        <v>-3775</v>
      </c>
      <c r="AW66" s="22">
        <v>-2201</v>
      </c>
      <c r="AX66" s="22">
        <v>-2549</v>
      </c>
      <c r="AY66" s="22">
        <v>-3270</v>
      </c>
      <c r="AZ66" s="22">
        <v>-11795</v>
      </c>
      <c r="BA66" s="80"/>
      <c r="BB66" s="80"/>
      <c r="BC66" s="80"/>
      <c r="BD66" s="50"/>
      <c r="BE66" s="50"/>
      <c r="BF66" s="80">
        <v>-2882</v>
      </c>
      <c r="BG66" s="82">
        <v>-5245</v>
      </c>
      <c r="BH66" s="81">
        <v>-7216</v>
      </c>
      <c r="BI66" s="50"/>
      <c r="BJ66" s="82">
        <v>-3460</v>
      </c>
      <c r="BK66" s="28">
        <v>-4910</v>
      </c>
      <c r="BL66" s="81">
        <v>-6798</v>
      </c>
      <c r="BM66" s="81">
        <v>-1612</v>
      </c>
      <c r="BN66" s="28">
        <v>-3068</v>
      </c>
      <c r="BO66" s="28">
        <v>-4882</v>
      </c>
      <c r="BP66" s="83">
        <v>-6901</v>
      </c>
      <c r="BQ66" s="83">
        <v>-3775</v>
      </c>
      <c r="BR66" s="28">
        <v>-5976</v>
      </c>
      <c r="BS66" s="28">
        <v>-8525</v>
      </c>
      <c r="BT66" s="81">
        <v>-11795</v>
      </c>
      <c r="BU66" s="77"/>
      <c r="BV66" s="77"/>
      <c r="BW66" s="77"/>
      <c r="BX66" s="77"/>
      <c r="BY66" s="77"/>
      <c r="BZ66" s="14"/>
      <c r="CA66" s="14"/>
      <c r="CB66" s="14"/>
      <c r="CC66" s="14"/>
      <c r="CD66" s="14"/>
    </row>
    <row r="67" spans="1:82" s="75" customFormat="1" ht="15" customHeight="1">
      <c r="A67" s="76" t="s">
        <v>579</v>
      </c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 t="s">
        <v>580</v>
      </c>
      <c r="P67" s="76"/>
      <c r="Q67" s="76"/>
      <c r="R67" s="76"/>
      <c r="S67" s="76"/>
      <c r="T67" s="76" t="s">
        <v>148</v>
      </c>
      <c r="U67" s="76"/>
      <c r="V67" s="76" t="s">
        <v>153</v>
      </c>
      <c r="W67" s="76" t="s">
        <v>154</v>
      </c>
      <c r="X67" s="76" t="s">
        <v>179</v>
      </c>
      <c r="Y67" s="76"/>
      <c r="Z67" s="76" t="s">
        <v>156</v>
      </c>
      <c r="AA67" s="76" t="s">
        <v>581</v>
      </c>
      <c r="AB67" s="77"/>
      <c r="AC67" s="77"/>
      <c r="AD67" s="77"/>
      <c r="AE67" s="77"/>
      <c r="AF67" s="77"/>
      <c r="AG67" s="77"/>
      <c r="AH67" s="77">
        <v>-752</v>
      </c>
      <c r="AI67" s="15">
        <v>-2400</v>
      </c>
      <c r="AJ67" s="15">
        <v>-2205</v>
      </c>
      <c r="AK67" s="15">
        <v>-8118</v>
      </c>
      <c r="AL67" s="15">
        <v>-2004</v>
      </c>
      <c r="AM67" s="79">
        <v>-1981</v>
      </c>
      <c r="AN67" s="22">
        <v>-1790</v>
      </c>
      <c r="AO67" s="22">
        <v>-1989</v>
      </c>
      <c r="AP67" s="22">
        <v>-7764</v>
      </c>
      <c r="AQ67" s="22">
        <v>-1763</v>
      </c>
      <c r="AR67" s="22">
        <v>-1716</v>
      </c>
      <c r="AS67" s="22">
        <v>-3008</v>
      </c>
      <c r="AT67" s="22">
        <v>-2816</v>
      </c>
      <c r="AU67" s="22">
        <v>-9303</v>
      </c>
      <c r="AV67" s="22">
        <v>-4863</v>
      </c>
      <c r="AW67" s="22">
        <v>-2618</v>
      </c>
      <c r="AX67" s="22">
        <v>-2691</v>
      </c>
      <c r="AY67" s="22">
        <v>-4707</v>
      </c>
      <c r="AZ67" s="22">
        <v>-14879</v>
      </c>
      <c r="BA67" s="80"/>
      <c r="BB67" s="80"/>
      <c r="BC67" s="80"/>
      <c r="BD67" s="50"/>
      <c r="BE67" s="50"/>
      <c r="BF67" s="80">
        <v>-3513</v>
      </c>
      <c r="BG67" s="82">
        <v>-5913</v>
      </c>
      <c r="BH67" s="81">
        <v>-8118</v>
      </c>
      <c r="BI67" s="50"/>
      <c r="BJ67" s="82">
        <v>-3985</v>
      </c>
      <c r="BK67" s="28">
        <v>-5775</v>
      </c>
      <c r="BL67" s="81">
        <v>-7764</v>
      </c>
      <c r="BM67" s="81">
        <v>-1763</v>
      </c>
      <c r="BN67" s="28">
        <v>-3479</v>
      </c>
      <c r="BO67" s="28">
        <v>-6487</v>
      </c>
      <c r="BP67" s="83">
        <v>-9303</v>
      </c>
      <c r="BQ67" s="83">
        <v>-4863</v>
      </c>
      <c r="BR67" s="28">
        <v>-7481</v>
      </c>
      <c r="BS67" s="28">
        <v>-10172</v>
      </c>
      <c r="BT67" s="81">
        <v>-14879</v>
      </c>
      <c r="BU67" s="77"/>
      <c r="BV67" s="77"/>
      <c r="BW67" s="77"/>
      <c r="BX67" s="77"/>
      <c r="BY67" s="77"/>
      <c r="BZ67" s="14"/>
      <c r="CA67" s="14"/>
      <c r="CB67" s="14"/>
      <c r="CC67" s="14"/>
      <c r="CD67" s="14"/>
    </row>
    <row r="68" spans="1:82" s="75" customFormat="1" ht="15" customHeight="1">
      <c r="A68" s="76" t="s">
        <v>582</v>
      </c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 t="s">
        <v>583</v>
      </c>
      <c r="P68" s="76"/>
      <c r="Q68" s="76"/>
      <c r="R68" s="76"/>
      <c r="S68" s="76"/>
      <c r="T68" s="76" t="s">
        <v>148</v>
      </c>
      <c r="U68" s="76"/>
      <c r="V68" s="76" t="s">
        <v>153</v>
      </c>
      <c r="W68" s="76" t="s">
        <v>154</v>
      </c>
      <c r="X68" s="76" t="s">
        <v>179</v>
      </c>
      <c r="Y68" s="76"/>
      <c r="Z68" s="76" t="s">
        <v>156</v>
      </c>
      <c r="AA68" s="76" t="s">
        <v>434</v>
      </c>
      <c r="AB68" s="77"/>
      <c r="AC68" s="77"/>
      <c r="AD68" s="77"/>
      <c r="AE68" s="77"/>
      <c r="AF68" s="77"/>
      <c r="AG68" s="77"/>
      <c r="AH68" s="77">
        <v>6395</v>
      </c>
      <c r="AI68" s="15">
        <v>12434</v>
      </c>
      <c r="AJ68" s="15">
        <v>5112</v>
      </c>
      <c r="AK68" s="15">
        <v>29102</v>
      </c>
      <c r="AL68" s="15">
        <v>8814</v>
      </c>
      <c r="AM68" s="79">
        <v>9045</v>
      </c>
      <c r="AN68" s="22">
        <v>20664</v>
      </c>
      <c r="AO68" s="22">
        <v>9532</v>
      </c>
      <c r="AP68" s="22">
        <v>48055</v>
      </c>
      <c r="AQ68" s="22">
        <v>17513</v>
      </c>
      <c r="AR68" s="22">
        <v>16584</v>
      </c>
      <c r="AS68" s="22">
        <v>25996</v>
      </c>
      <c r="AT68" s="22">
        <v>9221</v>
      </c>
      <c r="AU68" s="22">
        <v>69314</v>
      </c>
      <c r="AV68" s="22">
        <v>8020</v>
      </c>
      <c r="AW68" s="22">
        <v>13501</v>
      </c>
      <c r="AX68" s="22">
        <v>26798</v>
      </c>
      <c r="AY68" s="22">
        <v>8765</v>
      </c>
      <c r="AZ68" s="22">
        <v>57084</v>
      </c>
      <c r="BA68" s="80"/>
      <c r="BB68" s="80"/>
      <c r="BC68" s="80"/>
      <c r="BD68" s="50"/>
      <c r="BE68" s="50"/>
      <c r="BF68" s="80">
        <v>11556</v>
      </c>
      <c r="BG68" s="82">
        <v>23990</v>
      </c>
      <c r="BH68" s="81">
        <v>29102</v>
      </c>
      <c r="BI68" s="50"/>
      <c r="BJ68" s="82">
        <v>17859</v>
      </c>
      <c r="BK68" s="28">
        <v>38523</v>
      </c>
      <c r="BL68" s="81">
        <v>48055</v>
      </c>
      <c r="BM68" s="81">
        <v>17513</v>
      </c>
      <c r="BN68" s="28">
        <v>34097</v>
      </c>
      <c r="BO68" s="28">
        <v>60093</v>
      </c>
      <c r="BP68" s="83">
        <v>69314</v>
      </c>
      <c r="BQ68" s="83">
        <v>8020</v>
      </c>
      <c r="BR68" s="28">
        <v>21521</v>
      </c>
      <c r="BS68" s="28">
        <v>48319</v>
      </c>
      <c r="BT68" s="81">
        <v>57084</v>
      </c>
      <c r="BU68" s="77"/>
      <c r="BV68" s="77"/>
      <c r="BW68" s="77"/>
      <c r="BX68" s="77"/>
      <c r="BY68" s="77"/>
      <c r="BZ68" s="14"/>
      <c r="CA68" s="14"/>
      <c r="CB68" s="14"/>
      <c r="CC68" s="14"/>
      <c r="CD68" s="14"/>
    </row>
    <row r="69" spans="1:82" ht="15" customHeight="1">
      <c r="A69" s="10" t="s">
        <v>584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 t="s">
        <v>585</v>
      </c>
      <c r="P69" s="10"/>
      <c r="Q69" s="10"/>
      <c r="R69" s="10"/>
      <c r="S69" s="10"/>
      <c r="T69" s="10"/>
      <c r="U69" s="10"/>
      <c r="V69" s="10" t="s">
        <v>149</v>
      </c>
      <c r="W69" s="10"/>
      <c r="X69" s="10"/>
      <c r="Y69" s="10"/>
      <c r="Z69" s="10"/>
      <c r="AA69" s="10" t="s">
        <v>586</v>
      </c>
      <c r="AB69" s="18"/>
      <c r="AC69" s="18"/>
      <c r="AD69" s="18"/>
      <c r="AE69" s="18"/>
      <c r="AF69" s="18"/>
      <c r="AG69" s="19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64"/>
      <c r="BB69" s="64"/>
      <c r="BC69" s="64"/>
      <c r="BD69" s="65"/>
      <c r="BE69" s="65"/>
      <c r="BF69" s="85"/>
      <c r="BG69" s="85"/>
      <c r="BH69" s="65"/>
      <c r="BI69" s="65"/>
      <c r="BJ69" s="65"/>
      <c r="BK69" s="65"/>
      <c r="BL69" s="65"/>
      <c r="BM69" s="65"/>
      <c r="BN69" s="65"/>
      <c r="BO69" s="65"/>
      <c r="BP69" s="65"/>
      <c r="BQ69" s="65"/>
      <c r="BR69" s="65"/>
      <c r="BS69" s="65"/>
      <c r="BT69" s="65"/>
      <c r="BU69" s="65"/>
      <c r="BV69" s="65"/>
      <c r="BW69" s="65"/>
      <c r="BX69" s="65"/>
      <c r="BY69" s="65"/>
      <c r="BZ69" s="65"/>
      <c r="CA69" s="65"/>
      <c r="CB69" s="65"/>
      <c r="CC69" s="65"/>
      <c r="CD69" s="65"/>
    </row>
    <row r="70" spans="1:82" ht="15" customHeight="1">
      <c r="A70" s="13" t="s">
        <v>587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 t="s">
        <v>588</v>
      </c>
      <c r="P70" s="13"/>
      <c r="Q70" s="13"/>
      <c r="R70" s="13"/>
      <c r="S70" s="13"/>
      <c r="T70" s="13" t="s">
        <v>148</v>
      </c>
      <c r="U70" s="13"/>
      <c r="V70" s="13" t="s">
        <v>153</v>
      </c>
      <c r="W70" s="13" t="s">
        <v>154</v>
      </c>
      <c r="X70" s="13" t="s">
        <v>155</v>
      </c>
      <c r="Y70" s="13"/>
      <c r="Z70" s="13" t="s">
        <v>156</v>
      </c>
      <c r="AA70" s="13" t="s">
        <v>589</v>
      </c>
      <c r="AB70" s="14">
        <v>593</v>
      </c>
      <c r="AC70" s="23" t="s">
        <v>590</v>
      </c>
      <c r="AD70" s="23">
        <v>1413</v>
      </c>
      <c r="AE70" s="22">
        <v>1015</v>
      </c>
      <c r="AF70" s="88">
        <v>4176</v>
      </c>
      <c r="AG70" s="15">
        <v>983</v>
      </c>
      <c r="AH70" s="15">
        <v>506</v>
      </c>
      <c r="AI70" s="22">
        <v>1467</v>
      </c>
      <c r="AJ70" s="22">
        <v>1047</v>
      </c>
      <c r="AK70" s="22">
        <v>4003</v>
      </c>
      <c r="AL70" s="22">
        <v>894</v>
      </c>
      <c r="AM70" s="22">
        <v>1183</v>
      </c>
      <c r="AN70" s="22">
        <v>590</v>
      </c>
      <c r="AO70" s="22">
        <v>1226</v>
      </c>
      <c r="AP70" s="22">
        <v>3893</v>
      </c>
      <c r="AQ70" s="22">
        <v>1128</v>
      </c>
      <c r="AR70" s="22">
        <v>1369</v>
      </c>
      <c r="AS70" s="22">
        <v>1328</v>
      </c>
      <c r="AT70" s="22">
        <v>1680</v>
      </c>
      <c r="AU70" s="22">
        <v>5505</v>
      </c>
      <c r="AV70" s="22">
        <v>3816</v>
      </c>
      <c r="AW70" s="22">
        <v>1566</v>
      </c>
      <c r="AX70" s="22">
        <v>1582</v>
      </c>
      <c r="AY70" s="22">
        <v>1951</v>
      </c>
      <c r="AZ70" s="22">
        <v>8915</v>
      </c>
      <c r="BA70" s="21" t="s">
        <v>591</v>
      </c>
      <c r="BB70" s="90" t="s">
        <v>592</v>
      </c>
      <c r="BC70" s="90" t="s">
        <v>593</v>
      </c>
      <c r="BD70" s="50">
        <v>4176</v>
      </c>
      <c r="BE70" s="49">
        <v>983</v>
      </c>
      <c r="BF70" s="48"/>
      <c r="BG70" s="48"/>
      <c r="BH70" s="49">
        <v>4003</v>
      </c>
      <c r="BI70" s="50">
        <v>894</v>
      </c>
      <c r="BJ70" s="48"/>
      <c r="BK70" s="48"/>
      <c r="BL70" s="50">
        <v>3893</v>
      </c>
      <c r="BM70" s="50">
        <v>1128</v>
      </c>
      <c r="BN70" s="48"/>
      <c r="BO70" s="48"/>
      <c r="BP70" s="50">
        <v>5505</v>
      </c>
      <c r="BQ70" s="50">
        <v>3816</v>
      </c>
      <c r="BR70" s="48"/>
      <c r="BS70" s="48"/>
      <c r="BT70" s="50">
        <v>8915</v>
      </c>
      <c r="BU70" s="14"/>
      <c r="BV70" s="14"/>
      <c r="BW70" s="14"/>
      <c r="BX70" s="14"/>
      <c r="BY70" s="14"/>
      <c r="BZ70" s="14"/>
      <c r="CA70" s="14"/>
      <c r="CB70" s="14"/>
      <c r="CC70" s="14"/>
      <c r="CD70" s="14"/>
    </row>
    <row r="71" spans="1:82" ht="15" customHeight="1">
      <c r="A71" s="13" t="s">
        <v>594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 t="s">
        <v>595</v>
      </c>
      <c r="P71" s="13"/>
      <c r="Q71" s="13"/>
      <c r="R71" s="13"/>
      <c r="S71" s="13"/>
      <c r="T71" s="13" t="s">
        <v>148</v>
      </c>
      <c r="U71" s="13"/>
      <c r="V71" s="13" t="s">
        <v>153</v>
      </c>
      <c r="W71" s="13" t="s">
        <v>154</v>
      </c>
      <c r="X71" s="13" t="s">
        <v>155</v>
      </c>
      <c r="Y71" s="13"/>
      <c r="Z71" s="13" t="s">
        <v>156</v>
      </c>
      <c r="AA71" s="13" t="s">
        <v>596</v>
      </c>
      <c r="AB71" s="14">
        <v>245</v>
      </c>
      <c r="AC71" s="31" t="s">
        <v>597</v>
      </c>
      <c r="AD71" s="23">
        <v>1266</v>
      </c>
      <c r="AE71" s="22">
        <v>1665</v>
      </c>
      <c r="AF71" s="88">
        <v>3876</v>
      </c>
      <c r="AG71" s="24">
        <v>1284</v>
      </c>
      <c r="AH71" s="15">
        <v>1273</v>
      </c>
      <c r="AI71" s="22">
        <v>1561</v>
      </c>
      <c r="AJ71" s="22">
        <v>1585</v>
      </c>
      <c r="AK71" s="22">
        <v>5703</v>
      </c>
      <c r="AL71" s="22">
        <v>1276</v>
      </c>
      <c r="AM71" s="22">
        <v>1451</v>
      </c>
      <c r="AN71" s="22">
        <v>1591</v>
      </c>
      <c r="AO71" s="22">
        <v>1394</v>
      </c>
      <c r="AP71" s="22">
        <v>5712</v>
      </c>
      <c r="AQ71" s="22">
        <v>1332</v>
      </c>
      <c r="AR71" s="22">
        <v>1686</v>
      </c>
      <c r="AS71" s="22">
        <v>1895</v>
      </c>
      <c r="AT71" s="22">
        <v>2461</v>
      </c>
      <c r="AU71" s="22">
        <v>7374</v>
      </c>
      <c r="AV71" s="22">
        <v>6512</v>
      </c>
      <c r="AW71" s="22">
        <v>3078</v>
      </c>
      <c r="AX71" s="22">
        <v>2987</v>
      </c>
      <c r="AY71" s="22">
        <v>2801</v>
      </c>
      <c r="AZ71" s="22">
        <v>15378</v>
      </c>
      <c r="BA71" s="21" t="s">
        <v>598</v>
      </c>
      <c r="BB71" s="90" t="s">
        <v>599</v>
      </c>
      <c r="BC71" s="90" t="s">
        <v>600</v>
      </c>
      <c r="BD71" s="50">
        <v>3876</v>
      </c>
      <c r="BE71" s="66">
        <v>1284</v>
      </c>
      <c r="BF71" s="48"/>
      <c r="BG71" s="48"/>
      <c r="BH71" s="49">
        <v>5703</v>
      </c>
      <c r="BI71" s="50">
        <v>1276</v>
      </c>
      <c r="BJ71" s="48"/>
      <c r="BK71" s="48"/>
      <c r="BL71" s="50">
        <v>5712</v>
      </c>
      <c r="BM71" s="50">
        <v>1332</v>
      </c>
      <c r="BN71" s="48"/>
      <c r="BO71" s="48"/>
      <c r="BP71" s="50">
        <v>7374</v>
      </c>
      <c r="BQ71" s="50">
        <v>6512</v>
      </c>
      <c r="BR71" s="48"/>
      <c r="BS71" s="48"/>
      <c r="BT71" s="50">
        <v>15378</v>
      </c>
      <c r="BU71" s="14"/>
      <c r="BV71" s="14"/>
      <c r="BW71" s="14"/>
      <c r="BX71" s="14"/>
      <c r="BY71" s="14"/>
      <c r="BZ71" s="14"/>
      <c r="CA71" s="14"/>
      <c r="CB71" s="14"/>
      <c r="CC71" s="14"/>
      <c r="CD71" s="14"/>
    </row>
    <row r="72" spans="1:82" ht="15" customHeight="1">
      <c r="A72" s="13" t="s">
        <v>601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 t="s">
        <v>602</v>
      </c>
      <c r="P72" s="13"/>
      <c r="Q72" s="13"/>
      <c r="R72" s="13"/>
      <c r="S72" s="13"/>
      <c r="T72" s="13" t="s">
        <v>148</v>
      </c>
      <c r="U72" s="13"/>
      <c r="V72" s="13" t="s">
        <v>153</v>
      </c>
      <c r="W72" s="13" t="s">
        <v>154</v>
      </c>
      <c r="X72" s="13" t="s">
        <v>155</v>
      </c>
      <c r="Y72" s="13"/>
      <c r="Z72" s="13" t="s">
        <v>156</v>
      </c>
      <c r="AA72" s="13" t="s">
        <v>603</v>
      </c>
      <c r="AB72" s="14">
        <v>62</v>
      </c>
      <c r="AC72" s="31" t="s">
        <v>604</v>
      </c>
      <c r="AD72" s="31">
        <v>402</v>
      </c>
      <c r="AE72" s="22">
        <v>598</v>
      </c>
      <c r="AF72" s="88">
        <v>1235</v>
      </c>
      <c r="AG72" s="15">
        <v>497</v>
      </c>
      <c r="AH72" s="15">
        <v>403</v>
      </c>
      <c r="AI72" s="22">
        <v>492</v>
      </c>
      <c r="AJ72" s="22">
        <v>571</v>
      </c>
      <c r="AK72" s="22">
        <v>1963</v>
      </c>
      <c r="AL72" s="22">
        <v>447</v>
      </c>
      <c r="AM72" s="22">
        <v>478</v>
      </c>
      <c r="AN72" s="22">
        <v>386</v>
      </c>
      <c r="AO72" s="22">
        <v>461</v>
      </c>
      <c r="AP72" s="22">
        <v>1772</v>
      </c>
      <c r="AQ72" s="22">
        <v>396</v>
      </c>
      <c r="AR72" s="22">
        <v>501</v>
      </c>
      <c r="AS72" s="22">
        <v>469</v>
      </c>
      <c r="AT72" s="22">
        <v>671</v>
      </c>
      <c r="AU72" s="22">
        <v>2037</v>
      </c>
      <c r="AV72" s="22">
        <v>2063</v>
      </c>
      <c r="AW72" s="22">
        <v>746</v>
      </c>
      <c r="AX72" s="22">
        <v>838</v>
      </c>
      <c r="AY72" s="22">
        <v>764</v>
      </c>
      <c r="AZ72" s="22">
        <v>4411</v>
      </c>
      <c r="BA72" s="21" t="s">
        <v>605</v>
      </c>
      <c r="BB72" s="90" t="s">
        <v>606</v>
      </c>
      <c r="BC72" s="90" t="s">
        <v>607</v>
      </c>
      <c r="BD72" s="50">
        <v>1235</v>
      </c>
      <c r="BE72" s="49">
        <v>497</v>
      </c>
      <c r="BF72" s="48"/>
      <c r="BG72" s="48"/>
      <c r="BH72" s="49">
        <v>1963</v>
      </c>
      <c r="BI72" s="50">
        <v>447</v>
      </c>
      <c r="BJ72" s="48"/>
      <c r="BK72" s="48"/>
      <c r="BL72" s="50">
        <v>1772</v>
      </c>
      <c r="BM72" s="50">
        <v>396</v>
      </c>
      <c r="BN72" s="48"/>
      <c r="BO72" s="48"/>
      <c r="BP72" s="50">
        <v>2037</v>
      </c>
      <c r="BQ72" s="50">
        <v>2063</v>
      </c>
      <c r="BR72" s="48"/>
      <c r="BS72" s="48"/>
      <c r="BT72" s="50">
        <v>4411</v>
      </c>
      <c r="BU72" s="14"/>
      <c r="BV72" s="14"/>
      <c r="BW72" s="14"/>
      <c r="BX72" s="14"/>
      <c r="BY72" s="14"/>
      <c r="BZ72" s="14"/>
      <c r="CA72" s="14"/>
      <c r="CB72" s="14"/>
      <c r="CC72" s="14"/>
      <c r="CD72" s="14"/>
    </row>
    <row r="73" spans="1:82" ht="15" customHeight="1">
      <c r="A73" s="13" t="s">
        <v>608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 t="s">
        <v>609</v>
      </c>
      <c r="P73" s="13"/>
      <c r="Q73" s="13"/>
      <c r="R73" s="13"/>
      <c r="S73" s="13"/>
      <c r="T73" s="13" t="s">
        <v>148</v>
      </c>
      <c r="U73" s="13"/>
      <c r="V73" s="13" t="s">
        <v>153</v>
      </c>
      <c r="W73" s="13" t="s">
        <v>154</v>
      </c>
      <c r="X73" s="13" t="s">
        <v>155</v>
      </c>
      <c r="Y73" s="13"/>
      <c r="Z73" s="13" t="s">
        <v>156</v>
      </c>
      <c r="AA73" s="13" t="s">
        <v>610</v>
      </c>
      <c r="AB73" s="14">
        <v>173</v>
      </c>
      <c r="AC73" s="31" t="s">
        <v>611</v>
      </c>
      <c r="AD73" s="23">
        <v>1232</v>
      </c>
      <c r="AE73" s="22">
        <v>1354</v>
      </c>
      <c r="AF73" s="88">
        <v>3741</v>
      </c>
      <c r="AG73" s="24">
        <v>1231</v>
      </c>
      <c r="AH73" s="15">
        <v>982</v>
      </c>
      <c r="AI73" s="22">
        <v>850</v>
      </c>
      <c r="AJ73" s="22">
        <v>1350</v>
      </c>
      <c r="AK73" s="22">
        <v>4413</v>
      </c>
      <c r="AL73" s="22">
        <v>1077</v>
      </c>
      <c r="AM73" s="22">
        <v>1139</v>
      </c>
      <c r="AN73" s="22">
        <v>1177</v>
      </c>
      <c r="AO73" s="22">
        <v>1225</v>
      </c>
      <c r="AP73" s="22">
        <v>4618</v>
      </c>
      <c r="AQ73" s="22">
        <v>1163</v>
      </c>
      <c r="AR73" s="22">
        <v>1130</v>
      </c>
      <c r="AS73" s="22">
        <v>1423</v>
      </c>
      <c r="AT73" s="22">
        <v>1443</v>
      </c>
      <c r="AU73" s="22">
        <v>5159</v>
      </c>
      <c r="AV73" s="22">
        <v>3987</v>
      </c>
      <c r="AW73" s="22">
        <v>1653</v>
      </c>
      <c r="AX73" s="22">
        <v>1553</v>
      </c>
      <c r="AY73" s="22">
        <v>1594</v>
      </c>
      <c r="AZ73" s="22">
        <v>8787</v>
      </c>
      <c r="BA73" s="21" t="s">
        <v>612</v>
      </c>
      <c r="BB73" s="90" t="s">
        <v>590</v>
      </c>
      <c r="BC73" s="90" t="s">
        <v>613</v>
      </c>
      <c r="BD73" s="50">
        <v>3741</v>
      </c>
      <c r="BE73" s="66">
        <v>1231</v>
      </c>
      <c r="BF73" s="48"/>
      <c r="BG73" s="48"/>
      <c r="BH73" s="49">
        <v>4413</v>
      </c>
      <c r="BI73" s="50">
        <v>1077</v>
      </c>
      <c r="BJ73" s="48"/>
      <c r="BK73" s="48"/>
      <c r="BL73" s="50">
        <v>4618</v>
      </c>
      <c r="BM73" s="50">
        <v>1163</v>
      </c>
      <c r="BN73" s="48"/>
      <c r="BO73" s="48"/>
      <c r="BP73" s="50">
        <v>5159</v>
      </c>
      <c r="BQ73" s="50">
        <v>3987</v>
      </c>
      <c r="BR73" s="48"/>
      <c r="BS73" s="48"/>
      <c r="BT73" s="50">
        <v>8787</v>
      </c>
      <c r="BU73" s="14"/>
      <c r="BV73" s="14"/>
      <c r="BW73" s="14"/>
      <c r="BX73" s="14"/>
      <c r="BY73" s="14"/>
      <c r="BZ73" s="14"/>
      <c r="CA73" s="14"/>
      <c r="CB73" s="14"/>
      <c r="CC73" s="14"/>
      <c r="CD73" s="14"/>
    </row>
    <row r="74" spans="1:82" ht="15" customHeight="1">
      <c r="A74" s="13" t="s">
        <v>614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 t="s">
        <v>615</v>
      </c>
      <c r="P74" s="13"/>
      <c r="Q74" s="13"/>
      <c r="R74" s="13"/>
      <c r="S74" s="13"/>
      <c r="T74" s="13" t="s">
        <v>148</v>
      </c>
      <c r="U74" s="13"/>
      <c r="V74" s="13" t="s">
        <v>153</v>
      </c>
      <c r="W74" s="13" t="s">
        <v>154</v>
      </c>
      <c r="X74" s="13" t="s">
        <v>155</v>
      </c>
      <c r="Y74" s="13"/>
      <c r="Z74" s="13" t="s">
        <v>156</v>
      </c>
      <c r="AA74" s="13" t="s">
        <v>434</v>
      </c>
      <c r="AB74" s="14">
        <v>1073</v>
      </c>
      <c r="AC74" s="23" t="s">
        <v>616</v>
      </c>
      <c r="AD74" s="23">
        <v>4313</v>
      </c>
      <c r="AE74" s="22">
        <v>4632</v>
      </c>
      <c r="AF74" s="88">
        <v>13028</v>
      </c>
      <c r="AG74" s="24">
        <v>3995</v>
      </c>
      <c r="AH74" s="15">
        <v>3164</v>
      </c>
      <c r="AI74" s="22">
        <v>4370</v>
      </c>
      <c r="AJ74" s="22">
        <v>4553</v>
      </c>
      <c r="AK74" s="22">
        <v>16082</v>
      </c>
      <c r="AL74" s="22">
        <v>3694</v>
      </c>
      <c r="AM74" s="22">
        <v>4251</v>
      </c>
      <c r="AN74" s="22">
        <v>3744</v>
      </c>
      <c r="AO74" s="22">
        <v>4306</v>
      </c>
      <c r="AP74" s="22">
        <v>15995</v>
      </c>
      <c r="AQ74" s="22">
        <v>4019</v>
      </c>
      <c r="AR74" s="22">
        <v>4686</v>
      </c>
      <c r="AS74" s="22">
        <v>5115</v>
      </c>
      <c r="AT74" s="22">
        <v>6255</v>
      </c>
      <c r="AU74" s="22">
        <v>20075</v>
      </c>
      <c r="AV74" s="22">
        <v>16378</v>
      </c>
      <c r="AW74" s="22">
        <v>7043</v>
      </c>
      <c r="AX74" s="22">
        <v>6960</v>
      </c>
      <c r="AY74" s="22">
        <v>7110</v>
      </c>
      <c r="AZ74" s="22">
        <v>37491</v>
      </c>
      <c r="BA74" s="16" t="s">
        <v>617</v>
      </c>
      <c r="BB74" s="90" t="s">
        <v>618</v>
      </c>
      <c r="BC74" s="90" t="s">
        <v>619</v>
      </c>
      <c r="BD74" s="50">
        <v>13028</v>
      </c>
      <c r="BE74" s="66">
        <v>3995</v>
      </c>
      <c r="BF74" s="48"/>
      <c r="BG74" s="48"/>
      <c r="BH74" s="49">
        <v>16082</v>
      </c>
      <c r="BI74" s="50">
        <v>3694</v>
      </c>
      <c r="BJ74" s="48"/>
      <c r="BK74" s="48"/>
      <c r="BL74" s="50">
        <v>15995</v>
      </c>
      <c r="BM74" s="50">
        <v>4019</v>
      </c>
      <c r="BN74" s="48"/>
      <c r="BO74" s="48"/>
      <c r="BP74" s="50">
        <v>20075</v>
      </c>
      <c r="BQ74" s="50">
        <v>16378</v>
      </c>
      <c r="BR74" s="48"/>
      <c r="BS74" s="48"/>
      <c r="BT74" s="50">
        <v>37491</v>
      </c>
      <c r="BU74" s="14"/>
      <c r="BV74" s="14"/>
      <c r="BW74" s="14"/>
      <c r="BX74" s="14"/>
      <c r="BY74" s="14"/>
      <c r="BZ74" s="14"/>
      <c r="CA74" s="14"/>
      <c r="CB74" s="14"/>
      <c r="CC74" s="14"/>
      <c r="CD74" s="14"/>
    </row>
    <row r="75" spans="1:82" s="33" customFormat="1" ht="15" customHeight="1">
      <c r="A75" s="34" t="s">
        <v>620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 t="s">
        <v>621</v>
      </c>
      <c r="P75" s="34"/>
      <c r="Q75" s="34"/>
      <c r="R75" s="34"/>
      <c r="S75" s="34"/>
      <c r="T75" s="34"/>
      <c r="U75" s="34">
        <v>19</v>
      </c>
      <c r="V75" s="34"/>
      <c r="W75" s="34"/>
      <c r="X75" s="34"/>
      <c r="Y75" s="34"/>
      <c r="Z75" s="34"/>
      <c r="AA75" s="34"/>
      <c r="AB75" s="40"/>
      <c r="AC75" s="38"/>
      <c r="AD75" s="38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  <c r="AX75" s="104"/>
      <c r="AY75" s="104"/>
      <c r="AZ75" s="104"/>
      <c r="BA75" s="40"/>
      <c r="BB75" s="38"/>
      <c r="BC75" s="38"/>
      <c r="BD75" s="104"/>
      <c r="BE75" s="104"/>
      <c r="BF75" s="104"/>
      <c r="BG75" s="104"/>
      <c r="BH75" s="104"/>
      <c r="BI75" s="104"/>
      <c r="BJ75" s="104"/>
      <c r="BK75" s="104"/>
      <c r="BL75" s="104"/>
      <c r="BM75" s="104"/>
      <c r="BN75" s="104"/>
      <c r="BO75" s="104"/>
      <c r="BP75" s="104"/>
      <c r="BQ75" s="104"/>
      <c r="BR75" s="104"/>
      <c r="BS75" s="104"/>
      <c r="BT75" s="104"/>
      <c r="BU75" s="38"/>
      <c r="BV75" s="38"/>
      <c r="BW75" s="38"/>
      <c r="BX75" s="38"/>
      <c r="BY75" s="38"/>
      <c r="BZ75" s="38"/>
      <c r="CA75" s="38"/>
      <c r="CB75" s="38"/>
      <c r="CC75" s="38"/>
      <c r="CD75" s="38"/>
    </row>
    <row r="76" spans="1:82" s="33" customFormat="1" ht="15" customHeight="1">
      <c r="A76" s="39" t="s">
        <v>622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 t="s">
        <v>623</v>
      </c>
      <c r="P76" s="39"/>
      <c r="Q76" s="39"/>
      <c r="R76" s="39"/>
      <c r="S76" s="39"/>
      <c r="T76" s="39"/>
      <c r="U76" s="39">
        <v>19</v>
      </c>
      <c r="V76" s="39" t="s">
        <v>149</v>
      </c>
      <c r="W76" s="39"/>
      <c r="X76" s="39"/>
      <c r="Y76" s="39"/>
      <c r="Z76" s="39"/>
      <c r="AA76" s="39" t="s">
        <v>344</v>
      </c>
      <c r="AB76" s="105"/>
      <c r="AC76" s="38"/>
      <c r="AD76" s="38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4"/>
      <c r="BA76" s="105"/>
      <c r="BB76" s="38"/>
      <c r="BC76" s="38"/>
      <c r="BD76" s="104"/>
      <c r="BE76" s="104"/>
      <c r="BF76" s="104"/>
      <c r="BG76" s="104"/>
      <c r="BH76" s="104"/>
      <c r="BI76" s="104"/>
      <c r="BJ76" s="104"/>
      <c r="BK76" s="104"/>
      <c r="BL76" s="104"/>
      <c r="BM76" s="104"/>
      <c r="BN76" s="104"/>
      <c r="BO76" s="104"/>
      <c r="BP76" s="104"/>
      <c r="BQ76" s="104"/>
      <c r="BR76" s="104"/>
      <c r="BS76" s="104"/>
      <c r="BT76" s="104"/>
      <c r="BU76" s="38"/>
      <c r="BV76" s="38"/>
      <c r="BW76" s="38"/>
      <c r="BX76" s="38"/>
      <c r="BY76" s="38"/>
      <c r="BZ76" s="38"/>
      <c r="CA76" s="38"/>
      <c r="CB76" s="38"/>
      <c r="CC76" s="38"/>
      <c r="CD76" s="38"/>
    </row>
    <row r="77" spans="1:82" s="33" customFormat="1" ht="15" customHeight="1">
      <c r="A77" s="34" t="s">
        <v>624</v>
      </c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 t="s">
        <v>625</v>
      </c>
      <c r="P77" s="34"/>
      <c r="Q77" s="34"/>
      <c r="R77" s="34"/>
      <c r="S77" s="34"/>
      <c r="T77" s="34"/>
      <c r="U77" s="34">
        <v>19</v>
      </c>
      <c r="V77" s="34" t="s">
        <v>153</v>
      </c>
      <c r="W77" s="34" t="s">
        <v>154</v>
      </c>
      <c r="X77" s="34" t="s">
        <v>155</v>
      </c>
      <c r="Y77" s="34"/>
      <c r="Z77" s="34" t="s">
        <v>376</v>
      </c>
      <c r="AA77" s="34" t="s">
        <v>383</v>
      </c>
      <c r="AB77" s="40">
        <f t="shared" ref="AB77:BG77" si="12">SUM(AB12,AB13)-AB14</f>
        <v>0</v>
      </c>
      <c r="AC77" s="41">
        <f t="shared" si="12"/>
        <v>0</v>
      </c>
      <c r="AD77" s="41">
        <f t="shared" si="12"/>
        <v>0</v>
      </c>
      <c r="AE77" s="41">
        <f t="shared" si="12"/>
        <v>0</v>
      </c>
      <c r="AF77" s="41">
        <f t="shared" si="12"/>
        <v>0</v>
      </c>
      <c r="AG77" s="41">
        <f t="shared" si="12"/>
        <v>0</v>
      </c>
      <c r="AH77" s="41">
        <f t="shared" si="12"/>
        <v>0</v>
      </c>
      <c r="AI77" s="41">
        <f t="shared" si="12"/>
        <v>0</v>
      </c>
      <c r="AJ77" s="41">
        <f t="shared" si="12"/>
        <v>0</v>
      </c>
      <c r="AK77" s="41">
        <f t="shared" si="12"/>
        <v>0</v>
      </c>
      <c r="AL77" s="41">
        <f t="shared" si="12"/>
        <v>0</v>
      </c>
      <c r="AM77" s="41">
        <f t="shared" si="12"/>
        <v>0</v>
      </c>
      <c r="AN77" s="41">
        <f t="shared" si="12"/>
        <v>0</v>
      </c>
      <c r="AO77" s="41">
        <f t="shared" si="12"/>
        <v>0</v>
      </c>
      <c r="AP77" s="41">
        <f t="shared" si="12"/>
        <v>0</v>
      </c>
      <c r="AQ77" s="41">
        <f t="shared" si="12"/>
        <v>0</v>
      </c>
      <c r="AR77" s="41">
        <f t="shared" si="12"/>
        <v>0</v>
      </c>
      <c r="AS77" s="41">
        <f t="shared" si="12"/>
        <v>0</v>
      </c>
      <c r="AT77" s="41">
        <f t="shared" si="12"/>
        <v>0</v>
      </c>
      <c r="AU77" s="41">
        <f t="shared" si="12"/>
        <v>0</v>
      </c>
      <c r="AV77" s="41">
        <f t="shared" si="12"/>
        <v>0</v>
      </c>
      <c r="AW77" s="41">
        <f t="shared" si="12"/>
        <v>0</v>
      </c>
      <c r="AX77" s="41">
        <f t="shared" si="12"/>
        <v>0</v>
      </c>
      <c r="AY77" s="41">
        <f t="shared" si="12"/>
        <v>0</v>
      </c>
      <c r="AZ77" s="41">
        <f t="shared" si="12"/>
        <v>0</v>
      </c>
      <c r="BA77" s="41">
        <f t="shared" si="12"/>
        <v>0</v>
      </c>
      <c r="BB77" s="41">
        <f t="shared" si="12"/>
        <v>0</v>
      </c>
      <c r="BC77" s="41">
        <f t="shared" si="12"/>
        <v>0</v>
      </c>
      <c r="BD77" s="41">
        <f t="shared" si="12"/>
        <v>0</v>
      </c>
      <c r="BE77" s="41">
        <f t="shared" si="12"/>
        <v>0</v>
      </c>
      <c r="BF77" s="41">
        <f t="shared" si="12"/>
        <v>0</v>
      </c>
      <c r="BG77" s="41">
        <f t="shared" si="12"/>
        <v>0</v>
      </c>
      <c r="BH77" s="41">
        <f t="shared" ref="BH77:BZ77" si="13">SUM(BH12,BH13)-BH14</f>
        <v>0</v>
      </c>
      <c r="BI77" s="41">
        <f t="shared" si="13"/>
        <v>0</v>
      </c>
      <c r="BJ77" s="41">
        <f t="shared" si="13"/>
        <v>0</v>
      </c>
      <c r="BK77" s="41">
        <f t="shared" si="13"/>
        <v>0</v>
      </c>
      <c r="BL77" s="41">
        <f t="shared" si="13"/>
        <v>0</v>
      </c>
      <c r="BM77" s="41">
        <f t="shared" si="13"/>
        <v>0</v>
      </c>
      <c r="BN77" s="41">
        <f t="shared" si="13"/>
        <v>0</v>
      </c>
      <c r="BO77" s="41">
        <f t="shared" si="13"/>
        <v>0</v>
      </c>
      <c r="BP77" s="41">
        <f t="shared" si="13"/>
        <v>0</v>
      </c>
      <c r="BQ77" s="41">
        <f t="shared" si="13"/>
        <v>0</v>
      </c>
      <c r="BR77" s="41">
        <f t="shared" si="13"/>
        <v>0</v>
      </c>
      <c r="BS77" s="41">
        <f t="shared" si="13"/>
        <v>0</v>
      </c>
      <c r="BT77" s="41">
        <f t="shared" si="13"/>
        <v>0</v>
      </c>
      <c r="BU77" s="41">
        <f t="shared" si="13"/>
        <v>0</v>
      </c>
      <c r="BV77" s="41">
        <f t="shared" si="13"/>
        <v>0</v>
      </c>
      <c r="BW77" s="41">
        <f t="shared" si="13"/>
        <v>0</v>
      </c>
      <c r="BX77" s="41">
        <f t="shared" si="13"/>
        <v>0</v>
      </c>
      <c r="BY77" s="41">
        <f t="shared" si="13"/>
        <v>0</v>
      </c>
      <c r="BZ77" s="41">
        <f t="shared" si="13"/>
        <v>0</v>
      </c>
      <c r="CA77" s="38"/>
      <c r="CB77" s="38"/>
      <c r="CC77" s="38"/>
      <c r="CD77" s="38"/>
    </row>
    <row r="78" spans="1:82" s="33" customFormat="1" ht="15" customHeight="1">
      <c r="A78" s="34" t="s">
        <v>626</v>
      </c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 t="s">
        <v>627</v>
      </c>
      <c r="P78" s="34"/>
      <c r="Q78" s="34"/>
      <c r="R78" s="34"/>
      <c r="S78" s="34"/>
      <c r="T78" s="34"/>
      <c r="U78" s="34">
        <v>19</v>
      </c>
      <c r="V78" s="34" t="s">
        <v>153</v>
      </c>
      <c r="W78" s="34" t="s">
        <v>154</v>
      </c>
      <c r="X78" s="34" t="s">
        <v>155</v>
      </c>
      <c r="Y78" s="34"/>
      <c r="Z78" s="34" t="s">
        <v>156</v>
      </c>
      <c r="AA78" s="34" t="s">
        <v>465</v>
      </c>
      <c r="AB78" s="40">
        <f t="shared" ref="AB78:BG78" si="14">SUM(AB36,AB37)-AB38</f>
        <v>0</v>
      </c>
      <c r="AC78" s="41">
        <f t="shared" si="14"/>
        <v>-13559</v>
      </c>
      <c r="AD78" s="41">
        <f t="shared" si="14"/>
        <v>0</v>
      </c>
      <c r="AE78" s="41">
        <f t="shared" si="14"/>
        <v>0</v>
      </c>
      <c r="AF78" s="41">
        <f t="shared" si="14"/>
        <v>0</v>
      </c>
      <c r="AG78" s="41">
        <f t="shared" si="14"/>
        <v>0</v>
      </c>
      <c r="AH78" s="41">
        <f t="shared" si="14"/>
        <v>0</v>
      </c>
      <c r="AI78" s="41">
        <f t="shared" si="14"/>
        <v>0</v>
      </c>
      <c r="AJ78" s="41">
        <f t="shared" si="14"/>
        <v>0</v>
      </c>
      <c r="AK78" s="41">
        <f t="shared" si="14"/>
        <v>0</v>
      </c>
      <c r="AL78" s="41">
        <f t="shared" si="14"/>
        <v>0</v>
      </c>
      <c r="AM78" s="41">
        <f t="shared" si="14"/>
        <v>0</v>
      </c>
      <c r="AN78" s="41">
        <f t="shared" si="14"/>
        <v>0</v>
      </c>
      <c r="AO78" s="41">
        <f t="shared" si="14"/>
        <v>0</v>
      </c>
      <c r="AP78" s="41">
        <f t="shared" si="14"/>
        <v>0</v>
      </c>
      <c r="AQ78" s="41">
        <f t="shared" si="14"/>
        <v>0</v>
      </c>
      <c r="AR78" s="41">
        <f t="shared" si="14"/>
        <v>0</v>
      </c>
      <c r="AS78" s="41">
        <f t="shared" si="14"/>
        <v>0</v>
      </c>
      <c r="AT78" s="41">
        <f t="shared" si="14"/>
        <v>0</v>
      </c>
      <c r="AU78" s="41">
        <f t="shared" si="14"/>
        <v>0</v>
      </c>
      <c r="AV78" s="41">
        <f t="shared" si="14"/>
        <v>0</v>
      </c>
      <c r="AW78" s="41">
        <f t="shared" si="14"/>
        <v>0</v>
      </c>
      <c r="AX78" s="41">
        <f t="shared" si="14"/>
        <v>0</v>
      </c>
      <c r="AY78" s="41">
        <f t="shared" si="14"/>
        <v>0</v>
      </c>
      <c r="AZ78" s="41">
        <f t="shared" si="14"/>
        <v>0</v>
      </c>
      <c r="BA78" s="41">
        <f t="shared" si="14"/>
        <v>-13348</v>
      </c>
      <c r="BB78" s="41">
        <f t="shared" si="14"/>
        <v>-26907</v>
      </c>
      <c r="BC78" s="41">
        <f t="shared" si="14"/>
        <v>0</v>
      </c>
      <c r="BD78" s="41">
        <f t="shared" si="14"/>
        <v>0</v>
      </c>
      <c r="BE78" s="41">
        <f t="shared" si="14"/>
        <v>0</v>
      </c>
      <c r="BF78" s="41">
        <f t="shared" si="14"/>
        <v>0</v>
      </c>
      <c r="BG78" s="41">
        <f t="shared" si="14"/>
        <v>0</v>
      </c>
      <c r="BH78" s="41">
        <f t="shared" ref="BH78:BZ78" si="15">SUM(BH36,BH37)-BH38</f>
        <v>0</v>
      </c>
      <c r="BI78" s="41">
        <f t="shared" si="15"/>
        <v>0</v>
      </c>
      <c r="BJ78" s="41">
        <f t="shared" si="15"/>
        <v>0</v>
      </c>
      <c r="BK78" s="41">
        <f t="shared" si="15"/>
        <v>0</v>
      </c>
      <c r="BL78" s="41">
        <f t="shared" si="15"/>
        <v>0</v>
      </c>
      <c r="BM78" s="41">
        <f t="shared" si="15"/>
        <v>0</v>
      </c>
      <c r="BN78" s="41">
        <f t="shared" si="15"/>
        <v>0</v>
      </c>
      <c r="BO78" s="41">
        <f t="shared" si="15"/>
        <v>0</v>
      </c>
      <c r="BP78" s="41">
        <f t="shared" si="15"/>
        <v>0</v>
      </c>
      <c r="BQ78" s="41">
        <f t="shared" si="15"/>
        <v>0</v>
      </c>
      <c r="BR78" s="41">
        <f t="shared" si="15"/>
        <v>0</v>
      </c>
      <c r="BS78" s="41">
        <f t="shared" si="15"/>
        <v>0</v>
      </c>
      <c r="BT78" s="41">
        <f t="shared" si="15"/>
        <v>0</v>
      </c>
      <c r="BU78" s="41">
        <f t="shared" si="15"/>
        <v>0</v>
      </c>
      <c r="BV78" s="41">
        <f t="shared" si="15"/>
        <v>0</v>
      </c>
      <c r="BW78" s="41">
        <f t="shared" si="15"/>
        <v>0</v>
      </c>
      <c r="BX78" s="41">
        <f t="shared" si="15"/>
        <v>0</v>
      </c>
      <c r="BY78" s="41">
        <f t="shared" si="15"/>
        <v>0</v>
      </c>
      <c r="BZ78" s="41">
        <f t="shared" si="15"/>
        <v>0</v>
      </c>
      <c r="CA78" s="38"/>
      <c r="CB78" s="38"/>
      <c r="CC78" s="38"/>
      <c r="CD78" s="38"/>
    </row>
    <row r="79" spans="1:82" s="33" customFormat="1" ht="15" customHeight="1">
      <c r="A79" s="34" t="s">
        <v>628</v>
      </c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 t="s">
        <v>629</v>
      </c>
      <c r="P79" s="34"/>
      <c r="Q79" s="34"/>
      <c r="R79" s="34"/>
      <c r="S79" s="34"/>
      <c r="T79" s="34"/>
      <c r="U79" s="34">
        <v>19</v>
      </c>
      <c r="V79" s="34" t="s">
        <v>153</v>
      </c>
      <c r="W79" s="34" t="s">
        <v>154</v>
      </c>
      <c r="X79" s="34" t="s">
        <v>155</v>
      </c>
      <c r="Y79" s="34"/>
      <c r="Z79" s="34" t="s">
        <v>156</v>
      </c>
      <c r="AA79" s="34" t="s">
        <v>485</v>
      </c>
      <c r="AB79" s="40">
        <f t="shared" ref="AB79:BG79" si="16">SUM(AB40,AB41)-AB42</f>
        <v>0</v>
      </c>
      <c r="AC79" s="41">
        <f t="shared" si="16"/>
        <v>-1617</v>
      </c>
      <c r="AD79" s="41">
        <f t="shared" si="16"/>
        <v>0</v>
      </c>
      <c r="AE79" s="41">
        <f t="shared" si="16"/>
        <v>0</v>
      </c>
      <c r="AF79" s="41">
        <f t="shared" si="16"/>
        <v>0</v>
      </c>
      <c r="AG79" s="41">
        <f t="shared" si="16"/>
        <v>0</v>
      </c>
      <c r="AH79" s="41">
        <f t="shared" si="16"/>
        <v>0</v>
      </c>
      <c r="AI79" s="41">
        <f t="shared" si="16"/>
        <v>0</v>
      </c>
      <c r="AJ79" s="41">
        <f t="shared" si="16"/>
        <v>0</v>
      </c>
      <c r="AK79" s="41">
        <f t="shared" si="16"/>
        <v>0</v>
      </c>
      <c r="AL79" s="41">
        <f t="shared" si="16"/>
        <v>0</v>
      </c>
      <c r="AM79" s="41">
        <f t="shared" si="16"/>
        <v>0</v>
      </c>
      <c r="AN79" s="41">
        <f t="shared" si="16"/>
        <v>0</v>
      </c>
      <c r="AO79" s="41">
        <f t="shared" si="16"/>
        <v>0</v>
      </c>
      <c r="AP79" s="41">
        <f t="shared" si="16"/>
        <v>0</v>
      </c>
      <c r="AQ79" s="41">
        <f t="shared" si="16"/>
        <v>0</v>
      </c>
      <c r="AR79" s="41">
        <f t="shared" si="16"/>
        <v>0</v>
      </c>
      <c r="AS79" s="41">
        <f t="shared" si="16"/>
        <v>0</v>
      </c>
      <c r="AT79" s="41">
        <f t="shared" si="16"/>
        <v>0</v>
      </c>
      <c r="AU79" s="41">
        <f t="shared" si="16"/>
        <v>0</v>
      </c>
      <c r="AV79" s="41">
        <f t="shared" si="16"/>
        <v>0</v>
      </c>
      <c r="AW79" s="41">
        <f t="shared" si="16"/>
        <v>0</v>
      </c>
      <c r="AX79" s="41">
        <f t="shared" si="16"/>
        <v>0</v>
      </c>
      <c r="AY79" s="41">
        <f t="shared" si="16"/>
        <v>0</v>
      </c>
      <c r="AZ79" s="41">
        <f t="shared" si="16"/>
        <v>0</v>
      </c>
      <c r="BA79" s="41">
        <f t="shared" si="16"/>
        <v>-1469</v>
      </c>
      <c r="BB79" s="41">
        <f t="shared" si="16"/>
        <v>-3086</v>
      </c>
      <c r="BC79" s="41">
        <f t="shared" si="16"/>
        <v>0</v>
      </c>
      <c r="BD79" s="41">
        <f t="shared" si="16"/>
        <v>0</v>
      </c>
      <c r="BE79" s="41">
        <f t="shared" si="16"/>
        <v>0</v>
      </c>
      <c r="BF79" s="41">
        <f t="shared" si="16"/>
        <v>0</v>
      </c>
      <c r="BG79" s="41">
        <f t="shared" si="16"/>
        <v>0</v>
      </c>
      <c r="BH79" s="41">
        <f t="shared" ref="BH79:BZ79" si="17">SUM(BH40,BH41)-BH42</f>
        <v>0</v>
      </c>
      <c r="BI79" s="41">
        <f t="shared" si="17"/>
        <v>0</v>
      </c>
      <c r="BJ79" s="41">
        <f t="shared" si="17"/>
        <v>0</v>
      </c>
      <c r="BK79" s="41">
        <f t="shared" si="17"/>
        <v>0</v>
      </c>
      <c r="BL79" s="41">
        <f t="shared" si="17"/>
        <v>0</v>
      </c>
      <c r="BM79" s="41">
        <f t="shared" si="17"/>
        <v>0</v>
      </c>
      <c r="BN79" s="41">
        <f t="shared" si="17"/>
        <v>0</v>
      </c>
      <c r="BO79" s="41">
        <f t="shared" si="17"/>
        <v>0</v>
      </c>
      <c r="BP79" s="41">
        <f t="shared" si="17"/>
        <v>0</v>
      </c>
      <c r="BQ79" s="41">
        <f t="shared" si="17"/>
        <v>0</v>
      </c>
      <c r="BR79" s="41">
        <f t="shared" si="17"/>
        <v>0</v>
      </c>
      <c r="BS79" s="41">
        <f t="shared" si="17"/>
        <v>0</v>
      </c>
      <c r="BT79" s="41">
        <f t="shared" si="17"/>
        <v>0</v>
      </c>
      <c r="BU79" s="41">
        <f t="shared" si="17"/>
        <v>0</v>
      </c>
      <c r="BV79" s="41">
        <f t="shared" si="17"/>
        <v>0</v>
      </c>
      <c r="BW79" s="41">
        <f t="shared" si="17"/>
        <v>0</v>
      </c>
      <c r="BX79" s="41">
        <f t="shared" si="17"/>
        <v>0</v>
      </c>
      <c r="BY79" s="41">
        <f t="shared" si="17"/>
        <v>0</v>
      </c>
      <c r="BZ79" s="41">
        <f t="shared" si="17"/>
        <v>0</v>
      </c>
      <c r="CA79" s="38"/>
      <c r="CB79" s="38"/>
      <c r="CC79" s="38"/>
      <c r="CD79" s="38"/>
    </row>
    <row r="80" spans="1:82" s="33" customFormat="1" ht="15" customHeight="1">
      <c r="A80" s="34" t="s">
        <v>630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 t="s">
        <v>631</v>
      </c>
      <c r="P80" s="34"/>
      <c r="Q80" s="34"/>
      <c r="R80" s="34"/>
      <c r="S80" s="34"/>
      <c r="T80" s="34"/>
      <c r="U80" s="34">
        <v>19</v>
      </c>
      <c r="V80" s="34" t="s">
        <v>153</v>
      </c>
      <c r="W80" s="34" t="s">
        <v>154</v>
      </c>
      <c r="X80" s="34" t="s">
        <v>155</v>
      </c>
      <c r="Y80" s="34"/>
      <c r="Z80" s="34" t="s">
        <v>156</v>
      </c>
      <c r="AA80" s="34" t="s">
        <v>419</v>
      </c>
      <c r="AB80" s="40">
        <f t="shared" ref="AB80:BG80" si="18">AB26+AB27+AB28+AB29-AB30</f>
        <v>0</v>
      </c>
      <c r="AC80" s="41">
        <f t="shared" si="18"/>
        <v>0</v>
      </c>
      <c r="AD80" s="41">
        <f t="shared" si="18"/>
        <v>0</v>
      </c>
      <c r="AE80" s="41">
        <f t="shared" si="18"/>
        <v>0</v>
      </c>
      <c r="AF80" s="41">
        <f t="shared" si="18"/>
        <v>0</v>
      </c>
      <c r="AG80" s="41">
        <f t="shared" si="18"/>
        <v>0</v>
      </c>
      <c r="AH80" s="41">
        <f t="shared" si="18"/>
        <v>0</v>
      </c>
      <c r="AI80" s="41">
        <f t="shared" si="18"/>
        <v>0</v>
      </c>
      <c r="AJ80" s="41">
        <f t="shared" si="18"/>
        <v>0</v>
      </c>
      <c r="AK80" s="41">
        <f t="shared" si="18"/>
        <v>0</v>
      </c>
      <c r="AL80" s="41">
        <f t="shared" si="18"/>
        <v>0</v>
      </c>
      <c r="AM80" s="41">
        <f t="shared" si="18"/>
        <v>0</v>
      </c>
      <c r="AN80" s="41">
        <f t="shared" si="18"/>
        <v>0</v>
      </c>
      <c r="AO80" s="41">
        <f t="shared" si="18"/>
        <v>0</v>
      </c>
      <c r="AP80" s="41">
        <f t="shared" si="18"/>
        <v>0</v>
      </c>
      <c r="AQ80" s="41">
        <f t="shared" si="18"/>
        <v>0</v>
      </c>
      <c r="AR80" s="41">
        <f t="shared" si="18"/>
        <v>0</v>
      </c>
      <c r="AS80" s="41">
        <f t="shared" si="18"/>
        <v>0</v>
      </c>
      <c r="AT80" s="41">
        <f t="shared" si="18"/>
        <v>0</v>
      </c>
      <c r="AU80" s="41">
        <f t="shared" si="18"/>
        <v>0</v>
      </c>
      <c r="AV80" s="41">
        <f t="shared" si="18"/>
        <v>0</v>
      </c>
      <c r="AW80" s="41">
        <f t="shared" si="18"/>
        <v>0</v>
      </c>
      <c r="AX80" s="41">
        <f t="shared" si="18"/>
        <v>0</v>
      </c>
      <c r="AY80" s="41">
        <f t="shared" si="18"/>
        <v>0</v>
      </c>
      <c r="AZ80" s="41">
        <f t="shared" si="18"/>
        <v>0</v>
      </c>
      <c r="BA80" s="41">
        <f t="shared" si="18"/>
        <v>0</v>
      </c>
      <c r="BB80" s="41">
        <f t="shared" si="18"/>
        <v>0</v>
      </c>
      <c r="BC80" s="41">
        <f t="shared" si="18"/>
        <v>0</v>
      </c>
      <c r="BD80" s="41">
        <f t="shared" si="18"/>
        <v>0</v>
      </c>
      <c r="BE80" s="41">
        <f t="shared" si="18"/>
        <v>0</v>
      </c>
      <c r="BF80" s="41">
        <f t="shared" si="18"/>
        <v>0</v>
      </c>
      <c r="BG80" s="41">
        <f t="shared" si="18"/>
        <v>0</v>
      </c>
      <c r="BH80" s="41">
        <f t="shared" ref="BH80:BZ80" si="19">BH26+BH27+BH28+BH29-BH30</f>
        <v>0</v>
      </c>
      <c r="BI80" s="41">
        <f t="shared" si="19"/>
        <v>0</v>
      </c>
      <c r="BJ80" s="41">
        <f t="shared" si="19"/>
        <v>0</v>
      </c>
      <c r="BK80" s="41">
        <f t="shared" si="19"/>
        <v>0</v>
      </c>
      <c r="BL80" s="41">
        <f t="shared" si="19"/>
        <v>0</v>
      </c>
      <c r="BM80" s="41">
        <f t="shared" si="19"/>
        <v>0</v>
      </c>
      <c r="BN80" s="41">
        <f t="shared" si="19"/>
        <v>0</v>
      </c>
      <c r="BO80" s="41">
        <f t="shared" si="19"/>
        <v>0</v>
      </c>
      <c r="BP80" s="41">
        <f t="shared" si="19"/>
        <v>0</v>
      </c>
      <c r="BQ80" s="41">
        <f t="shared" si="19"/>
        <v>0</v>
      </c>
      <c r="BR80" s="41">
        <f t="shared" si="19"/>
        <v>0</v>
      </c>
      <c r="BS80" s="41">
        <f t="shared" si="19"/>
        <v>0</v>
      </c>
      <c r="BT80" s="41">
        <f t="shared" si="19"/>
        <v>0</v>
      </c>
      <c r="BU80" s="41">
        <f t="shared" si="19"/>
        <v>0</v>
      </c>
      <c r="BV80" s="41">
        <f t="shared" si="19"/>
        <v>0</v>
      </c>
      <c r="BW80" s="41">
        <f t="shared" si="19"/>
        <v>0</v>
      </c>
      <c r="BX80" s="41">
        <f t="shared" si="19"/>
        <v>0</v>
      </c>
      <c r="BY80" s="41">
        <f t="shared" si="19"/>
        <v>0</v>
      </c>
      <c r="BZ80" s="41">
        <f t="shared" si="19"/>
        <v>0</v>
      </c>
      <c r="CA80" s="38"/>
      <c r="CB80" s="38"/>
      <c r="CC80" s="38"/>
      <c r="CD80" s="38"/>
    </row>
    <row r="81" spans="1:82" s="33" customFormat="1" ht="15" customHeight="1">
      <c r="A81" s="34" t="s">
        <v>632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 t="s">
        <v>633</v>
      </c>
      <c r="P81" s="34"/>
      <c r="Q81" s="34"/>
      <c r="R81" s="34"/>
      <c r="S81" s="34"/>
      <c r="T81" s="34"/>
      <c r="U81" s="34">
        <v>19</v>
      </c>
      <c r="V81" s="34" t="s">
        <v>153</v>
      </c>
      <c r="W81" s="34" t="s">
        <v>154</v>
      </c>
      <c r="X81" s="34" t="s">
        <v>155</v>
      </c>
      <c r="Y81" s="34"/>
      <c r="Z81" s="34" t="s">
        <v>156</v>
      </c>
      <c r="AA81" s="34" t="s">
        <v>516</v>
      </c>
      <c r="AB81" s="41">
        <f t="shared" ref="AB81:BG81" si="20">SUM(AB38,AB44,AB43,AB48,AB49,AB42,AB47,AB45)-AB50</f>
        <v>0</v>
      </c>
      <c r="AC81" s="41">
        <f t="shared" si="20"/>
        <v>-16829</v>
      </c>
      <c r="AD81" s="41">
        <f t="shared" si="20"/>
        <v>0</v>
      </c>
      <c r="AE81" s="41">
        <f t="shared" si="20"/>
        <v>0</v>
      </c>
      <c r="AF81" s="41">
        <f t="shared" si="20"/>
        <v>0</v>
      </c>
      <c r="AG81" s="41">
        <f t="shared" si="20"/>
        <v>0</v>
      </c>
      <c r="AH81" s="41">
        <f t="shared" si="20"/>
        <v>0</v>
      </c>
      <c r="AI81" s="41">
        <f t="shared" si="20"/>
        <v>0</v>
      </c>
      <c r="AJ81" s="41">
        <f t="shared" si="20"/>
        <v>0</v>
      </c>
      <c r="AK81" s="41">
        <f t="shared" si="20"/>
        <v>0</v>
      </c>
      <c r="AL81" s="41">
        <f t="shared" si="20"/>
        <v>0</v>
      </c>
      <c r="AM81" s="41">
        <f t="shared" si="20"/>
        <v>0</v>
      </c>
      <c r="AN81" s="41">
        <f t="shared" si="20"/>
        <v>0</v>
      </c>
      <c r="AO81" s="41">
        <f t="shared" si="20"/>
        <v>0</v>
      </c>
      <c r="AP81" s="41">
        <f t="shared" si="20"/>
        <v>0</v>
      </c>
      <c r="AQ81" s="41">
        <f t="shared" si="20"/>
        <v>0</v>
      </c>
      <c r="AR81" s="41">
        <f t="shared" si="20"/>
        <v>0</v>
      </c>
      <c r="AS81" s="41">
        <f t="shared" si="20"/>
        <v>0</v>
      </c>
      <c r="AT81" s="41">
        <f t="shared" si="20"/>
        <v>0</v>
      </c>
      <c r="AU81" s="41">
        <f t="shared" si="20"/>
        <v>0</v>
      </c>
      <c r="AV81" s="41">
        <f t="shared" si="20"/>
        <v>0</v>
      </c>
      <c r="AW81" s="41">
        <f t="shared" si="20"/>
        <v>0</v>
      </c>
      <c r="AX81" s="41">
        <f t="shared" si="20"/>
        <v>0</v>
      </c>
      <c r="AY81" s="41">
        <f t="shared" si="20"/>
        <v>0</v>
      </c>
      <c r="AZ81" s="41">
        <f t="shared" si="20"/>
        <v>0</v>
      </c>
      <c r="BA81" s="41">
        <f t="shared" si="20"/>
        <v>-954</v>
      </c>
      <c r="BB81" s="41">
        <f t="shared" si="20"/>
        <v>-2607</v>
      </c>
      <c r="BC81" s="41">
        <f t="shared" si="20"/>
        <v>0</v>
      </c>
      <c r="BD81" s="41">
        <f t="shared" si="20"/>
        <v>0</v>
      </c>
      <c r="BE81" s="41">
        <f t="shared" si="20"/>
        <v>0</v>
      </c>
      <c r="BF81" s="41">
        <f t="shared" si="20"/>
        <v>0</v>
      </c>
      <c r="BG81" s="41">
        <f t="shared" si="20"/>
        <v>0</v>
      </c>
      <c r="BH81" s="41">
        <f t="shared" ref="BH81:CB81" si="21">SUM(BH38,BH44,BH43,BH48,BH49,BH42,BH47,BH45)-BH50</f>
        <v>0</v>
      </c>
      <c r="BI81" s="41">
        <f t="shared" si="21"/>
        <v>0</v>
      </c>
      <c r="BJ81" s="41">
        <f t="shared" si="21"/>
        <v>0</v>
      </c>
      <c r="BK81" s="41">
        <f t="shared" si="21"/>
        <v>0</v>
      </c>
      <c r="BL81" s="41">
        <f t="shared" si="21"/>
        <v>0</v>
      </c>
      <c r="BM81" s="41">
        <f t="shared" si="21"/>
        <v>0</v>
      </c>
      <c r="BN81" s="41">
        <f t="shared" si="21"/>
        <v>0</v>
      </c>
      <c r="BO81" s="41">
        <f t="shared" si="21"/>
        <v>0</v>
      </c>
      <c r="BP81" s="41">
        <f t="shared" si="21"/>
        <v>0</v>
      </c>
      <c r="BQ81" s="41">
        <f t="shared" si="21"/>
        <v>0</v>
      </c>
      <c r="BR81" s="41">
        <f t="shared" si="21"/>
        <v>0</v>
      </c>
      <c r="BS81" s="41">
        <f t="shared" si="21"/>
        <v>0</v>
      </c>
      <c r="BT81" s="41">
        <f t="shared" si="21"/>
        <v>0</v>
      </c>
      <c r="BU81" s="41">
        <f t="shared" si="21"/>
        <v>0</v>
      </c>
      <c r="BV81" s="41">
        <f t="shared" si="21"/>
        <v>0</v>
      </c>
      <c r="BW81" s="41">
        <f t="shared" si="21"/>
        <v>0</v>
      </c>
      <c r="BX81" s="41">
        <f t="shared" si="21"/>
        <v>0</v>
      </c>
      <c r="BY81" s="41">
        <f t="shared" si="21"/>
        <v>0</v>
      </c>
      <c r="BZ81" s="41">
        <f t="shared" si="21"/>
        <v>0</v>
      </c>
      <c r="CA81" s="41">
        <f t="shared" si="21"/>
        <v>0</v>
      </c>
      <c r="CB81" s="41">
        <f t="shared" si="21"/>
        <v>0</v>
      </c>
      <c r="CC81" s="38"/>
      <c r="CD81" s="38"/>
    </row>
    <row r="82" spans="1:82" s="33" customFormat="1" ht="15" customHeight="1">
      <c r="A82" s="34" t="s">
        <v>634</v>
      </c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 t="s">
        <v>635</v>
      </c>
      <c r="P82" s="34"/>
      <c r="Q82" s="34"/>
      <c r="R82" s="34"/>
      <c r="S82" s="34"/>
      <c r="T82" s="34"/>
      <c r="U82" s="34">
        <v>19</v>
      </c>
      <c r="V82" s="34" t="s">
        <v>153</v>
      </c>
      <c r="W82" s="34" t="s">
        <v>154</v>
      </c>
      <c r="X82" s="34" t="s">
        <v>155</v>
      </c>
      <c r="Y82" s="34"/>
      <c r="Z82" s="34" t="s">
        <v>156</v>
      </c>
      <c r="AA82" s="34" t="s">
        <v>525</v>
      </c>
      <c r="AB82" s="40">
        <f t="shared" ref="AB82:BG82" si="22">SUM(AB53,AB54,AB55,AB56)-AB57</f>
        <v>0</v>
      </c>
      <c r="AC82" s="41">
        <f t="shared" si="22"/>
        <v>0</v>
      </c>
      <c r="AD82" s="41">
        <f t="shared" si="22"/>
        <v>0</v>
      </c>
      <c r="AE82" s="41">
        <f t="shared" si="22"/>
        <v>0</v>
      </c>
      <c r="AF82" s="41">
        <f t="shared" si="22"/>
        <v>0</v>
      </c>
      <c r="AG82" s="41">
        <f t="shared" si="22"/>
        <v>0</v>
      </c>
      <c r="AH82" s="41">
        <f t="shared" si="22"/>
        <v>0</v>
      </c>
      <c r="AI82" s="41">
        <f t="shared" si="22"/>
        <v>0</v>
      </c>
      <c r="AJ82" s="41">
        <f t="shared" si="22"/>
        <v>0</v>
      </c>
      <c r="AK82" s="41">
        <f t="shared" si="22"/>
        <v>0</v>
      </c>
      <c r="AL82" s="41">
        <f t="shared" si="22"/>
        <v>0</v>
      </c>
      <c r="AM82" s="41">
        <f t="shared" si="22"/>
        <v>0</v>
      </c>
      <c r="AN82" s="41">
        <f t="shared" si="22"/>
        <v>0</v>
      </c>
      <c r="AO82" s="41">
        <f t="shared" si="22"/>
        <v>0</v>
      </c>
      <c r="AP82" s="41">
        <f t="shared" si="22"/>
        <v>0</v>
      </c>
      <c r="AQ82" s="41">
        <f t="shared" si="22"/>
        <v>0</v>
      </c>
      <c r="AR82" s="41">
        <f t="shared" si="22"/>
        <v>0</v>
      </c>
      <c r="AS82" s="41">
        <f t="shared" si="22"/>
        <v>0</v>
      </c>
      <c r="AT82" s="41">
        <f t="shared" si="22"/>
        <v>0</v>
      </c>
      <c r="AU82" s="41">
        <f t="shared" si="22"/>
        <v>0</v>
      </c>
      <c r="AV82" s="41">
        <f t="shared" si="22"/>
        <v>0</v>
      </c>
      <c r="AW82" s="41">
        <f t="shared" si="22"/>
        <v>0</v>
      </c>
      <c r="AX82" s="41">
        <f t="shared" si="22"/>
        <v>0</v>
      </c>
      <c r="AY82" s="41">
        <f t="shared" si="22"/>
        <v>0</v>
      </c>
      <c r="AZ82" s="41">
        <f t="shared" si="22"/>
        <v>0</v>
      </c>
      <c r="BA82" s="41">
        <f t="shared" si="22"/>
        <v>-13348</v>
      </c>
      <c r="BB82" s="41">
        <f t="shared" si="22"/>
        <v>-26907</v>
      </c>
      <c r="BC82" s="41">
        <f t="shared" si="22"/>
        <v>0</v>
      </c>
      <c r="BD82" s="41">
        <f t="shared" si="22"/>
        <v>0</v>
      </c>
      <c r="BE82" s="41">
        <f t="shared" si="22"/>
        <v>0</v>
      </c>
      <c r="BF82" s="41">
        <f t="shared" si="22"/>
        <v>0</v>
      </c>
      <c r="BG82" s="41">
        <f t="shared" si="22"/>
        <v>0</v>
      </c>
      <c r="BH82" s="41">
        <f t="shared" ref="BH82:BZ82" si="23">SUM(BH53,BH54,BH55,BH56)-BH57</f>
        <v>0</v>
      </c>
      <c r="BI82" s="41">
        <f t="shared" si="23"/>
        <v>0</v>
      </c>
      <c r="BJ82" s="41">
        <f t="shared" si="23"/>
        <v>0</v>
      </c>
      <c r="BK82" s="41">
        <f t="shared" si="23"/>
        <v>0</v>
      </c>
      <c r="BL82" s="41">
        <f t="shared" si="23"/>
        <v>0</v>
      </c>
      <c r="BM82" s="41">
        <f t="shared" si="23"/>
        <v>0</v>
      </c>
      <c r="BN82" s="41">
        <f t="shared" si="23"/>
        <v>0</v>
      </c>
      <c r="BO82" s="41">
        <f t="shared" si="23"/>
        <v>0</v>
      </c>
      <c r="BP82" s="41">
        <f t="shared" si="23"/>
        <v>0</v>
      </c>
      <c r="BQ82" s="41">
        <f t="shared" si="23"/>
        <v>0</v>
      </c>
      <c r="BR82" s="41">
        <f t="shared" si="23"/>
        <v>0</v>
      </c>
      <c r="BS82" s="41">
        <f t="shared" si="23"/>
        <v>0</v>
      </c>
      <c r="BT82" s="41">
        <f t="shared" si="23"/>
        <v>0</v>
      </c>
      <c r="BU82" s="41">
        <f t="shared" si="23"/>
        <v>0</v>
      </c>
      <c r="BV82" s="41">
        <f t="shared" si="23"/>
        <v>0</v>
      </c>
      <c r="BW82" s="41">
        <f t="shared" si="23"/>
        <v>0</v>
      </c>
      <c r="BX82" s="41">
        <f t="shared" si="23"/>
        <v>0</v>
      </c>
      <c r="BY82" s="41">
        <f t="shared" si="23"/>
        <v>0</v>
      </c>
      <c r="BZ82" s="41">
        <f t="shared" si="23"/>
        <v>0</v>
      </c>
      <c r="CA82" s="38"/>
      <c r="CB82" s="38"/>
      <c r="CC82" s="38"/>
      <c r="CD82" s="38"/>
    </row>
    <row r="83" spans="1:82" s="33" customFormat="1" ht="15" customHeight="1">
      <c r="A83" s="34" t="s">
        <v>636</v>
      </c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 t="s">
        <v>637</v>
      </c>
      <c r="P83" s="34"/>
      <c r="Q83" s="34"/>
      <c r="R83" s="34"/>
      <c r="S83" s="34"/>
      <c r="T83" s="34"/>
      <c r="U83" s="34">
        <v>19</v>
      </c>
      <c r="V83" s="34" t="s">
        <v>153</v>
      </c>
      <c r="W83" s="34" t="s">
        <v>154</v>
      </c>
      <c r="X83" s="34" t="s">
        <v>155</v>
      </c>
      <c r="Y83" s="34"/>
      <c r="Z83" s="34" t="s">
        <v>376</v>
      </c>
      <c r="AA83" s="34" t="s">
        <v>566</v>
      </c>
      <c r="AB83" s="40">
        <f t="shared" ref="AB83:BG83" si="24">AB63+AB64+AB65+AB66+AB67-AB68</f>
        <v>0</v>
      </c>
      <c r="AC83" s="41">
        <f t="shared" si="24"/>
        <v>0</v>
      </c>
      <c r="AD83" s="41">
        <f t="shared" si="24"/>
        <v>0</v>
      </c>
      <c r="AE83" s="41">
        <f t="shared" si="24"/>
        <v>0</v>
      </c>
      <c r="AF83" s="41">
        <f t="shared" si="24"/>
        <v>0</v>
      </c>
      <c r="AG83" s="41">
        <f t="shared" si="24"/>
        <v>0</v>
      </c>
      <c r="AH83" s="41">
        <f t="shared" si="24"/>
        <v>0</v>
      </c>
      <c r="AI83" s="41">
        <f t="shared" si="24"/>
        <v>0</v>
      </c>
      <c r="AJ83" s="41">
        <f t="shared" si="24"/>
        <v>0</v>
      </c>
      <c r="AK83" s="41">
        <f t="shared" si="24"/>
        <v>0</v>
      </c>
      <c r="AL83" s="41">
        <f t="shared" si="24"/>
        <v>0</v>
      </c>
      <c r="AM83" s="41">
        <f t="shared" si="24"/>
        <v>0</v>
      </c>
      <c r="AN83" s="41">
        <f t="shared" si="24"/>
        <v>0</v>
      </c>
      <c r="AO83" s="41">
        <f t="shared" si="24"/>
        <v>0</v>
      </c>
      <c r="AP83" s="41">
        <f t="shared" si="24"/>
        <v>0</v>
      </c>
      <c r="AQ83" s="41">
        <f t="shared" si="24"/>
        <v>0</v>
      </c>
      <c r="AR83" s="41">
        <f t="shared" si="24"/>
        <v>0</v>
      </c>
      <c r="AS83" s="41">
        <f t="shared" si="24"/>
        <v>0</v>
      </c>
      <c r="AT83" s="41">
        <f t="shared" si="24"/>
        <v>0</v>
      </c>
      <c r="AU83" s="41">
        <f t="shared" si="24"/>
        <v>0</v>
      </c>
      <c r="AV83" s="41">
        <f t="shared" si="24"/>
        <v>0</v>
      </c>
      <c r="AW83" s="41">
        <f t="shared" si="24"/>
        <v>0</v>
      </c>
      <c r="AX83" s="41">
        <f t="shared" si="24"/>
        <v>0</v>
      </c>
      <c r="AY83" s="41">
        <f t="shared" si="24"/>
        <v>0</v>
      </c>
      <c r="AZ83" s="41">
        <f t="shared" si="24"/>
        <v>0</v>
      </c>
      <c r="BA83" s="41">
        <f t="shared" si="24"/>
        <v>0</v>
      </c>
      <c r="BB83" s="41">
        <f t="shared" si="24"/>
        <v>0</v>
      </c>
      <c r="BC83" s="41">
        <f t="shared" si="24"/>
        <v>0</v>
      </c>
      <c r="BD83" s="41">
        <f t="shared" si="24"/>
        <v>0</v>
      </c>
      <c r="BE83" s="41">
        <f t="shared" si="24"/>
        <v>0</v>
      </c>
      <c r="BF83" s="41">
        <f t="shared" si="24"/>
        <v>0</v>
      </c>
      <c r="BG83" s="41">
        <f t="shared" si="24"/>
        <v>0</v>
      </c>
      <c r="BH83" s="41">
        <f t="shared" ref="BH83:BZ83" si="25">BH63+BH64+BH65+BH66+BH67-BH68</f>
        <v>0</v>
      </c>
      <c r="BI83" s="41">
        <f t="shared" si="25"/>
        <v>0</v>
      </c>
      <c r="BJ83" s="41">
        <f t="shared" si="25"/>
        <v>0</v>
      </c>
      <c r="BK83" s="41">
        <f t="shared" si="25"/>
        <v>0</v>
      </c>
      <c r="BL83" s="41">
        <f t="shared" si="25"/>
        <v>0</v>
      </c>
      <c r="BM83" s="41">
        <f t="shared" si="25"/>
        <v>0</v>
      </c>
      <c r="BN83" s="41">
        <f t="shared" si="25"/>
        <v>0</v>
      </c>
      <c r="BO83" s="41">
        <f t="shared" si="25"/>
        <v>0</v>
      </c>
      <c r="BP83" s="41">
        <f t="shared" si="25"/>
        <v>0</v>
      </c>
      <c r="BQ83" s="41">
        <f t="shared" si="25"/>
        <v>0</v>
      </c>
      <c r="BR83" s="41">
        <f t="shared" si="25"/>
        <v>0</v>
      </c>
      <c r="BS83" s="41">
        <f t="shared" si="25"/>
        <v>0</v>
      </c>
      <c r="BT83" s="41">
        <f t="shared" si="25"/>
        <v>0</v>
      </c>
      <c r="BU83" s="41">
        <f t="shared" si="25"/>
        <v>0</v>
      </c>
      <c r="BV83" s="41">
        <f t="shared" si="25"/>
        <v>0</v>
      </c>
      <c r="BW83" s="41">
        <f t="shared" si="25"/>
        <v>0</v>
      </c>
      <c r="BX83" s="41">
        <f t="shared" si="25"/>
        <v>0</v>
      </c>
      <c r="BY83" s="41">
        <f t="shared" si="25"/>
        <v>0</v>
      </c>
      <c r="BZ83" s="41">
        <f t="shared" si="25"/>
        <v>0</v>
      </c>
      <c r="CA83" s="38"/>
      <c r="CB83" s="38"/>
      <c r="CC83" s="38"/>
      <c r="CD83" s="38"/>
    </row>
    <row r="84" spans="1:82" s="33" customFormat="1" ht="15" customHeight="1">
      <c r="A84" s="34" t="s">
        <v>638</v>
      </c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 t="s">
        <v>639</v>
      </c>
      <c r="P84" s="34"/>
      <c r="Q84" s="34"/>
      <c r="R84" s="34"/>
      <c r="S84" s="34"/>
      <c r="T84" s="34"/>
      <c r="U84" s="34">
        <v>19</v>
      </c>
      <c r="V84" s="34" t="s">
        <v>153</v>
      </c>
      <c r="W84" s="34" t="s">
        <v>154</v>
      </c>
      <c r="X84" s="34" t="s">
        <v>155</v>
      </c>
      <c r="Y84" s="34"/>
      <c r="Z84" s="34" t="s">
        <v>156</v>
      </c>
      <c r="AA84" s="34" t="s">
        <v>640</v>
      </c>
      <c r="AB84" s="40">
        <f t="shared" ref="AB84:BG84" si="26">SUM(AB59,AB60)-AB61</f>
        <v>0</v>
      </c>
      <c r="AC84" s="41">
        <f t="shared" si="26"/>
        <v>0</v>
      </c>
      <c r="AD84" s="41">
        <f t="shared" si="26"/>
        <v>0</v>
      </c>
      <c r="AE84" s="41">
        <f t="shared" si="26"/>
        <v>0</v>
      </c>
      <c r="AF84" s="41">
        <f t="shared" si="26"/>
        <v>0</v>
      </c>
      <c r="AG84" s="41">
        <f t="shared" si="26"/>
        <v>0</v>
      </c>
      <c r="AH84" s="41">
        <f t="shared" si="26"/>
        <v>0</v>
      </c>
      <c r="AI84" s="41">
        <f t="shared" si="26"/>
        <v>0</v>
      </c>
      <c r="AJ84" s="41">
        <f t="shared" si="26"/>
        <v>0</v>
      </c>
      <c r="AK84" s="41">
        <f t="shared" si="26"/>
        <v>0</v>
      </c>
      <c r="AL84" s="41">
        <f t="shared" si="26"/>
        <v>0</v>
      </c>
      <c r="AM84" s="41">
        <f t="shared" si="26"/>
        <v>0</v>
      </c>
      <c r="AN84" s="41">
        <f t="shared" si="26"/>
        <v>0</v>
      </c>
      <c r="AO84" s="41">
        <f t="shared" si="26"/>
        <v>0</v>
      </c>
      <c r="AP84" s="41">
        <f t="shared" si="26"/>
        <v>0</v>
      </c>
      <c r="AQ84" s="41">
        <f t="shared" si="26"/>
        <v>0</v>
      </c>
      <c r="AR84" s="41">
        <f t="shared" si="26"/>
        <v>0</v>
      </c>
      <c r="AS84" s="41">
        <f t="shared" si="26"/>
        <v>0</v>
      </c>
      <c r="AT84" s="41">
        <f t="shared" si="26"/>
        <v>0</v>
      </c>
      <c r="AU84" s="41">
        <f t="shared" si="26"/>
        <v>0</v>
      </c>
      <c r="AV84" s="41">
        <f t="shared" si="26"/>
        <v>0</v>
      </c>
      <c r="AW84" s="41">
        <f t="shared" si="26"/>
        <v>0</v>
      </c>
      <c r="AX84" s="41">
        <f t="shared" si="26"/>
        <v>0</v>
      </c>
      <c r="AY84" s="41">
        <f t="shared" si="26"/>
        <v>0</v>
      </c>
      <c r="AZ84" s="41">
        <f t="shared" si="26"/>
        <v>0</v>
      </c>
      <c r="BA84" s="41">
        <f t="shared" si="26"/>
        <v>0</v>
      </c>
      <c r="BB84" s="41">
        <f t="shared" si="26"/>
        <v>-3086</v>
      </c>
      <c r="BC84" s="41">
        <f t="shared" si="26"/>
        <v>-4849</v>
      </c>
      <c r="BD84" s="41">
        <f t="shared" si="26"/>
        <v>0</v>
      </c>
      <c r="BE84" s="41">
        <f t="shared" si="26"/>
        <v>0</v>
      </c>
      <c r="BF84" s="41">
        <f t="shared" si="26"/>
        <v>0</v>
      </c>
      <c r="BG84" s="41">
        <f t="shared" si="26"/>
        <v>0</v>
      </c>
      <c r="BH84" s="41">
        <f t="shared" ref="BH84:BZ84" si="27">SUM(BH59,BH60)-BH61</f>
        <v>0</v>
      </c>
      <c r="BI84" s="41">
        <f t="shared" si="27"/>
        <v>0</v>
      </c>
      <c r="BJ84" s="41">
        <f t="shared" si="27"/>
        <v>0</v>
      </c>
      <c r="BK84" s="41">
        <f t="shared" si="27"/>
        <v>0</v>
      </c>
      <c r="BL84" s="41">
        <f t="shared" si="27"/>
        <v>0</v>
      </c>
      <c r="BM84" s="41">
        <f t="shared" si="27"/>
        <v>0</v>
      </c>
      <c r="BN84" s="41">
        <f t="shared" si="27"/>
        <v>0</v>
      </c>
      <c r="BO84" s="41">
        <f t="shared" si="27"/>
        <v>0</v>
      </c>
      <c r="BP84" s="41">
        <f t="shared" si="27"/>
        <v>0</v>
      </c>
      <c r="BQ84" s="41">
        <f t="shared" si="27"/>
        <v>0</v>
      </c>
      <c r="BR84" s="41">
        <f t="shared" si="27"/>
        <v>0</v>
      </c>
      <c r="BS84" s="41">
        <f t="shared" si="27"/>
        <v>0</v>
      </c>
      <c r="BT84" s="41">
        <f t="shared" si="27"/>
        <v>0</v>
      </c>
      <c r="BU84" s="41">
        <f t="shared" si="27"/>
        <v>0</v>
      </c>
      <c r="BV84" s="41">
        <f t="shared" si="27"/>
        <v>0</v>
      </c>
      <c r="BW84" s="41">
        <f t="shared" si="27"/>
        <v>0</v>
      </c>
      <c r="BX84" s="41">
        <f t="shared" si="27"/>
        <v>0</v>
      </c>
      <c r="BY84" s="41">
        <f t="shared" si="27"/>
        <v>0</v>
      </c>
      <c r="BZ84" s="41">
        <f t="shared" si="27"/>
        <v>0</v>
      </c>
      <c r="CA84" s="38"/>
      <c r="CB84" s="38"/>
      <c r="CC84" s="38"/>
      <c r="CD84" s="38"/>
    </row>
    <row r="85" spans="1:82" s="33" customFormat="1" ht="15" customHeight="1">
      <c r="A85" s="34" t="s">
        <v>641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 t="s">
        <v>642</v>
      </c>
      <c r="P85" s="34"/>
      <c r="Q85" s="34"/>
      <c r="R85" s="34"/>
      <c r="S85" s="34"/>
      <c r="T85" s="34"/>
      <c r="U85" s="34">
        <v>19</v>
      </c>
      <c r="V85" s="34" t="s">
        <v>153</v>
      </c>
      <c r="W85" s="34" t="s">
        <v>154</v>
      </c>
      <c r="X85" s="34" t="s">
        <v>155</v>
      </c>
      <c r="Y85" s="34"/>
      <c r="Z85" s="34" t="s">
        <v>156</v>
      </c>
      <c r="AA85" s="34" t="s">
        <v>586</v>
      </c>
      <c r="AB85" s="40">
        <f t="shared" ref="AB85:BG85" si="28">SUM(AB70,AB71,AB72,AB73)-AB74</f>
        <v>0</v>
      </c>
      <c r="AC85" s="41">
        <f t="shared" si="28"/>
        <v>-3010</v>
      </c>
      <c r="AD85" s="41">
        <f t="shared" si="28"/>
        <v>0</v>
      </c>
      <c r="AE85" s="41">
        <f t="shared" si="28"/>
        <v>0</v>
      </c>
      <c r="AF85" s="41">
        <f t="shared" si="28"/>
        <v>0</v>
      </c>
      <c r="AG85" s="41">
        <f t="shared" si="28"/>
        <v>0</v>
      </c>
      <c r="AH85" s="41">
        <f t="shared" si="28"/>
        <v>0</v>
      </c>
      <c r="AI85" s="41">
        <f t="shared" si="28"/>
        <v>0</v>
      </c>
      <c r="AJ85" s="41">
        <f t="shared" si="28"/>
        <v>0</v>
      </c>
      <c r="AK85" s="41">
        <f t="shared" si="28"/>
        <v>0</v>
      </c>
      <c r="AL85" s="41">
        <f t="shared" si="28"/>
        <v>0</v>
      </c>
      <c r="AM85" s="41">
        <f t="shared" si="28"/>
        <v>0</v>
      </c>
      <c r="AN85" s="41">
        <f t="shared" si="28"/>
        <v>0</v>
      </c>
      <c r="AO85" s="41">
        <f t="shared" si="28"/>
        <v>0</v>
      </c>
      <c r="AP85" s="41">
        <f t="shared" si="28"/>
        <v>0</v>
      </c>
      <c r="AQ85" s="41">
        <f t="shared" si="28"/>
        <v>0</v>
      </c>
      <c r="AR85" s="41">
        <f t="shared" si="28"/>
        <v>0</v>
      </c>
      <c r="AS85" s="41">
        <f t="shared" si="28"/>
        <v>0</v>
      </c>
      <c r="AT85" s="41">
        <f t="shared" si="28"/>
        <v>0</v>
      </c>
      <c r="AU85" s="41">
        <f t="shared" si="28"/>
        <v>0</v>
      </c>
      <c r="AV85" s="41">
        <f t="shared" si="28"/>
        <v>0</v>
      </c>
      <c r="AW85" s="41">
        <f t="shared" si="28"/>
        <v>0</v>
      </c>
      <c r="AX85" s="41">
        <f t="shared" si="28"/>
        <v>0</v>
      </c>
      <c r="AY85" s="41">
        <f t="shared" si="28"/>
        <v>0</v>
      </c>
      <c r="AZ85" s="41">
        <f t="shared" si="28"/>
        <v>0</v>
      </c>
      <c r="BA85" s="41">
        <f t="shared" si="28"/>
        <v>-1073</v>
      </c>
      <c r="BB85" s="41">
        <f t="shared" si="28"/>
        <v>-4083</v>
      </c>
      <c r="BC85" s="41">
        <f t="shared" si="28"/>
        <v>-8396</v>
      </c>
      <c r="BD85" s="41">
        <f t="shared" si="28"/>
        <v>0</v>
      </c>
      <c r="BE85" s="41">
        <f t="shared" si="28"/>
        <v>0</v>
      </c>
      <c r="BF85" s="41">
        <f t="shared" si="28"/>
        <v>0</v>
      </c>
      <c r="BG85" s="41">
        <f t="shared" si="28"/>
        <v>0</v>
      </c>
      <c r="BH85" s="41">
        <f t="shared" ref="BH85:BZ85" si="29">SUM(BH70,BH71,BH72,BH73)-BH74</f>
        <v>0</v>
      </c>
      <c r="BI85" s="41">
        <f t="shared" si="29"/>
        <v>0</v>
      </c>
      <c r="BJ85" s="41">
        <f t="shared" si="29"/>
        <v>0</v>
      </c>
      <c r="BK85" s="41">
        <f t="shared" si="29"/>
        <v>0</v>
      </c>
      <c r="BL85" s="41">
        <f t="shared" si="29"/>
        <v>0</v>
      </c>
      <c r="BM85" s="41">
        <f t="shared" si="29"/>
        <v>0</v>
      </c>
      <c r="BN85" s="41">
        <f t="shared" si="29"/>
        <v>0</v>
      </c>
      <c r="BO85" s="41">
        <f t="shared" si="29"/>
        <v>0</v>
      </c>
      <c r="BP85" s="41">
        <f t="shared" si="29"/>
        <v>0</v>
      </c>
      <c r="BQ85" s="41">
        <f t="shared" si="29"/>
        <v>0</v>
      </c>
      <c r="BR85" s="41">
        <f t="shared" si="29"/>
        <v>0</v>
      </c>
      <c r="BS85" s="41">
        <f t="shared" si="29"/>
        <v>0</v>
      </c>
      <c r="BT85" s="41">
        <f t="shared" si="29"/>
        <v>0</v>
      </c>
      <c r="BU85" s="41">
        <f t="shared" si="29"/>
        <v>0</v>
      </c>
      <c r="BV85" s="41">
        <f t="shared" si="29"/>
        <v>0</v>
      </c>
      <c r="BW85" s="41">
        <f t="shared" si="29"/>
        <v>0</v>
      </c>
      <c r="BX85" s="41">
        <f t="shared" si="29"/>
        <v>0</v>
      </c>
      <c r="BY85" s="41">
        <f t="shared" si="29"/>
        <v>0</v>
      </c>
      <c r="BZ85" s="41">
        <f t="shared" si="29"/>
        <v>0</v>
      </c>
      <c r="CA85" s="38"/>
      <c r="CB85" s="38"/>
      <c r="CC85" s="38"/>
      <c r="CD85" s="38"/>
    </row>
    <row r="86" spans="1:82" ht="15" customHeight="1"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spans="1:82" ht="15" customHeight="1"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 spans="1:82" s="42" customFormat="1" ht="15" customHeight="1">
      <c r="A88" s="43" t="s">
        <v>643</v>
      </c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 t="s">
        <v>644</v>
      </c>
      <c r="P88" s="43"/>
      <c r="Q88" s="43"/>
      <c r="R88" s="43"/>
      <c r="S88" s="43"/>
      <c r="T88" s="43"/>
      <c r="U88" s="43">
        <v>19</v>
      </c>
      <c r="V88" s="43" t="s">
        <v>149</v>
      </c>
      <c r="W88" s="43"/>
      <c r="X88" s="43"/>
      <c r="Y88" s="43"/>
      <c r="Z88" s="43"/>
      <c r="AA88" s="43" t="s">
        <v>359</v>
      </c>
      <c r="AB88" s="44"/>
      <c r="AC88" s="44"/>
      <c r="AD88" s="44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4"/>
      <c r="BB88" s="44"/>
      <c r="BC88" s="44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44"/>
      <c r="BV88" s="45"/>
      <c r="BW88" s="45"/>
      <c r="BX88" s="45"/>
      <c r="BY88" s="45"/>
      <c r="BZ88" s="45"/>
      <c r="CA88" s="45"/>
      <c r="CB88" s="45"/>
      <c r="CC88" s="45"/>
      <c r="CD88" s="45"/>
    </row>
    <row r="89" spans="1:82" s="33" customFormat="1" ht="15" customHeight="1">
      <c r="A89" s="34" t="s">
        <v>645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 t="s">
        <v>646</v>
      </c>
      <c r="P89" s="34"/>
      <c r="Q89" s="34"/>
      <c r="R89" s="34"/>
      <c r="S89" s="34"/>
      <c r="T89" s="34"/>
      <c r="U89" s="34">
        <v>19</v>
      </c>
      <c r="V89" s="34" t="s">
        <v>153</v>
      </c>
      <c r="W89" s="34" t="s">
        <v>154</v>
      </c>
      <c r="X89" s="34" t="s">
        <v>362</v>
      </c>
      <c r="Y89" s="34"/>
      <c r="Z89" s="34" t="s">
        <v>156</v>
      </c>
      <c r="AA89" s="34" t="s">
        <v>373</v>
      </c>
      <c r="AB89" s="40">
        <f t="shared" ref="AB89:BG89" si="30">AB12+AB13-AB14</f>
        <v>0</v>
      </c>
      <c r="AC89" s="41">
        <f t="shared" si="30"/>
        <v>0</v>
      </c>
      <c r="AD89" s="41">
        <f t="shared" si="30"/>
        <v>0</v>
      </c>
      <c r="AE89" s="41">
        <f t="shared" si="30"/>
        <v>0</v>
      </c>
      <c r="AF89" s="41">
        <f t="shared" si="30"/>
        <v>0</v>
      </c>
      <c r="AG89" s="41">
        <f t="shared" si="30"/>
        <v>0</v>
      </c>
      <c r="AH89" s="41">
        <f t="shared" si="30"/>
        <v>0</v>
      </c>
      <c r="AI89" s="41">
        <f t="shared" si="30"/>
        <v>0</v>
      </c>
      <c r="AJ89" s="41">
        <f t="shared" si="30"/>
        <v>0</v>
      </c>
      <c r="AK89" s="41">
        <f t="shared" si="30"/>
        <v>0</v>
      </c>
      <c r="AL89" s="41">
        <f t="shared" si="30"/>
        <v>0</v>
      </c>
      <c r="AM89" s="41">
        <f t="shared" si="30"/>
        <v>0</v>
      </c>
      <c r="AN89" s="41">
        <f t="shared" si="30"/>
        <v>0</v>
      </c>
      <c r="AO89" s="41">
        <f t="shared" si="30"/>
        <v>0</v>
      </c>
      <c r="AP89" s="41">
        <f t="shared" si="30"/>
        <v>0</v>
      </c>
      <c r="AQ89" s="41">
        <f t="shared" si="30"/>
        <v>0</v>
      </c>
      <c r="AR89" s="41">
        <f t="shared" si="30"/>
        <v>0</v>
      </c>
      <c r="AS89" s="41">
        <f t="shared" si="30"/>
        <v>0</v>
      </c>
      <c r="AT89" s="41">
        <f t="shared" si="30"/>
        <v>0</v>
      </c>
      <c r="AU89" s="41">
        <f t="shared" si="30"/>
        <v>0</v>
      </c>
      <c r="AV89" s="41">
        <f t="shared" si="30"/>
        <v>0</v>
      </c>
      <c r="AW89" s="41">
        <f t="shared" si="30"/>
        <v>0</v>
      </c>
      <c r="AX89" s="41">
        <f t="shared" si="30"/>
        <v>0</v>
      </c>
      <c r="AY89" s="41">
        <f t="shared" si="30"/>
        <v>0</v>
      </c>
      <c r="AZ89" s="41">
        <f t="shared" si="30"/>
        <v>0</v>
      </c>
      <c r="BA89" s="41">
        <f t="shared" si="30"/>
        <v>0</v>
      </c>
      <c r="BB89" s="41">
        <f t="shared" si="30"/>
        <v>0</v>
      </c>
      <c r="BC89" s="41">
        <f t="shared" si="30"/>
        <v>0</v>
      </c>
      <c r="BD89" s="41">
        <f t="shared" si="30"/>
        <v>0</v>
      </c>
      <c r="BE89" s="41">
        <f t="shared" si="30"/>
        <v>0</v>
      </c>
      <c r="BF89" s="41">
        <f t="shared" si="30"/>
        <v>0</v>
      </c>
      <c r="BG89" s="41">
        <f t="shared" si="30"/>
        <v>0</v>
      </c>
      <c r="BH89" s="41">
        <f t="shared" ref="BH89:CD89" si="31">BH12+BH13-BH14</f>
        <v>0</v>
      </c>
      <c r="BI89" s="41">
        <f t="shared" si="31"/>
        <v>0</v>
      </c>
      <c r="BJ89" s="41">
        <f t="shared" si="31"/>
        <v>0</v>
      </c>
      <c r="BK89" s="41">
        <f t="shared" si="31"/>
        <v>0</v>
      </c>
      <c r="BL89" s="41">
        <f t="shared" si="31"/>
        <v>0</v>
      </c>
      <c r="BM89" s="41">
        <f t="shared" si="31"/>
        <v>0</v>
      </c>
      <c r="BN89" s="41">
        <f t="shared" si="31"/>
        <v>0</v>
      </c>
      <c r="BO89" s="41">
        <f t="shared" si="31"/>
        <v>0</v>
      </c>
      <c r="BP89" s="41">
        <f t="shared" si="31"/>
        <v>0</v>
      </c>
      <c r="BQ89" s="41">
        <f t="shared" si="31"/>
        <v>0</v>
      </c>
      <c r="BR89" s="41">
        <f t="shared" si="31"/>
        <v>0</v>
      </c>
      <c r="BS89" s="41">
        <f t="shared" si="31"/>
        <v>0</v>
      </c>
      <c r="BT89" s="41">
        <f t="shared" si="31"/>
        <v>0</v>
      </c>
      <c r="BU89" s="41">
        <f t="shared" si="31"/>
        <v>0</v>
      </c>
      <c r="BV89" s="41">
        <f t="shared" si="31"/>
        <v>0</v>
      </c>
      <c r="BW89" s="41">
        <f t="shared" si="31"/>
        <v>0</v>
      </c>
      <c r="BX89" s="41">
        <f t="shared" si="31"/>
        <v>0</v>
      </c>
      <c r="BY89" s="41">
        <f t="shared" si="31"/>
        <v>0</v>
      </c>
      <c r="BZ89" s="41">
        <f t="shared" si="31"/>
        <v>0</v>
      </c>
      <c r="CA89" s="41">
        <f t="shared" si="31"/>
        <v>0</v>
      </c>
      <c r="CB89" s="41">
        <f t="shared" si="31"/>
        <v>0</v>
      </c>
      <c r="CC89" s="41">
        <f t="shared" si="31"/>
        <v>0</v>
      </c>
      <c r="CD89" s="41">
        <f t="shared" si="31"/>
        <v>0</v>
      </c>
    </row>
    <row r="90" spans="1:82" s="33" customFormat="1" ht="15" customHeight="1">
      <c r="A90" s="34" t="s">
        <v>647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 t="s">
        <v>648</v>
      </c>
      <c r="P90" s="34"/>
      <c r="Q90" s="34"/>
      <c r="R90" s="34"/>
      <c r="S90" s="34"/>
      <c r="T90" s="34"/>
      <c r="U90" s="34">
        <v>19</v>
      </c>
      <c r="V90" s="34" t="s">
        <v>153</v>
      </c>
      <c r="W90" s="34" t="s">
        <v>154</v>
      </c>
      <c r="X90" s="34" t="s">
        <v>362</v>
      </c>
      <c r="Y90" s="34"/>
      <c r="Z90" s="34" t="s">
        <v>156</v>
      </c>
      <c r="AA90" s="34" t="s">
        <v>440</v>
      </c>
      <c r="AB90" s="40">
        <f t="shared" ref="AB90:BG90" si="32">AB36+AB37-AB38</f>
        <v>0</v>
      </c>
      <c r="AC90" s="41">
        <f t="shared" si="32"/>
        <v>0</v>
      </c>
      <c r="AD90" s="41">
        <f t="shared" si="32"/>
        <v>0</v>
      </c>
      <c r="AE90" s="41">
        <f t="shared" si="32"/>
        <v>0</v>
      </c>
      <c r="AF90" s="41">
        <f t="shared" si="32"/>
        <v>0</v>
      </c>
      <c r="AG90" s="41">
        <f t="shared" si="32"/>
        <v>0</v>
      </c>
      <c r="AH90" s="41">
        <f t="shared" si="32"/>
        <v>0</v>
      </c>
      <c r="AI90" s="41">
        <f t="shared" si="32"/>
        <v>0</v>
      </c>
      <c r="AJ90" s="41">
        <f t="shared" si="32"/>
        <v>0</v>
      </c>
      <c r="AK90" s="41">
        <f t="shared" si="32"/>
        <v>0</v>
      </c>
      <c r="AL90" s="41">
        <f t="shared" si="32"/>
        <v>0</v>
      </c>
      <c r="AM90" s="41">
        <f t="shared" si="32"/>
        <v>0</v>
      </c>
      <c r="AN90" s="41">
        <f t="shared" si="32"/>
        <v>0</v>
      </c>
      <c r="AO90" s="41">
        <f t="shared" si="32"/>
        <v>0</v>
      </c>
      <c r="AP90" s="41">
        <f t="shared" si="32"/>
        <v>0</v>
      </c>
      <c r="AQ90" s="41">
        <f t="shared" si="32"/>
        <v>0</v>
      </c>
      <c r="AR90" s="41">
        <f t="shared" si="32"/>
        <v>0</v>
      </c>
      <c r="AS90" s="41">
        <f t="shared" si="32"/>
        <v>0</v>
      </c>
      <c r="AT90" s="41">
        <f t="shared" si="32"/>
        <v>0</v>
      </c>
      <c r="AU90" s="41">
        <f t="shared" si="32"/>
        <v>0</v>
      </c>
      <c r="AV90" s="41">
        <f t="shared" si="32"/>
        <v>0</v>
      </c>
      <c r="AW90" s="41">
        <f t="shared" si="32"/>
        <v>0</v>
      </c>
      <c r="AX90" s="41">
        <f t="shared" si="32"/>
        <v>0</v>
      </c>
      <c r="AY90" s="41">
        <f t="shared" si="32"/>
        <v>0</v>
      </c>
      <c r="AZ90" s="41">
        <f t="shared" si="32"/>
        <v>0</v>
      </c>
      <c r="BA90" s="41">
        <f t="shared" si="32"/>
        <v>0</v>
      </c>
      <c r="BB90" s="41">
        <f t="shared" si="32"/>
        <v>0</v>
      </c>
      <c r="BC90" s="41">
        <f t="shared" si="32"/>
        <v>0</v>
      </c>
      <c r="BD90" s="41">
        <f t="shared" si="32"/>
        <v>0</v>
      </c>
      <c r="BE90" s="41">
        <f t="shared" si="32"/>
        <v>0</v>
      </c>
      <c r="BF90" s="41">
        <f t="shared" si="32"/>
        <v>0</v>
      </c>
      <c r="BG90" s="41">
        <f t="shared" si="32"/>
        <v>0</v>
      </c>
      <c r="BH90" s="41">
        <f t="shared" ref="BH90:CD90" si="33">BH36+BH37-BH38</f>
        <v>0</v>
      </c>
      <c r="BI90" s="41">
        <f t="shared" si="33"/>
        <v>0</v>
      </c>
      <c r="BJ90" s="41">
        <f t="shared" si="33"/>
        <v>0</v>
      </c>
      <c r="BK90" s="41">
        <f t="shared" si="33"/>
        <v>0</v>
      </c>
      <c r="BL90" s="41">
        <f t="shared" si="33"/>
        <v>0</v>
      </c>
      <c r="BM90" s="41">
        <f t="shared" si="33"/>
        <v>0</v>
      </c>
      <c r="BN90" s="41">
        <f t="shared" si="33"/>
        <v>0</v>
      </c>
      <c r="BO90" s="41">
        <f t="shared" si="33"/>
        <v>0</v>
      </c>
      <c r="BP90" s="41">
        <f t="shared" si="33"/>
        <v>0</v>
      </c>
      <c r="BQ90" s="41">
        <f t="shared" si="33"/>
        <v>0</v>
      </c>
      <c r="BR90" s="41">
        <f t="shared" si="33"/>
        <v>0</v>
      </c>
      <c r="BS90" s="41">
        <f t="shared" si="33"/>
        <v>0</v>
      </c>
      <c r="BT90" s="41">
        <f t="shared" si="33"/>
        <v>0</v>
      </c>
      <c r="BU90" s="41">
        <f t="shared" si="33"/>
        <v>0</v>
      </c>
      <c r="BV90" s="41">
        <f t="shared" si="33"/>
        <v>0</v>
      </c>
      <c r="BW90" s="41">
        <f t="shared" si="33"/>
        <v>0</v>
      </c>
      <c r="BX90" s="41">
        <f t="shared" si="33"/>
        <v>0</v>
      </c>
      <c r="BY90" s="41">
        <f t="shared" si="33"/>
        <v>0</v>
      </c>
      <c r="BZ90" s="41">
        <f t="shared" si="33"/>
        <v>0</v>
      </c>
      <c r="CA90" s="41">
        <f t="shared" si="33"/>
        <v>0</v>
      </c>
      <c r="CB90" s="41">
        <f t="shared" si="33"/>
        <v>0</v>
      </c>
      <c r="CC90" s="41">
        <f t="shared" si="33"/>
        <v>0</v>
      </c>
      <c r="CD90" s="41">
        <f t="shared" si="33"/>
        <v>0</v>
      </c>
    </row>
    <row r="91" spans="1:82" s="33" customFormat="1" ht="15" customHeight="1">
      <c r="A91" s="34" t="s">
        <v>649</v>
      </c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 t="s">
        <v>650</v>
      </c>
      <c r="P91" s="34"/>
      <c r="Q91" s="34"/>
      <c r="R91" s="34"/>
      <c r="S91" s="34"/>
      <c r="T91" s="34"/>
      <c r="U91" s="34">
        <v>19</v>
      </c>
      <c r="V91" s="34" t="s">
        <v>153</v>
      </c>
      <c r="W91" s="34" t="s">
        <v>154</v>
      </c>
      <c r="X91" s="34" t="s">
        <v>362</v>
      </c>
      <c r="Y91" s="34"/>
      <c r="Z91" s="34" t="s">
        <v>156</v>
      </c>
      <c r="AA91" s="34" t="s">
        <v>525</v>
      </c>
      <c r="AB91" s="40">
        <f t="shared" ref="AB91:BG91" si="34">AB53+AB54+AB55+AB56-AB57</f>
        <v>0</v>
      </c>
      <c r="AC91" s="41">
        <f t="shared" si="34"/>
        <v>0</v>
      </c>
      <c r="AD91" s="41">
        <f t="shared" si="34"/>
        <v>0</v>
      </c>
      <c r="AE91" s="41">
        <f t="shared" si="34"/>
        <v>0</v>
      </c>
      <c r="AF91" s="41">
        <f t="shared" si="34"/>
        <v>0</v>
      </c>
      <c r="AG91" s="41">
        <f t="shared" si="34"/>
        <v>0</v>
      </c>
      <c r="AH91" s="41">
        <f t="shared" si="34"/>
        <v>0</v>
      </c>
      <c r="AI91" s="41">
        <f t="shared" si="34"/>
        <v>0</v>
      </c>
      <c r="AJ91" s="41">
        <f t="shared" si="34"/>
        <v>0</v>
      </c>
      <c r="AK91" s="41">
        <f t="shared" si="34"/>
        <v>0</v>
      </c>
      <c r="AL91" s="41">
        <f t="shared" si="34"/>
        <v>0</v>
      </c>
      <c r="AM91" s="41">
        <f t="shared" si="34"/>
        <v>0</v>
      </c>
      <c r="AN91" s="41">
        <f t="shared" si="34"/>
        <v>0</v>
      </c>
      <c r="AO91" s="41">
        <f t="shared" si="34"/>
        <v>0</v>
      </c>
      <c r="AP91" s="41">
        <f t="shared" si="34"/>
        <v>0</v>
      </c>
      <c r="AQ91" s="41">
        <f t="shared" si="34"/>
        <v>0</v>
      </c>
      <c r="AR91" s="41">
        <f t="shared" si="34"/>
        <v>0</v>
      </c>
      <c r="AS91" s="41">
        <f t="shared" si="34"/>
        <v>0</v>
      </c>
      <c r="AT91" s="41">
        <f t="shared" si="34"/>
        <v>0</v>
      </c>
      <c r="AU91" s="41">
        <f t="shared" si="34"/>
        <v>0</v>
      </c>
      <c r="AV91" s="41">
        <f t="shared" si="34"/>
        <v>0</v>
      </c>
      <c r="AW91" s="41">
        <f t="shared" si="34"/>
        <v>0</v>
      </c>
      <c r="AX91" s="41">
        <f t="shared" si="34"/>
        <v>0</v>
      </c>
      <c r="AY91" s="41">
        <f t="shared" si="34"/>
        <v>0</v>
      </c>
      <c r="AZ91" s="41">
        <f t="shared" si="34"/>
        <v>0</v>
      </c>
      <c r="BA91" s="41">
        <f t="shared" si="34"/>
        <v>0</v>
      </c>
      <c r="BB91" s="41">
        <f t="shared" si="34"/>
        <v>0</v>
      </c>
      <c r="BC91" s="41">
        <f t="shared" si="34"/>
        <v>0</v>
      </c>
      <c r="BD91" s="41">
        <f t="shared" si="34"/>
        <v>0</v>
      </c>
      <c r="BE91" s="41">
        <f t="shared" si="34"/>
        <v>0</v>
      </c>
      <c r="BF91" s="41">
        <f t="shared" si="34"/>
        <v>0</v>
      </c>
      <c r="BG91" s="41">
        <f t="shared" si="34"/>
        <v>0</v>
      </c>
      <c r="BH91" s="41">
        <f t="shared" ref="BH91:CD91" si="35">BH53+BH54+BH55+BH56-BH57</f>
        <v>0</v>
      </c>
      <c r="BI91" s="41">
        <f t="shared" si="35"/>
        <v>0</v>
      </c>
      <c r="BJ91" s="41">
        <f t="shared" si="35"/>
        <v>0</v>
      </c>
      <c r="BK91" s="41">
        <f t="shared" si="35"/>
        <v>0</v>
      </c>
      <c r="BL91" s="41">
        <f t="shared" si="35"/>
        <v>0</v>
      </c>
      <c r="BM91" s="41">
        <f t="shared" si="35"/>
        <v>0</v>
      </c>
      <c r="BN91" s="41">
        <f t="shared" si="35"/>
        <v>0</v>
      </c>
      <c r="BO91" s="41">
        <f t="shared" si="35"/>
        <v>0</v>
      </c>
      <c r="BP91" s="41">
        <f t="shared" si="35"/>
        <v>0</v>
      </c>
      <c r="BQ91" s="41">
        <f t="shared" si="35"/>
        <v>0</v>
      </c>
      <c r="BR91" s="41">
        <f t="shared" si="35"/>
        <v>0</v>
      </c>
      <c r="BS91" s="41">
        <f t="shared" si="35"/>
        <v>0</v>
      </c>
      <c r="BT91" s="41">
        <f t="shared" si="35"/>
        <v>0</v>
      </c>
      <c r="BU91" s="41">
        <f t="shared" si="35"/>
        <v>0</v>
      </c>
      <c r="BV91" s="41">
        <f t="shared" si="35"/>
        <v>0</v>
      </c>
      <c r="BW91" s="41">
        <f t="shared" si="35"/>
        <v>0</v>
      </c>
      <c r="BX91" s="41">
        <f t="shared" si="35"/>
        <v>0</v>
      </c>
      <c r="BY91" s="41">
        <f t="shared" si="35"/>
        <v>0</v>
      </c>
      <c r="BZ91" s="41">
        <f t="shared" si="35"/>
        <v>0</v>
      </c>
      <c r="CA91" s="41">
        <f t="shared" si="35"/>
        <v>0</v>
      </c>
      <c r="CB91" s="41">
        <f t="shared" si="35"/>
        <v>0</v>
      </c>
      <c r="CC91" s="41">
        <f t="shared" si="35"/>
        <v>0</v>
      </c>
      <c r="CD91" s="41">
        <f t="shared" si="35"/>
        <v>0</v>
      </c>
    </row>
    <row r="92" spans="1:82" s="33" customFormat="1" ht="15" customHeight="1">
      <c r="A92" s="34" t="s">
        <v>651</v>
      </c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 t="s">
        <v>652</v>
      </c>
      <c r="P92" s="34"/>
      <c r="Q92" s="34"/>
      <c r="R92" s="34"/>
      <c r="S92" s="34"/>
      <c r="T92" s="34"/>
      <c r="U92" s="34">
        <v>19</v>
      </c>
      <c r="V92" s="34" t="s">
        <v>153</v>
      </c>
      <c r="W92" s="34" t="s">
        <v>154</v>
      </c>
      <c r="X92" s="34" t="s">
        <v>362</v>
      </c>
      <c r="Y92" s="34"/>
      <c r="Z92" s="34" t="s">
        <v>156</v>
      </c>
      <c r="AA92" s="34" t="s">
        <v>653</v>
      </c>
      <c r="AB92" s="40">
        <f t="shared" ref="AB92:BG92" si="36">AB59+AB60-AB61</f>
        <v>0</v>
      </c>
      <c r="AC92" s="41">
        <f t="shared" si="36"/>
        <v>0</v>
      </c>
      <c r="AD92" s="41">
        <f t="shared" si="36"/>
        <v>0</v>
      </c>
      <c r="AE92" s="41">
        <f t="shared" si="36"/>
        <v>0</v>
      </c>
      <c r="AF92" s="41">
        <f t="shared" si="36"/>
        <v>0</v>
      </c>
      <c r="AG92" s="41">
        <f t="shared" si="36"/>
        <v>0</v>
      </c>
      <c r="AH92" s="41">
        <f t="shared" si="36"/>
        <v>0</v>
      </c>
      <c r="AI92" s="41">
        <f t="shared" si="36"/>
        <v>0</v>
      </c>
      <c r="AJ92" s="41">
        <f t="shared" si="36"/>
        <v>0</v>
      </c>
      <c r="AK92" s="41">
        <f t="shared" si="36"/>
        <v>0</v>
      </c>
      <c r="AL92" s="41">
        <f t="shared" si="36"/>
        <v>0</v>
      </c>
      <c r="AM92" s="41">
        <f t="shared" si="36"/>
        <v>0</v>
      </c>
      <c r="AN92" s="41">
        <f t="shared" si="36"/>
        <v>0</v>
      </c>
      <c r="AO92" s="41">
        <f t="shared" si="36"/>
        <v>0</v>
      </c>
      <c r="AP92" s="41">
        <f t="shared" si="36"/>
        <v>0</v>
      </c>
      <c r="AQ92" s="41">
        <f t="shared" si="36"/>
        <v>0</v>
      </c>
      <c r="AR92" s="41">
        <f t="shared" si="36"/>
        <v>0</v>
      </c>
      <c r="AS92" s="41">
        <f t="shared" si="36"/>
        <v>0</v>
      </c>
      <c r="AT92" s="41">
        <f t="shared" si="36"/>
        <v>0</v>
      </c>
      <c r="AU92" s="41">
        <f t="shared" si="36"/>
        <v>0</v>
      </c>
      <c r="AV92" s="41">
        <f t="shared" si="36"/>
        <v>0</v>
      </c>
      <c r="AW92" s="41">
        <f t="shared" si="36"/>
        <v>0</v>
      </c>
      <c r="AX92" s="41">
        <f t="shared" si="36"/>
        <v>0</v>
      </c>
      <c r="AY92" s="41">
        <f t="shared" si="36"/>
        <v>0</v>
      </c>
      <c r="AZ92" s="41">
        <f t="shared" si="36"/>
        <v>0</v>
      </c>
      <c r="BA92" s="41">
        <f t="shared" si="36"/>
        <v>0</v>
      </c>
      <c r="BB92" s="41">
        <f t="shared" si="36"/>
        <v>0</v>
      </c>
      <c r="BC92" s="41">
        <f t="shared" si="36"/>
        <v>0</v>
      </c>
      <c r="BD92" s="41">
        <f t="shared" si="36"/>
        <v>0</v>
      </c>
      <c r="BE92" s="41">
        <f t="shared" si="36"/>
        <v>0</v>
      </c>
      <c r="BF92" s="41">
        <f t="shared" si="36"/>
        <v>0</v>
      </c>
      <c r="BG92" s="41">
        <f t="shared" si="36"/>
        <v>0</v>
      </c>
      <c r="BH92" s="41">
        <f t="shared" ref="BH92:CD92" si="37">BH59+BH60-BH61</f>
        <v>0</v>
      </c>
      <c r="BI92" s="41">
        <f t="shared" si="37"/>
        <v>0</v>
      </c>
      <c r="BJ92" s="41">
        <f t="shared" si="37"/>
        <v>0</v>
      </c>
      <c r="BK92" s="41">
        <f t="shared" si="37"/>
        <v>0</v>
      </c>
      <c r="BL92" s="41">
        <f t="shared" si="37"/>
        <v>0</v>
      </c>
      <c r="BM92" s="41">
        <f t="shared" si="37"/>
        <v>0</v>
      </c>
      <c r="BN92" s="41">
        <f t="shared" si="37"/>
        <v>0</v>
      </c>
      <c r="BO92" s="41">
        <f t="shared" si="37"/>
        <v>0</v>
      </c>
      <c r="BP92" s="41">
        <f t="shared" si="37"/>
        <v>0</v>
      </c>
      <c r="BQ92" s="41">
        <f t="shared" si="37"/>
        <v>0</v>
      </c>
      <c r="BR92" s="41">
        <f t="shared" si="37"/>
        <v>0</v>
      </c>
      <c r="BS92" s="41">
        <f t="shared" si="37"/>
        <v>0</v>
      </c>
      <c r="BT92" s="41">
        <f t="shared" si="37"/>
        <v>0</v>
      </c>
      <c r="BU92" s="41">
        <f t="shared" si="37"/>
        <v>0</v>
      </c>
      <c r="BV92" s="41">
        <f t="shared" si="37"/>
        <v>0</v>
      </c>
      <c r="BW92" s="41">
        <f t="shared" si="37"/>
        <v>0</v>
      </c>
      <c r="BX92" s="41">
        <f t="shared" si="37"/>
        <v>0</v>
      </c>
      <c r="BY92" s="41">
        <f t="shared" si="37"/>
        <v>0</v>
      </c>
      <c r="BZ92" s="41">
        <f t="shared" si="37"/>
        <v>0</v>
      </c>
      <c r="CA92" s="41">
        <f t="shared" si="37"/>
        <v>0</v>
      </c>
      <c r="CB92" s="41">
        <f t="shared" si="37"/>
        <v>0</v>
      </c>
      <c r="CC92" s="41">
        <f t="shared" si="37"/>
        <v>0</v>
      </c>
      <c r="CD92" s="41">
        <f t="shared" si="37"/>
        <v>0</v>
      </c>
    </row>
    <row r="93" spans="1:82" s="33" customFormat="1" ht="15" customHeight="1">
      <c r="A93" s="34" t="s">
        <v>654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 t="s">
        <v>655</v>
      </c>
      <c r="P93" s="34"/>
      <c r="Q93" s="34"/>
      <c r="R93" s="34"/>
      <c r="S93" s="34"/>
      <c r="T93" s="34"/>
      <c r="U93" s="34">
        <v>19</v>
      </c>
      <c r="V93" s="34" t="s">
        <v>153</v>
      </c>
      <c r="W93" s="34" t="s">
        <v>154</v>
      </c>
      <c r="X93" s="34" t="s">
        <v>362</v>
      </c>
      <c r="Y93" s="34"/>
      <c r="Z93" s="34" t="s">
        <v>156</v>
      </c>
      <c r="AA93" s="34" t="s">
        <v>586</v>
      </c>
      <c r="AB93" s="40">
        <f t="shared" ref="AB93:BG93" si="38">AB70+AB71+AB72+AB73-AB74</f>
        <v>0</v>
      </c>
      <c r="AC93" s="41">
        <f t="shared" si="38"/>
        <v>0</v>
      </c>
      <c r="AD93" s="41">
        <f t="shared" si="38"/>
        <v>0</v>
      </c>
      <c r="AE93" s="41">
        <f t="shared" si="38"/>
        <v>0</v>
      </c>
      <c r="AF93" s="41">
        <f t="shared" si="38"/>
        <v>0</v>
      </c>
      <c r="AG93" s="41">
        <f t="shared" si="38"/>
        <v>0</v>
      </c>
      <c r="AH93" s="41">
        <f t="shared" si="38"/>
        <v>0</v>
      </c>
      <c r="AI93" s="41">
        <f t="shared" si="38"/>
        <v>0</v>
      </c>
      <c r="AJ93" s="41">
        <f t="shared" si="38"/>
        <v>0</v>
      </c>
      <c r="AK93" s="41">
        <f t="shared" si="38"/>
        <v>0</v>
      </c>
      <c r="AL93" s="41">
        <f t="shared" si="38"/>
        <v>0</v>
      </c>
      <c r="AM93" s="41">
        <f t="shared" si="38"/>
        <v>0</v>
      </c>
      <c r="AN93" s="41">
        <f t="shared" si="38"/>
        <v>0</v>
      </c>
      <c r="AO93" s="41">
        <f t="shared" si="38"/>
        <v>0</v>
      </c>
      <c r="AP93" s="41">
        <f t="shared" si="38"/>
        <v>0</v>
      </c>
      <c r="AQ93" s="41">
        <f t="shared" si="38"/>
        <v>0</v>
      </c>
      <c r="AR93" s="41">
        <f t="shared" si="38"/>
        <v>0</v>
      </c>
      <c r="AS93" s="41">
        <f t="shared" si="38"/>
        <v>0</v>
      </c>
      <c r="AT93" s="41">
        <f t="shared" si="38"/>
        <v>0</v>
      </c>
      <c r="AU93" s="41">
        <f t="shared" si="38"/>
        <v>0</v>
      </c>
      <c r="AV93" s="41">
        <f t="shared" si="38"/>
        <v>0</v>
      </c>
      <c r="AW93" s="41">
        <f t="shared" si="38"/>
        <v>0</v>
      </c>
      <c r="AX93" s="41">
        <f t="shared" si="38"/>
        <v>0</v>
      </c>
      <c r="AY93" s="41">
        <f t="shared" si="38"/>
        <v>0</v>
      </c>
      <c r="AZ93" s="41">
        <f t="shared" si="38"/>
        <v>0</v>
      </c>
      <c r="BA93" s="41">
        <f t="shared" si="38"/>
        <v>0</v>
      </c>
      <c r="BB93" s="41">
        <f t="shared" si="38"/>
        <v>0</v>
      </c>
      <c r="BC93" s="41">
        <f t="shared" si="38"/>
        <v>0</v>
      </c>
      <c r="BD93" s="41">
        <f t="shared" si="38"/>
        <v>0</v>
      </c>
      <c r="BE93" s="41">
        <f t="shared" si="38"/>
        <v>0</v>
      </c>
      <c r="BF93" s="41">
        <f t="shared" si="38"/>
        <v>0</v>
      </c>
      <c r="BG93" s="41">
        <f t="shared" si="38"/>
        <v>0</v>
      </c>
      <c r="BH93" s="41">
        <f t="shared" ref="BH93:CD93" si="39">BH70+BH71+BH72+BH73-BH74</f>
        <v>0</v>
      </c>
      <c r="BI93" s="41">
        <f t="shared" si="39"/>
        <v>0</v>
      </c>
      <c r="BJ93" s="41">
        <f t="shared" si="39"/>
        <v>0</v>
      </c>
      <c r="BK93" s="41">
        <f t="shared" si="39"/>
        <v>0</v>
      </c>
      <c r="BL93" s="41">
        <f t="shared" si="39"/>
        <v>0</v>
      </c>
      <c r="BM93" s="41">
        <f t="shared" si="39"/>
        <v>0</v>
      </c>
      <c r="BN93" s="41">
        <f t="shared" si="39"/>
        <v>0</v>
      </c>
      <c r="BO93" s="41">
        <f t="shared" si="39"/>
        <v>0</v>
      </c>
      <c r="BP93" s="41">
        <f t="shared" si="39"/>
        <v>0</v>
      </c>
      <c r="BQ93" s="41">
        <f t="shared" si="39"/>
        <v>0</v>
      </c>
      <c r="BR93" s="41">
        <f t="shared" si="39"/>
        <v>0</v>
      </c>
      <c r="BS93" s="41">
        <f t="shared" si="39"/>
        <v>0</v>
      </c>
      <c r="BT93" s="41">
        <f t="shared" si="39"/>
        <v>0</v>
      </c>
      <c r="BU93" s="41">
        <f t="shared" si="39"/>
        <v>0</v>
      </c>
      <c r="BV93" s="41">
        <f t="shared" si="39"/>
        <v>0</v>
      </c>
      <c r="BW93" s="41">
        <f t="shared" si="39"/>
        <v>0</v>
      </c>
      <c r="BX93" s="41">
        <f t="shared" si="39"/>
        <v>0</v>
      </c>
      <c r="BY93" s="41">
        <f t="shared" si="39"/>
        <v>0</v>
      </c>
      <c r="BZ93" s="41">
        <f t="shared" si="39"/>
        <v>0</v>
      </c>
      <c r="CA93" s="41">
        <f t="shared" si="39"/>
        <v>0</v>
      </c>
      <c r="CB93" s="41">
        <f t="shared" si="39"/>
        <v>0</v>
      </c>
      <c r="CC93" s="41">
        <f t="shared" si="39"/>
        <v>0</v>
      </c>
      <c r="CD93" s="41">
        <f t="shared" si="39"/>
        <v>0</v>
      </c>
    </row>
    <row r="94" spans="1:82" ht="15" customHeight="1">
      <c r="AY94" s="106"/>
      <c r="AZ94" s="106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 spans="1:82" ht="15" customHeight="1"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 spans="1:82" ht="15" customHeight="1"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 spans="53:72" ht="15" customHeight="1"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 spans="53:72" ht="15" customHeight="1"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 spans="53:72" ht="15" customHeight="1"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 spans="53:72" ht="15" customHeight="1"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 spans="53:72" ht="15" customHeight="1"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 spans="53:72" ht="15" customHeight="1"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 spans="53:72" ht="15" customHeight="1"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 spans="53:72" ht="15" customHeight="1"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 spans="53:72" ht="15" customHeight="1"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 spans="53:72" ht="15" customHeight="1"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 spans="53:72" ht="15" customHeight="1"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 spans="53:72" ht="15" customHeight="1"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75"/>
  <sheetViews>
    <sheetView workbookViewId="0">
      <pane xSplit="27" ySplit="10" topLeftCell="AB11" activePane="bottomRight" state="frozen"/>
      <selection pane="topRight" activeCell="AB1" sqref="AB1"/>
      <selection pane="bottomLeft" activeCell="A11" sqref="A11"/>
      <selection pane="bottomRight" activeCell="AP40" sqref="AP40"/>
    </sheetView>
  </sheetViews>
  <sheetFormatPr defaultColWidth="8.85546875" defaultRowHeight="15" customHeight="1" outlineLevelCol="1"/>
  <cols>
    <col min="1" max="1" width="8.85546875" hidden="1"/>
    <col min="2" max="14" width="8.85546875" hidden="1" outlineLevel="1"/>
    <col min="15" max="15" width="12.85546875" hidden="1" customWidth="1" outlineLevel="1"/>
    <col min="16" max="21" width="8.85546875" hidden="1" outlineLevel="1"/>
    <col min="22" max="23" width="12.85546875" hidden="1" customWidth="1" outlineLevel="1"/>
    <col min="24" max="26" width="8.85546875" hidden="1" outlineLevel="1"/>
    <col min="27" max="27" width="35.7109375" customWidth="1" collapsed="1"/>
    <col min="28" max="31" width="12.85546875" hidden="1" customWidth="1" outlineLevel="1"/>
    <col min="32" max="32" width="12.85546875" customWidth="1" collapsed="1"/>
    <col min="33" max="36" width="12.85546875" hidden="1" customWidth="1" outlineLevel="1"/>
    <col min="37" max="37" width="12.85546875" customWidth="1" collapsed="1"/>
    <col min="38" max="41" width="12.85546875" hidden="1" customWidth="1" outlineLevel="1"/>
    <col min="42" max="42" width="12.85546875" customWidth="1" collapsed="1"/>
    <col min="43" max="46" width="12.85546875" hidden="1" customWidth="1" outlineLevel="1"/>
    <col min="47" max="47" width="12.85546875" customWidth="1" collapsed="1"/>
    <col min="48" max="51" width="12.85546875" hidden="1" customWidth="1" outlineLevel="1"/>
    <col min="52" max="52" width="12.85546875" customWidth="1" collapsed="1"/>
    <col min="53" max="55" width="12.85546875" style="46" hidden="1" customWidth="1" outlineLevel="1"/>
    <col min="56" max="56" width="12.85546875" style="46" customWidth="1" collapsed="1"/>
    <col min="57" max="59" width="12.85546875" style="46" hidden="1" customWidth="1" outlineLevel="1"/>
    <col min="60" max="60" width="12.85546875" style="46" customWidth="1" collapsed="1"/>
    <col min="61" max="63" width="12.85546875" style="46" hidden="1" customWidth="1" outlineLevel="1"/>
    <col min="64" max="64" width="12.85546875" style="46" customWidth="1" collapsed="1"/>
    <col min="65" max="67" width="12.85546875" style="46" hidden="1" customWidth="1" outlineLevel="1"/>
    <col min="68" max="68" width="12.85546875" style="46" customWidth="1" collapsed="1"/>
    <col min="69" max="71" width="12.85546875" style="46" hidden="1" customWidth="1" outlineLevel="1"/>
    <col min="72" max="72" width="12.85546875" style="46" customWidth="1" collapsed="1"/>
    <col min="73" max="73" width="12.85546875" hidden="1" customWidth="1" outlineLevel="1"/>
    <col min="74" max="74" width="12.85546875" hidden="1" customWidth="1" collapsed="1"/>
    <col min="75" max="75" width="12.85546875" hidden="1" customWidth="1" outlineLevel="1"/>
    <col min="76" max="76" width="12.85546875" hidden="1" customWidth="1" collapsed="1"/>
    <col min="77" max="77" width="12.85546875" hidden="1" customWidth="1" outlineLevel="1"/>
    <col min="78" max="78" width="12.85546875" hidden="1" customWidth="1" collapsed="1"/>
    <col min="79" max="79" width="12.85546875" hidden="1" customWidth="1" outlineLevel="1"/>
    <col min="80" max="80" width="12.85546875" hidden="1" customWidth="1" collapsed="1"/>
    <col min="81" max="81" width="12.85546875" hidden="1" customWidth="1" outlineLevel="1"/>
    <col min="82" max="82" width="12.85546875" hidden="1" customWidth="1" collapsed="1"/>
  </cols>
  <sheetData>
    <row r="1" spans="1:82" ht="15" hidden="1" customHeight="1"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82" ht="15" hidden="1" customHeight="1"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82" ht="15" hidden="1" customHeight="1"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82" ht="15" hidden="1" customHeight="1"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82" ht="15" hidden="1" customHeight="1">
      <c r="AB5" s="4" t="s">
        <v>8</v>
      </c>
      <c r="AC5" s="4" t="s">
        <v>9</v>
      </c>
      <c r="AD5" s="4" t="s">
        <v>10</v>
      </c>
      <c r="AE5" s="4" t="s">
        <v>11</v>
      </c>
      <c r="AF5" s="4" t="s">
        <v>8</v>
      </c>
      <c r="AG5" s="4" t="s">
        <v>12</v>
      </c>
      <c r="AH5" s="4" t="s">
        <v>13</v>
      </c>
      <c r="AI5" s="4" t="s">
        <v>14</v>
      </c>
      <c r="AJ5" s="4" t="s">
        <v>15</v>
      </c>
      <c r="AK5" s="4" t="s">
        <v>12</v>
      </c>
      <c r="AL5" s="4" t="s">
        <v>16</v>
      </c>
      <c r="AM5" s="4" t="s">
        <v>17</v>
      </c>
      <c r="AN5" s="4" t="s">
        <v>18</v>
      </c>
      <c r="AO5" s="4" t="s">
        <v>19</v>
      </c>
      <c r="AP5" s="4" t="s">
        <v>16</v>
      </c>
      <c r="AQ5" s="4" t="s">
        <v>20</v>
      </c>
      <c r="AR5" s="4" t="s">
        <v>21</v>
      </c>
      <c r="AS5" s="4" t="s">
        <v>22</v>
      </c>
      <c r="AT5" s="4" t="s">
        <v>23</v>
      </c>
      <c r="AU5" s="4" t="s">
        <v>20</v>
      </c>
      <c r="AV5" s="4" t="s">
        <v>24</v>
      </c>
      <c r="AW5" s="4" t="s">
        <v>25</v>
      </c>
      <c r="AX5" s="4" t="s">
        <v>26</v>
      </c>
      <c r="AY5" s="4" t="s">
        <v>27</v>
      </c>
      <c r="AZ5" s="4" t="s">
        <v>24</v>
      </c>
      <c r="BA5" s="5" t="s">
        <v>8</v>
      </c>
      <c r="BB5" s="5" t="s">
        <v>8</v>
      </c>
      <c r="BC5" s="5" t="s">
        <v>8</v>
      </c>
      <c r="BD5" s="5" t="s">
        <v>8</v>
      </c>
      <c r="BE5" s="5" t="s">
        <v>12</v>
      </c>
      <c r="BF5" s="5" t="s">
        <v>12</v>
      </c>
      <c r="BG5" s="5" t="s">
        <v>12</v>
      </c>
      <c r="BH5" s="5" t="s">
        <v>12</v>
      </c>
      <c r="BI5" s="5" t="s">
        <v>16</v>
      </c>
      <c r="BJ5" s="5" t="s">
        <v>16</v>
      </c>
      <c r="BK5" s="5" t="s">
        <v>16</v>
      </c>
      <c r="BL5" s="5" t="s">
        <v>16</v>
      </c>
      <c r="BM5" s="5" t="s">
        <v>20</v>
      </c>
      <c r="BN5" s="5" t="s">
        <v>20</v>
      </c>
      <c r="BO5" s="5" t="s">
        <v>20</v>
      </c>
      <c r="BP5" s="5" t="s">
        <v>20</v>
      </c>
      <c r="BQ5" s="5" t="s">
        <v>24</v>
      </c>
      <c r="BR5" s="5" t="s">
        <v>24</v>
      </c>
      <c r="BS5" s="5" t="s">
        <v>24</v>
      </c>
      <c r="BT5" s="5" t="s">
        <v>24</v>
      </c>
      <c r="BU5" s="4" t="s">
        <v>8</v>
      </c>
      <c r="BV5" s="4" t="s">
        <v>10</v>
      </c>
      <c r="BW5" s="4" t="s">
        <v>12</v>
      </c>
      <c r="BX5" s="4" t="s">
        <v>14</v>
      </c>
      <c r="BY5" s="4" t="s">
        <v>16</v>
      </c>
      <c r="BZ5" s="4" t="s">
        <v>18</v>
      </c>
      <c r="CA5" s="4" t="s">
        <v>20</v>
      </c>
      <c r="CB5" s="4" t="s">
        <v>22</v>
      </c>
      <c r="CC5" s="4" t="s">
        <v>24</v>
      </c>
      <c r="CD5" s="4" t="s">
        <v>26</v>
      </c>
    </row>
    <row r="6" spans="1:82" ht="15" hidden="1" customHeight="1">
      <c r="AB6" s="4" t="s">
        <v>28</v>
      </c>
      <c r="AC6" s="4" t="s">
        <v>28</v>
      </c>
      <c r="AD6" s="4" t="s">
        <v>28</v>
      </c>
      <c r="AE6" s="4" t="s">
        <v>28</v>
      </c>
      <c r="AF6" t="s">
        <v>29</v>
      </c>
      <c r="AG6" s="4" t="s">
        <v>28</v>
      </c>
      <c r="AH6" s="4" t="s">
        <v>28</v>
      </c>
      <c r="AI6" s="4" t="s">
        <v>28</v>
      </c>
      <c r="AJ6" s="4" t="s">
        <v>28</v>
      </c>
      <c r="AK6" t="s">
        <v>29</v>
      </c>
      <c r="AL6" s="4" t="s">
        <v>28</v>
      </c>
      <c r="AM6" s="4" t="s">
        <v>28</v>
      </c>
      <c r="AN6" s="4" t="s">
        <v>28</v>
      </c>
      <c r="AO6" s="4" t="s">
        <v>28</v>
      </c>
      <c r="AP6" t="s">
        <v>29</v>
      </c>
      <c r="AQ6" s="4" t="s">
        <v>28</v>
      </c>
      <c r="AR6" s="4" t="s">
        <v>28</v>
      </c>
      <c r="AS6" s="4" t="s">
        <v>28</v>
      </c>
      <c r="AT6" s="4" t="s">
        <v>28</v>
      </c>
      <c r="AU6" t="s">
        <v>29</v>
      </c>
      <c r="AV6" s="4" t="s">
        <v>28</v>
      </c>
      <c r="AW6" s="4" t="s">
        <v>28</v>
      </c>
      <c r="AX6" s="4" t="s">
        <v>28</v>
      </c>
      <c r="AY6" s="4" t="s">
        <v>28</v>
      </c>
      <c r="AZ6" t="s">
        <v>29</v>
      </c>
      <c r="BA6" s="1" t="s">
        <v>30</v>
      </c>
      <c r="BB6" s="1" t="s">
        <v>30</v>
      </c>
      <c r="BC6" s="1" t="s">
        <v>30</v>
      </c>
      <c r="BD6" s="1" t="s">
        <v>30</v>
      </c>
      <c r="BE6" s="1" t="s">
        <v>30</v>
      </c>
      <c r="BF6" s="1" t="s">
        <v>30</v>
      </c>
      <c r="BG6" s="1" t="s">
        <v>30</v>
      </c>
      <c r="BH6" s="1" t="s">
        <v>30</v>
      </c>
      <c r="BI6" s="1" t="s">
        <v>30</v>
      </c>
      <c r="BJ6" s="1" t="s">
        <v>30</v>
      </c>
      <c r="BK6" s="1" t="s">
        <v>30</v>
      </c>
      <c r="BL6" s="1" t="s">
        <v>30</v>
      </c>
      <c r="BM6" s="1" t="s">
        <v>30</v>
      </c>
      <c r="BN6" s="1" t="s">
        <v>30</v>
      </c>
      <c r="BO6" s="1" t="s">
        <v>30</v>
      </c>
      <c r="BP6" s="1" t="s">
        <v>30</v>
      </c>
      <c r="BQ6" s="1" t="s">
        <v>30</v>
      </c>
      <c r="BR6" s="1" t="s">
        <v>30</v>
      </c>
      <c r="BS6" s="1" t="s">
        <v>30</v>
      </c>
      <c r="BT6" s="1" t="s">
        <v>30</v>
      </c>
      <c r="BU6" t="s">
        <v>31</v>
      </c>
      <c r="BV6" t="s">
        <v>31</v>
      </c>
      <c r="BW6" t="s">
        <v>31</v>
      </c>
      <c r="BX6" t="s">
        <v>31</v>
      </c>
      <c r="BY6" t="s">
        <v>31</v>
      </c>
      <c r="BZ6" t="s">
        <v>31</v>
      </c>
      <c r="CA6" t="s">
        <v>31</v>
      </c>
      <c r="CB6" t="s">
        <v>31</v>
      </c>
      <c r="CC6" t="s">
        <v>31</v>
      </c>
      <c r="CD6" t="s">
        <v>31</v>
      </c>
    </row>
    <row r="7" spans="1:82" ht="15" hidden="1" customHeight="1">
      <c r="AB7" s="4">
        <v>3073</v>
      </c>
      <c r="AC7" s="4">
        <v>3074</v>
      </c>
      <c r="AD7" s="4">
        <v>3075</v>
      </c>
      <c r="AE7" s="4">
        <v>3076</v>
      </c>
      <c r="AF7">
        <v>1019</v>
      </c>
      <c r="AG7" s="4">
        <v>3077</v>
      </c>
      <c r="AH7" s="4">
        <v>3078</v>
      </c>
      <c r="AI7" s="4">
        <v>3079</v>
      </c>
      <c r="AJ7" s="4">
        <v>3080</v>
      </c>
      <c r="AK7">
        <v>1020</v>
      </c>
      <c r="AL7" s="4">
        <v>3081</v>
      </c>
      <c r="AM7" s="4">
        <v>3082</v>
      </c>
      <c r="AN7" s="4">
        <v>3083</v>
      </c>
      <c r="AO7" s="4">
        <v>3084</v>
      </c>
      <c r="AP7">
        <v>1021</v>
      </c>
      <c r="AQ7" s="4">
        <v>3085</v>
      </c>
      <c r="AR7" s="4">
        <v>3086</v>
      </c>
      <c r="AS7" s="4">
        <v>3087</v>
      </c>
      <c r="AT7" s="4">
        <v>3088</v>
      </c>
      <c r="AU7">
        <v>1022</v>
      </c>
      <c r="AV7" s="4">
        <v>3089</v>
      </c>
      <c r="AW7" s="4">
        <v>3090</v>
      </c>
      <c r="AX7" s="4">
        <v>3091</v>
      </c>
      <c r="AY7" s="4">
        <v>3092</v>
      </c>
      <c r="AZ7">
        <v>1023</v>
      </c>
      <c r="BA7" s="1">
        <v>4073</v>
      </c>
      <c r="BB7" s="1">
        <v>4074</v>
      </c>
      <c r="BC7" s="1">
        <v>4075</v>
      </c>
      <c r="BD7" s="1">
        <v>4076</v>
      </c>
      <c r="BE7" s="1">
        <v>4077</v>
      </c>
      <c r="BF7" s="1">
        <v>4078</v>
      </c>
      <c r="BG7" s="1">
        <v>4079</v>
      </c>
      <c r="BH7" s="1">
        <v>4080</v>
      </c>
      <c r="BI7" s="1">
        <v>4081</v>
      </c>
      <c r="BJ7" s="1">
        <v>4082</v>
      </c>
      <c r="BK7" s="1">
        <v>4083</v>
      </c>
      <c r="BL7" s="1">
        <v>4084</v>
      </c>
      <c r="BM7" s="1">
        <v>4085</v>
      </c>
      <c r="BN7" s="1">
        <v>4086</v>
      </c>
      <c r="BO7" s="1">
        <v>4087</v>
      </c>
      <c r="BP7" s="1">
        <v>4088</v>
      </c>
      <c r="BQ7" s="1">
        <v>4089</v>
      </c>
      <c r="BR7" s="1">
        <v>4090</v>
      </c>
      <c r="BS7" s="1">
        <v>4091</v>
      </c>
      <c r="BT7" s="1">
        <v>4092</v>
      </c>
      <c r="BU7">
        <v>2037</v>
      </c>
      <c r="BV7">
        <v>2038</v>
      </c>
      <c r="BW7">
        <v>2039</v>
      </c>
      <c r="BX7">
        <v>2040</v>
      </c>
      <c r="BY7">
        <v>2041</v>
      </c>
      <c r="BZ7">
        <v>2042</v>
      </c>
      <c r="CA7">
        <v>2043</v>
      </c>
      <c r="CB7">
        <v>2044</v>
      </c>
      <c r="CC7">
        <v>2045</v>
      </c>
      <c r="CD7">
        <v>2046</v>
      </c>
    </row>
    <row r="8" spans="1:82" ht="15" customHeight="1">
      <c r="A8" s="6" t="s">
        <v>32</v>
      </c>
      <c r="B8" s="6" t="s">
        <v>33</v>
      </c>
      <c r="C8" s="6" t="s">
        <v>34</v>
      </c>
      <c r="D8" s="6" t="s">
        <v>35</v>
      </c>
      <c r="E8" s="6" t="s">
        <v>36</v>
      </c>
      <c r="F8" s="6" t="s">
        <v>37</v>
      </c>
      <c r="H8" s="6" t="s">
        <v>38</v>
      </c>
      <c r="J8" s="6" t="s">
        <v>39</v>
      </c>
      <c r="L8" s="6" t="s">
        <v>40</v>
      </c>
      <c r="M8" s="6" t="s">
        <v>41</v>
      </c>
      <c r="N8" s="6" t="s">
        <v>42</v>
      </c>
      <c r="O8" s="6" t="s">
        <v>43</v>
      </c>
      <c r="P8" s="6" t="s">
        <v>44</v>
      </c>
      <c r="Q8" s="6" t="s">
        <v>45</v>
      </c>
      <c r="R8" s="6" t="s">
        <v>46</v>
      </c>
      <c r="S8" s="6" t="s">
        <v>47</v>
      </c>
      <c r="T8" s="6" t="s">
        <v>48</v>
      </c>
      <c r="U8" s="6" t="s">
        <v>49</v>
      </c>
      <c r="V8" s="6" t="s">
        <v>50</v>
      </c>
      <c r="W8" s="6" t="s">
        <v>51</v>
      </c>
      <c r="X8" s="6" t="s">
        <v>52</v>
      </c>
      <c r="Y8" s="6" t="s">
        <v>53</v>
      </c>
      <c r="Z8" s="6" t="s">
        <v>54</v>
      </c>
      <c r="AA8" s="6" t="s">
        <v>55</v>
      </c>
      <c r="AB8" s="4" t="s">
        <v>56</v>
      </c>
      <c r="AC8" s="4" t="s">
        <v>57</v>
      </c>
      <c r="AD8" s="4" t="s">
        <v>58</v>
      </c>
      <c r="AE8" s="4" t="s">
        <v>59</v>
      </c>
      <c r="AF8" s="4" t="s">
        <v>60</v>
      </c>
      <c r="AG8" s="4" t="s">
        <v>61</v>
      </c>
      <c r="AH8" s="4" t="s">
        <v>62</v>
      </c>
      <c r="AI8" s="4" t="s">
        <v>63</v>
      </c>
      <c r="AJ8" s="4" t="s">
        <v>64</v>
      </c>
      <c r="AK8" s="4" t="s">
        <v>65</v>
      </c>
      <c r="AL8" s="4" t="s">
        <v>66</v>
      </c>
      <c r="AM8" s="4" t="s">
        <v>67</v>
      </c>
      <c r="AN8" s="4" t="s">
        <v>68</v>
      </c>
      <c r="AO8" s="4" t="s">
        <v>69</v>
      </c>
      <c r="AP8" s="4" t="s">
        <v>70</v>
      </c>
      <c r="AQ8" s="4" t="s">
        <v>71</v>
      </c>
      <c r="AR8" s="4" t="s">
        <v>72</v>
      </c>
      <c r="AS8" s="4" t="s">
        <v>73</v>
      </c>
      <c r="AT8" s="4" t="s">
        <v>74</v>
      </c>
      <c r="AU8" s="4" t="s">
        <v>75</v>
      </c>
      <c r="AV8" s="4" t="s">
        <v>76</v>
      </c>
      <c r="AW8" s="4" t="s">
        <v>77</v>
      </c>
      <c r="AX8" s="4" t="s">
        <v>78</v>
      </c>
      <c r="AY8" s="4" t="s">
        <v>79</v>
      </c>
      <c r="AZ8" s="4" t="s">
        <v>80</v>
      </c>
      <c r="BA8" s="5" t="s">
        <v>81</v>
      </c>
      <c r="BB8" s="5" t="s">
        <v>82</v>
      </c>
      <c r="BC8" s="5" t="s">
        <v>83</v>
      </c>
      <c r="BD8" s="5" t="s">
        <v>84</v>
      </c>
      <c r="BE8" s="5" t="s">
        <v>85</v>
      </c>
      <c r="BF8" s="5" t="s">
        <v>86</v>
      </c>
      <c r="BG8" s="5" t="s">
        <v>87</v>
      </c>
      <c r="BH8" s="5" t="s">
        <v>88</v>
      </c>
      <c r="BI8" s="5" t="s">
        <v>89</v>
      </c>
      <c r="BJ8" s="5" t="s">
        <v>90</v>
      </c>
      <c r="BK8" s="5" t="s">
        <v>91</v>
      </c>
      <c r="BL8" s="5" t="s">
        <v>92</v>
      </c>
      <c r="BM8" s="5" t="s">
        <v>93</v>
      </c>
      <c r="BN8" s="5" t="s">
        <v>94</v>
      </c>
      <c r="BO8" s="5" t="s">
        <v>95</v>
      </c>
      <c r="BP8" s="5" t="s">
        <v>96</v>
      </c>
      <c r="BQ8" s="5" t="s">
        <v>97</v>
      </c>
      <c r="BR8" s="5" t="s">
        <v>98</v>
      </c>
      <c r="BS8" s="5" t="s">
        <v>99</v>
      </c>
      <c r="BT8" s="5" t="s">
        <v>100</v>
      </c>
      <c r="BU8" s="4" t="s">
        <v>101</v>
      </c>
      <c r="BV8" s="4" t="s">
        <v>102</v>
      </c>
      <c r="BW8" s="4" t="s">
        <v>103</v>
      </c>
      <c r="BX8" s="4" t="s">
        <v>104</v>
      </c>
      <c r="BY8" s="4" t="s">
        <v>105</v>
      </c>
      <c r="BZ8" s="4" t="s">
        <v>106</v>
      </c>
      <c r="CA8" s="4" t="s">
        <v>107</v>
      </c>
      <c r="CB8" s="4" t="s">
        <v>108</v>
      </c>
      <c r="CC8" s="4" t="s">
        <v>109</v>
      </c>
      <c r="CD8" s="4" t="s">
        <v>110</v>
      </c>
    </row>
    <row r="9" spans="1:82" ht="15" customHeight="1">
      <c r="AA9" s="6" t="s">
        <v>111</v>
      </c>
      <c r="AB9" s="4" t="s">
        <v>112</v>
      </c>
      <c r="AC9" s="4" t="s">
        <v>113</v>
      </c>
      <c r="AD9" s="4" t="s">
        <v>114</v>
      </c>
      <c r="AE9" s="4" t="s">
        <v>115</v>
      </c>
      <c r="AF9" s="4" t="s">
        <v>115</v>
      </c>
      <c r="AG9" s="4" t="s">
        <v>116</v>
      </c>
      <c r="AH9" s="4" t="s">
        <v>117</v>
      </c>
      <c r="AI9" s="4" t="s">
        <v>118</v>
      </c>
      <c r="AJ9" s="4" t="s">
        <v>119</v>
      </c>
      <c r="AK9" s="4" t="s">
        <v>119</v>
      </c>
      <c r="AL9" s="4" t="s">
        <v>120</v>
      </c>
      <c r="AM9" s="4" t="s">
        <v>121</v>
      </c>
      <c r="AN9" s="4" t="s">
        <v>122</v>
      </c>
      <c r="AO9" s="4" t="s">
        <v>123</v>
      </c>
      <c r="AP9" s="4" t="s">
        <v>123</v>
      </c>
      <c r="AQ9" s="4" t="s">
        <v>124</v>
      </c>
      <c r="AR9" s="4" t="s">
        <v>125</v>
      </c>
      <c r="AS9" s="4" t="s">
        <v>126</v>
      </c>
      <c r="AT9" s="4" t="s">
        <v>127</v>
      </c>
      <c r="AU9" s="4" t="s">
        <v>127</v>
      </c>
      <c r="AV9" s="4" t="s">
        <v>128</v>
      </c>
      <c r="AW9" s="4" t="s">
        <v>129</v>
      </c>
      <c r="AX9" s="4" t="s">
        <v>130</v>
      </c>
      <c r="AY9" s="4" t="s">
        <v>131</v>
      </c>
      <c r="AZ9" s="4" t="s">
        <v>131</v>
      </c>
      <c r="BA9" s="5" t="s">
        <v>112</v>
      </c>
      <c r="BB9" s="5" t="s">
        <v>113</v>
      </c>
      <c r="BC9" s="5" t="s">
        <v>114</v>
      </c>
      <c r="BD9" s="5" t="s">
        <v>115</v>
      </c>
      <c r="BE9" s="5" t="s">
        <v>116</v>
      </c>
      <c r="BF9" s="5" t="s">
        <v>117</v>
      </c>
      <c r="BG9" s="5" t="s">
        <v>118</v>
      </c>
      <c r="BH9" s="5" t="s">
        <v>119</v>
      </c>
      <c r="BI9" s="5" t="s">
        <v>120</v>
      </c>
      <c r="BJ9" s="5" t="s">
        <v>121</v>
      </c>
      <c r="BK9" s="5" t="s">
        <v>122</v>
      </c>
      <c r="BL9" s="5" t="s">
        <v>123</v>
      </c>
      <c r="BM9" s="5" t="s">
        <v>124</v>
      </c>
      <c r="BN9" s="5" t="s">
        <v>125</v>
      </c>
      <c r="BO9" s="5" t="s">
        <v>126</v>
      </c>
      <c r="BP9" s="5" t="s">
        <v>127</v>
      </c>
      <c r="BQ9" s="5" t="s">
        <v>128</v>
      </c>
      <c r="BR9" s="5" t="s">
        <v>129</v>
      </c>
      <c r="BS9" s="5" t="s">
        <v>130</v>
      </c>
      <c r="BT9" s="5" t="s">
        <v>131</v>
      </c>
      <c r="BU9" s="4" t="s">
        <v>113</v>
      </c>
      <c r="BV9" s="4" t="s">
        <v>115</v>
      </c>
      <c r="BW9" s="4" t="s">
        <v>117</v>
      </c>
      <c r="BX9" s="4" t="s">
        <v>119</v>
      </c>
      <c r="BY9" s="4" t="s">
        <v>121</v>
      </c>
      <c r="BZ9" s="4" t="s">
        <v>123</v>
      </c>
      <c r="CA9" s="4" t="s">
        <v>125</v>
      </c>
      <c r="CB9" s="4" t="s">
        <v>127</v>
      </c>
      <c r="CC9" s="4" t="s">
        <v>129</v>
      </c>
      <c r="CD9" s="4" t="s">
        <v>131</v>
      </c>
    </row>
    <row r="10" spans="1:82" ht="15" customHeight="1">
      <c r="AA10" s="6" t="s">
        <v>132</v>
      </c>
      <c r="AB10" s="4" t="s">
        <v>6</v>
      </c>
      <c r="AC10" s="4" t="s">
        <v>0</v>
      </c>
      <c r="AD10" s="4" t="s">
        <v>7</v>
      </c>
      <c r="AE10" s="4" t="s">
        <v>1</v>
      </c>
      <c r="AF10" s="4" t="s">
        <v>1</v>
      </c>
      <c r="AG10" s="4" t="s">
        <v>145</v>
      </c>
      <c r="AH10" s="4" t="s">
        <v>134</v>
      </c>
      <c r="AI10" s="4" t="s">
        <v>135</v>
      </c>
      <c r="AJ10" s="4" t="s">
        <v>136</v>
      </c>
      <c r="AK10" s="4" t="s">
        <v>136</v>
      </c>
      <c r="AL10" s="4" t="s">
        <v>137</v>
      </c>
      <c r="AM10" s="4" t="s">
        <v>138</v>
      </c>
      <c r="AN10" s="4" t="s">
        <v>139</v>
      </c>
      <c r="AO10" s="4" t="s">
        <v>140</v>
      </c>
      <c r="AP10" s="4" t="s">
        <v>140</v>
      </c>
      <c r="AQ10" s="4" t="s">
        <v>2</v>
      </c>
      <c r="AR10" s="4" t="s">
        <v>3</v>
      </c>
      <c r="AS10" s="4" t="s">
        <v>4</v>
      </c>
      <c r="AT10" s="4" t="s">
        <v>141</v>
      </c>
      <c r="AU10" s="4" t="s">
        <v>141</v>
      </c>
      <c r="AV10" s="4" t="s">
        <v>141</v>
      </c>
      <c r="AW10" s="4" t="s">
        <v>142</v>
      </c>
      <c r="AX10" s="4" t="s">
        <v>143</v>
      </c>
      <c r="AY10" s="4" t="s">
        <v>144</v>
      </c>
      <c r="AZ10" s="4" t="s">
        <v>144</v>
      </c>
      <c r="BA10" s="5" t="s">
        <v>6</v>
      </c>
      <c r="BB10" s="5" t="s">
        <v>0</v>
      </c>
      <c r="BC10" s="5" t="s">
        <v>7</v>
      </c>
      <c r="BD10" s="5" t="s">
        <v>1</v>
      </c>
      <c r="BE10" s="5" t="s">
        <v>145</v>
      </c>
      <c r="BF10" s="5" t="s">
        <v>134</v>
      </c>
      <c r="BG10" s="5" t="s">
        <v>135</v>
      </c>
      <c r="BH10" s="5" t="s">
        <v>136</v>
      </c>
      <c r="BI10" s="5" t="s">
        <v>137</v>
      </c>
      <c r="BJ10" s="5" t="s">
        <v>138</v>
      </c>
      <c r="BK10" s="5" t="s">
        <v>139</v>
      </c>
      <c r="BL10" s="5" t="s">
        <v>140</v>
      </c>
      <c r="BM10" s="5" t="s">
        <v>2</v>
      </c>
      <c r="BN10" s="5" t="s">
        <v>3</v>
      </c>
      <c r="BO10" s="5" t="s">
        <v>4</v>
      </c>
      <c r="BP10" s="5" t="s">
        <v>141</v>
      </c>
      <c r="BQ10" s="5" t="s">
        <v>141</v>
      </c>
      <c r="BR10" s="5" t="s">
        <v>142</v>
      </c>
      <c r="BS10" s="5" t="s">
        <v>143</v>
      </c>
      <c r="BT10" s="5" t="s">
        <v>144</v>
      </c>
      <c r="BU10" s="4" t="s">
        <v>0</v>
      </c>
      <c r="BV10" s="4" t="s">
        <v>1</v>
      </c>
      <c r="BW10" s="4" t="s">
        <v>134</v>
      </c>
      <c r="BX10" s="4" t="s">
        <v>136</v>
      </c>
      <c r="BY10" s="4" t="s">
        <v>138</v>
      </c>
      <c r="BZ10" s="4" t="s">
        <v>140</v>
      </c>
      <c r="CA10" s="4" t="s">
        <v>3</v>
      </c>
      <c r="CB10" s="4" t="s">
        <v>5</v>
      </c>
      <c r="CC10" s="4" t="s">
        <v>142</v>
      </c>
      <c r="CD10" s="4" t="s">
        <v>144</v>
      </c>
    </row>
    <row r="11" spans="1:82" s="107" customFormat="1" ht="15" customHeight="1">
      <c r="A11" s="108" t="s">
        <v>656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 t="s">
        <v>657</v>
      </c>
      <c r="P11" s="108"/>
      <c r="Q11" s="108"/>
      <c r="R11" s="108"/>
      <c r="S11" s="108"/>
      <c r="T11" s="108" t="s">
        <v>148</v>
      </c>
      <c r="U11" s="108"/>
      <c r="V11" s="108" t="s">
        <v>149</v>
      </c>
      <c r="W11" s="108"/>
      <c r="X11" s="108"/>
      <c r="Y11" s="108" t="s">
        <v>658</v>
      </c>
      <c r="Z11" s="108"/>
      <c r="AA11" s="109" t="s">
        <v>659</v>
      </c>
      <c r="AB11" s="110"/>
      <c r="BA11" s="11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82" s="107" customFormat="1" ht="15" customHeight="1">
      <c r="A12" s="100" t="s">
        <v>660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 t="s">
        <v>661</v>
      </c>
      <c r="P12" s="100"/>
      <c r="Q12" s="100"/>
      <c r="R12" s="100"/>
      <c r="S12" s="100"/>
      <c r="T12" s="100" t="s">
        <v>148</v>
      </c>
      <c r="U12" s="100"/>
      <c r="V12" s="100" t="s">
        <v>153</v>
      </c>
      <c r="W12" s="100" t="s">
        <v>154</v>
      </c>
      <c r="X12" s="100" t="s">
        <v>155</v>
      </c>
      <c r="Y12" s="100" t="s">
        <v>658</v>
      </c>
      <c r="Z12" s="100" t="s">
        <v>156</v>
      </c>
      <c r="AA12" s="112" t="s">
        <v>662</v>
      </c>
      <c r="AB12" s="15" t="s">
        <v>547</v>
      </c>
      <c r="AC12" s="31" t="s">
        <v>466</v>
      </c>
      <c r="AD12" s="113" t="s">
        <v>663</v>
      </c>
      <c r="AE12" s="14"/>
      <c r="AF12" s="14"/>
      <c r="AG12" s="15"/>
      <c r="BA12" s="21" t="s">
        <v>547</v>
      </c>
      <c r="BB12" s="50" t="s">
        <v>664</v>
      </c>
      <c r="BC12" s="114" t="s">
        <v>665</v>
      </c>
      <c r="BD12" s="48"/>
      <c r="BE12" s="48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13"/>
      <c r="BV12" s="14"/>
    </row>
    <row r="13" spans="1:82" s="107" customFormat="1" ht="15" customHeight="1">
      <c r="A13" s="100" t="s">
        <v>666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 t="s">
        <v>667</v>
      </c>
      <c r="P13" s="100"/>
      <c r="Q13" s="100"/>
      <c r="R13" s="100"/>
      <c r="S13" s="100"/>
      <c r="T13" s="100" t="s">
        <v>148</v>
      </c>
      <c r="U13" s="100"/>
      <c r="V13" s="100" t="s">
        <v>153</v>
      </c>
      <c r="W13" s="100" t="s">
        <v>154</v>
      </c>
      <c r="X13" s="100" t="s">
        <v>155</v>
      </c>
      <c r="Y13" s="100" t="s">
        <v>658</v>
      </c>
      <c r="Z13" s="100" t="s">
        <v>156</v>
      </c>
      <c r="AA13" s="112" t="s">
        <v>668</v>
      </c>
      <c r="AB13" s="15" t="s">
        <v>669</v>
      </c>
      <c r="AC13" s="31" t="s">
        <v>486</v>
      </c>
      <c r="AD13" s="31" t="s">
        <v>670</v>
      </c>
      <c r="AE13" s="14"/>
      <c r="AF13" s="14"/>
      <c r="AG13" s="15"/>
      <c r="BA13" s="21" t="s">
        <v>669</v>
      </c>
      <c r="BB13" s="50" t="s">
        <v>671</v>
      </c>
      <c r="BC13" s="90" t="s">
        <v>563</v>
      </c>
      <c r="BD13" s="48"/>
      <c r="BE13" s="48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4"/>
      <c r="BV13" s="14"/>
    </row>
    <row r="14" spans="1:82" s="107" customFormat="1" ht="15" customHeight="1">
      <c r="A14" s="100" t="s">
        <v>672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 t="s">
        <v>673</v>
      </c>
      <c r="P14" s="100"/>
      <c r="Q14" s="100"/>
      <c r="R14" s="100"/>
      <c r="S14" s="100"/>
      <c r="T14" s="100" t="s">
        <v>148</v>
      </c>
      <c r="U14" s="100"/>
      <c r="V14" s="100" t="s">
        <v>153</v>
      </c>
      <c r="W14" s="100" t="s">
        <v>154</v>
      </c>
      <c r="X14" s="100" t="s">
        <v>155</v>
      </c>
      <c r="Y14" s="100" t="s">
        <v>658</v>
      </c>
      <c r="Z14" s="100" t="s">
        <v>156</v>
      </c>
      <c r="AA14" s="112" t="s">
        <v>674</v>
      </c>
      <c r="AB14" s="15" t="s">
        <v>506</v>
      </c>
      <c r="AC14" s="31" t="s">
        <v>505</v>
      </c>
      <c r="AD14" s="31" t="s">
        <v>675</v>
      </c>
      <c r="AE14" s="14"/>
      <c r="AF14" s="14"/>
      <c r="AG14" s="15"/>
      <c r="BA14" s="21" t="s">
        <v>506</v>
      </c>
      <c r="BB14" s="50" t="s">
        <v>676</v>
      </c>
      <c r="BC14" s="90" t="s">
        <v>677</v>
      </c>
      <c r="BD14" s="48"/>
      <c r="BE14" s="48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4"/>
      <c r="BV14" s="14"/>
    </row>
    <row r="15" spans="1:82" s="107" customFormat="1" ht="15" customHeight="1">
      <c r="A15" s="100" t="s">
        <v>678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 t="s">
        <v>679</v>
      </c>
      <c r="P15" s="100"/>
      <c r="Q15" s="100"/>
      <c r="R15" s="100"/>
      <c r="S15" s="100"/>
      <c r="T15" s="100" t="s">
        <v>148</v>
      </c>
      <c r="U15" s="100"/>
      <c r="V15" s="100" t="s">
        <v>153</v>
      </c>
      <c r="W15" s="100" t="s">
        <v>154</v>
      </c>
      <c r="X15" s="100" t="s">
        <v>155</v>
      </c>
      <c r="Y15" s="100" t="s">
        <v>658</v>
      </c>
      <c r="Z15" s="100" t="s">
        <v>156</v>
      </c>
      <c r="AA15" s="112" t="s">
        <v>680</v>
      </c>
      <c r="AB15" s="15" t="s">
        <v>497</v>
      </c>
      <c r="AC15" s="31" t="s">
        <v>496</v>
      </c>
      <c r="AD15" s="31" t="s">
        <v>681</v>
      </c>
      <c r="AE15" s="14"/>
      <c r="AF15" s="14"/>
      <c r="AG15" s="15"/>
      <c r="BA15" s="21" t="s">
        <v>497</v>
      </c>
      <c r="BB15" s="50" t="s">
        <v>682</v>
      </c>
      <c r="BC15" s="90" t="s">
        <v>683</v>
      </c>
      <c r="BD15" s="48"/>
      <c r="BE15" s="48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4"/>
      <c r="BV15" s="14"/>
    </row>
    <row r="16" spans="1:82" s="107" customFormat="1" ht="15" customHeight="1">
      <c r="A16" s="100" t="s">
        <v>684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 t="s">
        <v>685</v>
      </c>
      <c r="P16" s="100"/>
      <c r="Q16" s="100"/>
      <c r="R16" s="100"/>
      <c r="S16" s="100"/>
      <c r="T16" s="100" t="s">
        <v>148</v>
      </c>
      <c r="U16" s="100"/>
      <c r="V16" s="100" t="s">
        <v>153</v>
      </c>
      <c r="W16" s="100" t="s">
        <v>154</v>
      </c>
      <c r="X16" s="100" t="s">
        <v>155</v>
      </c>
      <c r="Y16" s="100" t="s">
        <v>658</v>
      </c>
      <c r="Z16" s="100" t="s">
        <v>156</v>
      </c>
      <c r="AA16" s="112" t="s">
        <v>686</v>
      </c>
      <c r="AB16" s="15" t="s">
        <v>518</v>
      </c>
      <c r="AC16" s="31">
        <v>16829</v>
      </c>
      <c r="AD16" s="31">
        <v>26179</v>
      </c>
      <c r="AE16" s="22">
        <v>17425</v>
      </c>
      <c r="AF16" s="22">
        <v>76204</v>
      </c>
      <c r="AG16" s="15">
        <v>20245</v>
      </c>
      <c r="AH16" s="22">
        <v>22171</v>
      </c>
      <c r="AI16" s="22">
        <v>34543</v>
      </c>
      <c r="AJ16" s="22">
        <v>24184</v>
      </c>
      <c r="AK16" s="22">
        <v>101143</v>
      </c>
      <c r="AL16" s="22">
        <v>32154</v>
      </c>
      <c r="AM16" s="22">
        <v>34292</v>
      </c>
      <c r="AN16" s="22">
        <v>53248</v>
      </c>
      <c r="AO16" s="22">
        <v>38579</v>
      </c>
      <c r="AP16" s="22">
        <v>158273</v>
      </c>
      <c r="AQ16" s="22">
        <v>50184</v>
      </c>
      <c r="AR16" s="22">
        <v>55122</v>
      </c>
      <c r="AS16" s="22">
        <v>83028</v>
      </c>
      <c r="AT16" s="22">
        <v>61932</v>
      </c>
      <c r="AU16" s="22">
        <v>250266</v>
      </c>
      <c r="AV16" s="22">
        <v>80920</v>
      </c>
      <c r="AW16" s="22">
        <v>85148</v>
      </c>
      <c r="AX16" s="22">
        <v>117278</v>
      </c>
      <c r="AY16" s="22">
        <v>93498</v>
      </c>
      <c r="AZ16" s="22">
        <v>376844</v>
      </c>
      <c r="BA16" s="21" t="s">
        <v>518</v>
      </c>
      <c r="BB16" s="50">
        <v>32600</v>
      </c>
      <c r="BC16" s="21">
        <v>58779</v>
      </c>
      <c r="BD16" s="50">
        <v>76204</v>
      </c>
      <c r="BE16" s="49">
        <v>20245</v>
      </c>
      <c r="BF16" s="28">
        <v>42416</v>
      </c>
      <c r="BG16" s="28">
        <v>76959</v>
      </c>
      <c r="BH16" s="28">
        <v>101143</v>
      </c>
      <c r="BI16" s="50">
        <v>32154</v>
      </c>
      <c r="BJ16" s="28">
        <v>66446</v>
      </c>
      <c r="BK16" s="28">
        <v>119694</v>
      </c>
      <c r="BL16" s="28">
        <v>158273</v>
      </c>
      <c r="BM16" s="28">
        <v>50184</v>
      </c>
      <c r="BN16" s="28">
        <v>105306</v>
      </c>
      <c r="BO16" s="28">
        <v>188334</v>
      </c>
      <c r="BP16" s="28">
        <v>250266</v>
      </c>
      <c r="BQ16" s="28">
        <v>80920</v>
      </c>
      <c r="BR16" s="28">
        <v>166068</v>
      </c>
      <c r="BS16" s="28">
        <v>283346</v>
      </c>
      <c r="BT16" s="50">
        <v>376844</v>
      </c>
      <c r="BU16" s="14"/>
      <c r="BV16" s="14"/>
      <c r="BW16" s="14"/>
      <c r="BX16" s="14"/>
      <c r="BY16" s="14"/>
      <c r="BZ16" s="14"/>
      <c r="CA16" s="14"/>
      <c r="CB16" s="14"/>
      <c r="CC16" s="14"/>
      <c r="CD16" s="14"/>
    </row>
    <row r="17" spans="1:82" s="107" customFormat="1" ht="15" customHeight="1">
      <c r="A17" s="100" t="s">
        <v>687</v>
      </c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 t="s">
        <v>688</v>
      </c>
      <c r="P17" s="100"/>
      <c r="Q17" s="100"/>
      <c r="R17" s="100"/>
      <c r="S17" s="100"/>
      <c r="T17" s="100" t="s">
        <v>148</v>
      </c>
      <c r="U17" s="100"/>
      <c r="V17" s="100" t="s">
        <v>153</v>
      </c>
      <c r="W17" s="100" t="s">
        <v>154</v>
      </c>
      <c r="X17" s="100" t="s">
        <v>155</v>
      </c>
      <c r="Y17" s="100" t="s">
        <v>658</v>
      </c>
      <c r="Z17" s="100" t="s">
        <v>156</v>
      </c>
      <c r="AA17" s="112" t="s">
        <v>689</v>
      </c>
      <c r="AB17" s="15">
        <v>-4585</v>
      </c>
      <c r="AC17" s="31">
        <v>-5596</v>
      </c>
      <c r="AD17" s="15">
        <v>-7520</v>
      </c>
      <c r="AE17" s="22">
        <v>-6133</v>
      </c>
      <c r="AF17" s="22">
        <v>-23834</v>
      </c>
      <c r="AG17" s="15">
        <v>-6711</v>
      </c>
      <c r="AH17" s="22">
        <v>-7131</v>
      </c>
      <c r="AI17" s="22">
        <v>-10951</v>
      </c>
      <c r="AJ17" s="22">
        <v>-9562</v>
      </c>
      <c r="AK17" s="22">
        <v>-34355</v>
      </c>
      <c r="AL17" s="22">
        <v>-11744</v>
      </c>
      <c r="AM17" s="22">
        <v>-13123</v>
      </c>
      <c r="AN17" s="22">
        <v>-19126</v>
      </c>
      <c r="AO17" s="22">
        <v>-15490</v>
      </c>
      <c r="AP17" s="22">
        <v>-59483</v>
      </c>
      <c r="AQ17" s="22">
        <v>-17460</v>
      </c>
      <c r="AR17" s="22">
        <v>-22002</v>
      </c>
      <c r="AS17" s="22">
        <v>-35078</v>
      </c>
      <c r="AT17" s="22">
        <v>-32504</v>
      </c>
      <c r="AU17" s="22">
        <v>-107044</v>
      </c>
      <c r="AV17" s="22">
        <v>-43720</v>
      </c>
      <c r="AW17" s="22">
        <v>-46786</v>
      </c>
      <c r="AX17" s="22">
        <v>-60813</v>
      </c>
      <c r="AY17" s="22">
        <v>-55610</v>
      </c>
      <c r="AZ17" s="22">
        <v>-206929</v>
      </c>
      <c r="BA17" s="21">
        <v>-4585</v>
      </c>
      <c r="BB17" s="50">
        <v>-10181</v>
      </c>
      <c r="BC17" s="21">
        <v>-17701</v>
      </c>
      <c r="BD17" s="50">
        <v>-23834</v>
      </c>
      <c r="BE17" s="49">
        <v>-6711</v>
      </c>
      <c r="BF17" s="28">
        <v>-13842</v>
      </c>
      <c r="BG17" s="28">
        <v>-24793</v>
      </c>
      <c r="BH17" s="28">
        <v>-34355</v>
      </c>
      <c r="BI17" s="50">
        <v>-11744</v>
      </c>
      <c r="BJ17" s="28">
        <v>-24867</v>
      </c>
      <c r="BK17" s="28">
        <v>-43993</v>
      </c>
      <c r="BL17" s="28">
        <v>-59483</v>
      </c>
      <c r="BM17" s="28">
        <v>-17460</v>
      </c>
      <c r="BN17" s="28">
        <v>-39462</v>
      </c>
      <c r="BO17" s="28">
        <v>-74540</v>
      </c>
      <c r="BP17" s="28">
        <v>-107044</v>
      </c>
      <c r="BQ17" s="28">
        <v>-43720</v>
      </c>
      <c r="BR17" s="28">
        <v>-90506</v>
      </c>
      <c r="BS17" s="28">
        <v>-151319</v>
      </c>
      <c r="BT17" s="50">
        <v>-206929</v>
      </c>
      <c r="BU17" s="14"/>
      <c r="BV17" s="14"/>
      <c r="BW17" s="14"/>
      <c r="BX17" s="14"/>
      <c r="BY17" s="14"/>
      <c r="BZ17" s="14"/>
      <c r="CA17" s="14"/>
      <c r="CB17" s="14"/>
      <c r="CC17" s="14"/>
      <c r="CD17" s="14"/>
    </row>
    <row r="18" spans="1:82" s="107" customFormat="1" ht="15" customHeight="1">
      <c r="A18" s="100" t="s">
        <v>690</v>
      </c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 t="s">
        <v>691</v>
      </c>
      <c r="P18" s="100"/>
      <c r="Q18" s="100"/>
      <c r="R18" s="100"/>
      <c r="S18" s="100"/>
      <c r="T18" s="100" t="s">
        <v>148</v>
      </c>
      <c r="U18" s="100"/>
      <c r="V18" s="100" t="s">
        <v>153</v>
      </c>
      <c r="W18" s="100" t="s">
        <v>154</v>
      </c>
      <c r="X18" s="100" t="s">
        <v>155</v>
      </c>
      <c r="Y18" s="100" t="s">
        <v>658</v>
      </c>
      <c r="Z18" s="100" t="s">
        <v>156</v>
      </c>
      <c r="AA18" s="112" t="s">
        <v>692</v>
      </c>
      <c r="AB18" s="15">
        <v>-1952</v>
      </c>
      <c r="AC18" s="31">
        <v>-2581</v>
      </c>
      <c r="AD18" s="15">
        <v>-3083</v>
      </c>
      <c r="AE18" s="22">
        <v>-3042</v>
      </c>
      <c r="AF18" s="22">
        <v>-10658</v>
      </c>
      <c r="AG18" s="15">
        <v>-3241</v>
      </c>
      <c r="AH18" s="22">
        <v>-3225</v>
      </c>
      <c r="AI18" s="22">
        <v>-3749</v>
      </c>
      <c r="AJ18" s="22">
        <v>-3573</v>
      </c>
      <c r="AK18" s="22">
        <v>-13788</v>
      </c>
      <c r="AL18" s="22">
        <v>-3988</v>
      </c>
      <c r="AM18" s="22">
        <v>-4134</v>
      </c>
      <c r="AN18" s="22">
        <v>-4420</v>
      </c>
      <c r="AO18" s="22">
        <v>-4518</v>
      </c>
      <c r="AP18" s="22">
        <v>-17060</v>
      </c>
      <c r="AQ18" s="22">
        <v>-4696</v>
      </c>
      <c r="AR18" s="22">
        <v>-5083</v>
      </c>
      <c r="AS18" s="22">
        <v>-6289</v>
      </c>
      <c r="AT18" s="22">
        <v>-6686</v>
      </c>
      <c r="AU18" s="22">
        <v>-22754</v>
      </c>
      <c r="AV18" s="22">
        <v>-11510</v>
      </c>
      <c r="AW18" s="22">
        <v>-8365</v>
      </c>
      <c r="AX18" s="22">
        <v>-8901</v>
      </c>
      <c r="AY18" s="22">
        <v>-8659</v>
      </c>
      <c r="AZ18" s="22">
        <v>-37435</v>
      </c>
      <c r="BA18" s="21">
        <v>-1952</v>
      </c>
      <c r="BB18" s="50">
        <v>-4533</v>
      </c>
      <c r="BC18" s="21">
        <v>-7616</v>
      </c>
      <c r="BD18" s="50">
        <v>-10658</v>
      </c>
      <c r="BE18" s="49">
        <v>-3241</v>
      </c>
      <c r="BF18" s="28">
        <v>-6466</v>
      </c>
      <c r="BG18" s="28">
        <v>-10215</v>
      </c>
      <c r="BH18" s="28">
        <v>-13788</v>
      </c>
      <c r="BI18" s="50">
        <v>-3988</v>
      </c>
      <c r="BJ18" s="28">
        <v>-8122</v>
      </c>
      <c r="BK18" s="28">
        <v>-12542</v>
      </c>
      <c r="BL18" s="28">
        <v>-17060</v>
      </c>
      <c r="BM18" s="28">
        <v>-4696</v>
      </c>
      <c r="BN18" s="28">
        <v>-9779</v>
      </c>
      <c r="BO18" s="28">
        <v>-16068</v>
      </c>
      <c r="BP18" s="28">
        <v>-22754</v>
      </c>
      <c r="BQ18" s="28">
        <v>-11510</v>
      </c>
      <c r="BR18" s="28">
        <v>-19875</v>
      </c>
      <c r="BS18" s="28">
        <v>-28776</v>
      </c>
      <c r="BT18" s="50">
        <v>-37435</v>
      </c>
      <c r="BU18" s="14"/>
      <c r="BV18" s="14"/>
      <c r="BW18" s="14"/>
      <c r="BX18" s="14"/>
      <c r="BY18" s="14"/>
      <c r="BZ18" s="14"/>
      <c r="CA18" s="14"/>
      <c r="CB18" s="14"/>
      <c r="CC18" s="14"/>
      <c r="CD18" s="14"/>
    </row>
    <row r="19" spans="1:82" s="107" customFormat="1" ht="15" customHeight="1">
      <c r="A19" s="100" t="s">
        <v>693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 t="s">
        <v>694</v>
      </c>
      <c r="P19" s="100"/>
      <c r="Q19" s="100"/>
      <c r="R19" s="100"/>
      <c r="S19" s="100"/>
      <c r="T19" s="100" t="s">
        <v>148</v>
      </c>
      <c r="U19" s="100"/>
      <c r="V19" s="100" t="s">
        <v>153</v>
      </c>
      <c r="W19" s="100" t="s">
        <v>154</v>
      </c>
      <c r="X19" s="100" t="s">
        <v>155</v>
      </c>
      <c r="Y19" s="100" t="s">
        <v>658</v>
      </c>
      <c r="Z19" s="100" t="s">
        <v>156</v>
      </c>
      <c r="AA19" s="112" t="s">
        <v>695</v>
      </c>
      <c r="AB19" s="15">
        <v>-1212</v>
      </c>
      <c r="AC19" s="31">
        <v>-1749</v>
      </c>
      <c r="AD19" s="15">
        <v>-3021</v>
      </c>
      <c r="AE19" s="22">
        <v>-2531</v>
      </c>
      <c r="AF19" s="22">
        <v>-8513</v>
      </c>
      <c r="AG19" s="15">
        <v>-2241</v>
      </c>
      <c r="AH19" s="22">
        <v>-2564</v>
      </c>
      <c r="AI19" s="22">
        <v>-3641</v>
      </c>
      <c r="AJ19" s="22">
        <v>-2861</v>
      </c>
      <c r="AK19" s="22">
        <v>-11307</v>
      </c>
      <c r="AL19" s="22">
        <v>-3614</v>
      </c>
      <c r="AM19" s="22">
        <v>-3878</v>
      </c>
      <c r="AN19" s="22">
        <v>-4490</v>
      </c>
      <c r="AO19" s="22">
        <v>-4332</v>
      </c>
      <c r="AP19" s="22">
        <v>-16314</v>
      </c>
      <c r="AQ19" s="22">
        <v>-4850</v>
      </c>
      <c r="AR19" s="22">
        <v>-6266</v>
      </c>
      <c r="AS19" s="22">
        <v>-8542</v>
      </c>
      <c r="AT19" s="22">
        <v>-7641</v>
      </c>
      <c r="AU19" s="22">
        <v>-27299</v>
      </c>
      <c r="AV19" s="22">
        <v>-8921</v>
      </c>
      <c r="AW19" s="22">
        <v>-9106</v>
      </c>
      <c r="AX19" s="22">
        <v>-12104</v>
      </c>
      <c r="AY19" s="22">
        <v>-9649</v>
      </c>
      <c r="AZ19" s="22">
        <v>-39780</v>
      </c>
      <c r="BA19" s="21">
        <v>-1212</v>
      </c>
      <c r="BB19" s="50">
        <v>-2961</v>
      </c>
      <c r="BC19" s="21">
        <v>-5982</v>
      </c>
      <c r="BD19" s="50">
        <v>-8513</v>
      </c>
      <c r="BE19" s="49">
        <v>-2241</v>
      </c>
      <c r="BF19" s="28">
        <v>-4805</v>
      </c>
      <c r="BG19" s="28">
        <v>-8446</v>
      </c>
      <c r="BH19" s="28">
        <v>-11307</v>
      </c>
      <c r="BI19" s="50">
        <v>-3614</v>
      </c>
      <c r="BJ19" s="28">
        <v>-7492</v>
      </c>
      <c r="BK19" s="28">
        <v>-11982</v>
      </c>
      <c r="BL19" s="28">
        <v>-16314</v>
      </c>
      <c r="BM19" s="28">
        <v>-4850</v>
      </c>
      <c r="BN19" s="28">
        <v>-11116</v>
      </c>
      <c r="BO19" s="28">
        <v>-19658</v>
      </c>
      <c r="BP19" s="28">
        <v>-27299</v>
      </c>
      <c r="BQ19" s="28">
        <v>-8921</v>
      </c>
      <c r="BR19" s="28">
        <v>-18027</v>
      </c>
      <c r="BS19" s="28">
        <v>-30131</v>
      </c>
      <c r="BT19" s="50">
        <v>-39780</v>
      </c>
      <c r="BU19" s="14"/>
      <c r="BV19" s="14"/>
      <c r="BW19" s="14"/>
      <c r="BX19" s="14"/>
      <c r="BY19" s="14"/>
      <c r="BZ19" s="14"/>
      <c r="CA19" s="14"/>
      <c r="CB19" s="14"/>
      <c r="CC19" s="14"/>
      <c r="CD19" s="14"/>
    </row>
    <row r="20" spans="1:82" s="107" customFormat="1" ht="15" customHeight="1">
      <c r="A20" s="100" t="s">
        <v>696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 t="s">
        <v>697</v>
      </c>
      <c r="P20" s="100"/>
      <c r="Q20" s="100"/>
      <c r="R20" s="100"/>
      <c r="S20" s="100"/>
      <c r="T20" s="100" t="s">
        <v>148</v>
      </c>
      <c r="U20" s="100"/>
      <c r="V20" s="100" t="s">
        <v>153</v>
      </c>
      <c r="W20" s="100" t="s">
        <v>154</v>
      </c>
      <c r="X20" s="100" t="s">
        <v>155</v>
      </c>
      <c r="Y20" s="100" t="s">
        <v>658</v>
      </c>
      <c r="Z20" s="100" t="s">
        <v>156</v>
      </c>
      <c r="AA20" s="112" t="s">
        <v>698</v>
      </c>
      <c r="AB20" s="15">
        <v>-944</v>
      </c>
      <c r="AC20" s="31">
        <v>-1960</v>
      </c>
      <c r="AD20" s="15">
        <v>-2419</v>
      </c>
      <c r="AE20" s="22">
        <v>-2477</v>
      </c>
      <c r="AF20" s="22">
        <v>-7800</v>
      </c>
      <c r="AG20" s="15">
        <v>-2244</v>
      </c>
      <c r="AH20" s="22">
        <v>-2128</v>
      </c>
      <c r="AI20" s="22">
        <v>-2500</v>
      </c>
      <c r="AJ20" s="22">
        <v>-2333</v>
      </c>
      <c r="AK20" s="22">
        <v>-9205</v>
      </c>
      <c r="AL20" s="22">
        <v>-2743</v>
      </c>
      <c r="AM20" s="22">
        <v>-2815</v>
      </c>
      <c r="AN20" s="22">
        <v>-3287</v>
      </c>
      <c r="AO20" s="22">
        <v>-3394</v>
      </c>
      <c r="AP20" s="22">
        <v>-12239</v>
      </c>
      <c r="AQ20" s="22">
        <v>-3679</v>
      </c>
      <c r="AR20" s="22">
        <v>-3439</v>
      </c>
      <c r="AS20" s="22">
        <v>-4572</v>
      </c>
      <c r="AT20" s="22">
        <v>-4551</v>
      </c>
      <c r="AU20" s="22">
        <v>-16241</v>
      </c>
      <c r="AV20" s="22">
        <v>-6645</v>
      </c>
      <c r="AW20" s="22">
        <v>-4779</v>
      </c>
      <c r="AX20" s="22">
        <v>-5853</v>
      </c>
      <c r="AY20" s="22">
        <v>-7612</v>
      </c>
      <c r="AZ20" s="22">
        <v>-24889</v>
      </c>
      <c r="BA20" s="21">
        <v>-944</v>
      </c>
      <c r="BB20" s="50">
        <v>-2904</v>
      </c>
      <c r="BC20" s="21">
        <v>-5323</v>
      </c>
      <c r="BD20" s="50">
        <v>-7800</v>
      </c>
      <c r="BE20" s="49">
        <v>-2244</v>
      </c>
      <c r="BF20" s="28">
        <v>-4372</v>
      </c>
      <c r="BG20" s="28">
        <v>-6872</v>
      </c>
      <c r="BH20" s="28">
        <v>-9205</v>
      </c>
      <c r="BI20" s="50">
        <v>-2743</v>
      </c>
      <c r="BJ20" s="28">
        <v>-5558</v>
      </c>
      <c r="BK20" s="28">
        <v>-8845</v>
      </c>
      <c r="BL20" s="28">
        <v>-12239</v>
      </c>
      <c r="BM20" s="28">
        <v>-3679</v>
      </c>
      <c r="BN20" s="28">
        <v>-7118</v>
      </c>
      <c r="BO20" s="28">
        <v>-11690</v>
      </c>
      <c r="BP20" s="28">
        <v>-16241</v>
      </c>
      <c r="BQ20" s="28">
        <v>-6645</v>
      </c>
      <c r="BR20" s="28">
        <v>-11424</v>
      </c>
      <c r="BS20" s="28">
        <v>-17277</v>
      </c>
      <c r="BT20" s="50">
        <v>-24889</v>
      </c>
      <c r="BU20" s="14"/>
      <c r="BV20" s="14"/>
      <c r="BW20" s="14"/>
      <c r="BX20" s="14"/>
      <c r="BY20" s="14"/>
      <c r="BZ20" s="14"/>
      <c r="CA20" s="14"/>
      <c r="CB20" s="14"/>
      <c r="CC20" s="14"/>
      <c r="CD20" s="14"/>
    </row>
    <row r="21" spans="1:82" s="107" customFormat="1" ht="15" customHeight="1">
      <c r="A21" s="100" t="s">
        <v>699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 t="s">
        <v>700</v>
      </c>
      <c r="P21" s="100"/>
      <c r="Q21" s="100"/>
      <c r="R21" s="100"/>
      <c r="S21" s="100"/>
      <c r="T21" s="100" t="s">
        <v>148</v>
      </c>
      <c r="U21" s="100"/>
      <c r="V21" s="100" t="s">
        <v>153</v>
      </c>
      <c r="W21" s="100" t="s">
        <v>154</v>
      </c>
      <c r="X21" s="100" t="s">
        <v>155</v>
      </c>
      <c r="Y21" s="100" t="s">
        <v>658</v>
      </c>
      <c r="Z21" s="100" t="s">
        <v>156</v>
      </c>
      <c r="AA21" s="112" t="s">
        <v>701</v>
      </c>
      <c r="AB21" s="15">
        <v>-234</v>
      </c>
      <c r="AC21" s="31">
        <v>-598</v>
      </c>
      <c r="AD21" s="15">
        <v>-614</v>
      </c>
      <c r="AE21" s="22">
        <v>-643</v>
      </c>
      <c r="AF21" s="22">
        <v>-2089</v>
      </c>
      <c r="AG21" s="15">
        <v>-647</v>
      </c>
      <c r="AH21" s="22">
        <v>-728</v>
      </c>
      <c r="AI21" s="22">
        <v>-813</v>
      </c>
      <c r="AJ21" s="22">
        <v>-743</v>
      </c>
      <c r="AK21" s="22">
        <v>-2931</v>
      </c>
      <c r="AL21" s="22">
        <v>-1251</v>
      </c>
      <c r="AM21" s="22">
        <v>-1297</v>
      </c>
      <c r="AN21" s="22">
        <v>-1261</v>
      </c>
      <c r="AO21" s="22">
        <v>-1313</v>
      </c>
      <c r="AP21" s="22">
        <v>-5122</v>
      </c>
      <c r="AQ21" s="22">
        <v>-1986</v>
      </c>
      <c r="AR21" s="22">
        <v>-1748</v>
      </c>
      <c r="AS21" s="22">
        <v>-2057</v>
      </c>
      <c r="AT21" s="22">
        <v>-1329</v>
      </c>
      <c r="AU21" s="22">
        <v>-7120</v>
      </c>
      <c r="AV21" s="22">
        <v>-2104</v>
      </c>
      <c r="AW21" s="22">
        <v>-2611</v>
      </c>
      <c r="AX21" s="22">
        <v>-2809</v>
      </c>
      <c r="AY21" s="22">
        <v>-3203</v>
      </c>
      <c r="AZ21" s="22">
        <v>-10727</v>
      </c>
      <c r="BA21" s="21">
        <v>-234</v>
      </c>
      <c r="BB21" s="50">
        <v>-832</v>
      </c>
      <c r="BC21" s="21">
        <v>-1446</v>
      </c>
      <c r="BD21" s="50">
        <v>-2089</v>
      </c>
      <c r="BE21" s="49">
        <v>-647</v>
      </c>
      <c r="BF21" s="28">
        <v>-1375</v>
      </c>
      <c r="BG21" s="28">
        <v>-2188</v>
      </c>
      <c r="BH21" s="28">
        <v>-2931</v>
      </c>
      <c r="BI21" s="50">
        <v>-1251</v>
      </c>
      <c r="BJ21" s="28">
        <v>-2548</v>
      </c>
      <c r="BK21" s="28">
        <v>-3809</v>
      </c>
      <c r="BL21" s="28">
        <v>-5122</v>
      </c>
      <c r="BM21" s="28">
        <v>-1986</v>
      </c>
      <c r="BN21" s="28">
        <v>-3734</v>
      </c>
      <c r="BO21" s="28">
        <v>-5791</v>
      </c>
      <c r="BP21" s="28">
        <v>-7120</v>
      </c>
      <c r="BQ21" s="28">
        <v>-2104</v>
      </c>
      <c r="BR21" s="28">
        <v>-4715</v>
      </c>
      <c r="BS21" s="28">
        <v>-7524</v>
      </c>
      <c r="BT21" s="50">
        <v>-10727</v>
      </c>
      <c r="BU21" s="14"/>
      <c r="BV21" s="14"/>
      <c r="BW21" s="14"/>
      <c r="BX21" s="14"/>
      <c r="BY21" s="14"/>
      <c r="BZ21" s="14"/>
      <c r="CA21" s="14"/>
      <c r="CB21" s="14"/>
      <c r="CC21" s="14"/>
      <c r="CD21" s="14"/>
    </row>
    <row r="22" spans="1:82" s="107" customFormat="1" ht="15" customHeight="1">
      <c r="A22" s="100" t="s">
        <v>702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 t="s">
        <v>703</v>
      </c>
      <c r="P22" s="100"/>
      <c r="Q22" s="100"/>
      <c r="R22" s="100"/>
      <c r="S22" s="100"/>
      <c r="T22" s="100" t="s">
        <v>148</v>
      </c>
      <c r="U22" s="100"/>
      <c r="V22" s="100" t="s">
        <v>153</v>
      </c>
      <c r="W22" s="100" t="s">
        <v>154</v>
      </c>
      <c r="X22" s="100" t="s">
        <v>155</v>
      </c>
      <c r="Y22" s="100" t="s">
        <v>658</v>
      </c>
      <c r="Z22" s="100" t="s">
        <v>156</v>
      </c>
      <c r="AA22" s="112" t="s">
        <v>704</v>
      </c>
      <c r="AB22" s="15" t="s">
        <v>705</v>
      </c>
      <c r="AC22" s="31">
        <v>0</v>
      </c>
      <c r="AD22" s="15">
        <v>-175</v>
      </c>
      <c r="AE22" s="22">
        <v>0</v>
      </c>
      <c r="AF22" s="22">
        <v>-175</v>
      </c>
      <c r="AG22" s="15">
        <v>0</v>
      </c>
      <c r="AH22" s="14"/>
      <c r="AI22" s="22">
        <v>-455</v>
      </c>
      <c r="AJ22" s="14"/>
      <c r="AK22" s="22">
        <v>-455</v>
      </c>
      <c r="AL22" s="14"/>
      <c r="AM22" s="14"/>
      <c r="AN22" s="115">
        <v>0</v>
      </c>
      <c r="AO22" s="14"/>
      <c r="AP22" s="22"/>
      <c r="AQ22" s="14"/>
      <c r="AR22" s="14"/>
      <c r="AS22" s="22">
        <v>-494</v>
      </c>
      <c r="AT22" s="14"/>
      <c r="AU22" s="22">
        <v>-494</v>
      </c>
      <c r="AV22" s="14"/>
      <c r="AW22" s="14"/>
      <c r="AX22" s="14"/>
      <c r="AY22" s="14"/>
      <c r="AZ22" s="22">
        <v>0</v>
      </c>
      <c r="BA22" s="21" t="s">
        <v>705</v>
      </c>
      <c r="BB22" s="50" t="s">
        <v>705</v>
      </c>
      <c r="BC22" s="21">
        <v>-175</v>
      </c>
      <c r="BD22" s="50">
        <v>-175</v>
      </c>
      <c r="BE22" s="49">
        <v>0</v>
      </c>
      <c r="BF22" s="48"/>
      <c r="BG22" s="28">
        <v>-455</v>
      </c>
      <c r="BH22" s="28">
        <v>-455</v>
      </c>
      <c r="BI22" s="88"/>
      <c r="BJ22" s="48"/>
      <c r="BK22" s="116"/>
      <c r="BL22" s="28"/>
      <c r="BM22" s="48"/>
      <c r="BN22" s="48"/>
      <c r="BO22" s="28">
        <v>-494</v>
      </c>
      <c r="BP22" s="28">
        <v>-494</v>
      </c>
      <c r="BQ22" s="48"/>
      <c r="BR22" s="48"/>
      <c r="BS22" s="48"/>
      <c r="BT22" s="50">
        <v>0</v>
      </c>
      <c r="BU22" s="14"/>
      <c r="BV22" s="14"/>
      <c r="BW22" s="14"/>
      <c r="BX22" s="14"/>
      <c r="BY22" s="14"/>
      <c r="BZ22" s="14"/>
      <c r="CA22" s="14"/>
      <c r="CB22" s="14"/>
      <c r="CC22" s="14"/>
      <c r="CD22" s="14"/>
    </row>
    <row r="23" spans="1:82" s="107" customFormat="1" ht="15" customHeight="1">
      <c r="A23" s="100" t="s">
        <v>706</v>
      </c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 t="s">
        <v>707</v>
      </c>
      <c r="P23" s="100"/>
      <c r="Q23" s="100"/>
      <c r="R23" s="100"/>
      <c r="S23" s="100"/>
      <c r="T23" s="100" t="s">
        <v>148</v>
      </c>
      <c r="U23" s="100"/>
      <c r="V23" s="100" t="s">
        <v>153</v>
      </c>
      <c r="W23" s="100" t="s">
        <v>154</v>
      </c>
      <c r="X23" s="100" t="s">
        <v>155</v>
      </c>
      <c r="Y23" s="100" t="s">
        <v>658</v>
      </c>
      <c r="Z23" s="100" t="s">
        <v>156</v>
      </c>
      <c r="AA23" s="112" t="s">
        <v>708</v>
      </c>
      <c r="AB23" s="15" t="s">
        <v>705</v>
      </c>
      <c r="AC23" s="14"/>
      <c r="AD23" s="14"/>
      <c r="AE23" s="22">
        <v>0</v>
      </c>
      <c r="AF23" s="22">
        <v>0</v>
      </c>
      <c r="AG23" s="15">
        <v>0</v>
      </c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21" t="s">
        <v>705</v>
      </c>
      <c r="BB23" s="50" t="s">
        <v>705</v>
      </c>
      <c r="BC23" s="48"/>
      <c r="BD23" s="50">
        <v>0</v>
      </c>
      <c r="BE23" s="49">
        <v>0</v>
      </c>
      <c r="BF23" s="48"/>
      <c r="BG23" s="48"/>
      <c r="BH23" s="48"/>
      <c r="BI23" s="8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9"/>
      <c r="BU23" s="14"/>
      <c r="BV23" s="14"/>
      <c r="BW23" s="14"/>
      <c r="BX23" s="14"/>
      <c r="BY23" s="14"/>
      <c r="BZ23" s="14"/>
      <c r="CA23" s="14"/>
      <c r="CB23" s="14"/>
      <c r="CC23" s="14"/>
      <c r="CD23" s="14"/>
    </row>
    <row r="24" spans="1:82" s="107" customFormat="1" ht="15" customHeight="1">
      <c r="A24" s="100" t="s">
        <v>709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 t="s">
        <v>710</v>
      </c>
      <c r="P24" s="100"/>
      <c r="Q24" s="100"/>
      <c r="R24" s="100"/>
      <c r="S24" s="100"/>
      <c r="T24" s="100" t="s">
        <v>148</v>
      </c>
      <c r="U24" s="100"/>
      <c r="V24" s="100" t="s">
        <v>153</v>
      </c>
      <c r="W24" s="100" t="s">
        <v>154</v>
      </c>
      <c r="X24" s="100" t="s">
        <v>155</v>
      </c>
      <c r="Y24" s="100" t="s">
        <v>658</v>
      </c>
      <c r="Z24" s="100" t="s">
        <v>156</v>
      </c>
      <c r="AA24" s="112" t="s">
        <v>711</v>
      </c>
      <c r="AB24" s="15" t="s">
        <v>712</v>
      </c>
      <c r="AC24" s="31">
        <v>4345</v>
      </c>
      <c r="AD24" s="15">
        <v>9347</v>
      </c>
      <c r="AE24" s="22">
        <v>2599</v>
      </c>
      <c r="AF24" s="22">
        <v>23135</v>
      </c>
      <c r="AG24" s="15">
        <v>5161</v>
      </c>
      <c r="AH24" s="22">
        <v>6395</v>
      </c>
      <c r="AI24" s="22">
        <v>12434</v>
      </c>
      <c r="AJ24" s="22">
        <v>5112</v>
      </c>
      <c r="AK24" s="22">
        <v>29102</v>
      </c>
      <c r="AL24" s="22">
        <v>8814</v>
      </c>
      <c r="AM24" s="22">
        <v>9045</v>
      </c>
      <c r="AN24" s="22">
        <v>20664</v>
      </c>
      <c r="AO24" s="22">
        <v>9532</v>
      </c>
      <c r="AP24" s="22">
        <v>48055</v>
      </c>
      <c r="AQ24" s="22">
        <v>17513</v>
      </c>
      <c r="AR24" s="22">
        <v>16584</v>
      </c>
      <c r="AS24" s="22">
        <v>25996</v>
      </c>
      <c r="AT24" s="22">
        <v>9221</v>
      </c>
      <c r="AU24" s="22">
        <v>69314</v>
      </c>
      <c r="AV24" s="22">
        <v>8020</v>
      </c>
      <c r="AW24" s="22">
        <v>13501</v>
      </c>
      <c r="AX24" s="22">
        <v>26798</v>
      </c>
      <c r="AY24" s="22">
        <v>8765</v>
      </c>
      <c r="AZ24" s="22">
        <v>57084</v>
      </c>
      <c r="BA24" s="21" t="s">
        <v>712</v>
      </c>
      <c r="BB24" s="50">
        <v>11189</v>
      </c>
      <c r="BC24" s="21">
        <v>20536</v>
      </c>
      <c r="BD24" s="50">
        <v>23135</v>
      </c>
      <c r="BE24" s="49">
        <v>5161</v>
      </c>
      <c r="BF24" s="28">
        <v>11556</v>
      </c>
      <c r="BG24" s="28">
        <v>23990</v>
      </c>
      <c r="BH24" s="28">
        <v>29102</v>
      </c>
      <c r="BI24" s="50">
        <v>8814</v>
      </c>
      <c r="BJ24" s="28">
        <v>17859</v>
      </c>
      <c r="BK24" s="28">
        <v>38523</v>
      </c>
      <c r="BL24" s="28">
        <v>48055</v>
      </c>
      <c r="BM24" s="28">
        <v>17513</v>
      </c>
      <c r="BN24" s="28">
        <v>34097</v>
      </c>
      <c r="BO24" s="28">
        <v>60093</v>
      </c>
      <c r="BP24" s="28">
        <v>69314</v>
      </c>
      <c r="BQ24" s="28">
        <v>8020</v>
      </c>
      <c r="BR24" s="28">
        <v>21521</v>
      </c>
      <c r="BS24" s="28">
        <v>48319</v>
      </c>
      <c r="BT24" s="50">
        <v>57084</v>
      </c>
      <c r="BU24" s="14"/>
      <c r="BV24" s="14"/>
      <c r="BW24" s="14"/>
      <c r="BX24" s="14"/>
      <c r="BY24" s="14"/>
      <c r="BZ24" s="14"/>
      <c r="CA24" s="14"/>
      <c r="CB24" s="14"/>
      <c r="CC24" s="14"/>
      <c r="CD24" s="14"/>
    </row>
    <row r="25" spans="1:82" s="107" customFormat="1" ht="15" customHeight="1">
      <c r="A25" s="100" t="s">
        <v>713</v>
      </c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 t="s">
        <v>714</v>
      </c>
      <c r="P25" s="100"/>
      <c r="Q25" s="100"/>
      <c r="R25" s="100"/>
      <c r="S25" s="100"/>
      <c r="T25" s="100" t="s">
        <v>148</v>
      </c>
      <c r="U25" s="100"/>
      <c r="V25" s="100" t="s">
        <v>153</v>
      </c>
      <c r="W25" s="100" t="s">
        <v>154</v>
      </c>
      <c r="X25" s="100" t="s">
        <v>155</v>
      </c>
      <c r="Y25" s="100" t="s">
        <v>658</v>
      </c>
      <c r="Z25" s="100" t="s">
        <v>156</v>
      </c>
      <c r="AA25" s="112" t="s">
        <v>715</v>
      </c>
      <c r="AB25" s="15" t="s">
        <v>716</v>
      </c>
      <c r="AC25" s="31">
        <v>468</v>
      </c>
      <c r="AD25" s="15">
        <v>313</v>
      </c>
      <c r="AE25" s="22">
        <v>1846</v>
      </c>
      <c r="AF25" s="22">
        <v>9455</v>
      </c>
      <c r="AG25" s="15">
        <v>27382</v>
      </c>
      <c r="AH25" s="22">
        <v>18150</v>
      </c>
      <c r="AI25" s="22">
        <v>2944</v>
      </c>
      <c r="AJ25" s="22">
        <v>3778</v>
      </c>
      <c r="AK25" s="22">
        <v>52254</v>
      </c>
      <c r="AL25" s="22">
        <v>750</v>
      </c>
      <c r="AM25" s="22">
        <v>419</v>
      </c>
      <c r="AN25" s="22">
        <v>837</v>
      </c>
      <c r="AO25" s="22">
        <v>6553</v>
      </c>
      <c r="AP25" s="22">
        <v>8559</v>
      </c>
      <c r="AQ25" s="22">
        <v>1472</v>
      </c>
      <c r="AR25" s="22">
        <v>3435</v>
      </c>
      <c r="AS25" s="22">
        <v>23643</v>
      </c>
      <c r="AT25" s="22">
        <v>1945</v>
      </c>
      <c r="AU25" s="22">
        <v>30495</v>
      </c>
      <c r="AV25" s="22">
        <v>7246</v>
      </c>
      <c r="AW25" s="22">
        <v>6635</v>
      </c>
      <c r="AX25" s="22">
        <v>11560</v>
      </c>
      <c r="AY25" s="22">
        <v>18665</v>
      </c>
      <c r="AZ25" s="22">
        <v>44106</v>
      </c>
      <c r="BA25" s="21" t="s">
        <v>716</v>
      </c>
      <c r="BB25" s="50">
        <v>7296</v>
      </c>
      <c r="BC25" s="21">
        <v>7609</v>
      </c>
      <c r="BD25" s="50">
        <v>9455</v>
      </c>
      <c r="BE25" s="49">
        <v>27382</v>
      </c>
      <c r="BF25" s="28">
        <v>45532</v>
      </c>
      <c r="BG25" s="28">
        <v>48476</v>
      </c>
      <c r="BH25" s="28">
        <v>52254</v>
      </c>
      <c r="BI25" s="50">
        <v>750</v>
      </c>
      <c r="BJ25" s="28">
        <v>1169</v>
      </c>
      <c r="BK25" s="28">
        <v>2006</v>
      </c>
      <c r="BL25" s="28">
        <v>8559</v>
      </c>
      <c r="BM25" s="28">
        <v>1472</v>
      </c>
      <c r="BN25" s="28">
        <v>4907</v>
      </c>
      <c r="BO25" s="28">
        <v>28550</v>
      </c>
      <c r="BP25" s="28">
        <v>30495</v>
      </c>
      <c r="BQ25" s="28">
        <v>7246</v>
      </c>
      <c r="BR25" s="28">
        <v>13881</v>
      </c>
      <c r="BS25" s="28">
        <v>25441</v>
      </c>
      <c r="BT25" s="50">
        <v>44106</v>
      </c>
      <c r="BU25" s="14"/>
      <c r="BV25" s="14"/>
      <c r="BW25" s="14"/>
      <c r="BX25" s="14"/>
      <c r="BY25" s="14"/>
      <c r="BZ25" s="14"/>
      <c r="CA25" s="14"/>
      <c r="CB25" s="14"/>
      <c r="CC25" s="14"/>
      <c r="CD25" s="14"/>
    </row>
    <row r="26" spans="1:82" s="107" customFormat="1" ht="15" customHeight="1">
      <c r="A26" s="100" t="s">
        <v>717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 t="s">
        <v>718</v>
      </c>
      <c r="P26" s="100"/>
      <c r="Q26" s="100"/>
      <c r="R26" s="100"/>
      <c r="S26" s="100"/>
      <c r="T26" s="100" t="s">
        <v>148</v>
      </c>
      <c r="U26" s="100"/>
      <c r="V26" s="100" t="s">
        <v>153</v>
      </c>
      <c r="W26" s="100" t="s">
        <v>154</v>
      </c>
      <c r="X26" s="100" t="s">
        <v>155</v>
      </c>
      <c r="Y26" s="100" t="s">
        <v>658</v>
      </c>
      <c r="Z26" s="100" t="s">
        <v>156</v>
      </c>
      <c r="AA26" s="112" t="s">
        <v>719</v>
      </c>
      <c r="AB26" s="15">
        <v>-410</v>
      </c>
      <c r="AC26" s="31">
        <v>-521</v>
      </c>
      <c r="AD26" s="15">
        <v>-1344</v>
      </c>
      <c r="AE26" s="22">
        <v>-475</v>
      </c>
      <c r="AF26" s="22">
        <v>-2750</v>
      </c>
      <c r="AG26" s="15">
        <v>-477</v>
      </c>
      <c r="AH26" s="22">
        <v>-484</v>
      </c>
      <c r="AI26" s="22">
        <v>-475</v>
      </c>
      <c r="AJ26" s="22">
        <v>-510</v>
      </c>
      <c r="AK26" s="22">
        <v>-1946</v>
      </c>
      <c r="AL26" s="22">
        <v>-626</v>
      </c>
      <c r="AM26" s="22">
        <v>-668</v>
      </c>
      <c r="AN26" s="22">
        <v>-701</v>
      </c>
      <c r="AO26" s="22">
        <v>-676</v>
      </c>
      <c r="AP26" s="22">
        <v>-2671</v>
      </c>
      <c r="AQ26" s="22">
        <v>-800</v>
      </c>
      <c r="AR26" s="22">
        <v>-747</v>
      </c>
      <c r="AS26" s="22">
        <v>-844</v>
      </c>
      <c r="AT26" s="22">
        <v>-1175</v>
      </c>
      <c r="AU26" s="22">
        <v>-3566</v>
      </c>
      <c r="AV26" s="22">
        <v>-1213</v>
      </c>
      <c r="AW26" s="22">
        <v>-1340</v>
      </c>
      <c r="AX26" s="22">
        <v>-1334</v>
      </c>
      <c r="AY26" s="22">
        <v>-1303</v>
      </c>
      <c r="AZ26" s="22">
        <v>-5190</v>
      </c>
      <c r="BA26" s="21">
        <v>-410</v>
      </c>
      <c r="BB26" s="50">
        <v>-931</v>
      </c>
      <c r="BC26" s="21">
        <v>-2275</v>
      </c>
      <c r="BD26" s="50">
        <v>-2750</v>
      </c>
      <c r="BE26" s="49">
        <v>-477</v>
      </c>
      <c r="BF26" s="28">
        <v>-961</v>
      </c>
      <c r="BG26" s="28">
        <v>-1436</v>
      </c>
      <c r="BH26" s="28">
        <v>-1946</v>
      </c>
      <c r="BI26" s="50">
        <v>-626</v>
      </c>
      <c r="BJ26" s="28">
        <v>-1294</v>
      </c>
      <c r="BK26" s="28">
        <v>-1995</v>
      </c>
      <c r="BL26" s="28">
        <v>-2671</v>
      </c>
      <c r="BM26" s="28">
        <v>-800</v>
      </c>
      <c r="BN26" s="28">
        <v>-1547</v>
      </c>
      <c r="BO26" s="28">
        <v>-2391</v>
      </c>
      <c r="BP26" s="28">
        <v>-3566</v>
      </c>
      <c r="BQ26" s="28">
        <v>-1213</v>
      </c>
      <c r="BR26" s="28">
        <v>-2553</v>
      </c>
      <c r="BS26" s="28">
        <v>-3887</v>
      </c>
      <c r="BT26" s="50">
        <v>-5190</v>
      </c>
      <c r="BU26" s="14"/>
      <c r="BV26" s="14"/>
      <c r="BW26" s="14"/>
      <c r="BX26" s="14"/>
      <c r="BY26" s="14"/>
      <c r="BZ26" s="14"/>
      <c r="CA26" s="14"/>
      <c r="CB26" s="14"/>
      <c r="CC26" s="14"/>
      <c r="CD26" s="14"/>
    </row>
    <row r="27" spans="1:82" s="107" customFormat="1" ht="15" customHeight="1">
      <c r="A27" s="100" t="s">
        <v>720</v>
      </c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 t="s">
        <v>721</v>
      </c>
      <c r="P27" s="100"/>
      <c r="Q27" s="100"/>
      <c r="R27" s="100"/>
      <c r="S27" s="100"/>
      <c r="T27" s="100" t="s">
        <v>148</v>
      </c>
      <c r="U27" s="100"/>
      <c r="V27" s="100" t="s">
        <v>153</v>
      </c>
      <c r="W27" s="100" t="s">
        <v>154</v>
      </c>
      <c r="X27" s="100" t="s">
        <v>155</v>
      </c>
      <c r="Y27" s="100" t="s">
        <v>658</v>
      </c>
      <c r="Z27" s="100" t="s">
        <v>156</v>
      </c>
      <c r="AA27" s="112" t="s">
        <v>722</v>
      </c>
      <c r="AB27" s="15" t="s">
        <v>723</v>
      </c>
      <c r="AC27" s="31">
        <v>378</v>
      </c>
      <c r="AD27" s="15">
        <v>901</v>
      </c>
      <c r="AE27" s="22">
        <v>496</v>
      </c>
      <c r="AF27" s="22">
        <v>2486</v>
      </c>
      <c r="AG27" s="15">
        <v>551</v>
      </c>
      <c r="AH27" s="22">
        <v>429</v>
      </c>
      <c r="AI27" s="22">
        <v>1607</v>
      </c>
      <c r="AJ27" s="22">
        <v>-529</v>
      </c>
      <c r="AK27" s="22">
        <v>2058</v>
      </c>
      <c r="AL27" s="22">
        <v>1763</v>
      </c>
      <c r="AM27" s="22">
        <v>868</v>
      </c>
      <c r="AN27" s="22">
        <v>3015</v>
      </c>
      <c r="AO27" s="22">
        <v>440</v>
      </c>
      <c r="AP27" s="22">
        <v>6086</v>
      </c>
      <c r="AQ27" s="22">
        <v>1887</v>
      </c>
      <c r="AR27" s="22">
        <v>1737</v>
      </c>
      <c r="AS27" s="22">
        <v>-348</v>
      </c>
      <c r="AT27" s="22">
        <v>884</v>
      </c>
      <c r="AU27" s="22">
        <v>4160</v>
      </c>
      <c r="AV27" s="22">
        <v>-83</v>
      </c>
      <c r="AW27" s="22">
        <v>-1532</v>
      </c>
      <c r="AX27" s="22">
        <v>387</v>
      </c>
      <c r="AY27" s="22">
        <v>1449</v>
      </c>
      <c r="AZ27" s="22">
        <v>221</v>
      </c>
      <c r="BA27" s="21" t="s">
        <v>723</v>
      </c>
      <c r="BB27" s="50">
        <v>1089</v>
      </c>
      <c r="BC27" s="21">
        <v>1990</v>
      </c>
      <c r="BD27" s="50">
        <v>2486</v>
      </c>
      <c r="BE27" s="49">
        <v>551</v>
      </c>
      <c r="BF27" s="28">
        <v>980</v>
      </c>
      <c r="BG27" s="28">
        <v>2587</v>
      </c>
      <c r="BH27" s="28">
        <v>2058</v>
      </c>
      <c r="BI27" s="50">
        <v>1763</v>
      </c>
      <c r="BJ27" s="28">
        <v>2631</v>
      </c>
      <c r="BK27" s="28">
        <v>5646</v>
      </c>
      <c r="BL27" s="28">
        <v>6086</v>
      </c>
      <c r="BM27" s="28">
        <v>1887</v>
      </c>
      <c r="BN27" s="28">
        <v>3624</v>
      </c>
      <c r="BO27" s="28">
        <v>3276</v>
      </c>
      <c r="BP27" s="28">
        <v>4160</v>
      </c>
      <c r="BQ27" s="28">
        <v>-83</v>
      </c>
      <c r="BR27" s="28">
        <v>-1615</v>
      </c>
      <c r="BS27" s="28">
        <v>-1228</v>
      </c>
      <c r="BT27" s="50">
        <v>221</v>
      </c>
      <c r="BU27" s="14"/>
      <c r="BV27" s="14"/>
      <c r="BW27" s="14"/>
      <c r="BX27" s="14"/>
      <c r="BY27" s="14"/>
      <c r="BZ27" s="14"/>
      <c r="CA27" s="14"/>
      <c r="CB27" s="14"/>
      <c r="CC27" s="14"/>
      <c r="CD27" s="14"/>
    </row>
    <row r="28" spans="1:82" s="107" customFormat="1" ht="15" customHeight="1">
      <c r="A28" s="100" t="s">
        <v>724</v>
      </c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 t="s">
        <v>725</v>
      </c>
      <c r="P28" s="100"/>
      <c r="Q28" s="100"/>
      <c r="R28" s="100"/>
      <c r="S28" s="100"/>
      <c r="T28" s="100" t="s">
        <v>148</v>
      </c>
      <c r="U28" s="100"/>
      <c r="V28" s="100" t="s">
        <v>153</v>
      </c>
      <c r="W28" s="100" t="s">
        <v>154</v>
      </c>
      <c r="X28" s="100" t="s">
        <v>155</v>
      </c>
      <c r="Y28" s="100" t="s">
        <v>658</v>
      </c>
      <c r="Z28" s="100" t="s">
        <v>156</v>
      </c>
      <c r="AA28" s="112" t="s">
        <v>726</v>
      </c>
      <c r="AB28" s="15" t="s">
        <v>727</v>
      </c>
      <c r="AC28" s="31">
        <v>4670</v>
      </c>
      <c r="AD28" s="15">
        <v>9217</v>
      </c>
      <c r="AE28" s="22">
        <v>4466</v>
      </c>
      <c r="AF28" s="22">
        <v>32326</v>
      </c>
      <c r="AG28" s="15">
        <v>32617</v>
      </c>
      <c r="AH28" s="22">
        <v>24490</v>
      </c>
      <c r="AI28" s="22">
        <v>16510</v>
      </c>
      <c r="AJ28" s="22">
        <v>7851</v>
      </c>
      <c r="AK28" s="22">
        <v>81468</v>
      </c>
      <c r="AL28" s="22">
        <v>10701</v>
      </c>
      <c r="AM28" s="22">
        <v>9664</v>
      </c>
      <c r="AN28" s="22">
        <v>23815</v>
      </c>
      <c r="AO28" s="22">
        <v>15849</v>
      </c>
      <c r="AP28" s="22">
        <v>60029</v>
      </c>
      <c r="AQ28" s="22">
        <v>20072</v>
      </c>
      <c r="AR28" s="22">
        <v>21009</v>
      </c>
      <c r="AS28" s="22">
        <v>48447</v>
      </c>
      <c r="AT28" s="22">
        <v>10875</v>
      </c>
      <c r="AU28" s="22">
        <v>100403</v>
      </c>
      <c r="AV28" s="22">
        <v>13970</v>
      </c>
      <c r="AW28" s="22">
        <v>17264</v>
      </c>
      <c r="AX28" s="22">
        <v>37411</v>
      </c>
      <c r="AY28" s="22">
        <v>27576</v>
      </c>
      <c r="AZ28" s="22">
        <v>96221</v>
      </c>
      <c r="BA28" s="21" t="s">
        <v>727</v>
      </c>
      <c r="BB28" s="50">
        <v>18643</v>
      </c>
      <c r="BC28" s="21">
        <v>27860</v>
      </c>
      <c r="BD28" s="50">
        <v>32326</v>
      </c>
      <c r="BE28" s="49">
        <v>32617</v>
      </c>
      <c r="BF28" s="28">
        <v>57107</v>
      </c>
      <c r="BG28" s="28">
        <v>73617</v>
      </c>
      <c r="BH28" s="28">
        <v>81468</v>
      </c>
      <c r="BI28" s="50">
        <v>10701</v>
      </c>
      <c r="BJ28" s="28">
        <v>20365</v>
      </c>
      <c r="BK28" s="28">
        <v>44180</v>
      </c>
      <c r="BL28" s="28">
        <v>60029</v>
      </c>
      <c r="BM28" s="28">
        <v>20072</v>
      </c>
      <c r="BN28" s="28">
        <v>41081</v>
      </c>
      <c r="BO28" s="28">
        <v>89528</v>
      </c>
      <c r="BP28" s="28">
        <v>100403</v>
      </c>
      <c r="BQ28" s="28">
        <v>13970</v>
      </c>
      <c r="BR28" s="28">
        <v>31234</v>
      </c>
      <c r="BS28" s="28">
        <v>68645</v>
      </c>
      <c r="BT28" s="50">
        <v>96221</v>
      </c>
      <c r="BU28" s="14"/>
      <c r="BV28" s="14"/>
      <c r="BW28" s="14"/>
      <c r="BX28" s="14"/>
      <c r="BY28" s="14"/>
      <c r="BZ28" s="14"/>
      <c r="CA28" s="14"/>
      <c r="CB28" s="14"/>
      <c r="CC28" s="14"/>
      <c r="CD28" s="14"/>
    </row>
    <row r="29" spans="1:82" s="107" customFormat="1" ht="15" customHeight="1">
      <c r="A29" s="100" t="s">
        <v>728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 t="s">
        <v>729</v>
      </c>
      <c r="P29" s="100"/>
      <c r="Q29" s="100"/>
      <c r="R29" s="100"/>
      <c r="S29" s="100"/>
      <c r="T29" s="100" t="s">
        <v>148</v>
      </c>
      <c r="U29" s="100"/>
      <c r="V29" s="100" t="s">
        <v>153</v>
      </c>
      <c r="W29" s="100" t="s">
        <v>154</v>
      </c>
      <c r="X29" s="100" t="s">
        <v>155</v>
      </c>
      <c r="Y29" s="100" t="s">
        <v>658</v>
      </c>
      <c r="Z29" s="100" t="s">
        <v>156</v>
      </c>
      <c r="AA29" s="112" t="s">
        <v>730</v>
      </c>
      <c r="AB29" s="15">
        <v>-1445</v>
      </c>
      <c r="AC29" s="31">
        <v>-1339</v>
      </c>
      <c r="AD29" s="15">
        <v>-2429</v>
      </c>
      <c r="AE29" s="22">
        <v>-1203</v>
      </c>
      <c r="AF29" s="22">
        <v>-6416</v>
      </c>
      <c r="AG29" s="15">
        <v>-1394</v>
      </c>
      <c r="AH29" s="22">
        <v>-1671</v>
      </c>
      <c r="AI29" s="22">
        <v>-3559</v>
      </c>
      <c r="AJ29" s="22">
        <v>-1825</v>
      </c>
      <c r="AK29" s="22">
        <v>-8449</v>
      </c>
      <c r="AL29" s="22">
        <v>-2091</v>
      </c>
      <c r="AM29" s="22">
        <v>-2022</v>
      </c>
      <c r="AN29" s="22">
        <v>-5110</v>
      </c>
      <c r="AO29" s="22">
        <v>-4553</v>
      </c>
      <c r="AP29" s="22">
        <v>-13776</v>
      </c>
      <c r="AQ29" s="22">
        <v>-4653</v>
      </c>
      <c r="AR29" s="22">
        <v>-2719</v>
      </c>
      <c r="AS29" s="22">
        <v>-6663</v>
      </c>
      <c r="AT29" s="22">
        <v>-4164</v>
      </c>
      <c r="AU29" s="22">
        <v>-18199</v>
      </c>
      <c r="AV29" s="22">
        <v>-5665</v>
      </c>
      <c r="AW29" s="22">
        <v>-277</v>
      </c>
      <c r="AX29" s="22">
        <v>-5586</v>
      </c>
      <c r="AY29" s="22">
        <v>-5025</v>
      </c>
      <c r="AZ29" s="22">
        <v>-16553</v>
      </c>
      <c r="BA29" s="21">
        <v>-1445</v>
      </c>
      <c r="BB29" s="50">
        <v>-2784</v>
      </c>
      <c r="BC29" s="21">
        <v>-5213</v>
      </c>
      <c r="BD29" s="50">
        <v>-6416</v>
      </c>
      <c r="BE29" s="49">
        <v>-1394</v>
      </c>
      <c r="BF29" s="28">
        <v>-3065</v>
      </c>
      <c r="BG29" s="28">
        <v>-6624</v>
      </c>
      <c r="BH29" s="28">
        <v>-8449</v>
      </c>
      <c r="BI29" s="50">
        <v>-2091</v>
      </c>
      <c r="BJ29" s="28">
        <v>-4113</v>
      </c>
      <c r="BK29" s="28">
        <v>-9223</v>
      </c>
      <c r="BL29" s="28">
        <v>-13776</v>
      </c>
      <c r="BM29" s="28">
        <v>-4653</v>
      </c>
      <c r="BN29" s="28">
        <v>-7372</v>
      </c>
      <c r="BO29" s="28">
        <v>-14035</v>
      </c>
      <c r="BP29" s="28">
        <v>-18199</v>
      </c>
      <c r="BQ29" s="28">
        <v>-5665</v>
      </c>
      <c r="BR29" s="28">
        <v>-5942</v>
      </c>
      <c r="BS29" s="28">
        <v>-11528</v>
      </c>
      <c r="BT29" s="50">
        <v>-16553</v>
      </c>
      <c r="BU29" s="14"/>
      <c r="BV29" s="14"/>
      <c r="BW29" s="14"/>
      <c r="BX29" s="14"/>
      <c r="BY29" s="14"/>
      <c r="BZ29" s="14"/>
      <c r="CA29" s="14"/>
      <c r="CB29" s="14"/>
      <c r="CC29" s="14"/>
      <c r="CD29" s="14"/>
    </row>
    <row r="30" spans="1:82" s="107" customFormat="1" ht="15" customHeight="1">
      <c r="A30" s="100" t="s">
        <v>731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 t="s">
        <v>732</v>
      </c>
      <c r="P30" s="100"/>
      <c r="Q30" s="100"/>
      <c r="R30" s="100"/>
      <c r="S30" s="100"/>
      <c r="T30" s="100" t="s">
        <v>148</v>
      </c>
      <c r="U30" s="100"/>
      <c r="V30" s="100" t="s">
        <v>153</v>
      </c>
      <c r="W30" s="100" t="s">
        <v>154</v>
      </c>
      <c r="X30" s="100" t="s">
        <v>155</v>
      </c>
      <c r="Y30" s="100" t="s">
        <v>658</v>
      </c>
      <c r="Z30" s="100" t="s">
        <v>156</v>
      </c>
      <c r="AA30" s="112" t="s">
        <v>733</v>
      </c>
      <c r="AB30" s="15">
        <v>-90</v>
      </c>
      <c r="AC30" s="31">
        <v>-301</v>
      </c>
      <c r="AD30" s="15">
        <v>-805</v>
      </c>
      <c r="AE30" s="22">
        <v>-394</v>
      </c>
      <c r="AF30" s="22">
        <v>-1590</v>
      </c>
      <c r="AG30" s="15">
        <v>-407</v>
      </c>
      <c r="AH30" s="22">
        <v>-116</v>
      </c>
      <c r="AI30" s="22">
        <v>-495</v>
      </c>
      <c r="AJ30" s="22">
        <v>-712</v>
      </c>
      <c r="AK30" s="22">
        <v>-1730</v>
      </c>
      <c r="AL30" s="22">
        <v>-1468</v>
      </c>
      <c r="AM30" s="22">
        <v>-567</v>
      </c>
      <c r="AN30" s="22">
        <v>-1548</v>
      </c>
      <c r="AO30" s="22">
        <v>-1444</v>
      </c>
      <c r="AP30" s="22">
        <v>-5027</v>
      </c>
      <c r="AQ30" s="22">
        <v>-1388</v>
      </c>
      <c r="AR30" s="22">
        <v>-882</v>
      </c>
      <c r="AS30" s="22">
        <v>-18452</v>
      </c>
      <c r="AT30" s="22">
        <v>-70</v>
      </c>
      <c r="AU30" s="22">
        <v>-20792</v>
      </c>
      <c r="AV30" s="22">
        <v>-655</v>
      </c>
      <c r="AW30" s="22">
        <v>1254</v>
      </c>
      <c r="AX30" s="22">
        <v>-861</v>
      </c>
      <c r="AY30" s="22">
        <v>828</v>
      </c>
      <c r="AZ30" s="22">
        <v>566</v>
      </c>
      <c r="BA30" s="21">
        <v>-90</v>
      </c>
      <c r="BB30" s="50">
        <v>-391</v>
      </c>
      <c r="BC30" s="21">
        <v>-1196</v>
      </c>
      <c r="BD30" s="50">
        <v>-1590</v>
      </c>
      <c r="BE30" s="49">
        <v>-407</v>
      </c>
      <c r="BF30" s="28">
        <v>-523</v>
      </c>
      <c r="BG30" s="28">
        <v>-1018</v>
      </c>
      <c r="BH30" s="28">
        <v>-1730</v>
      </c>
      <c r="BI30" s="50">
        <v>-1468</v>
      </c>
      <c r="BJ30" s="28">
        <v>-2035</v>
      </c>
      <c r="BK30" s="28">
        <v>-3583</v>
      </c>
      <c r="BL30" s="28">
        <v>-5027</v>
      </c>
      <c r="BM30" s="28">
        <v>-1388</v>
      </c>
      <c r="BN30" s="28">
        <v>-2270</v>
      </c>
      <c r="BO30" s="28">
        <v>-20722</v>
      </c>
      <c r="BP30" s="28">
        <v>-20792</v>
      </c>
      <c r="BQ30" s="28">
        <v>-655</v>
      </c>
      <c r="BR30" s="28">
        <v>599</v>
      </c>
      <c r="BS30" s="28">
        <v>-262</v>
      </c>
      <c r="BT30" s="50">
        <v>566</v>
      </c>
      <c r="BU30" s="14"/>
      <c r="BV30" s="14"/>
      <c r="BW30" s="14"/>
      <c r="BX30" s="14"/>
      <c r="BY30" s="14"/>
      <c r="BZ30" s="14"/>
      <c r="CA30" s="14"/>
      <c r="CB30" s="14"/>
      <c r="CC30" s="14"/>
      <c r="CD30" s="14"/>
    </row>
    <row r="31" spans="1:82" s="107" customFormat="1" ht="15" customHeight="1">
      <c r="A31" s="100" t="s">
        <v>734</v>
      </c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 t="s">
        <v>735</v>
      </c>
      <c r="P31" s="100"/>
      <c r="Q31" s="100"/>
      <c r="R31" s="100"/>
      <c r="S31" s="100"/>
      <c r="T31" s="100" t="s">
        <v>148</v>
      </c>
      <c r="U31" s="100"/>
      <c r="V31" s="100" t="s">
        <v>153</v>
      </c>
      <c r="W31" s="100" t="s">
        <v>154</v>
      </c>
      <c r="X31" s="100" t="s">
        <v>155</v>
      </c>
      <c r="Y31" s="100" t="s">
        <v>658</v>
      </c>
      <c r="Z31" s="100" t="s">
        <v>156</v>
      </c>
      <c r="AA31" s="112" t="s">
        <v>736</v>
      </c>
      <c r="AB31" s="15" t="s">
        <v>737</v>
      </c>
      <c r="AC31" s="22">
        <v>3030</v>
      </c>
      <c r="AD31" s="15">
        <v>5983</v>
      </c>
      <c r="AE31" s="22">
        <v>2869</v>
      </c>
      <c r="AF31" s="22">
        <v>24320</v>
      </c>
      <c r="AG31" s="15">
        <v>30816</v>
      </c>
      <c r="AH31" s="22">
        <v>22703</v>
      </c>
      <c r="AI31" s="22">
        <v>12456</v>
      </c>
      <c r="AJ31" s="22">
        <v>5314</v>
      </c>
      <c r="AK31" s="22">
        <v>71289</v>
      </c>
      <c r="AL31" s="22">
        <v>7142</v>
      </c>
      <c r="AM31" s="22">
        <v>7075</v>
      </c>
      <c r="AN31" s="22">
        <v>17157</v>
      </c>
      <c r="AO31" s="22">
        <v>9852</v>
      </c>
      <c r="AP31" s="22">
        <v>41226</v>
      </c>
      <c r="AQ31" s="22">
        <v>14031</v>
      </c>
      <c r="AR31" s="22">
        <v>17408</v>
      </c>
      <c r="AS31" s="22">
        <v>23332</v>
      </c>
      <c r="AT31" s="22">
        <v>6641</v>
      </c>
      <c r="AU31" s="22">
        <v>61412</v>
      </c>
      <c r="AV31" s="22">
        <v>7650</v>
      </c>
      <c r="AW31" s="22">
        <v>18241</v>
      </c>
      <c r="AX31" s="22">
        <v>30964</v>
      </c>
      <c r="AY31" s="22">
        <v>23379</v>
      </c>
      <c r="AZ31" s="22">
        <v>80234</v>
      </c>
      <c r="BA31" s="21" t="s">
        <v>737</v>
      </c>
      <c r="BB31" s="49">
        <v>15468</v>
      </c>
      <c r="BC31" s="21">
        <v>21451</v>
      </c>
      <c r="BD31" s="50">
        <v>24320</v>
      </c>
      <c r="BE31" s="49">
        <v>30816</v>
      </c>
      <c r="BF31" s="28">
        <v>53519</v>
      </c>
      <c r="BG31" s="28">
        <v>65975</v>
      </c>
      <c r="BH31" s="28">
        <v>71289</v>
      </c>
      <c r="BI31" s="50">
        <v>7142</v>
      </c>
      <c r="BJ31" s="28">
        <v>14217</v>
      </c>
      <c r="BK31" s="28">
        <v>31374</v>
      </c>
      <c r="BL31" s="28">
        <v>41226</v>
      </c>
      <c r="BM31" s="28">
        <v>14031</v>
      </c>
      <c r="BN31" s="28">
        <v>31439</v>
      </c>
      <c r="BO31" s="28">
        <v>54771</v>
      </c>
      <c r="BP31" s="28">
        <v>61412</v>
      </c>
      <c r="BQ31" s="28">
        <v>7650</v>
      </c>
      <c r="BR31" s="28">
        <v>25891</v>
      </c>
      <c r="BS31" s="28">
        <v>56855</v>
      </c>
      <c r="BT31" s="50">
        <v>80234</v>
      </c>
      <c r="BU31" s="14"/>
      <c r="BV31" s="14"/>
      <c r="BW31" s="14"/>
      <c r="BX31" s="14"/>
      <c r="BY31" s="14"/>
      <c r="BZ31" s="14"/>
      <c r="CA31" s="14"/>
      <c r="CB31" s="14"/>
      <c r="CC31" s="14"/>
      <c r="CD31" s="14"/>
    </row>
    <row r="32" spans="1:82" s="107" customFormat="1" ht="15" customHeight="1">
      <c r="A32" s="100" t="s">
        <v>738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 t="s">
        <v>739</v>
      </c>
      <c r="P32" s="100"/>
      <c r="Q32" s="100"/>
      <c r="R32" s="100"/>
      <c r="S32" s="100"/>
      <c r="T32" s="100" t="s">
        <v>148</v>
      </c>
      <c r="U32" s="100"/>
      <c r="V32" s="100" t="s">
        <v>153</v>
      </c>
      <c r="W32" s="100" t="s">
        <v>154</v>
      </c>
      <c r="X32" s="100" t="s">
        <v>155</v>
      </c>
      <c r="Y32" s="100" t="s">
        <v>658</v>
      </c>
      <c r="Z32" s="100" t="s">
        <v>156</v>
      </c>
      <c r="AA32" s="112" t="s">
        <v>740</v>
      </c>
      <c r="AB32" s="15">
        <v>-34</v>
      </c>
      <c r="AC32" s="22">
        <v>-2</v>
      </c>
      <c r="AD32" s="15">
        <v>-47</v>
      </c>
      <c r="AE32" s="22">
        <v>24</v>
      </c>
      <c r="AF32" s="22">
        <v>-59</v>
      </c>
      <c r="AG32" s="15">
        <v>27</v>
      </c>
      <c r="AH32" s="22">
        <v>51</v>
      </c>
      <c r="AI32" s="22">
        <v>42</v>
      </c>
      <c r="AJ32" s="22">
        <v>51</v>
      </c>
      <c r="AK32" s="22">
        <v>171</v>
      </c>
      <c r="AL32" s="22">
        <v>408</v>
      </c>
      <c r="AM32" s="22">
        <v>548</v>
      </c>
      <c r="AN32" s="22">
        <v>698</v>
      </c>
      <c r="AO32" s="22">
        <v>795</v>
      </c>
      <c r="AP32" s="22">
        <v>2449</v>
      </c>
      <c r="AQ32" s="22">
        <v>652</v>
      </c>
      <c r="AR32" s="22">
        <v>260</v>
      </c>
      <c r="AS32" s="22">
        <v>741</v>
      </c>
      <c r="AT32" s="22">
        <v>1028</v>
      </c>
      <c r="AU32" s="22">
        <v>2681</v>
      </c>
      <c r="AV32" s="22">
        <v>1070</v>
      </c>
      <c r="AW32" s="22">
        <v>1892</v>
      </c>
      <c r="AX32" s="22">
        <v>2156</v>
      </c>
      <c r="AY32" s="22">
        <v>2534</v>
      </c>
      <c r="AZ32" s="22">
        <v>7652</v>
      </c>
      <c r="BA32" s="21">
        <v>-34</v>
      </c>
      <c r="BB32" s="50">
        <v>-36</v>
      </c>
      <c r="BC32" s="21">
        <v>-83</v>
      </c>
      <c r="BD32" s="50">
        <v>-59</v>
      </c>
      <c r="BE32" s="49">
        <v>27</v>
      </c>
      <c r="BF32" s="28">
        <v>78</v>
      </c>
      <c r="BG32" s="28">
        <v>120</v>
      </c>
      <c r="BH32" s="28">
        <v>171</v>
      </c>
      <c r="BI32" s="50">
        <v>408</v>
      </c>
      <c r="BJ32" s="28">
        <v>956</v>
      </c>
      <c r="BK32" s="28">
        <v>1654</v>
      </c>
      <c r="BL32" s="28">
        <v>2449</v>
      </c>
      <c r="BM32" s="28">
        <v>652</v>
      </c>
      <c r="BN32" s="28">
        <v>912</v>
      </c>
      <c r="BO32" s="28">
        <v>1653</v>
      </c>
      <c r="BP32" s="28">
        <v>2681</v>
      </c>
      <c r="BQ32" s="28">
        <v>1070</v>
      </c>
      <c r="BR32" s="28">
        <v>2962</v>
      </c>
      <c r="BS32" s="28">
        <v>5118</v>
      </c>
      <c r="BT32" s="50">
        <v>7652</v>
      </c>
      <c r="BU32" s="14"/>
      <c r="BV32" s="14"/>
      <c r="BW32" s="14"/>
      <c r="BX32" s="14"/>
      <c r="BY32" s="14"/>
      <c r="BZ32" s="14"/>
      <c r="CA32" s="14"/>
      <c r="CB32" s="14"/>
      <c r="CC32" s="14"/>
      <c r="CD32" s="14"/>
    </row>
    <row r="33" spans="1:82" s="107" customFormat="1" ht="15" customHeight="1">
      <c r="A33" s="100" t="s">
        <v>741</v>
      </c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 t="s">
        <v>742</v>
      </c>
      <c r="P33" s="100"/>
      <c r="Q33" s="100"/>
      <c r="R33" s="100"/>
      <c r="S33" s="100"/>
      <c r="T33" s="100" t="s">
        <v>148</v>
      </c>
      <c r="U33" s="100"/>
      <c r="V33" s="100" t="s">
        <v>153</v>
      </c>
      <c r="W33" s="100" t="s">
        <v>154</v>
      </c>
      <c r="X33" s="100" t="s">
        <v>155</v>
      </c>
      <c r="Y33" s="100" t="s">
        <v>658</v>
      </c>
      <c r="Z33" s="100" t="s">
        <v>156</v>
      </c>
      <c r="AA33" s="112" t="s">
        <v>743</v>
      </c>
      <c r="AB33" s="15" t="s">
        <v>744</v>
      </c>
      <c r="AC33" s="22">
        <v>3028</v>
      </c>
      <c r="AD33" s="15">
        <v>5936</v>
      </c>
      <c r="AE33" s="22">
        <v>2893</v>
      </c>
      <c r="AF33" s="22">
        <v>24261</v>
      </c>
      <c r="AG33" s="15">
        <v>30843</v>
      </c>
      <c r="AH33" s="22">
        <v>22754</v>
      </c>
      <c r="AI33" s="22">
        <v>12498</v>
      </c>
      <c r="AJ33" s="22">
        <v>5365</v>
      </c>
      <c r="AK33" s="22">
        <v>71460</v>
      </c>
      <c r="AL33" s="22">
        <v>7550</v>
      </c>
      <c r="AM33" s="22">
        <v>7623</v>
      </c>
      <c r="AN33" s="22">
        <v>17855</v>
      </c>
      <c r="AO33" s="22">
        <v>10647</v>
      </c>
      <c r="AP33" s="22">
        <v>43675</v>
      </c>
      <c r="AQ33" s="22">
        <v>14683</v>
      </c>
      <c r="AR33" s="22">
        <v>17668</v>
      </c>
      <c r="AS33" s="22">
        <v>24073</v>
      </c>
      <c r="AT33" s="22">
        <v>7669</v>
      </c>
      <c r="AU33" s="22">
        <v>64093</v>
      </c>
      <c r="AV33" s="22">
        <v>8720</v>
      </c>
      <c r="AW33" s="22">
        <v>20133</v>
      </c>
      <c r="AX33" s="22">
        <v>33120</v>
      </c>
      <c r="AY33" s="22">
        <v>25913</v>
      </c>
      <c r="AZ33" s="22">
        <v>87886</v>
      </c>
      <c r="BA33" s="21" t="s">
        <v>744</v>
      </c>
      <c r="BB33" s="50">
        <v>15432</v>
      </c>
      <c r="BC33" s="21">
        <v>21368</v>
      </c>
      <c r="BD33" s="50">
        <v>24261</v>
      </c>
      <c r="BE33" s="49">
        <v>30843</v>
      </c>
      <c r="BF33" s="28">
        <v>53597</v>
      </c>
      <c r="BG33" s="28">
        <v>66095</v>
      </c>
      <c r="BH33" s="28">
        <v>71460</v>
      </c>
      <c r="BI33" s="50">
        <v>7550</v>
      </c>
      <c r="BJ33" s="28">
        <v>15173</v>
      </c>
      <c r="BK33" s="28">
        <v>33028</v>
      </c>
      <c r="BL33" s="28">
        <v>43675</v>
      </c>
      <c r="BM33" s="28">
        <v>14683</v>
      </c>
      <c r="BN33" s="28">
        <v>32351</v>
      </c>
      <c r="BO33" s="28">
        <v>56424</v>
      </c>
      <c r="BP33" s="28">
        <v>64093</v>
      </c>
      <c r="BQ33" s="28">
        <v>8720</v>
      </c>
      <c r="BR33" s="28">
        <v>28853</v>
      </c>
      <c r="BS33" s="28">
        <v>61973</v>
      </c>
      <c r="BT33" s="50">
        <v>87886</v>
      </c>
      <c r="BU33" s="14"/>
      <c r="BV33" s="14"/>
      <c r="BW33" s="14"/>
      <c r="BX33" s="14"/>
      <c r="BY33" s="14"/>
      <c r="BZ33" s="14"/>
      <c r="CA33" s="14"/>
      <c r="CB33" s="14"/>
      <c r="CC33" s="14"/>
      <c r="CD33" s="14"/>
    </row>
    <row r="34" spans="1:82" s="107" customFormat="1" ht="15" customHeight="1">
      <c r="A34" s="100" t="s">
        <v>745</v>
      </c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 t="s">
        <v>746</v>
      </c>
      <c r="P34" s="100"/>
      <c r="Q34" s="100"/>
      <c r="R34" s="100"/>
      <c r="S34" s="100"/>
      <c r="T34" s="100" t="s">
        <v>148</v>
      </c>
      <c r="U34" s="100"/>
      <c r="V34" s="100" t="s">
        <v>153</v>
      </c>
      <c r="W34" s="100" t="s">
        <v>154</v>
      </c>
      <c r="X34" s="100" t="s">
        <v>155</v>
      </c>
      <c r="Y34" s="100" t="s">
        <v>658</v>
      </c>
      <c r="Z34" s="100" t="s">
        <v>156</v>
      </c>
      <c r="AA34" s="112" t="s">
        <v>747</v>
      </c>
      <c r="AB34" s="15">
        <v>-8</v>
      </c>
      <c r="AC34" s="22">
        <v>-7</v>
      </c>
      <c r="AD34" s="22">
        <v>0</v>
      </c>
      <c r="AE34" s="22">
        <v>0</v>
      </c>
      <c r="AF34" s="22">
        <v>-15</v>
      </c>
      <c r="AG34" s="15">
        <v>0</v>
      </c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21">
        <v>-8</v>
      </c>
      <c r="BB34" s="50">
        <v>-15</v>
      </c>
      <c r="BC34" s="21">
        <v>-15</v>
      </c>
      <c r="BD34" s="50">
        <v>-15</v>
      </c>
      <c r="BE34" s="49">
        <v>0</v>
      </c>
      <c r="BF34" s="48"/>
      <c r="BG34" s="48"/>
      <c r="BH34" s="48"/>
      <c r="BI34" s="8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9"/>
      <c r="BU34" s="14"/>
      <c r="BV34" s="14"/>
      <c r="BW34" s="14"/>
      <c r="BX34" s="14"/>
      <c r="BY34" s="14"/>
      <c r="BZ34" s="14"/>
      <c r="CA34" s="14"/>
      <c r="CB34" s="14"/>
      <c r="CC34" s="14"/>
      <c r="CD34" s="14"/>
    </row>
    <row r="35" spans="1:82" s="107" customFormat="1" ht="15" customHeight="1">
      <c r="A35" s="100" t="s">
        <v>748</v>
      </c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 t="s">
        <v>749</v>
      </c>
      <c r="P35" s="100"/>
      <c r="Q35" s="100"/>
      <c r="R35" s="100"/>
      <c r="S35" s="100"/>
      <c r="T35" s="100" t="s">
        <v>148</v>
      </c>
      <c r="U35" s="100"/>
      <c r="V35" s="100" t="s">
        <v>153</v>
      </c>
      <c r="W35" s="100" t="s">
        <v>154</v>
      </c>
      <c r="X35" s="100" t="s">
        <v>155</v>
      </c>
      <c r="Y35" s="100" t="s">
        <v>658</v>
      </c>
      <c r="Z35" s="100" t="s">
        <v>156</v>
      </c>
      <c r="AA35" s="112" t="s">
        <v>750</v>
      </c>
      <c r="AB35" s="15">
        <v>-52</v>
      </c>
      <c r="AC35" s="22">
        <v>-45</v>
      </c>
      <c r="AD35" s="22">
        <v>0</v>
      </c>
      <c r="AE35" s="22">
        <v>0</v>
      </c>
      <c r="AF35" s="22">
        <v>-97</v>
      </c>
      <c r="AG35" s="15">
        <v>0</v>
      </c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21">
        <v>-52</v>
      </c>
      <c r="BB35" s="50">
        <v>-97</v>
      </c>
      <c r="BC35" s="21">
        <v>-97</v>
      </c>
      <c r="BD35" s="50">
        <v>-97</v>
      </c>
      <c r="BE35" s="49">
        <v>0</v>
      </c>
      <c r="BF35" s="48"/>
      <c r="BG35" s="48"/>
      <c r="BH35" s="48"/>
      <c r="BI35" s="8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9"/>
      <c r="BU35" s="14"/>
      <c r="BV35" s="14"/>
      <c r="BW35" s="14"/>
      <c r="BX35" s="14"/>
      <c r="BY35" s="14"/>
      <c r="BZ35" s="14"/>
      <c r="CA35" s="14"/>
      <c r="CB35" s="14"/>
      <c r="CC35" s="14"/>
      <c r="CD35" s="14"/>
    </row>
    <row r="36" spans="1:82" ht="15" customHeight="1">
      <c r="A36" s="34" t="s">
        <v>751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 t="s">
        <v>752</v>
      </c>
      <c r="P36" s="34"/>
      <c r="Q36" s="34"/>
      <c r="R36" s="34"/>
      <c r="S36" s="34"/>
      <c r="T36" s="34" t="s">
        <v>148</v>
      </c>
      <c r="U36" s="34"/>
      <c r="V36" s="34" t="s">
        <v>153</v>
      </c>
      <c r="W36" s="34" t="s">
        <v>154</v>
      </c>
      <c r="X36" s="34" t="s">
        <v>155</v>
      </c>
      <c r="Y36" s="34"/>
      <c r="Z36" s="34" t="s">
        <v>156</v>
      </c>
      <c r="AA36" s="34" t="s">
        <v>753</v>
      </c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22">
        <v>-108</v>
      </c>
      <c r="AU36" s="22">
        <v>-108</v>
      </c>
      <c r="AV36" s="22">
        <v>-35</v>
      </c>
      <c r="AW36" s="22">
        <v>-100</v>
      </c>
      <c r="AX36" s="22">
        <v>-68</v>
      </c>
      <c r="AY36" s="22">
        <v>-83</v>
      </c>
      <c r="AZ36" s="22">
        <v>-286</v>
      </c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28">
        <v>-108</v>
      </c>
      <c r="BQ36" s="28">
        <v>-35</v>
      </c>
      <c r="BR36" s="28">
        <v>-135</v>
      </c>
      <c r="BS36" s="28">
        <v>-203</v>
      </c>
      <c r="BT36" s="50">
        <v>-286</v>
      </c>
      <c r="BU36" s="48"/>
      <c r="BV36" s="48"/>
      <c r="BW36" s="48"/>
      <c r="BX36" s="48"/>
      <c r="BY36" s="48"/>
      <c r="BZ36" s="48"/>
      <c r="CA36" s="48"/>
      <c r="CB36" s="48"/>
      <c r="CC36" s="14"/>
      <c r="CD36" s="14"/>
    </row>
    <row r="37" spans="1:82" s="107" customFormat="1" ht="15" customHeight="1">
      <c r="A37" s="100" t="s">
        <v>754</v>
      </c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 t="s">
        <v>755</v>
      </c>
      <c r="P37" s="100"/>
      <c r="Q37" s="100"/>
      <c r="R37" s="100"/>
      <c r="S37" s="100"/>
      <c r="T37" s="100" t="s">
        <v>148</v>
      </c>
      <c r="U37" s="100"/>
      <c r="V37" s="100" t="s">
        <v>153</v>
      </c>
      <c r="W37" s="100" t="s">
        <v>154</v>
      </c>
      <c r="X37" s="100" t="s">
        <v>155</v>
      </c>
      <c r="Y37" s="100" t="s">
        <v>658</v>
      </c>
      <c r="Z37" s="100" t="s">
        <v>156</v>
      </c>
      <c r="AA37" s="112" t="s">
        <v>756</v>
      </c>
      <c r="AB37" s="15" t="s">
        <v>757</v>
      </c>
      <c r="AC37" s="22">
        <v>2976</v>
      </c>
      <c r="AD37" s="15">
        <v>5936</v>
      </c>
      <c r="AE37" s="22">
        <v>2893</v>
      </c>
      <c r="AF37" s="22">
        <v>24149</v>
      </c>
      <c r="AG37" s="15">
        <v>30843</v>
      </c>
      <c r="AH37" s="22">
        <v>22754</v>
      </c>
      <c r="AI37" s="22">
        <v>12498</v>
      </c>
      <c r="AJ37" s="22">
        <v>5365</v>
      </c>
      <c r="AK37" s="22">
        <v>71460</v>
      </c>
      <c r="AL37" s="22">
        <v>7550</v>
      </c>
      <c r="AM37" s="22">
        <v>7623</v>
      </c>
      <c r="AN37" s="22">
        <v>17855</v>
      </c>
      <c r="AO37" s="88">
        <v>10647</v>
      </c>
      <c r="AP37" s="88">
        <v>43675</v>
      </c>
      <c r="AQ37" s="22">
        <v>14683</v>
      </c>
      <c r="AR37" s="22">
        <v>17668</v>
      </c>
      <c r="AS37" s="88">
        <v>24073</v>
      </c>
      <c r="AT37" s="22">
        <v>7561</v>
      </c>
      <c r="AU37" s="22">
        <v>63985</v>
      </c>
      <c r="AV37" s="22">
        <v>8685</v>
      </c>
      <c r="AW37" s="22">
        <v>20033</v>
      </c>
      <c r="AX37" s="22">
        <v>33052</v>
      </c>
      <c r="AY37" s="22">
        <v>25830</v>
      </c>
      <c r="AZ37" s="22">
        <v>87600</v>
      </c>
      <c r="BA37" s="21" t="s">
        <v>757</v>
      </c>
      <c r="BB37" s="49">
        <v>15320</v>
      </c>
      <c r="BC37" s="21">
        <v>21256</v>
      </c>
      <c r="BD37" s="50">
        <v>24149</v>
      </c>
      <c r="BE37" s="49">
        <v>30843</v>
      </c>
      <c r="BF37" s="28">
        <v>53597</v>
      </c>
      <c r="BG37" s="28">
        <v>66095</v>
      </c>
      <c r="BH37" s="28">
        <v>71460</v>
      </c>
      <c r="BI37" s="50">
        <v>7550</v>
      </c>
      <c r="BJ37" s="28">
        <v>15173</v>
      </c>
      <c r="BK37" s="28">
        <v>33028</v>
      </c>
      <c r="BL37" s="50">
        <v>43675</v>
      </c>
      <c r="BM37" s="28">
        <v>14683</v>
      </c>
      <c r="BN37" s="28">
        <v>32351</v>
      </c>
      <c r="BO37" s="50">
        <v>56424</v>
      </c>
      <c r="BP37" s="28">
        <v>63985</v>
      </c>
      <c r="BQ37" s="28">
        <v>8685</v>
      </c>
      <c r="BR37" s="28">
        <v>28718</v>
      </c>
      <c r="BS37" s="28">
        <v>61770</v>
      </c>
      <c r="BT37" s="50">
        <v>87600</v>
      </c>
      <c r="BU37" s="14"/>
      <c r="BV37" s="14"/>
      <c r="BW37" s="14"/>
      <c r="BX37" s="14"/>
      <c r="BY37" s="14"/>
      <c r="BZ37" s="14"/>
      <c r="CA37" s="14"/>
      <c r="CB37" s="14"/>
      <c r="CC37" s="14"/>
      <c r="CD37" s="14"/>
    </row>
    <row r="38" spans="1:82" s="107" customFormat="1" ht="15" customHeight="1">
      <c r="A38" s="108" t="s">
        <v>758</v>
      </c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 t="s">
        <v>759</v>
      </c>
      <c r="P38" s="108"/>
      <c r="Q38" s="108"/>
      <c r="R38" s="108"/>
      <c r="S38" s="108"/>
      <c r="T38" s="108" t="s">
        <v>148</v>
      </c>
      <c r="U38" s="108"/>
      <c r="V38" s="108" t="s">
        <v>149</v>
      </c>
      <c r="W38" s="108"/>
      <c r="X38" s="108"/>
      <c r="Y38" s="108" t="s">
        <v>658</v>
      </c>
      <c r="Z38" s="108"/>
      <c r="AA38" s="109" t="s">
        <v>760</v>
      </c>
      <c r="AB38" s="19"/>
      <c r="AC38" s="18"/>
      <c r="AD38" s="18"/>
      <c r="AE38" s="18"/>
      <c r="AF38" s="18"/>
      <c r="AG38" s="19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9"/>
      <c r="BB38" s="84"/>
      <c r="BC38" s="64"/>
      <c r="BD38" s="64"/>
      <c r="BE38" s="117"/>
      <c r="BF38" s="64"/>
      <c r="BG38" s="64"/>
      <c r="BH38" s="64"/>
      <c r="BI38" s="8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1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</row>
    <row r="39" spans="1:82" s="107" customFormat="1" ht="15" customHeight="1">
      <c r="A39" s="100" t="s">
        <v>761</v>
      </c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 t="s">
        <v>762</v>
      </c>
      <c r="P39" s="100"/>
      <c r="Q39" s="100"/>
      <c r="R39" s="100"/>
      <c r="S39" s="100"/>
      <c r="T39" s="100" t="s">
        <v>148</v>
      </c>
      <c r="U39" s="100"/>
      <c r="V39" s="100" t="s">
        <v>763</v>
      </c>
      <c r="W39" s="100" t="s">
        <v>154</v>
      </c>
      <c r="X39" s="100" t="s">
        <v>179</v>
      </c>
      <c r="Y39" s="100" t="s">
        <v>658</v>
      </c>
      <c r="Z39" s="100" t="s">
        <v>388</v>
      </c>
      <c r="AA39" s="112" t="s">
        <v>764</v>
      </c>
      <c r="AB39" s="119" t="s">
        <v>765</v>
      </c>
      <c r="AC39" s="120">
        <v>1.33</v>
      </c>
      <c r="AD39" s="119">
        <v>2.42</v>
      </c>
      <c r="AE39" s="120">
        <v>1.18</v>
      </c>
      <c r="AF39" s="120">
        <v>10.33</v>
      </c>
      <c r="AG39" s="119">
        <v>12.45</v>
      </c>
      <c r="AH39" s="120">
        <v>9.25</v>
      </c>
      <c r="AI39" s="120">
        <v>5.1100000000000003</v>
      </c>
      <c r="AJ39" s="120">
        <v>2.19</v>
      </c>
      <c r="AK39" s="120">
        <v>29.07</v>
      </c>
      <c r="AL39" s="120">
        <v>3.05</v>
      </c>
      <c r="AM39" s="120">
        <v>3.08</v>
      </c>
      <c r="AN39" s="120">
        <v>7.19</v>
      </c>
      <c r="AO39" s="120">
        <v>4.24</v>
      </c>
      <c r="AP39" s="120">
        <v>17.52</v>
      </c>
      <c r="AQ39" s="120">
        <v>5.77</v>
      </c>
      <c r="AR39" s="120">
        <v>6.92</v>
      </c>
      <c r="AS39" s="120">
        <v>9.41</v>
      </c>
      <c r="AT39" s="120">
        <v>2.95</v>
      </c>
      <c r="AU39" s="120">
        <v>25.06</v>
      </c>
      <c r="AV39" s="120">
        <v>3.36</v>
      </c>
      <c r="AW39" s="120">
        <v>7.75</v>
      </c>
      <c r="AX39" s="120">
        <v>12.83</v>
      </c>
      <c r="AY39" s="120">
        <v>10.02</v>
      </c>
      <c r="AZ39" s="120">
        <v>33.950000000000003</v>
      </c>
      <c r="BA39" s="121" t="s">
        <v>765</v>
      </c>
      <c r="BB39" s="122">
        <v>6.91</v>
      </c>
      <c r="BC39" s="121">
        <v>9.26</v>
      </c>
      <c r="BD39" s="122">
        <v>10.33</v>
      </c>
      <c r="BE39" s="123">
        <v>12.45</v>
      </c>
      <c r="BF39" s="124">
        <v>21.71</v>
      </c>
      <c r="BG39" s="124">
        <v>26.86</v>
      </c>
      <c r="BH39" s="124">
        <v>29.07</v>
      </c>
      <c r="BI39" s="122">
        <v>3.05</v>
      </c>
      <c r="BJ39" s="124">
        <v>6.13</v>
      </c>
      <c r="BK39" s="124">
        <v>13.32</v>
      </c>
      <c r="BL39" s="124">
        <v>17.52</v>
      </c>
      <c r="BM39" s="124">
        <v>5.77</v>
      </c>
      <c r="BN39" s="124">
        <v>12.7</v>
      </c>
      <c r="BO39" s="124">
        <v>22.12</v>
      </c>
      <c r="BP39" s="124">
        <v>25.06</v>
      </c>
      <c r="BQ39" s="124">
        <v>3.36</v>
      </c>
      <c r="BR39" s="124">
        <v>11.12</v>
      </c>
      <c r="BS39" s="124">
        <v>23.94</v>
      </c>
      <c r="BT39" s="122">
        <v>33.950000000000003</v>
      </c>
      <c r="BU39" s="125"/>
      <c r="BV39" s="125"/>
      <c r="BW39" s="125"/>
      <c r="BX39" s="125"/>
      <c r="BY39" s="125"/>
      <c r="BZ39" s="125"/>
      <c r="CA39" s="125"/>
      <c r="CB39" s="125"/>
      <c r="CC39" s="125"/>
      <c r="CD39" s="125"/>
    </row>
    <row r="40" spans="1:82" s="107" customFormat="1" ht="15" customHeight="1">
      <c r="A40" s="100" t="s">
        <v>766</v>
      </c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 t="s">
        <v>767</v>
      </c>
      <c r="P40" s="100"/>
      <c r="Q40" s="100"/>
      <c r="R40" s="100"/>
      <c r="S40" s="100"/>
      <c r="T40" s="100" t="s">
        <v>148</v>
      </c>
      <c r="U40" s="100"/>
      <c r="V40" s="100" t="s">
        <v>763</v>
      </c>
      <c r="W40" s="100" t="s">
        <v>154</v>
      </c>
      <c r="X40" s="100" t="s">
        <v>179</v>
      </c>
      <c r="Y40" s="100" t="s">
        <v>658</v>
      </c>
      <c r="Z40" s="100" t="s">
        <v>388</v>
      </c>
      <c r="AA40" s="112" t="s">
        <v>768</v>
      </c>
      <c r="AB40" s="119" t="s">
        <v>769</v>
      </c>
      <c r="AC40" s="120">
        <v>1.24</v>
      </c>
      <c r="AD40" s="119">
        <v>2.29</v>
      </c>
      <c r="AE40" s="120">
        <v>1.1200000000000001</v>
      </c>
      <c r="AF40" s="120">
        <v>9.6999999999999993</v>
      </c>
      <c r="AG40" s="119">
        <v>11.92</v>
      </c>
      <c r="AH40" s="120">
        <v>8.8699999999999992</v>
      </c>
      <c r="AI40" s="120">
        <v>4.9000000000000004</v>
      </c>
      <c r="AJ40" s="120">
        <v>2.11</v>
      </c>
      <c r="AK40" s="120">
        <v>27.89</v>
      </c>
      <c r="AL40" s="120">
        <v>2.94</v>
      </c>
      <c r="AM40" s="120">
        <v>2.97</v>
      </c>
      <c r="AN40" s="120">
        <v>6.94</v>
      </c>
      <c r="AO40" s="120">
        <v>4.12</v>
      </c>
      <c r="AP40" s="120">
        <v>16.97</v>
      </c>
      <c r="AQ40" s="120">
        <v>5.65</v>
      </c>
      <c r="AR40" s="120">
        <v>6.78</v>
      </c>
      <c r="AS40" s="120">
        <v>9.1999999999999993</v>
      </c>
      <c r="AT40" s="120">
        <v>2.88</v>
      </c>
      <c r="AU40" s="120">
        <v>24.51</v>
      </c>
      <c r="AV40" s="120">
        <v>3.3</v>
      </c>
      <c r="AW40" s="120">
        <v>7.62</v>
      </c>
      <c r="AX40" s="120">
        <v>12.64</v>
      </c>
      <c r="AY40" s="120">
        <v>9.84</v>
      </c>
      <c r="AZ40" s="120">
        <v>33.380000000000003</v>
      </c>
      <c r="BA40" s="121" t="s">
        <v>769</v>
      </c>
      <c r="BB40" s="122">
        <v>6.4</v>
      </c>
      <c r="BC40" s="121">
        <v>8.66</v>
      </c>
      <c r="BD40" s="122">
        <v>9.6999999999999993</v>
      </c>
      <c r="BE40" s="123">
        <v>11.92</v>
      </c>
      <c r="BF40" s="124">
        <v>20.81</v>
      </c>
      <c r="BG40" s="124">
        <v>25.75</v>
      </c>
      <c r="BH40" s="124">
        <v>27.89</v>
      </c>
      <c r="BI40" s="122">
        <v>2.94</v>
      </c>
      <c r="BJ40" s="124">
        <v>5.91</v>
      </c>
      <c r="BK40" s="124">
        <v>12.85</v>
      </c>
      <c r="BL40" s="124">
        <v>16.97</v>
      </c>
      <c r="BM40" s="124">
        <v>5.65</v>
      </c>
      <c r="BN40" s="124">
        <v>12.43</v>
      </c>
      <c r="BO40" s="124">
        <v>21.64</v>
      </c>
      <c r="BP40" s="124">
        <v>24.51</v>
      </c>
      <c r="BQ40" s="124">
        <v>3.3</v>
      </c>
      <c r="BR40" s="124">
        <v>10.93</v>
      </c>
      <c r="BS40" s="124">
        <v>23.54</v>
      </c>
      <c r="BT40" s="122">
        <v>33.380000000000003</v>
      </c>
      <c r="BU40" s="125"/>
      <c r="BV40" s="125"/>
      <c r="BW40" s="125"/>
      <c r="BX40" s="125"/>
      <c r="BY40" s="125"/>
      <c r="BZ40" s="125"/>
      <c r="CA40" s="125"/>
      <c r="CB40" s="125"/>
      <c r="CC40" s="125"/>
      <c r="CD40" s="125"/>
    </row>
    <row r="41" spans="1:82" s="75" customFormat="1" ht="15" customHeight="1">
      <c r="A41" s="71" t="s">
        <v>770</v>
      </c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 t="s">
        <v>771</v>
      </c>
      <c r="P41" s="71"/>
      <c r="Q41" s="71"/>
      <c r="R41" s="71"/>
      <c r="S41" s="71"/>
      <c r="T41" s="71"/>
      <c r="U41" s="71"/>
      <c r="V41" s="71" t="s">
        <v>149</v>
      </c>
      <c r="W41" s="71"/>
      <c r="X41" s="71"/>
      <c r="Y41" s="71"/>
      <c r="Z41" s="71"/>
      <c r="AA41" s="71" t="s">
        <v>772</v>
      </c>
      <c r="AB41" s="73"/>
      <c r="AC41" s="73"/>
      <c r="AD41" s="73"/>
      <c r="AE41" s="73"/>
      <c r="AF41" s="73"/>
      <c r="AG41" s="73"/>
      <c r="AH41" s="73"/>
      <c r="AI41" s="73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74"/>
      <c r="BB41" s="74"/>
      <c r="BC41" s="74"/>
      <c r="BD41" s="74"/>
      <c r="BE41" s="74"/>
      <c r="BF41" s="74"/>
      <c r="BG41" s="74"/>
      <c r="BH41" s="64"/>
      <c r="BI41" s="126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118"/>
      <c r="BU41" s="73"/>
      <c r="BV41" s="73"/>
      <c r="BW41" s="73"/>
      <c r="BX41" s="18"/>
      <c r="BY41" s="18"/>
      <c r="BZ41" s="18"/>
      <c r="CA41" s="18"/>
      <c r="CB41" s="18"/>
      <c r="CC41" s="18"/>
      <c r="CD41" s="18"/>
    </row>
    <row r="42" spans="1:82" ht="15" customHeight="1">
      <c r="A42" s="13" t="s">
        <v>773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 t="s">
        <v>774</v>
      </c>
      <c r="P42" s="13"/>
      <c r="Q42" s="13"/>
      <c r="R42" s="13"/>
      <c r="S42" s="13"/>
      <c r="T42" s="13"/>
      <c r="U42" s="13"/>
      <c r="V42" s="13" t="s">
        <v>775</v>
      </c>
      <c r="W42" s="13" t="s">
        <v>387</v>
      </c>
      <c r="X42" s="13" t="s">
        <v>148</v>
      </c>
      <c r="Y42" s="13"/>
      <c r="Z42" s="13" t="s">
        <v>156</v>
      </c>
      <c r="AA42" s="32" t="s">
        <v>776</v>
      </c>
      <c r="AB42" s="31" t="s">
        <v>777</v>
      </c>
      <c r="AC42" s="22">
        <v>2238</v>
      </c>
      <c r="AD42" s="15">
        <v>2450</v>
      </c>
      <c r="AE42" s="22">
        <v>2461</v>
      </c>
      <c r="AF42" s="22">
        <v>2337</v>
      </c>
      <c r="AG42" s="24">
        <v>2477</v>
      </c>
      <c r="AH42" s="22">
        <v>2461</v>
      </c>
      <c r="AI42" s="22">
        <v>2446</v>
      </c>
      <c r="AJ42" s="22">
        <v>2448</v>
      </c>
      <c r="AK42" s="22">
        <v>2458</v>
      </c>
      <c r="AL42" s="22">
        <v>2473</v>
      </c>
      <c r="AM42" s="22">
        <v>2478</v>
      </c>
      <c r="AN42" s="22">
        <v>2485</v>
      </c>
      <c r="AO42" s="22">
        <v>2513</v>
      </c>
      <c r="AP42" s="22">
        <v>2493</v>
      </c>
      <c r="AQ42" s="22">
        <v>2543</v>
      </c>
      <c r="AR42" s="22">
        <v>2552</v>
      </c>
      <c r="AS42" s="22">
        <v>2557</v>
      </c>
      <c r="AT42" s="22">
        <v>2560</v>
      </c>
      <c r="AU42" s="22">
        <v>2553</v>
      </c>
      <c r="AV42" s="22">
        <v>2581</v>
      </c>
      <c r="AW42" s="22">
        <v>2584</v>
      </c>
      <c r="AX42" s="22">
        <v>2576</v>
      </c>
      <c r="AY42" s="22">
        <v>2579</v>
      </c>
      <c r="AZ42" s="22">
        <v>2580</v>
      </c>
      <c r="BA42" s="16" t="s">
        <v>778</v>
      </c>
      <c r="BB42" s="50">
        <v>2218</v>
      </c>
      <c r="BC42" s="21">
        <v>2295</v>
      </c>
      <c r="BD42" s="50">
        <v>2337</v>
      </c>
      <c r="BE42" s="66">
        <v>2477</v>
      </c>
      <c r="BF42" s="28">
        <v>2469</v>
      </c>
      <c r="BG42" s="28">
        <v>2461</v>
      </c>
      <c r="BH42" s="28">
        <v>2458</v>
      </c>
      <c r="BI42" s="50">
        <v>2473</v>
      </c>
      <c r="BJ42" s="28">
        <v>2476</v>
      </c>
      <c r="BK42" s="28">
        <v>2479</v>
      </c>
      <c r="BL42" s="28">
        <v>2493</v>
      </c>
      <c r="BM42" s="28">
        <v>2543</v>
      </c>
      <c r="BN42" s="28">
        <v>2547</v>
      </c>
      <c r="BO42" s="28">
        <v>2551</v>
      </c>
      <c r="BP42" s="28">
        <v>2553</v>
      </c>
      <c r="BQ42" s="28">
        <v>2581</v>
      </c>
      <c r="BR42" s="28">
        <v>2582</v>
      </c>
      <c r="BS42" s="28">
        <v>2580</v>
      </c>
      <c r="BT42" s="50">
        <v>2580</v>
      </c>
      <c r="BU42" s="14"/>
      <c r="BV42" s="14"/>
      <c r="BW42" s="14"/>
      <c r="BX42" s="14"/>
      <c r="BY42" s="14"/>
      <c r="BZ42" s="14"/>
      <c r="CA42" s="14"/>
      <c r="CB42" s="14"/>
      <c r="CC42" s="14"/>
      <c r="CD42" s="14"/>
    </row>
    <row r="43" spans="1:82" ht="15" customHeight="1">
      <c r="A43" s="13" t="s">
        <v>779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 t="s">
        <v>780</v>
      </c>
      <c r="P43" s="13"/>
      <c r="Q43" s="13"/>
      <c r="R43" s="13"/>
      <c r="S43" s="13"/>
      <c r="T43" s="13"/>
      <c r="U43" s="13"/>
      <c r="V43" s="13" t="s">
        <v>775</v>
      </c>
      <c r="W43" s="13" t="s">
        <v>387</v>
      </c>
      <c r="X43" s="13" t="s">
        <v>148</v>
      </c>
      <c r="Y43" s="13"/>
      <c r="Z43" s="13" t="s">
        <v>156</v>
      </c>
      <c r="AA43" s="32" t="s">
        <v>781</v>
      </c>
      <c r="AB43" s="22">
        <v>2384</v>
      </c>
      <c r="AC43" s="22">
        <v>2438</v>
      </c>
      <c r="AD43" s="15" t="s">
        <v>782</v>
      </c>
      <c r="AE43" s="22">
        <v>2585</v>
      </c>
      <c r="AF43" s="22">
        <v>2500</v>
      </c>
      <c r="AG43" s="24">
        <v>2588</v>
      </c>
      <c r="AH43" s="22">
        <v>2564</v>
      </c>
      <c r="AI43" s="22">
        <v>2550</v>
      </c>
      <c r="AJ43" s="22">
        <v>2546</v>
      </c>
      <c r="AK43" s="22">
        <v>2562</v>
      </c>
      <c r="AL43" s="22">
        <v>2568</v>
      </c>
      <c r="AM43" s="22">
        <v>2566</v>
      </c>
      <c r="AN43" s="22">
        <v>2571</v>
      </c>
      <c r="AO43" s="22">
        <v>2581</v>
      </c>
      <c r="AP43" s="22">
        <v>2573</v>
      </c>
      <c r="AQ43" s="22">
        <v>2599</v>
      </c>
      <c r="AR43" s="22">
        <v>2607</v>
      </c>
      <c r="AS43" s="22">
        <v>2615</v>
      </c>
      <c r="AT43" s="22">
        <v>2619</v>
      </c>
      <c r="AU43" s="22">
        <v>2610</v>
      </c>
      <c r="AV43" s="22">
        <v>2627</v>
      </c>
      <c r="AW43" s="22">
        <v>2628</v>
      </c>
      <c r="AX43" s="22">
        <v>2614</v>
      </c>
      <c r="AY43" s="22">
        <v>2619</v>
      </c>
      <c r="AZ43" s="22">
        <v>2623</v>
      </c>
      <c r="BA43" s="16" t="s">
        <v>783</v>
      </c>
      <c r="BB43" s="50" t="s">
        <v>784</v>
      </c>
      <c r="BC43" s="21" t="s">
        <v>785</v>
      </c>
      <c r="BD43" s="50">
        <v>2500</v>
      </c>
      <c r="BE43" s="66">
        <v>2588</v>
      </c>
      <c r="BF43" s="28">
        <v>2576</v>
      </c>
      <c r="BG43" s="28">
        <v>2567</v>
      </c>
      <c r="BH43" s="28">
        <v>2562</v>
      </c>
      <c r="BI43" s="50">
        <v>2568</v>
      </c>
      <c r="BJ43" s="28">
        <v>2568</v>
      </c>
      <c r="BK43" s="28">
        <v>2569</v>
      </c>
      <c r="BL43" s="28">
        <v>2573</v>
      </c>
      <c r="BM43" s="28">
        <v>2599</v>
      </c>
      <c r="BN43" s="28">
        <v>2603</v>
      </c>
      <c r="BO43" s="28">
        <v>2607</v>
      </c>
      <c r="BP43" s="28">
        <v>2610</v>
      </c>
      <c r="BQ43" s="28">
        <v>2627</v>
      </c>
      <c r="BR43" s="28">
        <v>2627</v>
      </c>
      <c r="BS43" s="28">
        <v>2623</v>
      </c>
      <c r="BT43" s="50">
        <v>2623</v>
      </c>
      <c r="BU43" s="14"/>
      <c r="BV43" s="14"/>
      <c r="BW43" s="14"/>
      <c r="BX43" s="14"/>
      <c r="BY43" s="14"/>
      <c r="BZ43" s="14"/>
      <c r="CA43" s="14"/>
      <c r="CB43" s="14"/>
      <c r="CC43" s="14"/>
      <c r="CD43" s="14"/>
    </row>
    <row r="44" spans="1:82" s="33" customFormat="1" ht="15" customHeight="1">
      <c r="A44" s="34" t="s">
        <v>786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 t="s">
        <v>787</v>
      </c>
      <c r="P44" s="34"/>
      <c r="Q44" s="34"/>
      <c r="R44" s="34"/>
      <c r="S44" s="34"/>
      <c r="T44" s="34"/>
      <c r="U44" s="34">
        <v>19</v>
      </c>
      <c r="V44" s="34"/>
      <c r="W44" s="34"/>
      <c r="X44" s="34"/>
      <c r="Y44" s="34"/>
      <c r="Z44" s="34"/>
      <c r="AA44" s="34"/>
      <c r="AB44" s="104"/>
      <c r="AC44" s="38"/>
      <c r="AD44" s="38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40"/>
      <c r="BB44" s="38"/>
      <c r="BC44" s="38"/>
      <c r="BD44" s="104"/>
      <c r="BE44" s="104"/>
      <c r="BF44" s="104"/>
      <c r="BG44" s="104"/>
      <c r="BH44" s="104"/>
      <c r="BI44" s="104"/>
      <c r="BJ44" s="104"/>
      <c r="BK44" s="104"/>
      <c r="BL44" s="104"/>
      <c r="BM44" s="104"/>
      <c r="BN44" s="104"/>
      <c r="BO44" s="104"/>
      <c r="BP44" s="104"/>
      <c r="BQ44" s="104"/>
      <c r="BR44" s="104"/>
      <c r="BS44" s="104"/>
      <c r="BT44" s="104"/>
      <c r="BU44" s="38"/>
      <c r="BV44" s="38"/>
      <c r="BW44" s="38"/>
      <c r="BX44" s="38"/>
      <c r="BY44" s="38"/>
      <c r="BZ44" s="38"/>
      <c r="CA44" s="38"/>
      <c r="CB44" s="38"/>
      <c r="CC44" s="38"/>
      <c r="CD44" s="38"/>
    </row>
    <row r="45" spans="1:82" s="33" customFormat="1" ht="15" customHeight="1">
      <c r="A45" s="39" t="s">
        <v>788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 t="s">
        <v>789</v>
      </c>
      <c r="P45" s="39"/>
      <c r="Q45" s="39"/>
      <c r="R45" s="39"/>
      <c r="S45" s="39"/>
      <c r="T45" s="39"/>
      <c r="U45" s="39">
        <v>19</v>
      </c>
      <c r="V45" s="39" t="s">
        <v>149</v>
      </c>
      <c r="W45" s="39"/>
      <c r="X45" s="39"/>
      <c r="Y45" s="39"/>
      <c r="Z45" s="39"/>
      <c r="AA45" s="39" t="s">
        <v>344</v>
      </c>
      <c r="AB45" s="104"/>
      <c r="AC45" s="38"/>
      <c r="AD45" s="38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5"/>
      <c r="BB45" s="38"/>
      <c r="BC45" s="38"/>
      <c r="BD45" s="104"/>
      <c r="BE45" s="104"/>
      <c r="BF45" s="104"/>
      <c r="BG45" s="104"/>
      <c r="BH45" s="104"/>
      <c r="BI45" s="104"/>
      <c r="BJ45" s="104"/>
      <c r="BK45" s="104"/>
      <c r="BL45" s="104"/>
      <c r="BM45" s="104"/>
      <c r="BN45" s="104"/>
      <c r="BO45" s="104"/>
      <c r="BP45" s="104"/>
      <c r="BQ45" s="104"/>
      <c r="BR45" s="104"/>
      <c r="BS45" s="104"/>
      <c r="BT45" s="104"/>
      <c r="BU45" s="38"/>
      <c r="BV45" s="38"/>
      <c r="BW45" s="38"/>
      <c r="BX45" s="38"/>
      <c r="BY45" s="38"/>
      <c r="BZ45" s="38"/>
      <c r="CA45" s="38"/>
      <c r="CB45" s="38"/>
      <c r="CC45" s="38"/>
      <c r="CD45" s="38"/>
    </row>
    <row r="46" spans="1:82" s="33" customFormat="1" ht="15" customHeight="1">
      <c r="A46" s="34" t="s">
        <v>790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 t="s">
        <v>791</v>
      </c>
      <c r="P46" s="34"/>
      <c r="Q46" s="34"/>
      <c r="R46" s="34"/>
      <c r="S46" s="34"/>
      <c r="T46" s="34"/>
      <c r="U46" s="34">
        <v>19</v>
      </c>
      <c r="V46" s="34" t="s">
        <v>153</v>
      </c>
      <c r="W46" s="34" t="s">
        <v>154</v>
      </c>
      <c r="X46" s="34" t="s">
        <v>155</v>
      </c>
      <c r="Y46" s="34"/>
      <c r="Z46" s="34" t="s">
        <v>156</v>
      </c>
      <c r="AA46" s="34" t="s">
        <v>792</v>
      </c>
      <c r="AB46" s="127">
        <f t="shared" ref="AB46:BT46" si="0">SUM(AB12,AB13,AB14,AB15)-AB16</f>
        <v>-15771</v>
      </c>
      <c r="AC46" s="128">
        <f t="shared" si="0"/>
        <v>-16829</v>
      </c>
      <c r="AD46" s="128">
        <f t="shared" si="0"/>
        <v>-26179</v>
      </c>
      <c r="AE46" s="128">
        <f t="shared" si="0"/>
        <v>-17425</v>
      </c>
      <c r="AF46" s="128">
        <f t="shared" si="0"/>
        <v>-76204</v>
      </c>
      <c r="AG46" s="128">
        <f t="shared" si="0"/>
        <v>-20245</v>
      </c>
      <c r="AH46" s="128">
        <f t="shared" si="0"/>
        <v>-22171</v>
      </c>
      <c r="AI46" s="128">
        <f t="shared" si="0"/>
        <v>-34543</v>
      </c>
      <c r="AJ46" s="128">
        <f t="shared" si="0"/>
        <v>-24184</v>
      </c>
      <c r="AK46" s="128">
        <f t="shared" si="0"/>
        <v>-101143</v>
      </c>
      <c r="AL46" s="128">
        <f t="shared" si="0"/>
        <v>-32154</v>
      </c>
      <c r="AM46" s="128">
        <f t="shared" si="0"/>
        <v>-34292</v>
      </c>
      <c r="AN46" s="128">
        <f t="shared" si="0"/>
        <v>-53248</v>
      </c>
      <c r="AO46" s="128">
        <f t="shared" si="0"/>
        <v>-38579</v>
      </c>
      <c r="AP46" s="128">
        <f t="shared" si="0"/>
        <v>-158273</v>
      </c>
      <c r="AQ46" s="128">
        <f t="shared" si="0"/>
        <v>-50184</v>
      </c>
      <c r="AR46" s="128">
        <f t="shared" si="0"/>
        <v>-55122</v>
      </c>
      <c r="AS46" s="128">
        <f t="shared" si="0"/>
        <v>-83028</v>
      </c>
      <c r="AT46" s="128">
        <f t="shared" si="0"/>
        <v>-61932</v>
      </c>
      <c r="AU46" s="128">
        <f t="shared" si="0"/>
        <v>-250266</v>
      </c>
      <c r="AV46" s="128">
        <f t="shared" si="0"/>
        <v>-80920</v>
      </c>
      <c r="AW46" s="128">
        <f t="shared" si="0"/>
        <v>-85148</v>
      </c>
      <c r="AX46" s="128">
        <f t="shared" si="0"/>
        <v>-117278</v>
      </c>
      <c r="AY46" s="128">
        <f t="shared" si="0"/>
        <v>-93498</v>
      </c>
      <c r="AZ46" s="128">
        <f t="shared" si="0"/>
        <v>-376844</v>
      </c>
      <c r="BA46" s="128">
        <f t="shared" si="0"/>
        <v>-15771</v>
      </c>
      <c r="BB46" s="128">
        <f t="shared" si="0"/>
        <v>-32600</v>
      </c>
      <c r="BC46" s="128">
        <f t="shared" si="0"/>
        <v>-58779</v>
      </c>
      <c r="BD46" s="128">
        <f t="shared" si="0"/>
        <v>-76204</v>
      </c>
      <c r="BE46" s="128">
        <f t="shared" si="0"/>
        <v>-20245</v>
      </c>
      <c r="BF46" s="128">
        <f t="shared" si="0"/>
        <v>-42416</v>
      </c>
      <c r="BG46" s="128">
        <f t="shared" si="0"/>
        <v>-76959</v>
      </c>
      <c r="BH46" s="128">
        <f t="shared" si="0"/>
        <v>-101143</v>
      </c>
      <c r="BI46" s="128">
        <f t="shared" si="0"/>
        <v>-32154</v>
      </c>
      <c r="BJ46" s="128">
        <f t="shared" si="0"/>
        <v>-66446</v>
      </c>
      <c r="BK46" s="128">
        <f t="shared" si="0"/>
        <v>-119694</v>
      </c>
      <c r="BL46" s="128">
        <f t="shared" si="0"/>
        <v>-158273</v>
      </c>
      <c r="BM46" s="128">
        <f t="shared" si="0"/>
        <v>-50184</v>
      </c>
      <c r="BN46" s="128">
        <f t="shared" si="0"/>
        <v>-105306</v>
      </c>
      <c r="BO46" s="128">
        <f t="shared" si="0"/>
        <v>-188334</v>
      </c>
      <c r="BP46" s="128">
        <f t="shared" si="0"/>
        <v>-250266</v>
      </c>
      <c r="BQ46" s="128">
        <f t="shared" si="0"/>
        <v>-80920</v>
      </c>
      <c r="BR46" s="128">
        <f t="shared" si="0"/>
        <v>-166068</v>
      </c>
      <c r="BS46" s="128">
        <f t="shared" si="0"/>
        <v>-283346</v>
      </c>
      <c r="BT46" s="128">
        <f t="shared" si="0"/>
        <v>-376844</v>
      </c>
      <c r="BU46" s="38"/>
      <c r="BV46" s="38"/>
      <c r="BW46" s="38"/>
      <c r="BX46" s="38"/>
      <c r="BY46" s="38"/>
      <c r="BZ46" s="38"/>
      <c r="CA46" s="38"/>
      <c r="CB46" s="38"/>
      <c r="CC46" s="38"/>
      <c r="CD46" s="38"/>
    </row>
    <row r="47" spans="1:82" s="33" customFormat="1" ht="15" customHeight="1">
      <c r="A47" s="34" t="s">
        <v>793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 t="s">
        <v>794</v>
      </c>
      <c r="P47" s="34"/>
      <c r="Q47" s="34"/>
      <c r="R47" s="34"/>
      <c r="S47" s="34"/>
      <c r="T47" s="34"/>
      <c r="U47" s="34">
        <v>19</v>
      </c>
      <c r="V47" s="34" t="s">
        <v>153</v>
      </c>
      <c r="W47" s="34" t="s">
        <v>154</v>
      </c>
      <c r="X47" s="34" t="s">
        <v>155</v>
      </c>
      <c r="Y47" s="34"/>
      <c r="Z47" s="34" t="s">
        <v>156</v>
      </c>
      <c r="AA47" s="34" t="s">
        <v>711</v>
      </c>
      <c r="AB47" s="127">
        <f t="shared" ref="AB47:BT47" si="1">SUM(AB16,AB17,AB18,AB19,AB20,AB21,AB22,AB23)-AB24</f>
        <v>-15771</v>
      </c>
      <c r="AC47" s="128">
        <f t="shared" si="1"/>
        <v>0</v>
      </c>
      <c r="AD47" s="128">
        <f t="shared" si="1"/>
        <v>0</v>
      </c>
      <c r="AE47" s="128">
        <f t="shared" si="1"/>
        <v>0</v>
      </c>
      <c r="AF47" s="128">
        <f t="shared" si="1"/>
        <v>0</v>
      </c>
      <c r="AG47" s="128">
        <f t="shared" si="1"/>
        <v>0</v>
      </c>
      <c r="AH47" s="128">
        <f t="shared" si="1"/>
        <v>0</v>
      </c>
      <c r="AI47" s="128">
        <f t="shared" si="1"/>
        <v>0</v>
      </c>
      <c r="AJ47" s="128">
        <f t="shared" si="1"/>
        <v>0</v>
      </c>
      <c r="AK47" s="128">
        <f t="shared" si="1"/>
        <v>0</v>
      </c>
      <c r="AL47" s="128">
        <f t="shared" si="1"/>
        <v>0</v>
      </c>
      <c r="AM47" s="128">
        <f t="shared" si="1"/>
        <v>0</v>
      </c>
      <c r="AN47" s="128">
        <f t="shared" si="1"/>
        <v>0</v>
      </c>
      <c r="AO47" s="128">
        <f t="shared" si="1"/>
        <v>0</v>
      </c>
      <c r="AP47" s="128">
        <f t="shared" si="1"/>
        <v>0</v>
      </c>
      <c r="AQ47" s="128">
        <f t="shared" si="1"/>
        <v>0</v>
      </c>
      <c r="AR47" s="128">
        <f t="shared" si="1"/>
        <v>0</v>
      </c>
      <c r="AS47" s="128">
        <f t="shared" si="1"/>
        <v>0</v>
      </c>
      <c r="AT47" s="128">
        <f t="shared" si="1"/>
        <v>0</v>
      </c>
      <c r="AU47" s="128">
        <f t="shared" si="1"/>
        <v>0</v>
      </c>
      <c r="AV47" s="128">
        <f t="shared" si="1"/>
        <v>0</v>
      </c>
      <c r="AW47" s="128">
        <f t="shared" si="1"/>
        <v>0</v>
      </c>
      <c r="AX47" s="128">
        <f t="shared" si="1"/>
        <v>0</v>
      </c>
      <c r="AY47" s="128">
        <f t="shared" si="1"/>
        <v>0</v>
      </c>
      <c r="AZ47" s="128">
        <f t="shared" si="1"/>
        <v>0</v>
      </c>
      <c r="BA47" s="128">
        <f t="shared" si="1"/>
        <v>-15771</v>
      </c>
      <c r="BB47" s="128">
        <f t="shared" si="1"/>
        <v>0</v>
      </c>
      <c r="BC47" s="128">
        <f t="shared" si="1"/>
        <v>0</v>
      </c>
      <c r="BD47" s="128">
        <f t="shared" si="1"/>
        <v>0</v>
      </c>
      <c r="BE47" s="128">
        <f t="shared" si="1"/>
        <v>0</v>
      </c>
      <c r="BF47" s="128">
        <f t="shared" si="1"/>
        <v>0</v>
      </c>
      <c r="BG47" s="128">
        <f t="shared" si="1"/>
        <v>0</v>
      </c>
      <c r="BH47" s="128">
        <f t="shared" si="1"/>
        <v>0</v>
      </c>
      <c r="BI47" s="128">
        <f t="shared" si="1"/>
        <v>0</v>
      </c>
      <c r="BJ47" s="128">
        <f t="shared" si="1"/>
        <v>0</v>
      </c>
      <c r="BK47" s="128">
        <f t="shared" si="1"/>
        <v>0</v>
      </c>
      <c r="BL47" s="128">
        <f t="shared" si="1"/>
        <v>0</v>
      </c>
      <c r="BM47" s="128">
        <f t="shared" si="1"/>
        <v>0</v>
      </c>
      <c r="BN47" s="128">
        <f t="shared" si="1"/>
        <v>0</v>
      </c>
      <c r="BO47" s="128">
        <f t="shared" si="1"/>
        <v>0</v>
      </c>
      <c r="BP47" s="128">
        <f t="shared" si="1"/>
        <v>0</v>
      </c>
      <c r="BQ47" s="128">
        <f t="shared" si="1"/>
        <v>0</v>
      </c>
      <c r="BR47" s="128">
        <f t="shared" si="1"/>
        <v>0</v>
      </c>
      <c r="BS47" s="128">
        <f t="shared" si="1"/>
        <v>0</v>
      </c>
      <c r="BT47" s="128">
        <f t="shared" si="1"/>
        <v>0</v>
      </c>
      <c r="BU47" s="38"/>
      <c r="BV47" s="38"/>
      <c r="BW47" s="38"/>
      <c r="BX47" s="38"/>
      <c r="BY47" s="38"/>
      <c r="BZ47" s="38"/>
      <c r="CA47" s="38"/>
      <c r="CB47" s="38"/>
      <c r="CC47" s="38"/>
      <c r="CD47" s="38"/>
    </row>
    <row r="48" spans="1:82" s="33" customFormat="1" ht="15" customHeight="1">
      <c r="A48" s="34" t="s">
        <v>795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 t="s">
        <v>796</v>
      </c>
      <c r="P48" s="34"/>
      <c r="Q48" s="34"/>
      <c r="R48" s="34"/>
      <c r="S48" s="34"/>
      <c r="T48" s="34"/>
      <c r="U48" s="34">
        <v>19</v>
      </c>
      <c r="V48" s="34" t="s">
        <v>153</v>
      </c>
      <c r="W48" s="34" t="s">
        <v>154</v>
      </c>
      <c r="X48" s="34" t="s">
        <v>155</v>
      </c>
      <c r="Y48" s="34"/>
      <c r="Z48" s="34" t="s">
        <v>156</v>
      </c>
      <c r="AA48" s="34" t="s">
        <v>726</v>
      </c>
      <c r="AB48" s="40">
        <f t="shared" ref="AB48:BT48" si="2">SUM(AB24,AB25,AB26,AB27)-AB28</f>
        <v>-14383</v>
      </c>
      <c r="AC48" s="41">
        <f t="shared" si="2"/>
        <v>0</v>
      </c>
      <c r="AD48" s="41">
        <f t="shared" si="2"/>
        <v>0</v>
      </c>
      <c r="AE48" s="41">
        <f t="shared" si="2"/>
        <v>0</v>
      </c>
      <c r="AF48" s="41">
        <f t="shared" si="2"/>
        <v>0</v>
      </c>
      <c r="AG48" s="41">
        <f t="shared" si="2"/>
        <v>0</v>
      </c>
      <c r="AH48" s="41">
        <f t="shared" si="2"/>
        <v>0</v>
      </c>
      <c r="AI48" s="41">
        <f t="shared" si="2"/>
        <v>0</v>
      </c>
      <c r="AJ48" s="41">
        <f t="shared" si="2"/>
        <v>0</v>
      </c>
      <c r="AK48" s="41">
        <f t="shared" si="2"/>
        <v>0</v>
      </c>
      <c r="AL48" s="41">
        <f t="shared" si="2"/>
        <v>0</v>
      </c>
      <c r="AM48" s="41">
        <f t="shared" si="2"/>
        <v>0</v>
      </c>
      <c r="AN48" s="41">
        <f t="shared" si="2"/>
        <v>0</v>
      </c>
      <c r="AO48" s="41">
        <f t="shared" si="2"/>
        <v>0</v>
      </c>
      <c r="AP48" s="41">
        <f t="shared" si="2"/>
        <v>0</v>
      </c>
      <c r="AQ48" s="41">
        <f t="shared" si="2"/>
        <v>0</v>
      </c>
      <c r="AR48" s="41">
        <f t="shared" si="2"/>
        <v>0</v>
      </c>
      <c r="AS48" s="41">
        <f t="shared" si="2"/>
        <v>0</v>
      </c>
      <c r="AT48" s="41">
        <f t="shared" si="2"/>
        <v>0</v>
      </c>
      <c r="AU48" s="41">
        <f t="shared" si="2"/>
        <v>0</v>
      </c>
      <c r="AV48" s="41">
        <f t="shared" si="2"/>
        <v>0</v>
      </c>
      <c r="AW48" s="41">
        <f t="shared" si="2"/>
        <v>0</v>
      </c>
      <c r="AX48" s="41">
        <f t="shared" si="2"/>
        <v>0</v>
      </c>
      <c r="AY48" s="41">
        <f t="shared" si="2"/>
        <v>0</v>
      </c>
      <c r="AZ48" s="41">
        <f t="shared" si="2"/>
        <v>0</v>
      </c>
      <c r="BA48" s="41">
        <f t="shared" si="2"/>
        <v>-14383</v>
      </c>
      <c r="BB48" s="41">
        <f t="shared" si="2"/>
        <v>0</v>
      </c>
      <c r="BC48" s="41">
        <f t="shared" si="2"/>
        <v>0</v>
      </c>
      <c r="BD48" s="41">
        <f t="shared" si="2"/>
        <v>0</v>
      </c>
      <c r="BE48" s="41">
        <f t="shared" si="2"/>
        <v>0</v>
      </c>
      <c r="BF48" s="41">
        <f t="shared" si="2"/>
        <v>0</v>
      </c>
      <c r="BG48" s="41">
        <f t="shared" si="2"/>
        <v>0</v>
      </c>
      <c r="BH48" s="41">
        <f t="shared" si="2"/>
        <v>0</v>
      </c>
      <c r="BI48" s="41">
        <f t="shared" si="2"/>
        <v>0</v>
      </c>
      <c r="BJ48" s="41">
        <f t="shared" si="2"/>
        <v>0</v>
      </c>
      <c r="BK48" s="41">
        <f t="shared" si="2"/>
        <v>0</v>
      </c>
      <c r="BL48" s="41">
        <f t="shared" si="2"/>
        <v>0</v>
      </c>
      <c r="BM48" s="41">
        <f t="shared" si="2"/>
        <v>0</v>
      </c>
      <c r="BN48" s="41">
        <f t="shared" si="2"/>
        <v>0</v>
      </c>
      <c r="BO48" s="41">
        <f t="shared" si="2"/>
        <v>0</v>
      </c>
      <c r="BP48" s="41">
        <f t="shared" si="2"/>
        <v>0</v>
      </c>
      <c r="BQ48" s="41">
        <f t="shared" si="2"/>
        <v>0</v>
      </c>
      <c r="BR48" s="41">
        <f t="shared" si="2"/>
        <v>0</v>
      </c>
      <c r="BS48" s="41">
        <f t="shared" si="2"/>
        <v>0</v>
      </c>
      <c r="BT48" s="41">
        <f t="shared" si="2"/>
        <v>0</v>
      </c>
      <c r="BU48" s="38"/>
      <c r="BV48" s="38"/>
      <c r="BW48" s="38"/>
      <c r="BX48" s="38"/>
      <c r="BY48" s="38"/>
      <c r="BZ48" s="38"/>
      <c r="CA48" s="38"/>
      <c r="CB48" s="38"/>
      <c r="CC48" s="38"/>
      <c r="CD48" s="38"/>
    </row>
    <row r="49" spans="1:82" s="33" customFormat="1" ht="15" customHeight="1">
      <c r="A49" s="34" t="s">
        <v>797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 t="s">
        <v>798</v>
      </c>
      <c r="P49" s="34"/>
      <c r="Q49" s="34"/>
      <c r="R49" s="34"/>
      <c r="S49" s="34"/>
      <c r="T49" s="34"/>
      <c r="U49" s="34">
        <v>19</v>
      </c>
      <c r="V49" s="34" t="s">
        <v>153</v>
      </c>
      <c r="W49" s="34" t="s">
        <v>154</v>
      </c>
      <c r="X49" s="34" t="s">
        <v>155</v>
      </c>
      <c r="Y49" s="34"/>
      <c r="Z49" s="34" t="s">
        <v>156</v>
      </c>
      <c r="AA49" s="34" t="s">
        <v>736</v>
      </c>
      <c r="AB49" s="40">
        <f t="shared" ref="AB49:BT49" si="3">SUM(AB28,AB29,AB30)-AB31</f>
        <v>-13973</v>
      </c>
      <c r="AC49" s="41">
        <f t="shared" si="3"/>
        <v>0</v>
      </c>
      <c r="AD49" s="41">
        <f t="shared" si="3"/>
        <v>0</v>
      </c>
      <c r="AE49" s="41">
        <f t="shared" si="3"/>
        <v>0</v>
      </c>
      <c r="AF49" s="41">
        <f t="shared" si="3"/>
        <v>0</v>
      </c>
      <c r="AG49" s="41">
        <f t="shared" si="3"/>
        <v>0</v>
      </c>
      <c r="AH49" s="41">
        <f t="shared" si="3"/>
        <v>0</v>
      </c>
      <c r="AI49" s="41">
        <f t="shared" si="3"/>
        <v>0</v>
      </c>
      <c r="AJ49" s="41">
        <f t="shared" si="3"/>
        <v>0</v>
      </c>
      <c r="AK49" s="41">
        <f t="shared" si="3"/>
        <v>0</v>
      </c>
      <c r="AL49" s="41">
        <f t="shared" si="3"/>
        <v>0</v>
      </c>
      <c r="AM49" s="41">
        <f t="shared" si="3"/>
        <v>0</v>
      </c>
      <c r="AN49" s="41">
        <f t="shared" si="3"/>
        <v>0</v>
      </c>
      <c r="AO49" s="41">
        <f t="shared" si="3"/>
        <v>0</v>
      </c>
      <c r="AP49" s="41">
        <f t="shared" si="3"/>
        <v>0</v>
      </c>
      <c r="AQ49" s="41">
        <f t="shared" si="3"/>
        <v>0</v>
      </c>
      <c r="AR49" s="41">
        <f t="shared" si="3"/>
        <v>0</v>
      </c>
      <c r="AS49" s="41">
        <f t="shared" si="3"/>
        <v>0</v>
      </c>
      <c r="AT49" s="41">
        <f t="shared" si="3"/>
        <v>0</v>
      </c>
      <c r="AU49" s="41">
        <f t="shared" si="3"/>
        <v>0</v>
      </c>
      <c r="AV49" s="41">
        <f t="shared" si="3"/>
        <v>0</v>
      </c>
      <c r="AW49" s="41">
        <f t="shared" si="3"/>
        <v>0</v>
      </c>
      <c r="AX49" s="41">
        <f t="shared" si="3"/>
        <v>0</v>
      </c>
      <c r="AY49" s="41">
        <f t="shared" si="3"/>
        <v>0</v>
      </c>
      <c r="AZ49" s="41">
        <f t="shared" si="3"/>
        <v>0</v>
      </c>
      <c r="BA49" s="41">
        <f t="shared" si="3"/>
        <v>-13973</v>
      </c>
      <c r="BB49" s="41">
        <f t="shared" si="3"/>
        <v>0</v>
      </c>
      <c r="BC49" s="41">
        <f t="shared" si="3"/>
        <v>0</v>
      </c>
      <c r="BD49" s="41">
        <f t="shared" si="3"/>
        <v>0</v>
      </c>
      <c r="BE49" s="41">
        <f t="shared" si="3"/>
        <v>0</v>
      </c>
      <c r="BF49" s="41">
        <f t="shared" si="3"/>
        <v>0</v>
      </c>
      <c r="BG49" s="41">
        <f t="shared" si="3"/>
        <v>0</v>
      </c>
      <c r="BH49" s="41">
        <f t="shared" si="3"/>
        <v>0</v>
      </c>
      <c r="BI49" s="41">
        <f t="shared" si="3"/>
        <v>0</v>
      </c>
      <c r="BJ49" s="41">
        <f t="shared" si="3"/>
        <v>0</v>
      </c>
      <c r="BK49" s="41">
        <f t="shared" si="3"/>
        <v>0</v>
      </c>
      <c r="BL49" s="41">
        <f t="shared" si="3"/>
        <v>0</v>
      </c>
      <c r="BM49" s="41">
        <f t="shared" si="3"/>
        <v>0</v>
      </c>
      <c r="BN49" s="41">
        <f t="shared" si="3"/>
        <v>0</v>
      </c>
      <c r="BO49" s="41">
        <f t="shared" si="3"/>
        <v>0</v>
      </c>
      <c r="BP49" s="41">
        <f t="shared" si="3"/>
        <v>0</v>
      </c>
      <c r="BQ49" s="41">
        <f t="shared" si="3"/>
        <v>0</v>
      </c>
      <c r="BR49" s="41">
        <f t="shared" si="3"/>
        <v>0</v>
      </c>
      <c r="BS49" s="41">
        <f t="shared" si="3"/>
        <v>0</v>
      </c>
      <c r="BT49" s="41">
        <f t="shared" si="3"/>
        <v>0</v>
      </c>
      <c r="BU49" s="38"/>
      <c r="BV49" s="38"/>
      <c r="BW49" s="38"/>
      <c r="BX49" s="38"/>
      <c r="BY49" s="38"/>
      <c r="BZ49" s="38"/>
      <c r="CA49" s="38"/>
      <c r="CB49" s="38"/>
      <c r="CC49" s="38"/>
      <c r="CD49" s="38"/>
    </row>
    <row r="50" spans="1:82" s="33" customFormat="1" ht="15" customHeight="1">
      <c r="A50" s="34" t="s">
        <v>799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 t="s">
        <v>800</v>
      </c>
      <c r="P50" s="34"/>
      <c r="Q50" s="34"/>
      <c r="R50" s="34"/>
      <c r="S50" s="34"/>
      <c r="T50" s="34"/>
      <c r="U50" s="34">
        <v>19</v>
      </c>
      <c r="V50" s="34" t="s">
        <v>153</v>
      </c>
      <c r="W50" s="34" t="s">
        <v>154</v>
      </c>
      <c r="X50" s="34" t="s">
        <v>155</v>
      </c>
      <c r="Y50" s="34"/>
      <c r="Z50" s="34" t="s">
        <v>156</v>
      </c>
      <c r="AA50" s="34" t="s">
        <v>743</v>
      </c>
      <c r="AB50" s="40">
        <f t="shared" ref="AB50:BT50" si="4">SUM(AB31,AB32)-AB33</f>
        <v>-12438</v>
      </c>
      <c r="AC50" s="41">
        <f t="shared" si="4"/>
        <v>0</v>
      </c>
      <c r="AD50" s="41">
        <f t="shared" si="4"/>
        <v>0</v>
      </c>
      <c r="AE50" s="41">
        <f t="shared" si="4"/>
        <v>0</v>
      </c>
      <c r="AF50" s="41">
        <f t="shared" si="4"/>
        <v>0</v>
      </c>
      <c r="AG50" s="41">
        <f t="shared" si="4"/>
        <v>0</v>
      </c>
      <c r="AH50" s="41">
        <f t="shared" si="4"/>
        <v>0</v>
      </c>
      <c r="AI50" s="41">
        <f t="shared" si="4"/>
        <v>0</v>
      </c>
      <c r="AJ50" s="41">
        <f t="shared" si="4"/>
        <v>0</v>
      </c>
      <c r="AK50" s="41">
        <f t="shared" si="4"/>
        <v>0</v>
      </c>
      <c r="AL50" s="41">
        <f t="shared" si="4"/>
        <v>0</v>
      </c>
      <c r="AM50" s="41">
        <f t="shared" si="4"/>
        <v>0</v>
      </c>
      <c r="AN50" s="41">
        <f t="shared" si="4"/>
        <v>0</v>
      </c>
      <c r="AO50" s="41">
        <f t="shared" si="4"/>
        <v>0</v>
      </c>
      <c r="AP50" s="41">
        <f t="shared" si="4"/>
        <v>0</v>
      </c>
      <c r="AQ50" s="41">
        <f t="shared" si="4"/>
        <v>0</v>
      </c>
      <c r="AR50" s="41">
        <f t="shared" si="4"/>
        <v>0</v>
      </c>
      <c r="AS50" s="41">
        <f t="shared" si="4"/>
        <v>0</v>
      </c>
      <c r="AT50" s="41">
        <f t="shared" si="4"/>
        <v>0</v>
      </c>
      <c r="AU50" s="41">
        <f t="shared" si="4"/>
        <v>0</v>
      </c>
      <c r="AV50" s="41">
        <f t="shared" si="4"/>
        <v>0</v>
      </c>
      <c r="AW50" s="41">
        <f t="shared" si="4"/>
        <v>0</v>
      </c>
      <c r="AX50" s="41">
        <f t="shared" si="4"/>
        <v>0</v>
      </c>
      <c r="AY50" s="41">
        <f t="shared" si="4"/>
        <v>0</v>
      </c>
      <c r="AZ50" s="41">
        <f t="shared" si="4"/>
        <v>0</v>
      </c>
      <c r="BA50" s="41">
        <f t="shared" si="4"/>
        <v>-12438</v>
      </c>
      <c r="BB50" s="41">
        <f t="shared" si="4"/>
        <v>0</v>
      </c>
      <c r="BC50" s="41">
        <f t="shared" si="4"/>
        <v>0</v>
      </c>
      <c r="BD50" s="41">
        <f t="shared" si="4"/>
        <v>0</v>
      </c>
      <c r="BE50" s="41">
        <f t="shared" si="4"/>
        <v>0</v>
      </c>
      <c r="BF50" s="41">
        <f t="shared" si="4"/>
        <v>0</v>
      </c>
      <c r="BG50" s="41">
        <f t="shared" si="4"/>
        <v>0</v>
      </c>
      <c r="BH50" s="41">
        <f t="shared" si="4"/>
        <v>0</v>
      </c>
      <c r="BI50" s="41">
        <f t="shared" si="4"/>
        <v>0</v>
      </c>
      <c r="BJ50" s="41">
        <f t="shared" si="4"/>
        <v>0</v>
      </c>
      <c r="BK50" s="41">
        <f t="shared" si="4"/>
        <v>0</v>
      </c>
      <c r="BL50" s="41">
        <f t="shared" si="4"/>
        <v>0</v>
      </c>
      <c r="BM50" s="41">
        <f t="shared" si="4"/>
        <v>0</v>
      </c>
      <c r="BN50" s="41">
        <f t="shared" si="4"/>
        <v>0</v>
      </c>
      <c r="BO50" s="41">
        <f t="shared" si="4"/>
        <v>0</v>
      </c>
      <c r="BP50" s="41">
        <f t="shared" si="4"/>
        <v>0</v>
      </c>
      <c r="BQ50" s="41">
        <f t="shared" si="4"/>
        <v>0</v>
      </c>
      <c r="BR50" s="41">
        <f t="shared" si="4"/>
        <v>0</v>
      </c>
      <c r="BS50" s="41">
        <f t="shared" si="4"/>
        <v>0</v>
      </c>
      <c r="BT50" s="41">
        <f t="shared" si="4"/>
        <v>0</v>
      </c>
      <c r="BU50" s="38"/>
      <c r="BV50" s="38"/>
      <c r="BW50" s="38"/>
      <c r="BX50" s="38"/>
      <c r="BY50" s="38"/>
      <c r="BZ50" s="38"/>
      <c r="CA50" s="38"/>
      <c r="CB50" s="38"/>
      <c r="CC50" s="38"/>
      <c r="CD50" s="38"/>
    </row>
    <row r="51" spans="1:82" s="33" customFormat="1" ht="15" customHeight="1">
      <c r="A51" s="34" t="s">
        <v>801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 t="s">
        <v>802</v>
      </c>
      <c r="P51" s="34"/>
      <c r="Q51" s="34"/>
      <c r="R51" s="34"/>
      <c r="S51" s="34"/>
      <c r="T51" s="34"/>
      <c r="U51" s="34">
        <v>19</v>
      </c>
      <c r="V51" s="34" t="s">
        <v>153</v>
      </c>
      <c r="W51" s="34" t="s">
        <v>154</v>
      </c>
      <c r="X51" s="34" t="s">
        <v>155</v>
      </c>
      <c r="Y51" s="34"/>
      <c r="Z51" s="34" t="s">
        <v>156</v>
      </c>
      <c r="AA51" s="34" t="s">
        <v>756</v>
      </c>
      <c r="AB51" s="41">
        <f t="shared" ref="AB51:BT51" si="5">SUM(AB33,AB36,AB34,AB35)-AB37</f>
        <v>-12404</v>
      </c>
      <c r="AC51" s="41">
        <f t="shared" si="5"/>
        <v>0</v>
      </c>
      <c r="AD51" s="41">
        <f t="shared" si="5"/>
        <v>0</v>
      </c>
      <c r="AE51" s="41">
        <f t="shared" si="5"/>
        <v>0</v>
      </c>
      <c r="AF51" s="41">
        <f t="shared" si="5"/>
        <v>0</v>
      </c>
      <c r="AG51" s="41">
        <f t="shared" si="5"/>
        <v>0</v>
      </c>
      <c r="AH51" s="41">
        <f t="shared" si="5"/>
        <v>0</v>
      </c>
      <c r="AI51" s="41">
        <f t="shared" si="5"/>
        <v>0</v>
      </c>
      <c r="AJ51" s="41">
        <f t="shared" si="5"/>
        <v>0</v>
      </c>
      <c r="AK51" s="41">
        <f t="shared" si="5"/>
        <v>0</v>
      </c>
      <c r="AL51" s="41">
        <f t="shared" si="5"/>
        <v>0</v>
      </c>
      <c r="AM51" s="41">
        <f t="shared" si="5"/>
        <v>0</v>
      </c>
      <c r="AN51" s="41">
        <f t="shared" si="5"/>
        <v>0</v>
      </c>
      <c r="AO51" s="41">
        <f t="shared" si="5"/>
        <v>0</v>
      </c>
      <c r="AP51" s="41">
        <f t="shared" si="5"/>
        <v>0</v>
      </c>
      <c r="AQ51" s="41">
        <f t="shared" si="5"/>
        <v>0</v>
      </c>
      <c r="AR51" s="41">
        <f t="shared" si="5"/>
        <v>0</v>
      </c>
      <c r="AS51" s="41">
        <f t="shared" si="5"/>
        <v>0</v>
      </c>
      <c r="AT51" s="41">
        <f t="shared" si="5"/>
        <v>0</v>
      </c>
      <c r="AU51" s="41">
        <f t="shared" si="5"/>
        <v>0</v>
      </c>
      <c r="AV51" s="41">
        <f t="shared" si="5"/>
        <v>0</v>
      </c>
      <c r="AW51" s="41">
        <f t="shared" si="5"/>
        <v>0</v>
      </c>
      <c r="AX51" s="41">
        <f t="shared" si="5"/>
        <v>0</v>
      </c>
      <c r="AY51" s="41">
        <f t="shared" si="5"/>
        <v>0</v>
      </c>
      <c r="AZ51" s="41">
        <f t="shared" si="5"/>
        <v>0</v>
      </c>
      <c r="BA51" s="41">
        <f t="shared" si="5"/>
        <v>-12404</v>
      </c>
      <c r="BB51" s="41">
        <f t="shared" si="5"/>
        <v>0</v>
      </c>
      <c r="BC51" s="41">
        <f t="shared" si="5"/>
        <v>0</v>
      </c>
      <c r="BD51" s="41">
        <f t="shared" si="5"/>
        <v>0</v>
      </c>
      <c r="BE51" s="41">
        <f t="shared" si="5"/>
        <v>0</v>
      </c>
      <c r="BF51" s="41">
        <f t="shared" si="5"/>
        <v>0</v>
      </c>
      <c r="BG51" s="41">
        <f t="shared" si="5"/>
        <v>0</v>
      </c>
      <c r="BH51" s="41">
        <f t="shared" si="5"/>
        <v>0</v>
      </c>
      <c r="BI51" s="41">
        <f t="shared" si="5"/>
        <v>0</v>
      </c>
      <c r="BJ51" s="41">
        <f t="shared" si="5"/>
        <v>0</v>
      </c>
      <c r="BK51" s="41">
        <f t="shared" si="5"/>
        <v>0</v>
      </c>
      <c r="BL51" s="41">
        <f t="shared" si="5"/>
        <v>0</v>
      </c>
      <c r="BM51" s="41">
        <f t="shared" si="5"/>
        <v>0</v>
      </c>
      <c r="BN51" s="41">
        <f t="shared" si="5"/>
        <v>0</v>
      </c>
      <c r="BO51" s="41">
        <f t="shared" si="5"/>
        <v>0</v>
      </c>
      <c r="BP51" s="41">
        <f t="shared" si="5"/>
        <v>0</v>
      </c>
      <c r="BQ51" s="41">
        <f t="shared" si="5"/>
        <v>0</v>
      </c>
      <c r="BR51" s="41">
        <f t="shared" si="5"/>
        <v>0</v>
      </c>
      <c r="BS51" s="41">
        <f t="shared" si="5"/>
        <v>0</v>
      </c>
      <c r="BT51" s="41">
        <f t="shared" si="5"/>
        <v>0</v>
      </c>
      <c r="BU51" s="38"/>
      <c r="BV51" s="38"/>
      <c r="BW51" s="38"/>
      <c r="BX51" s="38"/>
      <c r="BY51" s="38"/>
      <c r="BZ51" s="38"/>
      <c r="CA51" s="38"/>
      <c r="CB51" s="38"/>
      <c r="CC51" s="38"/>
      <c r="CD51" s="38"/>
    </row>
    <row r="52" spans="1:82" ht="15" customHeight="1"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1:82" ht="15" customHeight="1"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spans="1:82" s="42" customFormat="1" ht="15" customHeight="1">
      <c r="A54" s="43" t="s">
        <v>803</v>
      </c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 t="s">
        <v>804</v>
      </c>
      <c r="P54" s="43"/>
      <c r="Q54" s="43"/>
      <c r="R54" s="43"/>
      <c r="S54" s="43"/>
      <c r="T54" s="43"/>
      <c r="U54" s="43">
        <v>19</v>
      </c>
      <c r="V54" s="43" t="s">
        <v>149</v>
      </c>
      <c r="W54" s="43"/>
      <c r="X54" s="43"/>
      <c r="Y54" s="43"/>
      <c r="Z54" s="43"/>
      <c r="AA54" s="43" t="s">
        <v>359</v>
      </c>
      <c r="AB54" s="44"/>
      <c r="AC54" s="44"/>
      <c r="AD54" s="44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4"/>
      <c r="BB54" s="44"/>
      <c r="BC54" s="44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44"/>
      <c r="BV54" s="45"/>
      <c r="BW54" s="45"/>
      <c r="BX54" s="45"/>
      <c r="BY54" s="45"/>
      <c r="BZ54" s="45"/>
      <c r="CA54" s="45"/>
      <c r="CB54" s="45"/>
      <c r="CC54" s="45"/>
      <c r="CD54" s="45"/>
    </row>
    <row r="55" spans="1:82" s="33" customFormat="1" ht="15" customHeight="1">
      <c r="A55" s="34" t="s">
        <v>805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 t="s">
        <v>806</v>
      </c>
      <c r="P55" s="34"/>
      <c r="Q55" s="34"/>
      <c r="R55" s="34"/>
      <c r="S55" s="34"/>
      <c r="T55" s="34"/>
      <c r="U55" s="34">
        <v>19</v>
      </c>
      <c r="V55" s="34" t="s">
        <v>153</v>
      </c>
      <c r="W55" s="34" t="s">
        <v>154</v>
      </c>
      <c r="X55" s="34" t="s">
        <v>362</v>
      </c>
      <c r="Y55" s="34"/>
      <c r="Z55" s="34" t="s">
        <v>156</v>
      </c>
      <c r="AA55" s="34" t="s">
        <v>807</v>
      </c>
      <c r="AB55" s="40">
        <f t="shared" ref="AB55:BG55" si="6">AB16+AB17+AB18+AB19+AB20+AB21+AB22+AB23-AB24</f>
        <v>0</v>
      </c>
      <c r="AC55" s="41">
        <f t="shared" si="6"/>
        <v>0</v>
      </c>
      <c r="AD55" s="41">
        <f t="shared" si="6"/>
        <v>0</v>
      </c>
      <c r="AE55" s="41">
        <f t="shared" si="6"/>
        <v>0</v>
      </c>
      <c r="AF55" s="41">
        <f t="shared" si="6"/>
        <v>0</v>
      </c>
      <c r="AG55" s="41">
        <f t="shared" si="6"/>
        <v>0</v>
      </c>
      <c r="AH55" s="41">
        <f t="shared" si="6"/>
        <v>0</v>
      </c>
      <c r="AI55" s="41">
        <f t="shared" si="6"/>
        <v>0</v>
      </c>
      <c r="AJ55" s="41">
        <f t="shared" si="6"/>
        <v>0</v>
      </c>
      <c r="AK55" s="41">
        <f t="shared" si="6"/>
        <v>0</v>
      </c>
      <c r="AL55" s="41">
        <f t="shared" si="6"/>
        <v>0</v>
      </c>
      <c r="AM55" s="41">
        <f t="shared" si="6"/>
        <v>0</v>
      </c>
      <c r="AN55" s="41">
        <f t="shared" si="6"/>
        <v>0</v>
      </c>
      <c r="AO55" s="41">
        <f t="shared" si="6"/>
        <v>0</v>
      </c>
      <c r="AP55" s="41">
        <f t="shared" si="6"/>
        <v>0</v>
      </c>
      <c r="AQ55" s="41">
        <f t="shared" si="6"/>
        <v>0</v>
      </c>
      <c r="AR55" s="41">
        <f t="shared" si="6"/>
        <v>0</v>
      </c>
      <c r="AS55" s="41">
        <f t="shared" si="6"/>
        <v>0</v>
      </c>
      <c r="AT55" s="41">
        <f t="shared" si="6"/>
        <v>0</v>
      </c>
      <c r="AU55" s="41">
        <f t="shared" si="6"/>
        <v>0</v>
      </c>
      <c r="AV55" s="41">
        <f t="shared" si="6"/>
        <v>0</v>
      </c>
      <c r="AW55" s="41">
        <f t="shared" si="6"/>
        <v>0</v>
      </c>
      <c r="AX55" s="41">
        <f t="shared" si="6"/>
        <v>0</v>
      </c>
      <c r="AY55" s="41">
        <f t="shared" si="6"/>
        <v>0</v>
      </c>
      <c r="AZ55" s="41">
        <f t="shared" si="6"/>
        <v>0</v>
      </c>
      <c r="BA55" s="41">
        <f t="shared" si="6"/>
        <v>0</v>
      </c>
      <c r="BB55" s="41">
        <f t="shared" si="6"/>
        <v>0</v>
      </c>
      <c r="BC55" s="41">
        <f t="shared" si="6"/>
        <v>0</v>
      </c>
      <c r="BD55" s="41">
        <f t="shared" si="6"/>
        <v>0</v>
      </c>
      <c r="BE55" s="41">
        <f t="shared" si="6"/>
        <v>0</v>
      </c>
      <c r="BF55" s="41">
        <f t="shared" si="6"/>
        <v>0</v>
      </c>
      <c r="BG55" s="41">
        <f t="shared" si="6"/>
        <v>0</v>
      </c>
      <c r="BH55" s="41">
        <f t="shared" ref="BH55:CC55" si="7">BH16+BH17+BH18+BH19+BH20+BH21+BH22+BH23-BH24</f>
        <v>0</v>
      </c>
      <c r="BI55" s="41">
        <f t="shared" si="7"/>
        <v>0</v>
      </c>
      <c r="BJ55" s="41">
        <f t="shared" si="7"/>
        <v>0</v>
      </c>
      <c r="BK55" s="41">
        <f t="shared" si="7"/>
        <v>0</v>
      </c>
      <c r="BL55" s="41">
        <f t="shared" si="7"/>
        <v>0</v>
      </c>
      <c r="BM55" s="41">
        <f t="shared" si="7"/>
        <v>0</v>
      </c>
      <c r="BN55" s="41">
        <f t="shared" si="7"/>
        <v>0</v>
      </c>
      <c r="BO55" s="41">
        <f t="shared" si="7"/>
        <v>0</v>
      </c>
      <c r="BP55" s="41">
        <f t="shared" si="7"/>
        <v>0</v>
      </c>
      <c r="BQ55" s="41">
        <f t="shared" si="7"/>
        <v>0</v>
      </c>
      <c r="BR55" s="41">
        <f t="shared" si="7"/>
        <v>0</v>
      </c>
      <c r="BS55" s="41">
        <f t="shared" si="7"/>
        <v>0</v>
      </c>
      <c r="BT55" s="41">
        <f t="shared" si="7"/>
        <v>0</v>
      </c>
      <c r="BU55" s="41">
        <f t="shared" si="7"/>
        <v>0</v>
      </c>
      <c r="BV55" s="41">
        <f t="shared" si="7"/>
        <v>0</v>
      </c>
      <c r="BW55" s="41">
        <f t="shared" si="7"/>
        <v>0</v>
      </c>
      <c r="BX55" s="41">
        <f t="shared" si="7"/>
        <v>0</v>
      </c>
      <c r="BY55" s="41">
        <f t="shared" si="7"/>
        <v>0</v>
      </c>
      <c r="BZ55" s="41">
        <f t="shared" si="7"/>
        <v>0</v>
      </c>
      <c r="CA55" s="41">
        <f t="shared" si="7"/>
        <v>0</v>
      </c>
      <c r="CB55" s="41">
        <f t="shared" si="7"/>
        <v>0</v>
      </c>
      <c r="CC55" s="41">
        <f t="shared" si="7"/>
        <v>0</v>
      </c>
      <c r="CD55" s="45"/>
    </row>
    <row r="56" spans="1:82" s="33" customFormat="1" ht="15" customHeight="1">
      <c r="A56" s="34" t="s">
        <v>808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 t="s">
        <v>809</v>
      </c>
      <c r="P56" s="34"/>
      <c r="Q56" s="34"/>
      <c r="R56" s="34"/>
      <c r="S56" s="34"/>
      <c r="T56" s="34"/>
      <c r="U56" s="34">
        <v>19</v>
      </c>
      <c r="V56" s="34" t="s">
        <v>153</v>
      </c>
      <c r="W56" s="34" t="s">
        <v>154</v>
      </c>
      <c r="X56" s="34" t="s">
        <v>362</v>
      </c>
      <c r="Y56" s="34"/>
      <c r="Z56" s="34" t="s">
        <v>156</v>
      </c>
      <c r="AA56" s="34" t="s">
        <v>810</v>
      </c>
      <c r="AB56" s="40">
        <f t="shared" ref="AB56:BG56" si="8">AB24+AB26+AB27-AB28+AB25</f>
        <v>0</v>
      </c>
      <c r="AC56" s="41">
        <f t="shared" si="8"/>
        <v>0</v>
      </c>
      <c r="AD56" s="41">
        <f t="shared" si="8"/>
        <v>0</v>
      </c>
      <c r="AE56" s="41">
        <f t="shared" si="8"/>
        <v>0</v>
      </c>
      <c r="AF56" s="41">
        <f t="shared" si="8"/>
        <v>0</v>
      </c>
      <c r="AG56" s="41">
        <f t="shared" si="8"/>
        <v>0</v>
      </c>
      <c r="AH56" s="41">
        <f t="shared" si="8"/>
        <v>0</v>
      </c>
      <c r="AI56" s="41">
        <f t="shared" si="8"/>
        <v>0</v>
      </c>
      <c r="AJ56" s="41">
        <f t="shared" si="8"/>
        <v>0</v>
      </c>
      <c r="AK56" s="41">
        <f t="shared" si="8"/>
        <v>0</v>
      </c>
      <c r="AL56" s="41">
        <f t="shared" si="8"/>
        <v>0</v>
      </c>
      <c r="AM56" s="41">
        <f t="shared" si="8"/>
        <v>0</v>
      </c>
      <c r="AN56" s="41">
        <f t="shared" si="8"/>
        <v>0</v>
      </c>
      <c r="AO56" s="41">
        <f t="shared" si="8"/>
        <v>0</v>
      </c>
      <c r="AP56" s="41">
        <f t="shared" si="8"/>
        <v>0</v>
      </c>
      <c r="AQ56" s="41">
        <f t="shared" si="8"/>
        <v>0</v>
      </c>
      <c r="AR56" s="41">
        <f t="shared" si="8"/>
        <v>0</v>
      </c>
      <c r="AS56" s="41">
        <f t="shared" si="8"/>
        <v>0</v>
      </c>
      <c r="AT56" s="41">
        <f t="shared" si="8"/>
        <v>0</v>
      </c>
      <c r="AU56" s="41">
        <f t="shared" si="8"/>
        <v>0</v>
      </c>
      <c r="AV56" s="41">
        <f t="shared" si="8"/>
        <v>0</v>
      </c>
      <c r="AW56" s="41">
        <f t="shared" si="8"/>
        <v>0</v>
      </c>
      <c r="AX56" s="41">
        <f t="shared" si="8"/>
        <v>0</v>
      </c>
      <c r="AY56" s="41">
        <f t="shared" si="8"/>
        <v>0</v>
      </c>
      <c r="AZ56" s="41">
        <f t="shared" si="8"/>
        <v>0</v>
      </c>
      <c r="BA56" s="41">
        <f t="shared" si="8"/>
        <v>0</v>
      </c>
      <c r="BB56" s="41">
        <f t="shared" si="8"/>
        <v>0</v>
      </c>
      <c r="BC56" s="41">
        <f t="shared" si="8"/>
        <v>0</v>
      </c>
      <c r="BD56" s="41">
        <f t="shared" si="8"/>
        <v>0</v>
      </c>
      <c r="BE56" s="41">
        <f t="shared" si="8"/>
        <v>0</v>
      </c>
      <c r="BF56" s="41">
        <f t="shared" si="8"/>
        <v>0</v>
      </c>
      <c r="BG56" s="41">
        <f t="shared" si="8"/>
        <v>0</v>
      </c>
      <c r="BH56" s="41">
        <f t="shared" ref="BH56:CC56" si="9">BH24+BH26+BH27-BH28+BH25</f>
        <v>0</v>
      </c>
      <c r="BI56" s="41">
        <f t="shared" si="9"/>
        <v>0</v>
      </c>
      <c r="BJ56" s="41">
        <f t="shared" si="9"/>
        <v>0</v>
      </c>
      <c r="BK56" s="41">
        <f t="shared" si="9"/>
        <v>0</v>
      </c>
      <c r="BL56" s="41">
        <f t="shared" si="9"/>
        <v>0</v>
      </c>
      <c r="BM56" s="41">
        <f t="shared" si="9"/>
        <v>0</v>
      </c>
      <c r="BN56" s="41">
        <f t="shared" si="9"/>
        <v>0</v>
      </c>
      <c r="BO56" s="41">
        <f t="shared" si="9"/>
        <v>0</v>
      </c>
      <c r="BP56" s="41">
        <f t="shared" si="9"/>
        <v>0</v>
      </c>
      <c r="BQ56" s="41">
        <f t="shared" si="9"/>
        <v>0</v>
      </c>
      <c r="BR56" s="41">
        <f t="shared" si="9"/>
        <v>0</v>
      </c>
      <c r="BS56" s="41">
        <f t="shared" si="9"/>
        <v>0</v>
      </c>
      <c r="BT56" s="41">
        <f t="shared" si="9"/>
        <v>0</v>
      </c>
      <c r="BU56" s="41">
        <f t="shared" si="9"/>
        <v>0</v>
      </c>
      <c r="BV56" s="41">
        <f t="shared" si="9"/>
        <v>0</v>
      </c>
      <c r="BW56" s="41">
        <f t="shared" si="9"/>
        <v>0</v>
      </c>
      <c r="BX56" s="41">
        <f t="shared" si="9"/>
        <v>0</v>
      </c>
      <c r="BY56" s="41">
        <f t="shared" si="9"/>
        <v>0</v>
      </c>
      <c r="BZ56" s="41">
        <f t="shared" si="9"/>
        <v>0</v>
      </c>
      <c r="CA56" s="41">
        <f t="shared" si="9"/>
        <v>0</v>
      </c>
      <c r="CB56" s="41">
        <f t="shared" si="9"/>
        <v>0</v>
      </c>
      <c r="CC56" s="41">
        <f t="shared" si="9"/>
        <v>0</v>
      </c>
      <c r="CD56" s="45"/>
    </row>
    <row r="57" spans="1:82" s="33" customFormat="1" ht="15" customHeight="1">
      <c r="A57" s="34" t="s">
        <v>811</v>
      </c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 t="s">
        <v>812</v>
      </c>
      <c r="P57" s="34"/>
      <c r="Q57" s="34"/>
      <c r="R57" s="34"/>
      <c r="S57" s="34"/>
      <c r="T57" s="34"/>
      <c r="U57" s="34">
        <v>19</v>
      </c>
      <c r="V57" s="34" t="s">
        <v>153</v>
      </c>
      <c r="W57" s="34" t="s">
        <v>154</v>
      </c>
      <c r="X57" s="34" t="s">
        <v>362</v>
      </c>
      <c r="Y57" s="34"/>
      <c r="Z57" s="34" t="s">
        <v>156</v>
      </c>
      <c r="AA57" s="34" t="s">
        <v>813</v>
      </c>
      <c r="AB57" s="129">
        <f t="shared" ref="AB57:BG57" si="10">AB28+AB29+AB30-AB31</f>
        <v>0</v>
      </c>
      <c r="AC57" s="41">
        <f t="shared" si="10"/>
        <v>0</v>
      </c>
      <c r="AD57" s="41">
        <f t="shared" si="10"/>
        <v>0</v>
      </c>
      <c r="AE57" s="41">
        <f t="shared" si="10"/>
        <v>0</v>
      </c>
      <c r="AF57" s="41">
        <f t="shared" si="10"/>
        <v>0</v>
      </c>
      <c r="AG57" s="41">
        <f t="shared" si="10"/>
        <v>0</v>
      </c>
      <c r="AH57" s="41">
        <f t="shared" si="10"/>
        <v>0</v>
      </c>
      <c r="AI57" s="41">
        <f t="shared" si="10"/>
        <v>0</v>
      </c>
      <c r="AJ57" s="41">
        <f t="shared" si="10"/>
        <v>0</v>
      </c>
      <c r="AK57" s="41">
        <f t="shared" si="10"/>
        <v>0</v>
      </c>
      <c r="AL57" s="41">
        <f t="shared" si="10"/>
        <v>0</v>
      </c>
      <c r="AM57" s="41">
        <f t="shared" si="10"/>
        <v>0</v>
      </c>
      <c r="AN57" s="41">
        <f t="shared" si="10"/>
        <v>0</v>
      </c>
      <c r="AO57" s="41">
        <f t="shared" si="10"/>
        <v>0</v>
      </c>
      <c r="AP57" s="41">
        <f t="shared" si="10"/>
        <v>0</v>
      </c>
      <c r="AQ57" s="41">
        <f t="shared" si="10"/>
        <v>0</v>
      </c>
      <c r="AR57" s="41">
        <f t="shared" si="10"/>
        <v>0</v>
      </c>
      <c r="AS57" s="41">
        <f t="shared" si="10"/>
        <v>0</v>
      </c>
      <c r="AT57" s="41">
        <f t="shared" si="10"/>
        <v>0</v>
      </c>
      <c r="AU57" s="41">
        <f t="shared" si="10"/>
        <v>0</v>
      </c>
      <c r="AV57" s="41">
        <f t="shared" si="10"/>
        <v>0</v>
      </c>
      <c r="AW57" s="41">
        <f t="shared" si="10"/>
        <v>0</v>
      </c>
      <c r="AX57" s="41">
        <f t="shared" si="10"/>
        <v>0</v>
      </c>
      <c r="AY57" s="41">
        <f t="shared" si="10"/>
        <v>0</v>
      </c>
      <c r="AZ57" s="41">
        <f t="shared" si="10"/>
        <v>0</v>
      </c>
      <c r="BA57" s="41">
        <f t="shared" si="10"/>
        <v>0</v>
      </c>
      <c r="BB57" s="41">
        <f t="shared" si="10"/>
        <v>0</v>
      </c>
      <c r="BC57" s="41">
        <f t="shared" si="10"/>
        <v>0</v>
      </c>
      <c r="BD57" s="41">
        <f t="shared" si="10"/>
        <v>0</v>
      </c>
      <c r="BE57" s="41">
        <f t="shared" si="10"/>
        <v>0</v>
      </c>
      <c r="BF57" s="41">
        <f t="shared" si="10"/>
        <v>0</v>
      </c>
      <c r="BG57" s="41">
        <f t="shared" si="10"/>
        <v>0</v>
      </c>
      <c r="BH57" s="41">
        <f t="shared" ref="BH57:CC57" si="11">BH28+BH29+BH30-BH31</f>
        <v>0</v>
      </c>
      <c r="BI57" s="41">
        <f t="shared" si="11"/>
        <v>0</v>
      </c>
      <c r="BJ57" s="41">
        <f t="shared" si="11"/>
        <v>0</v>
      </c>
      <c r="BK57" s="41">
        <f t="shared" si="11"/>
        <v>0</v>
      </c>
      <c r="BL57" s="41">
        <f t="shared" si="11"/>
        <v>0</v>
      </c>
      <c r="BM57" s="41">
        <f t="shared" si="11"/>
        <v>0</v>
      </c>
      <c r="BN57" s="41">
        <f t="shared" si="11"/>
        <v>0</v>
      </c>
      <c r="BO57" s="41">
        <f t="shared" si="11"/>
        <v>0</v>
      </c>
      <c r="BP57" s="41">
        <f t="shared" si="11"/>
        <v>0</v>
      </c>
      <c r="BQ57" s="41">
        <f t="shared" si="11"/>
        <v>0</v>
      </c>
      <c r="BR57" s="41">
        <f t="shared" si="11"/>
        <v>0</v>
      </c>
      <c r="BS57" s="41">
        <f t="shared" si="11"/>
        <v>0</v>
      </c>
      <c r="BT57" s="41">
        <f t="shared" si="11"/>
        <v>0</v>
      </c>
      <c r="BU57" s="41">
        <f t="shared" si="11"/>
        <v>0</v>
      </c>
      <c r="BV57" s="41">
        <f t="shared" si="11"/>
        <v>0</v>
      </c>
      <c r="BW57" s="41">
        <f t="shared" si="11"/>
        <v>0</v>
      </c>
      <c r="BX57" s="41">
        <f t="shared" si="11"/>
        <v>0</v>
      </c>
      <c r="BY57" s="41">
        <f t="shared" si="11"/>
        <v>0</v>
      </c>
      <c r="BZ57" s="41">
        <f t="shared" si="11"/>
        <v>0</v>
      </c>
      <c r="CA57" s="41">
        <f t="shared" si="11"/>
        <v>0</v>
      </c>
      <c r="CB57" s="41">
        <f t="shared" si="11"/>
        <v>0</v>
      </c>
      <c r="CC57" s="41">
        <f t="shared" si="11"/>
        <v>0</v>
      </c>
      <c r="CD57" s="45"/>
    </row>
    <row r="58" spans="1:82" s="33" customFormat="1" ht="15" customHeight="1">
      <c r="A58" s="34" t="s">
        <v>814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 t="s">
        <v>815</v>
      </c>
      <c r="P58" s="34"/>
      <c r="Q58" s="34"/>
      <c r="R58" s="34"/>
      <c r="S58" s="34"/>
      <c r="T58" s="34"/>
      <c r="U58" s="34">
        <v>19</v>
      </c>
      <c r="V58" s="34" t="s">
        <v>153</v>
      </c>
      <c r="W58" s="34" t="s">
        <v>154</v>
      </c>
      <c r="X58" s="34" t="s">
        <v>362</v>
      </c>
      <c r="Y58" s="34"/>
      <c r="Z58" s="34" t="s">
        <v>156</v>
      </c>
      <c r="AA58" s="34" t="s">
        <v>816</v>
      </c>
      <c r="AB58" s="40">
        <f t="shared" ref="AB58:BG58" si="12">AB31+AB32-AB33</f>
        <v>0</v>
      </c>
      <c r="AC58" s="41">
        <f t="shared" si="12"/>
        <v>0</v>
      </c>
      <c r="AD58" s="41">
        <f t="shared" si="12"/>
        <v>0</v>
      </c>
      <c r="AE58" s="41">
        <f t="shared" si="12"/>
        <v>0</v>
      </c>
      <c r="AF58" s="41">
        <f t="shared" si="12"/>
        <v>0</v>
      </c>
      <c r="AG58" s="41">
        <f t="shared" si="12"/>
        <v>0</v>
      </c>
      <c r="AH58" s="41">
        <f t="shared" si="12"/>
        <v>0</v>
      </c>
      <c r="AI58" s="41">
        <f t="shared" si="12"/>
        <v>0</v>
      </c>
      <c r="AJ58" s="41">
        <f t="shared" si="12"/>
        <v>0</v>
      </c>
      <c r="AK58" s="41">
        <f t="shared" si="12"/>
        <v>0</v>
      </c>
      <c r="AL58" s="41">
        <f t="shared" si="12"/>
        <v>0</v>
      </c>
      <c r="AM58" s="41">
        <f t="shared" si="12"/>
        <v>0</v>
      </c>
      <c r="AN58" s="41">
        <f t="shared" si="12"/>
        <v>0</v>
      </c>
      <c r="AO58" s="41">
        <f t="shared" si="12"/>
        <v>0</v>
      </c>
      <c r="AP58" s="41">
        <f t="shared" si="12"/>
        <v>0</v>
      </c>
      <c r="AQ58" s="41">
        <f t="shared" si="12"/>
        <v>0</v>
      </c>
      <c r="AR58" s="41">
        <f t="shared" si="12"/>
        <v>0</v>
      </c>
      <c r="AS58" s="41">
        <f t="shared" si="12"/>
        <v>0</v>
      </c>
      <c r="AT58" s="41">
        <f t="shared" si="12"/>
        <v>0</v>
      </c>
      <c r="AU58" s="41">
        <f t="shared" si="12"/>
        <v>0</v>
      </c>
      <c r="AV58" s="41">
        <f t="shared" si="12"/>
        <v>0</v>
      </c>
      <c r="AW58" s="41">
        <f t="shared" si="12"/>
        <v>0</v>
      </c>
      <c r="AX58" s="41">
        <f t="shared" si="12"/>
        <v>0</v>
      </c>
      <c r="AY58" s="41">
        <f t="shared" si="12"/>
        <v>0</v>
      </c>
      <c r="AZ58" s="41">
        <f t="shared" si="12"/>
        <v>0</v>
      </c>
      <c r="BA58" s="41">
        <f t="shared" si="12"/>
        <v>0</v>
      </c>
      <c r="BB58" s="41">
        <f t="shared" si="12"/>
        <v>0</v>
      </c>
      <c r="BC58" s="41">
        <f t="shared" si="12"/>
        <v>0</v>
      </c>
      <c r="BD58" s="41">
        <f t="shared" si="12"/>
        <v>0</v>
      </c>
      <c r="BE58" s="41">
        <f t="shared" si="12"/>
        <v>0</v>
      </c>
      <c r="BF58" s="41">
        <f t="shared" si="12"/>
        <v>0</v>
      </c>
      <c r="BG58" s="41">
        <f t="shared" si="12"/>
        <v>0</v>
      </c>
      <c r="BH58" s="41">
        <f t="shared" ref="BH58:CC58" si="13">BH31+BH32-BH33</f>
        <v>0</v>
      </c>
      <c r="BI58" s="41">
        <f t="shared" si="13"/>
        <v>0</v>
      </c>
      <c r="BJ58" s="41">
        <f t="shared" si="13"/>
        <v>0</v>
      </c>
      <c r="BK58" s="41">
        <f t="shared" si="13"/>
        <v>0</v>
      </c>
      <c r="BL58" s="41">
        <f t="shared" si="13"/>
        <v>0</v>
      </c>
      <c r="BM58" s="41">
        <f t="shared" si="13"/>
        <v>0</v>
      </c>
      <c r="BN58" s="41">
        <f t="shared" si="13"/>
        <v>0</v>
      </c>
      <c r="BO58" s="41">
        <f t="shared" si="13"/>
        <v>0</v>
      </c>
      <c r="BP58" s="41">
        <f t="shared" si="13"/>
        <v>0</v>
      </c>
      <c r="BQ58" s="41">
        <f t="shared" si="13"/>
        <v>0</v>
      </c>
      <c r="BR58" s="41">
        <f t="shared" si="13"/>
        <v>0</v>
      </c>
      <c r="BS58" s="41">
        <f t="shared" si="13"/>
        <v>0</v>
      </c>
      <c r="BT58" s="41">
        <f t="shared" si="13"/>
        <v>0</v>
      </c>
      <c r="BU58" s="41">
        <f t="shared" si="13"/>
        <v>0</v>
      </c>
      <c r="BV58" s="41">
        <f t="shared" si="13"/>
        <v>0</v>
      </c>
      <c r="BW58" s="41">
        <f t="shared" si="13"/>
        <v>0</v>
      </c>
      <c r="BX58" s="41">
        <f t="shared" si="13"/>
        <v>0</v>
      </c>
      <c r="BY58" s="41">
        <f t="shared" si="13"/>
        <v>0</v>
      </c>
      <c r="BZ58" s="41">
        <f t="shared" si="13"/>
        <v>0</v>
      </c>
      <c r="CA58" s="41">
        <f t="shared" si="13"/>
        <v>0</v>
      </c>
      <c r="CB58" s="41">
        <f t="shared" si="13"/>
        <v>0</v>
      </c>
      <c r="CC58" s="41">
        <f t="shared" si="13"/>
        <v>0</v>
      </c>
      <c r="CD58" s="45"/>
    </row>
    <row r="59" spans="1:82" s="33" customFormat="1" ht="15" customHeight="1">
      <c r="A59" s="34" t="s">
        <v>817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 t="s">
        <v>818</v>
      </c>
      <c r="P59" s="34"/>
      <c r="Q59" s="34"/>
      <c r="R59" s="34"/>
      <c r="S59" s="34"/>
      <c r="T59" s="34"/>
      <c r="U59" s="34">
        <v>19</v>
      </c>
      <c r="V59" s="34" t="s">
        <v>153</v>
      </c>
      <c r="W59" s="34" t="s">
        <v>154</v>
      </c>
      <c r="X59" s="34" t="s">
        <v>362</v>
      </c>
      <c r="Y59" s="34"/>
      <c r="Z59" s="34" t="s">
        <v>156</v>
      </c>
      <c r="AA59" s="34" t="s">
        <v>819</v>
      </c>
      <c r="AB59" s="41">
        <f t="shared" ref="AB59:BG59" si="14">AB33+AB36+AB34+AB35-AB37</f>
        <v>0</v>
      </c>
      <c r="AC59" s="41">
        <f t="shared" si="14"/>
        <v>0</v>
      </c>
      <c r="AD59" s="41">
        <f t="shared" si="14"/>
        <v>0</v>
      </c>
      <c r="AE59" s="41">
        <f t="shared" si="14"/>
        <v>0</v>
      </c>
      <c r="AF59" s="41">
        <f t="shared" si="14"/>
        <v>0</v>
      </c>
      <c r="AG59" s="41">
        <f t="shared" si="14"/>
        <v>0</v>
      </c>
      <c r="AH59" s="41">
        <f t="shared" si="14"/>
        <v>0</v>
      </c>
      <c r="AI59" s="41">
        <f t="shared" si="14"/>
        <v>0</v>
      </c>
      <c r="AJ59" s="41">
        <f t="shared" si="14"/>
        <v>0</v>
      </c>
      <c r="AK59" s="41">
        <f t="shared" si="14"/>
        <v>0</v>
      </c>
      <c r="AL59" s="41">
        <f t="shared" si="14"/>
        <v>0</v>
      </c>
      <c r="AM59" s="41">
        <f t="shared" si="14"/>
        <v>0</v>
      </c>
      <c r="AN59" s="41">
        <f t="shared" si="14"/>
        <v>0</v>
      </c>
      <c r="AO59" s="41">
        <f t="shared" si="14"/>
        <v>0</v>
      </c>
      <c r="AP59" s="41">
        <f t="shared" si="14"/>
        <v>0</v>
      </c>
      <c r="AQ59" s="41">
        <f t="shared" si="14"/>
        <v>0</v>
      </c>
      <c r="AR59" s="41">
        <f t="shared" si="14"/>
        <v>0</v>
      </c>
      <c r="AS59" s="41">
        <f t="shared" si="14"/>
        <v>0</v>
      </c>
      <c r="AT59" s="41">
        <f t="shared" si="14"/>
        <v>0</v>
      </c>
      <c r="AU59" s="41">
        <f t="shared" si="14"/>
        <v>0</v>
      </c>
      <c r="AV59" s="41">
        <f t="shared" si="14"/>
        <v>0</v>
      </c>
      <c r="AW59" s="41">
        <f t="shared" si="14"/>
        <v>0</v>
      </c>
      <c r="AX59" s="41">
        <f t="shared" si="14"/>
        <v>0</v>
      </c>
      <c r="AY59" s="41">
        <f t="shared" si="14"/>
        <v>0</v>
      </c>
      <c r="AZ59" s="41">
        <f t="shared" si="14"/>
        <v>0</v>
      </c>
      <c r="BA59" s="41">
        <f t="shared" si="14"/>
        <v>0</v>
      </c>
      <c r="BB59" s="41">
        <f t="shared" si="14"/>
        <v>0</v>
      </c>
      <c r="BC59" s="41">
        <f t="shared" si="14"/>
        <v>0</v>
      </c>
      <c r="BD59" s="41">
        <f t="shared" si="14"/>
        <v>0</v>
      </c>
      <c r="BE59" s="41">
        <f t="shared" si="14"/>
        <v>0</v>
      </c>
      <c r="BF59" s="41">
        <f t="shared" si="14"/>
        <v>0</v>
      </c>
      <c r="BG59" s="41">
        <f t="shared" si="14"/>
        <v>0</v>
      </c>
      <c r="BH59" s="41">
        <f t="shared" ref="BH59:CC59" si="15">BH33+BH36+BH34+BH35-BH37</f>
        <v>0</v>
      </c>
      <c r="BI59" s="41">
        <f t="shared" si="15"/>
        <v>0</v>
      </c>
      <c r="BJ59" s="41">
        <f t="shared" si="15"/>
        <v>0</v>
      </c>
      <c r="BK59" s="41">
        <f t="shared" si="15"/>
        <v>0</v>
      </c>
      <c r="BL59" s="41">
        <f t="shared" si="15"/>
        <v>0</v>
      </c>
      <c r="BM59" s="41">
        <f t="shared" si="15"/>
        <v>0</v>
      </c>
      <c r="BN59" s="41">
        <f t="shared" si="15"/>
        <v>0</v>
      </c>
      <c r="BO59" s="41">
        <f t="shared" si="15"/>
        <v>0</v>
      </c>
      <c r="BP59" s="41">
        <f t="shared" si="15"/>
        <v>0</v>
      </c>
      <c r="BQ59" s="41">
        <f t="shared" si="15"/>
        <v>0</v>
      </c>
      <c r="BR59" s="41">
        <f t="shared" si="15"/>
        <v>0</v>
      </c>
      <c r="BS59" s="41">
        <f t="shared" si="15"/>
        <v>0</v>
      </c>
      <c r="BT59" s="41">
        <f t="shared" si="15"/>
        <v>0</v>
      </c>
      <c r="BU59" s="41">
        <f t="shared" si="15"/>
        <v>0</v>
      </c>
      <c r="BV59" s="41">
        <f t="shared" si="15"/>
        <v>0</v>
      </c>
      <c r="BW59" s="41">
        <f t="shared" si="15"/>
        <v>0</v>
      </c>
      <c r="BX59" s="41">
        <f t="shared" si="15"/>
        <v>0</v>
      </c>
      <c r="BY59" s="41">
        <f t="shared" si="15"/>
        <v>0</v>
      </c>
      <c r="BZ59" s="41">
        <f t="shared" si="15"/>
        <v>0</v>
      </c>
      <c r="CA59" s="41">
        <f t="shared" si="15"/>
        <v>0</v>
      </c>
      <c r="CB59" s="41">
        <f t="shared" si="15"/>
        <v>0</v>
      </c>
      <c r="CC59" s="41">
        <f t="shared" si="15"/>
        <v>0</v>
      </c>
      <c r="CD59" s="45"/>
    </row>
    <row r="60" spans="1:82" ht="15" customHeight="1">
      <c r="AJ60" s="106"/>
      <c r="AK60" s="106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82" ht="15" customHeight="1"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82" ht="15" customHeight="1"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82" ht="15" customHeight="1"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82" ht="15" customHeight="1"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53:72" ht="15" customHeight="1"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53:72" ht="15" customHeight="1"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53:72" ht="15" customHeight="1"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53:72" ht="15" customHeight="1"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53:72" ht="15" customHeight="1"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53:72" ht="15" customHeight="1"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53:72" ht="15" customHeight="1"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53:72" ht="15" customHeight="1"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53:72" ht="15" customHeight="1"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53:72" ht="15" customHeight="1"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53:72" ht="15" customHeight="1"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00"/>
  <sheetViews>
    <sheetView workbookViewId="0">
      <pane xSplit="27" ySplit="10" topLeftCell="AB11" activePane="bottomRight" state="frozen"/>
      <selection pane="topRight" activeCell="AB1" sqref="AB1"/>
      <selection pane="bottomLeft" activeCell="A11" sqref="A11"/>
      <selection pane="bottomRight" activeCell="AZ8" sqref="AZ1:AZ100"/>
    </sheetView>
  </sheetViews>
  <sheetFormatPr defaultColWidth="8.85546875" defaultRowHeight="15" customHeight="1" outlineLevelCol="1"/>
  <cols>
    <col min="1" max="1" width="8.85546875" hidden="1"/>
    <col min="2" max="14" width="8.85546875" hidden="1" outlineLevel="1"/>
    <col min="15" max="15" width="12.85546875" hidden="1" customWidth="1" outlineLevel="1"/>
    <col min="16" max="21" width="8.85546875" hidden="1" outlineLevel="1"/>
    <col min="22" max="23" width="12.85546875" hidden="1" customWidth="1" outlineLevel="1"/>
    <col min="24" max="26" width="8.85546875" hidden="1" outlineLevel="1"/>
    <col min="27" max="27" width="35.7109375" customWidth="1" collapsed="1"/>
    <col min="28" max="31" width="12.85546875" hidden="1" customWidth="1" outlineLevel="1"/>
    <col min="32" max="32" width="12.85546875" customWidth="1" collapsed="1"/>
    <col min="33" max="36" width="12.85546875" hidden="1" customWidth="1" outlineLevel="1"/>
    <col min="37" max="37" width="12.85546875" customWidth="1" collapsed="1"/>
    <col min="38" max="41" width="12.85546875" hidden="1" customWidth="1" outlineLevel="1"/>
    <col min="42" max="42" width="12.85546875" customWidth="1" collapsed="1"/>
    <col min="43" max="46" width="12.85546875" hidden="1" customWidth="1" outlineLevel="1"/>
    <col min="47" max="47" width="12.85546875" customWidth="1" collapsed="1"/>
    <col min="48" max="51" width="12.85546875" hidden="1" customWidth="1" outlineLevel="1"/>
    <col min="52" max="52" width="12.85546875" customWidth="1" collapsed="1"/>
    <col min="53" max="55" width="12.85546875" style="46" hidden="1" customWidth="1" outlineLevel="1"/>
    <col min="56" max="56" width="12.85546875" style="46" customWidth="1" collapsed="1"/>
    <col min="57" max="59" width="12.85546875" style="46" hidden="1" customWidth="1" outlineLevel="1"/>
    <col min="60" max="60" width="12.85546875" style="46" customWidth="1" collapsed="1"/>
    <col min="61" max="63" width="12.85546875" style="46" hidden="1" customWidth="1" outlineLevel="1"/>
    <col min="64" max="64" width="12.85546875" style="46" customWidth="1" collapsed="1"/>
    <col min="65" max="67" width="12.85546875" style="46" hidden="1" customWidth="1" outlineLevel="1"/>
    <col min="68" max="68" width="12.85546875" style="46" customWidth="1" collapsed="1"/>
    <col min="69" max="71" width="12.85546875" style="46" hidden="1" customWidth="1" outlineLevel="1"/>
    <col min="72" max="72" width="12.85546875" style="46" customWidth="1" collapsed="1"/>
    <col min="73" max="73" width="12.85546875" hidden="1" customWidth="1" outlineLevel="1"/>
    <col min="74" max="74" width="12.85546875" hidden="1" customWidth="1" collapsed="1"/>
    <col min="75" max="75" width="12.85546875" hidden="1" customWidth="1" outlineLevel="1"/>
    <col min="76" max="76" width="12.85546875" hidden="1" customWidth="1" collapsed="1"/>
    <col min="77" max="77" width="12.85546875" hidden="1" customWidth="1" outlineLevel="1"/>
    <col min="78" max="78" width="12.85546875" hidden="1" customWidth="1" collapsed="1"/>
    <col min="79" max="79" width="12.85546875" hidden="1" customWidth="1" outlineLevel="1"/>
    <col min="80" max="80" width="12.85546875" hidden="1" customWidth="1" collapsed="1"/>
    <col min="81" max="81" width="12.85546875" hidden="1" customWidth="1" outlineLevel="1"/>
    <col min="82" max="82" width="12.85546875" hidden="1" customWidth="1" collapsed="1"/>
  </cols>
  <sheetData>
    <row r="1" spans="1:82" ht="15" hidden="1" customHeight="1"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82" ht="15" hidden="1" customHeight="1"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82" ht="15" hidden="1" customHeight="1">
      <c r="AE3" t="s">
        <v>1</v>
      </c>
      <c r="AF3" t="s">
        <v>1</v>
      </c>
      <c r="AJ3" s="2" t="s">
        <v>136</v>
      </c>
      <c r="AK3" s="2" t="s">
        <v>136</v>
      </c>
      <c r="AO3" t="s">
        <v>140</v>
      </c>
      <c r="AP3" t="s">
        <v>140</v>
      </c>
      <c r="AT3" t="s">
        <v>5</v>
      </c>
      <c r="AU3" t="s">
        <v>5</v>
      </c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82" ht="15" hidden="1" customHeight="1"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82" ht="15" hidden="1" customHeight="1">
      <c r="AB5" s="4" t="s">
        <v>8</v>
      </c>
      <c r="AC5" s="4" t="s">
        <v>9</v>
      </c>
      <c r="AD5" s="4" t="s">
        <v>10</v>
      </c>
      <c r="AE5" s="4" t="s">
        <v>11</v>
      </c>
      <c r="AF5" s="4" t="s">
        <v>8</v>
      </c>
      <c r="AG5" s="4" t="s">
        <v>12</v>
      </c>
      <c r="AH5" s="4" t="s">
        <v>13</v>
      </c>
      <c r="AI5" s="4" t="s">
        <v>14</v>
      </c>
      <c r="AJ5" s="4" t="s">
        <v>15</v>
      </c>
      <c r="AK5" s="4" t="s">
        <v>12</v>
      </c>
      <c r="AL5" s="4" t="s">
        <v>16</v>
      </c>
      <c r="AM5" s="4" t="s">
        <v>17</v>
      </c>
      <c r="AN5" s="4" t="s">
        <v>18</v>
      </c>
      <c r="AO5" s="4" t="s">
        <v>19</v>
      </c>
      <c r="AP5" s="4" t="s">
        <v>16</v>
      </c>
      <c r="AQ5" s="4" t="s">
        <v>20</v>
      </c>
      <c r="AR5" s="4" t="s">
        <v>21</v>
      </c>
      <c r="AS5" s="4" t="s">
        <v>22</v>
      </c>
      <c r="AT5" s="4" t="s">
        <v>23</v>
      </c>
      <c r="AU5" s="4" t="s">
        <v>20</v>
      </c>
      <c r="AV5" s="4" t="s">
        <v>24</v>
      </c>
      <c r="AW5" s="4" t="s">
        <v>25</v>
      </c>
      <c r="AX5" s="4" t="s">
        <v>26</v>
      </c>
      <c r="AY5" s="4" t="s">
        <v>27</v>
      </c>
      <c r="AZ5" s="4" t="s">
        <v>24</v>
      </c>
      <c r="BA5" s="5" t="s">
        <v>8</v>
      </c>
      <c r="BB5" s="5" t="s">
        <v>8</v>
      </c>
      <c r="BC5" s="5" t="s">
        <v>8</v>
      </c>
      <c r="BD5" s="5" t="s">
        <v>8</v>
      </c>
      <c r="BE5" s="5" t="s">
        <v>12</v>
      </c>
      <c r="BF5" s="5" t="s">
        <v>12</v>
      </c>
      <c r="BG5" s="5" t="s">
        <v>12</v>
      </c>
      <c r="BH5" s="5" t="s">
        <v>12</v>
      </c>
      <c r="BI5" s="5" t="s">
        <v>16</v>
      </c>
      <c r="BJ5" s="5" t="s">
        <v>16</v>
      </c>
      <c r="BK5" s="5" t="s">
        <v>16</v>
      </c>
      <c r="BL5" s="5" t="s">
        <v>16</v>
      </c>
      <c r="BM5" s="5" t="s">
        <v>20</v>
      </c>
      <c r="BN5" s="5" t="s">
        <v>20</v>
      </c>
      <c r="BO5" s="5" t="s">
        <v>20</v>
      </c>
      <c r="BP5" s="5" t="s">
        <v>20</v>
      </c>
      <c r="BQ5" s="5" t="s">
        <v>24</v>
      </c>
      <c r="BR5" s="5" t="s">
        <v>24</v>
      </c>
      <c r="BS5" s="5" t="s">
        <v>24</v>
      </c>
      <c r="BT5" s="5" t="s">
        <v>24</v>
      </c>
      <c r="BU5" s="4" t="s">
        <v>8</v>
      </c>
      <c r="BV5" s="4" t="s">
        <v>10</v>
      </c>
      <c r="BW5" s="4" t="s">
        <v>12</v>
      </c>
      <c r="BX5" s="4" t="s">
        <v>14</v>
      </c>
      <c r="BY5" s="4" t="s">
        <v>16</v>
      </c>
      <c r="BZ5" s="4" t="s">
        <v>18</v>
      </c>
      <c r="CA5" s="4" t="s">
        <v>20</v>
      </c>
      <c r="CB5" s="4" t="s">
        <v>22</v>
      </c>
      <c r="CC5" s="4" t="s">
        <v>24</v>
      </c>
      <c r="CD5" s="4" t="s">
        <v>26</v>
      </c>
    </row>
    <row r="6" spans="1:82" ht="15" hidden="1" customHeight="1">
      <c r="AB6" s="4" t="s">
        <v>28</v>
      </c>
      <c r="AC6" s="4" t="s">
        <v>28</v>
      </c>
      <c r="AD6" s="4" t="s">
        <v>28</v>
      </c>
      <c r="AE6" s="4" t="s">
        <v>28</v>
      </c>
      <c r="AF6" t="s">
        <v>29</v>
      </c>
      <c r="AG6" s="4" t="s">
        <v>28</v>
      </c>
      <c r="AH6" s="4" t="s">
        <v>28</v>
      </c>
      <c r="AI6" s="4" t="s">
        <v>28</v>
      </c>
      <c r="AJ6" s="4" t="s">
        <v>28</v>
      </c>
      <c r="AK6" t="s">
        <v>29</v>
      </c>
      <c r="AL6" s="4" t="s">
        <v>28</v>
      </c>
      <c r="AM6" s="4" t="s">
        <v>28</v>
      </c>
      <c r="AN6" s="4" t="s">
        <v>28</v>
      </c>
      <c r="AO6" s="4" t="s">
        <v>28</v>
      </c>
      <c r="AP6" t="s">
        <v>29</v>
      </c>
      <c r="AQ6" s="4" t="s">
        <v>28</v>
      </c>
      <c r="AR6" s="4" t="s">
        <v>28</v>
      </c>
      <c r="AS6" s="4" t="s">
        <v>28</v>
      </c>
      <c r="AT6" s="4" t="s">
        <v>28</v>
      </c>
      <c r="AU6" t="s">
        <v>29</v>
      </c>
      <c r="AV6" s="4" t="s">
        <v>28</v>
      </c>
      <c r="AW6" s="4" t="s">
        <v>28</v>
      </c>
      <c r="AX6" s="4" t="s">
        <v>28</v>
      </c>
      <c r="AY6" s="4" t="s">
        <v>28</v>
      </c>
      <c r="AZ6" t="s">
        <v>29</v>
      </c>
      <c r="BA6" s="1" t="s">
        <v>30</v>
      </c>
      <c r="BB6" s="1" t="s">
        <v>30</v>
      </c>
      <c r="BC6" s="1" t="s">
        <v>30</v>
      </c>
      <c r="BD6" s="1" t="s">
        <v>30</v>
      </c>
      <c r="BE6" s="1" t="s">
        <v>30</v>
      </c>
      <c r="BF6" s="1" t="s">
        <v>30</v>
      </c>
      <c r="BG6" s="1" t="s">
        <v>30</v>
      </c>
      <c r="BH6" s="1" t="s">
        <v>30</v>
      </c>
      <c r="BI6" s="1" t="s">
        <v>30</v>
      </c>
      <c r="BJ6" s="1" t="s">
        <v>30</v>
      </c>
      <c r="BK6" s="1" t="s">
        <v>30</v>
      </c>
      <c r="BL6" s="1" t="s">
        <v>30</v>
      </c>
      <c r="BM6" s="1" t="s">
        <v>30</v>
      </c>
      <c r="BN6" s="1" t="s">
        <v>30</v>
      </c>
      <c r="BO6" s="1" t="s">
        <v>30</v>
      </c>
      <c r="BP6" s="1" t="s">
        <v>30</v>
      </c>
      <c r="BQ6" s="1" t="s">
        <v>30</v>
      </c>
      <c r="BR6" s="1" t="s">
        <v>30</v>
      </c>
      <c r="BS6" s="1" t="s">
        <v>30</v>
      </c>
      <c r="BT6" s="1" t="s">
        <v>30</v>
      </c>
      <c r="BU6" t="s">
        <v>31</v>
      </c>
      <c r="BV6" t="s">
        <v>31</v>
      </c>
      <c r="BW6" t="s">
        <v>31</v>
      </c>
      <c r="BX6" t="s">
        <v>31</v>
      </c>
      <c r="BY6" t="s">
        <v>31</v>
      </c>
      <c r="BZ6" t="s">
        <v>31</v>
      </c>
      <c r="CA6" t="s">
        <v>31</v>
      </c>
      <c r="CB6" t="s">
        <v>31</v>
      </c>
      <c r="CC6" t="s">
        <v>31</v>
      </c>
      <c r="CD6" t="s">
        <v>31</v>
      </c>
    </row>
    <row r="7" spans="1:82" ht="15" hidden="1" customHeight="1">
      <c r="AB7" s="4">
        <v>3073</v>
      </c>
      <c r="AC7" s="4">
        <v>3074</v>
      </c>
      <c r="AD7" s="4">
        <v>3075</v>
      </c>
      <c r="AE7" s="4">
        <v>3076</v>
      </c>
      <c r="AF7">
        <v>1019</v>
      </c>
      <c r="AG7" s="4">
        <v>3077</v>
      </c>
      <c r="AH7" s="4">
        <v>3078</v>
      </c>
      <c r="AI7" s="4">
        <v>3079</v>
      </c>
      <c r="AJ7" s="4">
        <v>3080</v>
      </c>
      <c r="AK7">
        <v>1020</v>
      </c>
      <c r="AL7" s="4">
        <v>3081</v>
      </c>
      <c r="AM7" s="4">
        <v>3082</v>
      </c>
      <c r="AN7" s="4">
        <v>3083</v>
      </c>
      <c r="AO7" s="4">
        <v>3084</v>
      </c>
      <c r="AP7">
        <v>1021</v>
      </c>
      <c r="AQ7" s="4">
        <v>3085</v>
      </c>
      <c r="AR7" s="4">
        <v>3086</v>
      </c>
      <c r="AS7" s="4">
        <v>3087</v>
      </c>
      <c r="AT7" s="4">
        <v>3088</v>
      </c>
      <c r="AU7">
        <v>1022</v>
      </c>
      <c r="AV7" s="4">
        <v>3089</v>
      </c>
      <c r="AW7" s="4">
        <v>3090</v>
      </c>
      <c r="AX7" s="4">
        <v>3091</v>
      </c>
      <c r="AY7" s="4">
        <v>3092</v>
      </c>
      <c r="AZ7">
        <v>1023</v>
      </c>
      <c r="BA7" s="1">
        <v>4073</v>
      </c>
      <c r="BB7" s="1">
        <v>4074</v>
      </c>
      <c r="BC7" s="1">
        <v>4075</v>
      </c>
      <c r="BD7" s="1">
        <v>4076</v>
      </c>
      <c r="BE7" s="1">
        <v>4077</v>
      </c>
      <c r="BF7" s="1">
        <v>4078</v>
      </c>
      <c r="BG7" s="1">
        <v>4079</v>
      </c>
      <c r="BH7" s="1">
        <v>4080</v>
      </c>
      <c r="BI7" s="1">
        <v>4081</v>
      </c>
      <c r="BJ7" s="1">
        <v>4082</v>
      </c>
      <c r="BK7" s="1">
        <v>4083</v>
      </c>
      <c r="BL7" s="1">
        <v>4084</v>
      </c>
      <c r="BM7" s="1">
        <v>4085</v>
      </c>
      <c r="BN7" s="1">
        <v>4086</v>
      </c>
      <c r="BO7" s="1">
        <v>4087</v>
      </c>
      <c r="BP7" s="1">
        <v>4088</v>
      </c>
      <c r="BQ7" s="1">
        <v>4089</v>
      </c>
      <c r="BR7" s="1">
        <v>4090</v>
      </c>
      <c r="BS7" s="1">
        <v>4091</v>
      </c>
      <c r="BT7" s="1">
        <v>4092</v>
      </c>
      <c r="BU7">
        <v>2037</v>
      </c>
      <c r="BV7">
        <v>2038</v>
      </c>
      <c r="BW7">
        <v>2039</v>
      </c>
      <c r="BX7">
        <v>2040</v>
      </c>
      <c r="BY7">
        <v>2041</v>
      </c>
      <c r="BZ7">
        <v>2042</v>
      </c>
      <c r="CA7">
        <v>2043</v>
      </c>
      <c r="CB7">
        <v>2044</v>
      </c>
      <c r="CC7">
        <v>2045</v>
      </c>
      <c r="CD7">
        <v>2046</v>
      </c>
    </row>
    <row r="8" spans="1:82" ht="15" customHeight="1">
      <c r="A8" s="6" t="s">
        <v>32</v>
      </c>
      <c r="B8" s="6" t="s">
        <v>33</v>
      </c>
      <c r="C8" s="6" t="s">
        <v>34</v>
      </c>
      <c r="D8" s="6" t="s">
        <v>35</v>
      </c>
      <c r="E8" s="6" t="s">
        <v>36</v>
      </c>
      <c r="F8" s="6" t="s">
        <v>37</v>
      </c>
      <c r="H8" s="6" t="s">
        <v>38</v>
      </c>
      <c r="J8" s="6" t="s">
        <v>39</v>
      </c>
      <c r="L8" s="6" t="s">
        <v>40</v>
      </c>
      <c r="M8" s="6" t="s">
        <v>41</v>
      </c>
      <c r="N8" s="6" t="s">
        <v>42</v>
      </c>
      <c r="O8" s="6" t="s">
        <v>43</v>
      </c>
      <c r="P8" s="6" t="s">
        <v>44</v>
      </c>
      <c r="Q8" s="6" t="s">
        <v>45</v>
      </c>
      <c r="R8" s="6" t="s">
        <v>46</v>
      </c>
      <c r="S8" s="6" t="s">
        <v>47</v>
      </c>
      <c r="T8" s="6" t="s">
        <v>48</v>
      </c>
      <c r="U8" s="6" t="s">
        <v>49</v>
      </c>
      <c r="V8" s="6" t="s">
        <v>50</v>
      </c>
      <c r="W8" s="6" t="s">
        <v>51</v>
      </c>
      <c r="X8" s="6" t="s">
        <v>52</v>
      </c>
      <c r="Y8" s="6" t="s">
        <v>53</v>
      </c>
      <c r="Z8" s="6" t="s">
        <v>54</v>
      </c>
      <c r="AA8" s="6" t="s">
        <v>55</v>
      </c>
      <c r="AB8" s="4" t="s">
        <v>56</v>
      </c>
      <c r="AC8" s="4" t="s">
        <v>57</v>
      </c>
      <c r="AD8" s="4" t="s">
        <v>58</v>
      </c>
      <c r="AE8" s="4" t="s">
        <v>59</v>
      </c>
      <c r="AF8" s="4" t="s">
        <v>60</v>
      </c>
      <c r="AG8" s="4" t="s">
        <v>61</v>
      </c>
      <c r="AH8" s="4" t="s">
        <v>62</v>
      </c>
      <c r="AI8" s="4" t="s">
        <v>63</v>
      </c>
      <c r="AJ8" s="4" t="s">
        <v>64</v>
      </c>
      <c r="AK8" s="4" t="s">
        <v>65</v>
      </c>
      <c r="AL8" s="4" t="s">
        <v>66</v>
      </c>
      <c r="AM8" s="4" t="s">
        <v>67</v>
      </c>
      <c r="AN8" s="4" t="s">
        <v>68</v>
      </c>
      <c r="AO8" s="4" t="s">
        <v>69</v>
      </c>
      <c r="AP8" s="4" t="s">
        <v>70</v>
      </c>
      <c r="AQ8" s="4" t="s">
        <v>71</v>
      </c>
      <c r="AR8" s="4" t="s">
        <v>72</v>
      </c>
      <c r="AS8" s="4" t="s">
        <v>73</v>
      </c>
      <c r="AT8" s="4" t="s">
        <v>74</v>
      </c>
      <c r="AU8" s="4" t="s">
        <v>75</v>
      </c>
      <c r="AV8" s="4" t="s">
        <v>76</v>
      </c>
      <c r="AW8" s="4" t="s">
        <v>77</v>
      </c>
      <c r="AX8" s="4" t="s">
        <v>78</v>
      </c>
      <c r="AY8" s="4" t="s">
        <v>79</v>
      </c>
      <c r="AZ8" s="4" t="s">
        <v>80</v>
      </c>
      <c r="BA8" s="5" t="s">
        <v>81</v>
      </c>
      <c r="BB8" s="5" t="s">
        <v>82</v>
      </c>
      <c r="BC8" s="5" t="s">
        <v>83</v>
      </c>
      <c r="BD8" s="5" t="s">
        <v>84</v>
      </c>
      <c r="BE8" s="5" t="s">
        <v>85</v>
      </c>
      <c r="BF8" s="5" t="s">
        <v>86</v>
      </c>
      <c r="BG8" s="5" t="s">
        <v>87</v>
      </c>
      <c r="BH8" s="5" t="s">
        <v>88</v>
      </c>
      <c r="BI8" s="5" t="s">
        <v>89</v>
      </c>
      <c r="BJ8" s="5" t="s">
        <v>90</v>
      </c>
      <c r="BK8" s="5" t="s">
        <v>91</v>
      </c>
      <c r="BL8" s="5" t="s">
        <v>92</v>
      </c>
      <c r="BM8" s="5" t="s">
        <v>93</v>
      </c>
      <c r="BN8" s="5" t="s">
        <v>94</v>
      </c>
      <c r="BO8" s="5" t="s">
        <v>95</v>
      </c>
      <c r="BP8" s="5" t="s">
        <v>96</v>
      </c>
      <c r="BQ8" s="5" t="s">
        <v>97</v>
      </c>
      <c r="BR8" s="5" t="s">
        <v>98</v>
      </c>
      <c r="BS8" s="5" t="s">
        <v>99</v>
      </c>
      <c r="BT8" s="5" t="s">
        <v>100</v>
      </c>
      <c r="BU8" s="4" t="s">
        <v>101</v>
      </c>
      <c r="BV8" s="4" t="s">
        <v>102</v>
      </c>
      <c r="BW8" s="4" t="s">
        <v>103</v>
      </c>
      <c r="BX8" s="4" t="s">
        <v>104</v>
      </c>
      <c r="BY8" s="4" t="s">
        <v>105</v>
      </c>
      <c r="BZ8" s="4" t="s">
        <v>106</v>
      </c>
      <c r="CA8" s="4" t="s">
        <v>107</v>
      </c>
      <c r="CB8" s="4" t="s">
        <v>108</v>
      </c>
      <c r="CC8" s="4" t="s">
        <v>109</v>
      </c>
      <c r="CD8" s="4" t="s">
        <v>110</v>
      </c>
    </row>
    <row r="9" spans="1:82" ht="15" customHeight="1">
      <c r="AA9" s="6" t="s">
        <v>111</v>
      </c>
      <c r="AB9" s="4" t="s">
        <v>112</v>
      </c>
      <c r="AC9" s="4" t="s">
        <v>113</v>
      </c>
      <c r="AD9" s="4" t="s">
        <v>114</v>
      </c>
      <c r="AE9" s="4" t="s">
        <v>115</v>
      </c>
      <c r="AF9" s="4" t="s">
        <v>115</v>
      </c>
      <c r="AG9" s="4" t="s">
        <v>116</v>
      </c>
      <c r="AH9" s="4" t="s">
        <v>117</v>
      </c>
      <c r="AI9" s="4" t="s">
        <v>118</v>
      </c>
      <c r="AJ9" s="4" t="s">
        <v>119</v>
      </c>
      <c r="AK9" s="4" t="s">
        <v>119</v>
      </c>
      <c r="AL9" s="4" t="s">
        <v>120</v>
      </c>
      <c r="AM9" s="4" t="s">
        <v>121</v>
      </c>
      <c r="AN9" s="4" t="s">
        <v>122</v>
      </c>
      <c r="AO9" s="4" t="s">
        <v>123</v>
      </c>
      <c r="AP9" s="4" t="s">
        <v>123</v>
      </c>
      <c r="AQ9" s="4" t="s">
        <v>124</v>
      </c>
      <c r="AR9" s="4" t="s">
        <v>125</v>
      </c>
      <c r="AS9" s="4" t="s">
        <v>126</v>
      </c>
      <c r="AT9" s="4" t="s">
        <v>127</v>
      </c>
      <c r="AU9" s="4" t="s">
        <v>127</v>
      </c>
      <c r="AV9" s="4" t="s">
        <v>128</v>
      </c>
      <c r="AW9" s="4" t="s">
        <v>129</v>
      </c>
      <c r="AX9" s="4" t="s">
        <v>130</v>
      </c>
      <c r="AY9" s="4" t="s">
        <v>131</v>
      </c>
      <c r="AZ9" s="4" t="s">
        <v>131</v>
      </c>
      <c r="BA9" s="5" t="s">
        <v>112</v>
      </c>
      <c r="BB9" s="5" t="s">
        <v>113</v>
      </c>
      <c r="BC9" s="5" t="s">
        <v>114</v>
      </c>
      <c r="BD9" s="5" t="s">
        <v>115</v>
      </c>
      <c r="BE9" s="5" t="s">
        <v>116</v>
      </c>
      <c r="BF9" s="5" t="s">
        <v>117</v>
      </c>
      <c r="BG9" s="5" t="s">
        <v>118</v>
      </c>
      <c r="BH9" s="5" t="s">
        <v>119</v>
      </c>
      <c r="BI9" s="5" t="s">
        <v>120</v>
      </c>
      <c r="BJ9" s="5" t="s">
        <v>121</v>
      </c>
      <c r="BK9" s="5" t="s">
        <v>122</v>
      </c>
      <c r="BL9" s="5" t="s">
        <v>123</v>
      </c>
      <c r="BM9" s="5" t="s">
        <v>124</v>
      </c>
      <c r="BN9" s="5" t="s">
        <v>125</v>
      </c>
      <c r="BO9" s="5" t="s">
        <v>126</v>
      </c>
      <c r="BP9" s="5" t="s">
        <v>127</v>
      </c>
      <c r="BQ9" s="5" t="s">
        <v>128</v>
      </c>
      <c r="BR9" s="5" t="s">
        <v>129</v>
      </c>
      <c r="BS9" s="5" t="s">
        <v>130</v>
      </c>
      <c r="BT9" s="5" t="s">
        <v>131</v>
      </c>
      <c r="BU9" s="4" t="s">
        <v>113</v>
      </c>
      <c r="BV9" s="4" t="s">
        <v>115</v>
      </c>
      <c r="BW9" s="4" t="s">
        <v>117</v>
      </c>
      <c r="BX9" s="4" t="s">
        <v>119</v>
      </c>
      <c r="BY9" s="4" t="s">
        <v>121</v>
      </c>
      <c r="BZ9" s="4" t="s">
        <v>123</v>
      </c>
      <c r="CA9" s="4" t="s">
        <v>125</v>
      </c>
      <c r="CB9" s="4" t="s">
        <v>127</v>
      </c>
      <c r="CC9" s="4" t="s">
        <v>129</v>
      </c>
      <c r="CD9" s="4" t="s">
        <v>131</v>
      </c>
    </row>
    <row r="10" spans="1:82" ht="15" customHeight="1">
      <c r="AA10" s="6" t="s">
        <v>132</v>
      </c>
      <c r="AB10" s="4" t="s">
        <v>6</v>
      </c>
      <c r="AC10" s="4" t="s">
        <v>0</v>
      </c>
      <c r="AD10" s="4" t="s">
        <v>7</v>
      </c>
      <c r="AE10" s="4" t="s">
        <v>134</v>
      </c>
      <c r="AF10" s="4" t="s">
        <v>134</v>
      </c>
      <c r="AG10" s="4" t="s">
        <v>145</v>
      </c>
      <c r="AH10" s="4" t="s">
        <v>134</v>
      </c>
      <c r="AI10" s="4" t="s">
        <v>135</v>
      </c>
      <c r="AJ10" s="8" t="s">
        <v>140</v>
      </c>
      <c r="AK10" s="8" t="s">
        <v>140</v>
      </c>
      <c r="AL10" s="4" t="s">
        <v>137</v>
      </c>
      <c r="AM10" s="4" t="s">
        <v>138</v>
      </c>
      <c r="AN10" s="4" t="s">
        <v>139</v>
      </c>
      <c r="AO10" s="4" t="s">
        <v>2</v>
      </c>
      <c r="AP10" s="4" t="s">
        <v>2</v>
      </c>
      <c r="AQ10" s="4" t="s">
        <v>2</v>
      </c>
      <c r="AR10" s="4" t="s">
        <v>3</v>
      </c>
      <c r="AS10" s="4" t="s">
        <v>4</v>
      </c>
      <c r="AT10" s="4" t="s">
        <v>141</v>
      </c>
      <c r="AU10" s="4" t="s">
        <v>141</v>
      </c>
      <c r="AV10" s="4" t="s">
        <v>141</v>
      </c>
      <c r="AW10" s="4" t="s">
        <v>142</v>
      </c>
      <c r="AX10" s="4" t="s">
        <v>143</v>
      </c>
      <c r="AY10" s="4" t="s">
        <v>144</v>
      </c>
      <c r="AZ10" s="4" t="s">
        <v>144</v>
      </c>
      <c r="BA10" s="5" t="s">
        <v>6</v>
      </c>
      <c r="BB10" s="5" t="s">
        <v>0</v>
      </c>
      <c r="BC10" s="5" t="s">
        <v>7</v>
      </c>
      <c r="BD10" s="5" t="s">
        <v>1</v>
      </c>
      <c r="BE10" s="5" t="s">
        <v>145</v>
      </c>
      <c r="BF10" s="5" t="s">
        <v>134</v>
      </c>
      <c r="BG10" s="5" t="s">
        <v>135</v>
      </c>
      <c r="BH10" s="5" t="s">
        <v>136</v>
      </c>
      <c r="BI10" s="5" t="s">
        <v>137</v>
      </c>
      <c r="BJ10" s="5" t="s">
        <v>138</v>
      </c>
      <c r="BK10" s="5" t="s">
        <v>139</v>
      </c>
      <c r="BL10" s="5" t="s">
        <v>140</v>
      </c>
      <c r="BM10" s="5" t="s">
        <v>2</v>
      </c>
      <c r="BN10" s="5" t="s">
        <v>3</v>
      </c>
      <c r="BO10" s="5" t="s">
        <v>4</v>
      </c>
      <c r="BP10" s="5" t="s">
        <v>141</v>
      </c>
      <c r="BQ10" s="5" t="s">
        <v>141</v>
      </c>
      <c r="BR10" s="5" t="s">
        <v>142</v>
      </c>
      <c r="BS10" s="5" t="s">
        <v>143</v>
      </c>
      <c r="BT10" s="5" t="s">
        <v>144</v>
      </c>
      <c r="BU10" s="4" t="s">
        <v>0</v>
      </c>
      <c r="BV10" s="4" t="s">
        <v>1</v>
      </c>
      <c r="BW10" s="4" t="s">
        <v>134</v>
      </c>
      <c r="BX10" s="4" t="s">
        <v>136</v>
      </c>
      <c r="BY10" s="4" t="s">
        <v>138</v>
      </c>
      <c r="BZ10" s="4" t="s">
        <v>140</v>
      </c>
      <c r="CA10" s="4" t="s">
        <v>3</v>
      </c>
      <c r="CB10" s="4" t="s">
        <v>5</v>
      </c>
      <c r="CC10" s="4" t="s">
        <v>142</v>
      </c>
      <c r="CD10" s="4" t="s">
        <v>144</v>
      </c>
    </row>
    <row r="11" spans="1:82" s="107" customFormat="1" ht="15" customHeight="1">
      <c r="A11" s="108" t="s">
        <v>820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 t="s">
        <v>821</v>
      </c>
      <c r="P11" s="108"/>
      <c r="Q11" s="108"/>
      <c r="R11" s="108"/>
      <c r="S11" s="108"/>
      <c r="T11" s="108" t="s">
        <v>148</v>
      </c>
      <c r="U11" s="108"/>
      <c r="V11" s="108" t="s">
        <v>149</v>
      </c>
      <c r="W11" s="108"/>
      <c r="X11" s="108"/>
      <c r="Y11" s="108" t="s">
        <v>658</v>
      </c>
      <c r="Z11" s="108"/>
      <c r="AA11" s="130" t="s">
        <v>822</v>
      </c>
      <c r="AB11" s="11"/>
      <c r="BA11" s="12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82" s="107" customFormat="1" ht="15" customHeight="1">
      <c r="A12" s="108" t="s">
        <v>823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 t="s">
        <v>824</v>
      </c>
      <c r="P12" s="108"/>
      <c r="Q12" s="108"/>
      <c r="R12" s="108"/>
      <c r="S12" s="108"/>
      <c r="T12" s="108" t="s">
        <v>148</v>
      </c>
      <c r="U12" s="108"/>
      <c r="V12" s="108" t="s">
        <v>149</v>
      </c>
      <c r="W12" s="108"/>
      <c r="X12" s="108"/>
      <c r="Y12" s="108" t="s">
        <v>658</v>
      </c>
      <c r="Z12" s="108"/>
      <c r="AA12" s="130" t="s">
        <v>825</v>
      </c>
      <c r="AB12" s="11"/>
      <c r="BA12" s="12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82" s="107" customFormat="1" ht="15" customHeight="1">
      <c r="A13" s="100" t="s">
        <v>826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 t="s">
        <v>827</v>
      </c>
      <c r="P13" s="100"/>
      <c r="Q13" s="100"/>
      <c r="R13" s="100"/>
      <c r="S13" s="100"/>
      <c r="T13" s="100" t="s">
        <v>828</v>
      </c>
      <c r="U13" s="100"/>
      <c r="V13" s="100" t="s">
        <v>153</v>
      </c>
      <c r="W13" s="100" t="s">
        <v>387</v>
      </c>
      <c r="X13" s="100" t="s">
        <v>155</v>
      </c>
      <c r="Y13" s="100" t="s">
        <v>658</v>
      </c>
      <c r="Z13" s="100" t="s">
        <v>156</v>
      </c>
      <c r="AA13" s="131" t="s">
        <v>829</v>
      </c>
      <c r="AB13" s="113" t="s">
        <v>830</v>
      </c>
      <c r="AC13" s="31" t="s">
        <v>831</v>
      </c>
      <c r="AD13" s="22">
        <v>107050</v>
      </c>
      <c r="AE13" s="22">
        <v>108193</v>
      </c>
      <c r="AF13" s="88">
        <v>108193</v>
      </c>
      <c r="AG13" s="132">
        <v>104064</v>
      </c>
      <c r="AH13" s="132">
        <v>96747</v>
      </c>
      <c r="AI13" s="132">
        <v>110301</v>
      </c>
      <c r="AJ13" s="132">
        <v>106818</v>
      </c>
      <c r="AK13" s="132">
        <v>106818</v>
      </c>
      <c r="AL13" s="132">
        <v>82246</v>
      </c>
      <c r="AM13" s="132">
        <v>103684</v>
      </c>
      <c r="AN13" s="132">
        <v>133989</v>
      </c>
      <c r="AO13" s="132">
        <v>143736</v>
      </c>
      <c r="AP13" s="132">
        <v>143736</v>
      </c>
      <c r="AQ13" s="133">
        <v>145144</v>
      </c>
      <c r="AR13" s="133">
        <v>148746</v>
      </c>
      <c r="AS13" s="133">
        <v>212196</v>
      </c>
      <c r="AT13" s="133">
        <v>199309</v>
      </c>
      <c r="AU13" s="133">
        <v>199309</v>
      </c>
      <c r="AV13" s="133">
        <v>167895</v>
      </c>
      <c r="AW13" s="133">
        <v>164375</v>
      </c>
      <c r="AX13" s="133">
        <v>189204</v>
      </c>
      <c r="AZ13" s="133">
        <v>189976</v>
      </c>
      <c r="BA13" s="48"/>
      <c r="BB13" s="48"/>
      <c r="BC13" s="48"/>
      <c r="BD13" s="48"/>
      <c r="BE13" s="93"/>
      <c r="BF13" s="93"/>
      <c r="BG13" s="93"/>
      <c r="BH13" s="93"/>
      <c r="BI13" s="93"/>
      <c r="BJ13" s="93"/>
      <c r="BK13" s="93"/>
      <c r="BL13" s="93"/>
      <c r="BM13" s="1"/>
      <c r="BN13" s="1"/>
      <c r="BO13" s="1"/>
      <c r="BP13" s="1"/>
      <c r="BQ13" s="1"/>
      <c r="BR13" s="1"/>
      <c r="BS13" s="1"/>
      <c r="BT13" s="1"/>
      <c r="BU13" s="14"/>
      <c r="BV13" s="14"/>
      <c r="BW13" s="32"/>
      <c r="BX13" s="32"/>
      <c r="BY13" s="32"/>
      <c r="BZ13" s="32"/>
    </row>
    <row r="14" spans="1:82" s="107" customFormat="1" ht="15" customHeight="1">
      <c r="A14" s="100" t="s">
        <v>832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 t="s">
        <v>833</v>
      </c>
      <c r="P14" s="100"/>
      <c r="Q14" s="100"/>
      <c r="R14" s="100"/>
      <c r="S14" s="100"/>
      <c r="T14" s="100" t="s">
        <v>828</v>
      </c>
      <c r="U14" s="100"/>
      <c r="V14" s="100" t="s">
        <v>153</v>
      </c>
      <c r="W14" s="100" t="s">
        <v>387</v>
      </c>
      <c r="X14" s="100" t="s">
        <v>155</v>
      </c>
      <c r="Y14" s="100" t="s">
        <v>658</v>
      </c>
      <c r="Z14" s="100" t="s">
        <v>156</v>
      </c>
      <c r="AA14" s="131" t="s">
        <v>834</v>
      </c>
      <c r="AB14" s="113" t="s">
        <v>835</v>
      </c>
      <c r="AC14" s="31" t="s">
        <v>836</v>
      </c>
      <c r="AD14" s="22">
        <v>23691</v>
      </c>
      <c r="AE14" s="22">
        <v>14148</v>
      </c>
      <c r="AF14" s="88">
        <v>14148</v>
      </c>
      <c r="AG14" s="132">
        <v>11207</v>
      </c>
      <c r="AH14" s="132">
        <v>8944</v>
      </c>
      <c r="AI14" s="132">
        <v>8022</v>
      </c>
      <c r="AJ14" s="132">
        <v>4700</v>
      </c>
      <c r="AK14" s="132">
        <v>4700</v>
      </c>
      <c r="AL14" s="132">
        <v>7170</v>
      </c>
      <c r="AM14" s="132">
        <v>3870</v>
      </c>
      <c r="AN14" s="132">
        <v>4499</v>
      </c>
      <c r="AO14" s="132">
        <v>3011</v>
      </c>
      <c r="AP14" s="132">
        <v>3011</v>
      </c>
      <c r="AQ14" s="133">
        <v>3008</v>
      </c>
      <c r="AR14" s="133">
        <v>11109</v>
      </c>
      <c r="AS14" s="133">
        <v>8184</v>
      </c>
      <c r="AT14" s="133">
        <v>6086</v>
      </c>
      <c r="AU14" s="133">
        <v>6086</v>
      </c>
      <c r="AV14" s="133">
        <v>9388</v>
      </c>
      <c r="AW14" s="133">
        <v>7500</v>
      </c>
      <c r="AX14" s="133">
        <v>3113</v>
      </c>
      <c r="AZ14" s="133">
        <v>3262</v>
      </c>
      <c r="BA14" s="48"/>
      <c r="BB14" s="48"/>
      <c r="BC14" s="48"/>
      <c r="BD14" s="48"/>
      <c r="BE14" s="93"/>
      <c r="BF14" s="93"/>
      <c r="BG14" s="93"/>
      <c r="BH14" s="93"/>
      <c r="BI14" s="93"/>
      <c r="BJ14" s="93"/>
      <c r="BK14" s="93"/>
      <c r="BL14" s="93"/>
      <c r="BM14" s="1"/>
      <c r="BN14" s="1"/>
      <c r="BO14" s="1"/>
      <c r="BP14" s="1"/>
      <c r="BQ14" s="1"/>
      <c r="BR14" s="1"/>
      <c r="BS14" s="1"/>
      <c r="BT14" s="1"/>
      <c r="BU14" s="14"/>
      <c r="BV14" s="14"/>
      <c r="BW14" s="32"/>
      <c r="BX14" s="32"/>
      <c r="BY14" s="32"/>
      <c r="BZ14" s="32"/>
    </row>
    <row r="15" spans="1:82" s="107" customFormat="1" ht="15" customHeight="1">
      <c r="A15" s="100" t="s">
        <v>837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 t="s">
        <v>838</v>
      </c>
      <c r="P15" s="100"/>
      <c r="Q15" s="100"/>
      <c r="R15" s="100"/>
      <c r="S15" s="100"/>
      <c r="T15" s="100" t="s">
        <v>828</v>
      </c>
      <c r="U15" s="100"/>
      <c r="V15" s="100" t="s">
        <v>153</v>
      </c>
      <c r="W15" s="100" t="s">
        <v>387</v>
      </c>
      <c r="X15" s="100" t="s">
        <v>155</v>
      </c>
      <c r="Y15" s="100" t="s">
        <v>658</v>
      </c>
      <c r="Z15" s="100" t="s">
        <v>156</v>
      </c>
      <c r="AA15" s="131" t="s">
        <v>207</v>
      </c>
      <c r="AB15" s="113" t="s">
        <v>839</v>
      </c>
      <c r="AC15" s="31" t="s">
        <v>840</v>
      </c>
      <c r="AD15" s="22">
        <v>2220</v>
      </c>
      <c r="AE15" s="22">
        <v>2297</v>
      </c>
      <c r="AF15" s="88">
        <v>2297</v>
      </c>
      <c r="AG15" s="132">
        <v>1915</v>
      </c>
      <c r="AH15" s="132">
        <v>1919</v>
      </c>
      <c r="AI15" s="132">
        <v>1312</v>
      </c>
      <c r="AJ15" s="132">
        <v>1346</v>
      </c>
      <c r="AK15" s="132">
        <v>1346</v>
      </c>
      <c r="AL15" s="132">
        <v>508</v>
      </c>
      <c r="AM15" s="132">
        <v>203</v>
      </c>
      <c r="AN15" s="132">
        <v>1004</v>
      </c>
      <c r="AO15" s="132">
        <v>2655</v>
      </c>
      <c r="AP15" s="132">
        <v>2655</v>
      </c>
      <c r="AQ15" s="133">
        <v>3211</v>
      </c>
      <c r="AR15" s="133">
        <v>2941</v>
      </c>
      <c r="AS15" s="133">
        <v>3381</v>
      </c>
      <c r="AT15" s="133">
        <v>3417</v>
      </c>
      <c r="AU15" s="133">
        <v>3417</v>
      </c>
      <c r="AV15" s="133">
        <v>6342</v>
      </c>
      <c r="AW15" s="133">
        <v>7878</v>
      </c>
      <c r="AX15" s="133">
        <v>7911</v>
      </c>
      <c r="AZ15" s="133">
        <v>8518</v>
      </c>
      <c r="BA15" s="48"/>
      <c r="BB15" s="48"/>
      <c r="BC15" s="48"/>
      <c r="BD15" s="48"/>
      <c r="BE15" s="93"/>
      <c r="BF15" s="93"/>
      <c r="BG15" s="93"/>
      <c r="BH15" s="93"/>
      <c r="BI15" s="93"/>
      <c r="BJ15" s="93"/>
      <c r="BK15" s="93"/>
      <c r="BL15" s="93"/>
      <c r="BM15" s="1"/>
      <c r="BN15" s="1"/>
      <c r="BO15" s="1"/>
      <c r="BP15" s="1"/>
      <c r="BQ15" s="1"/>
      <c r="BR15" s="1"/>
      <c r="BS15" s="1"/>
      <c r="BT15" s="1"/>
      <c r="BU15" s="14"/>
      <c r="BV15" s="14"/>
      <c r="BW15" s="32"/>
      <c r="BX15" s="32"/>
      <c r="BY15" s="32"/>
      <c r="BZ15" s="32"/>
    </row>
    <row r="16" spans="1:82" s="107" customFormat="1" ht="15" customHeight="1">
      <c r="A16" s="100" t="s">
        <v>841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 t="s">
        <v>842</v>
      </c>
      <c r="P16" s="100"/>
      <c r="Q16" s="100"/>
      <c r="R16" s="100"/>
      <c r="S16" s="100"/>
      <c r="T16" s="100" t="s">
        <v>828</v>
      </c>
      <c r="U16" s="100"/>
      <c r="V16" s="100" t="s">
        <v>153</v>
      </c>
      <c r="W16" s="100" t="s">
        <v>387</v>
      </c>
      <c r="X16" s="100" t="s">
        <v>155</v>
      </c>
      <c r="Y16" s="100" t="s">
        <v>658</v>
      </c>
      <c r="Z16" s="100" t="s">
        <v>156</v>
      </c>
      <c r="AA16" s="131" t="s">
        <v>843</v>
      </c>
      <c r="AB16" s="113" t="s">
        <v>844</v>
      </c>
      <c r="AC16" s="31" t="s">
        <v>845</v>
      </c>
      <c r="AD16" s="31" t="s">
        <v>846</v>
      </c>
      <c r="AE16" s="26">
        <v>0</v>
      </c>
      <c r="AF16" s="134">
        <v>0</v>
      </c>
      <c r="AG16" s="132">
        <v>391</v>
      </c>
      <c r="AH16" s="32"/>
      <c r="AI16" s="32"/>
      <c r="AJ16" s="32"/>
      <c r="AK16" s="32"/>
      <c r="AL16" s="32"/>
      <c r="AM16" s="32"/>
      <c r="AN16" s="32"/>
      <c r="AO16" s="32"/>
      <c r="AP16" s="32"/>
      <c r="BA16" s="48"/>
      <c r="BB16" s="48"/>
      <c r="BC16" s="48"/>
      <c r="BD16" s="48"/>
      <c r="BE16" s="93"/>
      <c r="BF16" s="93"/>
      <c r="BG16" s="93"/>
      <c r="BH16" s="93"/>
      <c r="BI16" s="93"/>
      <c r="BJ16" s="93"/>
      <c r="BK16" s="93"/>
      <c r="BL16" s="93"/>
      <c r="BM16" s="1"/>
      <c r="BN16" s="1"/>
      <c r="BO16" s="1"/>
      <c r="BP16" s="1"/>
      <c r="BQ16" s="1"/>
      <c r="BR16" s="1"/>
      <c r="BS16" s="1"/>
      <c r="BT16" s="1"/>
      <c r="BU16" s="14"/>
      <c r="BV16" s="14"/>
      <c r="BW16" s="32"/>
      <c r="BX16" s="32"/>
      <c r="BY16" s="32"/>
      <c r="BZ16" s="32"/>
    </row>
    <row r="17" spans="1:80" s="107" customFormat="1" ht="15" customHeight="1">
      <c r="A17" s="100" t="s">
        <v>847</v>
      </c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 t="s">
        <v>848</v>
      </c>
      <c r="P17" s="100"/>
      <c r="Q17" s="100"/>
      <c r="R17" s="100"/>
      <c r="S17" s="100"/>
      <c r="T17" s="100" t="s">
        <v>828</v>
      </c>
      <c r="U17" s="100"/>
      <c r="V17" s="100" t="s">
        <v>153</v>
      </c>
      <c r="W17" s="100" t="s">
        <v>387</v>
      </c>
      <c r="X17" s="100" t="s">
        <v>155</v>
      </c>
      <c r="Y17" s="100" t="s">
        <v>658</v>
      </c>
      <c r="Z17" s="100" t="s">
        <v>156</v>
      </c>
      <c r="AA17" s="131" t="s">
        <v>849</v>
      </c>
      <c r="AB17" s="113" t="s">
        <v>850</v>
      </c>
      <c r="AC17" s="31" t="s">
        <v>851</v>
      </c>
      <c r="AD17" s="22">
        <v>2570</v>
      </c>
      <c r="AE17" s="22">
        <v>3658</v>
      </c>
      <c r="AF17" s="88">
        <v>3658</v>
      </c>
      <c r="AG17" s="132">
        <v>2508</v>
      </c>
      <c r="AH17" s="132">
        <v>2274</v>
      </c>
      <c r="AI17" s="132">
        <v>2059</v>
      </c>
      <c r="AJ17" s="132">
        <v>4178</v>
      </c>
      <c r="AK17" s="132">
        <v>4178</v>
      </c>
      <c r="AL17" s="132">
        <v>2672</v>
      </c>
      <c r="AM17" s="132">
        <v>3454</v>
      </c>
      <c r="AN17" s="132">
        <v>3308</v>
      </c>
      <c r="AO17" s="132">
        <v>4054</v>
      </c>
      <c r="AP17" s="132">
        <v>4054</v>
      </c>
      <c r="AQ17" s="133">
        <v>4462</v>
      </c>
      <c r="AR17" s="133">
        <v>5155</v>
      </c>
      <c r="AS17" s="133">
        <v>3752</v>
      </c>
      <c r="AT17" s="133">
        <v>4815</v>
      </c>
      <c r="AU17" s="133">
        <v>4815</v>
      </c>
      <c r="AV17" s="133">
        <v>7868</v>
      </c>
      <c r="AW17" s="133">
        <v>9662</v>
      </c>
      <c r="AX17" s="133">
        <v>8274</v>
      </c>
      <c r="AZ17" s="133">
        <v>9927</v>
      </c>
      <c r="BA17" s="48"/>
      <c r="BB17" s="48"/>
      <c r="BC17" s="48"/>
      <c r="BD17" s="48"/>
      <c r="BE17" s="93"/>
      <c r="BF17" s="93"/>
      <c r="BG17" s="93"/>
      <c r="BH17" s="93"/>
      <c r="BI17" s="93"/>
      <c r="BJ17" s="93"/>
      <c r="BK17" s="93"/>
      <c r="BL17" s="93"/>
      <c r="BM17" s="1"/>
      <c r="BN17" s="1"/>
      <c r="BO17" s="1"/>
      <c r="BP17" s="1"/>
      <c r="BQ17" s="1"/>
      <c r="BR17" s="1"/>
      <c r="BS17" s="1"/>
      <c r="BT17" s="1"/>
      <c r="BU17" s="14"/>
      <c r="BV17" s="14"/>
      <c r="BW17" s="32"/>
      <c r="BX17" s="32"/>
      <c r="BY17" s="32"/>
      <c r="BZ17" s="32"/>
    </row>
    <row r="18" spans="1:80" s="107" customFormat="1" ht="15" customHeight="1">
      <c r="A18" s="100" t="s">
        <v>852</v>
      </c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 t="s">
        <v>853</v>
      </c>
      <c r="P18" s="100"/>
      <c r="Q18" s="100"/>
      <c r="R18" s="100"/>
      <c r="S18" s="100"/>
      <c r="T18" s="100" t="s">
        <v>828</v>
      </c>
      <c r="U18" s="100"/>
      <c r="V18" s="100" t="s">
        <v>153</v>
      </c>
      <c r="W18" s="100" t="s">
        <v>387</v>
      </c>
      <c r="X18" s="100" t="s">
        <v>155</v>
      </c>
      <c r="Y18" s="100" t="s">
        <v>658</v>
      </c>
      <c r="Z18" s="100" t="s">
        <v>156</v>
      </c>
      <c r="AA18" s="131" t="s">
        <v>854</v>
      </c>
      <c r="AB18" s="113" t="s">
        <v>855</v>
      </c>
      <c r="AC18" s="31" t="s">
        <v>856</v>
      </c>
      <c r="AD18" s="22">
        <v>10986</v>
      </c>
      <c r="AE18" s="26">
        <v>13813</v>
      </c>
      <c r="AF18" s="134">
        <v>13813</v>
      </c>
      <c r="AG18" s="132">
        <v>14812</v>
      </c>
      <c r="AH18" s="132">
        <v>12107</v>
      </c>
      <c r="AI18" s="132">
        <v>14938</v>
      </c>
      <c r="AJ18" s="135">
        <v>16993</v>
      </c>
      <c r="AK18" s="135">
        <v>16993</v>
      </c>
      <c r="AL18" s="132">
        <v>20492</v>
      </c>
      <c r="AM18" s="132">
        <v>25115</v>
      </c>
      <c r="AN18" s="132">
        <v>25728</v>
      </c>
      <c r="AO18" s="135">
        <v>28408</v>
      </c>
      <c r="AP18" s="135">
        <v>28408</v>
      </c>
      <c r="AQ18" s="133">
        <v>30569</v>
      </c>
      <c r="AR18" s="133">
        <v>36697</v>
      </c>
      <c r="AS18" s="133">
        <v>40777</v>
      </c>
      <c r="AT18" s="133">
        <v>43228</v>
      </c>
      <c r="AU18" s="133">
        <v>43228</v>
      </c>
      <c r="AV18" s="133">
        <v>45501</v>
      </c>
      <c r="AW18" s="133">
        <v>48468</v>
      </c>
      <c r="AX18" s="133">
        <v>53178</v>
      </c>
      <c r="AZ18" s="133">
        <v>58590</v>
      </c>
      <c r="BA18" s="48"/>
      <c r="BB18" s="48"/>
      <c r="BC18" s="48"/>
      <c r="BD18" s="48"/>
      <c r="BE18" s="93"/>
      <c r="BF18" s="93"/>
      <c r="BG18" s="93"/>
      <c r="BH18" s="93"/>
      <c r="BI18" s="93"/>
      <c r="BJ18" s="93"/>
      <c r="BK18" s="93"/>
      <c r="BL18" s="93"/>
      <c r="BM18" s="1"/>
      <c r="BN18" s="1"/>
      <c r="BO18" s="1"/>
      <c r="BP18" s="1"/>
      <c r="BQ18" s="1"/>
      <c r="BR18" s="1"/>
      <c r="BS18" s="1"/>
      <c r="BT18" s="1"/>
      <c r="BU18" s="14"/>
      <c r="BV18" s="14"/>
      <c r="BW18" s="32"/>
      <c r="BX18" s="32"/>
      <c r="BY18" s="32"/>
      <c r="BZ18" s="32"/>
    </row>
    <row r="19" spans="1:80" s="107" customFormat="1" ht="15" customHeight="1">
      <c r="A19" s="100" t="s">
        <v>857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 t="s">
        <v>858</v>
      </c>
      <c r="P19" s="100"/>
      <c r="Q19" s="100"/>
      <c r="R19" s="100"/>
      <c r="S19" s="100"/>
      <c r="T19" s="100" t="s">
        <v>828</v>
      </c>
      <c r="U19" s="100"/>
      <c r="V19" s="100" t="s">
        <v>153</v>
      </c>
      <c r="W19" s="100" t="s">
        <v>387</v>
      </c>
      <c r="X19" s="100" t="s">
        <v>155</v>
      </c>
      <c r="Y19" s="100" t="s">
        <v>658</v>
      </c>
      <c r="Z19" s="100" t="s">
        <v>156</v>
      </c>
      <c r="AA19" s="131" t="s">
        <v>859</v>
      </c>
      <c r="AB19" s="113" t="s">
        <v>860</v>
      </c>
      <c r="AC19" s="31" t="s">
        <v>861</v>
      </c>
      <c r="AD19" s="22">
        <v>170196</v>
      </c>
      <c r="AE19" s="22">
        <v>142109</v>
      </c>
      <c r="AF19" s="88">
        <v>142109</v>
      </c>
      <c r="AG19" s="132">
        <v>134897</v>
      </c>
      <c r="AH19" s="132">
        <v>121991</v>
      </c>
      <c r="AI19" s="132">
        <v>136632</v>
      </c>
      <c r="AJ19" s="135">
        <v>134035</v>
      </c>
      <c r="AK19" s="135">
        <v>134035</v>
      </c>
      <c r="AL19" s="132">
        <v>113088</v>
      </c>
      <c r="AM19" s="132">
        <v>136326</v>
      </c>
      <c r="AN19" s="132">
        <v>168528</v>
      </c>
      <c r="AO19" s="135">
        <v>181864</v>
      </c>
      <c r="AP19" s="135">
        <v>181864</v>
      </c>
      <c r="AQ19" s="133">
        <v>186394</v>
      </c>
      <c r="AR19" s="133">
        <v>204648</v>
      </c>
      <c r="AS19" s="133">
        <v>268290</v>
      </c>
      <c r="AT19" s="133">
        <v>256855</v>
      </c>
      <c r="AU19" s="133">
        <v>256855</v>
      </c>
      <c r="AV19" s="133">
        <v>236994</v>
      </c>
      <c r="AW19" s="133">
        <v>237883</v>
      </c>
      <c r="AX19" s="133">
        <v>261680</v>
      </c>
      <c r="AZ19" s="133">
        <v>270273</v>
      </c>
      <c r="BA19" s="48"/>
      <c r="BB19" s="48"/>
      <c r="BC19" s="48"/>
      <c r="BD19" s="48"/>
      <c r="BE19" s="93"/>
      <c r="BF19" s="93"/>
      <c r="BG19" s="93"/>
      <c r="BH19" s="93"/>
      <c r="BI19" s="93"/>
      <c r="BJ19" s="93"/>
      <c r="BK19" s="93"/>
      <c r="BL19" s="93"/>
      <c r="BM19" s="1"/>
      <c r="BN19" s="1"/>
      <c r="BO19" s="1"/>
      <c r="BP19" s="1"/>
      <c r="BQ19" s="1"/>
      <c r="BR19" s="1"/>
      <c r="BS19" s="1"/>
      <c r="BT19" s="1"/>
      <c r="BU19" s="14"/>
      <c r="BV19" s="14"/>
      <c r="BW19" s="32"/>
      <c r="BX19" s="32"/>
      <c r="BY19" s="32"/>
      <c r="BZ19" s="32"/>
    </row>
    <row r="20" spans="1:80" s="136" customFormat="1" ht="15" customHeight="1">
      <c r="A20" s="137" t="s">
        <v>862</v>
      </c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 t="s">
        <v>863</v>
      </c>
      <c r="P20" s="137"/>
      <c r="Q20" s="137"/>
      <c r="R20" s="137"/>
      <c r="S20" s="137"/>
      <c r="T20" s="137" t="s">
        <v>828</v>
      </c>
      <c r="U20" s="137"/>
      <c r="V20" s="137" t="s">
        <v>153</v>
      </c>
      <c r="W20" s="137" t="s">
        <v>387</v>
      </c>
      <c r="X20" s="137" t="s">
        <v>155</v>
      </c>
      <c r="Y20" s="137" t="s">
        <v>658</v>
      </c>
      <c r="Z20" s="137" t="s">
        <v>156</v>
      </c>
      <c r="AA20" s="138" t="s">
        <v>849</v>
      </c>
      <c r="AB20" s="139" t="s">
        <v>864</v>
      </c>
      <c r="AC20" s="47" t="s">
        <v>865</v>
      </c>
      <c r="AD20" s="79">
        <v>11285</v>
      </c>
      <c r="AE20" s="79">
        <v>14611</v>
      </c>
      <c r="AF20" s="88">
        <v>14611</v>
      </c>
      <c r="AG20" s="137">
        <v>27105</v>
      </c>
      <c r="AH20" s="137">
        <v>27555</v>
      </c>
      <c r="AI20" s="137">
        <v>36091</v>
      </c>
      <c r="AJ20" s="137">
        <v>29392</v>
      </c>
      <c r="AK20" s="137">
        <v>29392</v>
      </c>
      <c r="AL20" s="137">
        <v>25775</v>
      </c>
      <c r="AM20" s="137">
        <v>37758</v>
      </c>
      <c r="AN20" s="137">
        <v>34331</v>
      </c>
      <c r="AO20" s="137">
        <v>31452</v>
      </c>
      <c r="AP20" s="137">
        <v>31452</v>
      </c>
      <c r="AQ20" s="140">
        <v>30888</v>
      </c>
      <c r="AR20" s="140">
        <v>33049</v>
      </c>
      <c r="AS20" s="140">
        <v>34855</v>
      </c>
      <c r="AT20" s="140">
        <v>38192</v>
      </c>
      <c r="AU20" s="140">
        <v>38192</v>
      </c>
      <c r="AV20" s="140">
        <v>115286</v>
      </c>
      <c r="AW20" s="133">
        <v>132467</v>
      </c>
      <c r="AX20" s="133">
        <v>137000</v>
      </c>
      <c r="AZ20" s="133">
        <v>157090</v>
      </c>
      <c r="BA20" s="82"/>
      <c r="BB20" s="82"/>
      <c r="BC20" s="82"/>
      <c r="BD20" s="82"/>
      <c r="BE20" s="141"/>
      <c r="BF20" s="141"/>
      <c r="BG20" s="141"/>
      <c r="BH20" s="141"/>
      <c r="BI20" s="141"/>
      <c r="BJ20" s="141"/>
      <c r="BK20" s="141"/>
      <c r="BL20" s="141"/>
      <c r="BM20" s="142"/>
      <c r="BN20" s="142"/>
      <c r="BO20" s="142"/>
      <c r="BP20" s="142"/>
      <c r="BQ20" s="142"/>
      <c r="BR20" s="1"/>
      <c r="BS20" s="1"/>
      <c r="BT20" s="1"/>
      <c r="BU20" s="77"/>
      <c r="BV20" s="77"/>
      <c r="BW20" s="143"/>
      <c r="BX20" s="143"/>
      <c r="BY20" s="143"/>
      <c r="BZ20" s="143"/>
      <c r="CA20" s="144"/>
      <c r="CB20" s="144"/>
    </row>
    <row r="21" spans="1:80" s="136" customFormat="1" ht="15" customHeight="1">
      <c r="A21" s="137" t="s">
        <v>866</v>
      </c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 t="s">
        <v>867</v>
      </c>
      <c r="P21" s="137"/>
      <c r="Q21" s="137"/>
      <c r="R21" s="137"/>
      <c r="S21" s="137"/>
      <c r="T21" s="137" t="s">
        <v>828</v>
      </c>
      <c r="U21" s="137"/>
      <c r="V21" s="137" t="s">
        <v>153</v>
      </c>
      <c r="W21" s="137" t="s">
        <v>387</v>
      </c>
      <c r="X21" s="137" t="s">
        <v>155</v>
      </c>
      <c r="Y21" s="137" t="s">
        <v>658</v>
      </c>
      <c r="Z21" s="137" t="s">
        <v>156</v>
      </c>
      <c r="AA21" s="138" t="s">
        <v>854</v>
      </c>
      <c r="AB21" s="139" t="s">
        <v>868</v>
      </c>
      <c r="AC21" s="47" t="s">
        <v>869</v>
      </c>
      <c r="AD21" s="79">
        <v>3177</v>
      </c>
      <c r="AE21" s="79">
        <v>4085</v>
      </c>
      <c r="AF21" s="88">
        <v>4085</v>
      </c>
      <c r="AG21" s="137">
        <v>4020</v>
      </c>
      <c r="AH21" s="137">
        <v>6924</v>
      </c>
      <c r="AI21" s="137">
        <v>8351</v>
      </c>
      <c r="AJ21" s="145">
        <v>5837</v>
      </c>
      <c r="AK21" s="145">
        <v>5837</v>
      </c>
      <c r="AL21" s="137">
        <v>4996</v>
      </c>
      <c r="AM21" s="137">
        <v>6138</v>
      </c>
      <c r="AN21" s="137">
        <v>7864</v>
      </c>
      <c r="AO21" s="145">
        <v>8703</v>
      </c>
      <c r="AP21" s="145">
        <v>8703</v>
      </c>
      <c r="AQ21" s="140">
        <v>11127</v>
      </c>
      <c r="AR21" s="140">
        <v>13173</v>
      </c>
      <c r="AS21" s="140">
        <v>14750</v>
      </c>
      <c r="AT21" s="146">
        <v>26274</v>
      </c>
      <c r="AU21" s="146">
        <v>26274</v>
      </c>
      <c r="AV21" s="140">
        <v>23931</v>
      </c>
      <c r="AW21" s="133">
        <v>26156</v>
      </c>
      <c r="AX21" s="133">
        <v>25363</v>
      </c>
      <c r="AZ21" s="133">
        <v>28018</v>
      </c>
      <c r="BA21" s="82"/>
      <c r="BB21" s="82"/>
      <c r="BC21" s="82"/>
      <c r="BD21" s="82"/>
      <c r="BE21" s="141"/>
      <c r="BF21" s="141"/>
      <c r="BG21" s="141"/>
      <c r="BH21" s="141"/>
      <c r="BI21" s="141"/>
      <c r="BJ21" s="141"/>
      <c r="BK21" s="141"/>
      <c r="BL21" s="141"/>
      <c r="BM21" s="142"/>
      <c r="BN21" s="142"/>
      <c r="BO21" s="142"/>
      <c r="BP21" s="142"/>
      <c r="BQ21" s="142"/>
      <c r="BR21" s="1"/>
      <c r="BS21" s="1"/>
      <c r="BT21" s="1"/>
      <c r="BU21" s="77"/>
      <c r="BV21" s="77"/>
      <c r="BW21" s="143"/>
      <c r="BX21" s="143"/>
      <c r="BY21" s="143"/>
      <c r="BZ21" s="143"/>
      <c r="CA21" s="144"/>
      <c r="CB21" s="144"/>
    </row>
    <row r="22" spans="1:80" s="107" customFormat="1" ht="15" customHeight="1">
      <c r="A22" s="100" t="s">
        <v>870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 t="s">
        <v>871</v>
      </c>
      <c r="P22" s="100"/>
      <c r="Q22" s="100"/>
      <c r="R22" s="100"/>
      <c r="S22" s="100"/>
      <c r="T22" s="100" t="s">
        <v>828</v>
      </c>
      <c r="U22" s="100"/>
      <c r="V22" s="100" t="s">
        <v>153</v>
      </c>
      <c r="W22" s="100" t="s">
        <v>387</v>
      </c>
      <c r="X22" s="100" t="s">
        <v>155</v>
      </c>
      <c r="Y22" s="100" t="s">
        <v>658</v>
      </c>
      <c r="Z22" s="100" t="s">
        <v>156</v>
      </c>
      <c r="AA22" s="131" t="s">
        <v>872</v>
      </c>
      <c r="AB22" s="113" t="s">
        <v>873</v>
      </c>
      <c r="AC22" s="31" t="s">
        <v>874</v>
      </c>
      <c r="AD22" s="22">
        <v>25864</v>
      </c>
      <c r="AE22" s="22">
        <v>33877</v>
      </c>
      <c r="AF22" s="88">
        <v>33877</v>
      </c>
      <c r="AG22" s="132">
        <v>64768</v>
      </c>
      <c r="AH22" s="132">
        <v>68180</v>
      </c>
      <c r="AI22" s="132">
        <v>79235</v>
      </c>
      <c r="AJ22" s="132">
        <v>91461</v>
      </c>
      <c r="AK22" s="132">
        <v>91461</v>
      </c>
      <c r="AL22" s="132">
        <v>117100</v>
      </c>
      <c r="AM22" s="132">
        <v>119674</v>
      </c>
      <c r="AN22" s="132">
        <v>120065</v>
      </c>
      <c r="AO22" s="132">
        <v>120368</v>
      </c>
      <c r="AP22" s="132">
        <v>120368</v>
      </c>
      <c r="AQ22" s="133">
        <v>118971</v>
      </c>
      <c r="AR22" s="133">
        <v>126850</v>
      </c>
      <c r="AS22" s="133">
        <v>129505</v>
      </c>
      <c r="AT22" s="133">
        <v>139700</v>
      </c>
      <c r="AU22" s="133">
        <v>139700</v>
      </c>
      <c r="AV22" s="133">
        <v>82553</v>
      </c>
      <c r="AW22" s="133">
        <v>86823</v>
      </c>
      <c r="AX22" s="133">
        <v>90831</v>
      </c>
      <c r="AZ22" s="133">
        <v>84454</v>
      </c>
      <c r="BA22" s="48"/>
      <c r="BB22" s="48"/>
      <c r="BC22" s="48"/>
      <c r="BD22" s="48"/>
      <c r="BE22" s="93"/>
      <c r="BF22" s="93"/>
      <c r="BG22" s="93"/>
      <c r="BH22" s="93"/>
      <c r="BI22" s="93"/>
      <c r="BJ22" s="93"/>
      <c r="BK22" s="93"/>
      <c r="BL22" s="93"/>
      <c r="BM22" s="1"/>
      <c r="BN22" s="1"/>
      <c r="BO22" s="1"/>
      <c r="BP22" s="1"/>
      <c r="BQ22" s="1"/>
      <c r="BR22" s="1"/>
      <c r="BS22" s="1"/>
      <c r="BT22" s="1"/>
      <c r="BU22" s="14"/>
      <c r="BV22" s="14"/>
      <c r="BW22" s="32"/>
      <c r="BX22" s="32"/>
      <c r="BY22" s="32"/>
      <c r="BZ22" s="32"/>
    </row>
    <row r="23" spans="1:80" s="107" customFormat="1" ht="15" customHeight="1">
      <c r="A23" s="100" t="s">
        <v>875</v>
      </c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 t="s">
        <v>876</v>
      </c>
      <c r="P23" s="100"/>
      <c r="Q23" s="100"/>
      <c r="R23" s="100"/>
      <c r="S23" s="100"/>
      <c r="T23" s="100" t="s">
        <v>828</v>
      </c>
      <c r="U23" s="100"/>
      <c r="V23" s="100" t="s">
        <v>153</v>
      </c>
      <c r="W23" s="100" t="s">
        <v>387</v>
      </c>
      <c r="X23" s="100" t="s">
        <v>155</v>
      </c>
      <c r="Y23" s="100" t="s">
        <v>658</v>
      </c>
      <c r="Z23" s="100" t="s">
        <v>156</v>
      </c>
      <c r="AA23" s="131" t="s">
        <v>877</v>
      </c>
      <c r="AB23" s="113" t="s">
        <v>878</v>
      </c>
      <c r="AC23" s="31" t="s">
        <v>879</v>
      </c>
      <c r="AD23" s="22">
        <v>9028</v>
      </c>
      <c r="AE23" s="22">
        <v>9139</v>
      </c>
      <c r="AF23" s="88">
        <v>9139</v>
      </c>
      <c r="AG23" s="132">
        <v>9967</v>
      </c>
      <c r="AH23" s="132">
        <v>11428</v>
      </c>
      <c r="AI23" s="132">
        <v>13844</v>
      </c>
      <c r="AJ23" s="132">
        <v>13629</v>
      </c>
      <c r="AK23" s="132">
        <v>13629</v>
      </c>
      <c r="AL23" s="132">
        <v>15791</v>
      </c>
      <c r="AM23" s="132">
        <v>16400</v>
      </c>
      <c r="AN23" s="132">
        <v>19899</v>
      </c>
      <c r="AO23" s="132">
        <v>20206</v>
      </c>
      <c r="AP23" s="132">
        <v>20206</v>
      </c>
      <c r="AQ23" s="133">
        <v>43922</v>
      </c>
      <c r="AR23" s="133">
        <v>49587</v>
      </c>
      <c r="AS23" s="133">
        <v>64973</v>
      </c>
      <c r="AT23" s="133">
        <v>66489</v>
      </c>
      <c r="AU23" s="133">
        <v>66489</v>
      </c>
      <c r="AV23" s="133">
        <v>78659</v>
      </c>
      <c r="AW23" s="133">
        <v>87025</v>
      </c>
      <c r="AX23" s="133">
        <v>90814</v>
      </c>
      <c r="AZ23" s="133">
        <v>92030</v>
      </c>
      <c r="BA23" s="48"/>
      <c r="BB23" s="48"/>
      <c r="BC23" s="48"/>
      <c r="BD23" s="48"/>
      <c r="BE23" s="93"/>
      <c r="BF23" s="93"/>
      <c r="BG23" s="93"/>
      <c r="BH23" s="93"/>
      <c r="BI23" s="93"/>
      <c r="BJ23" s="93"/>
      <c r="BK23" s="93"/>
      <c r="BL23" s="93"/>
      <c r="BM23" s="1"/>
      <c r="BN23" s="1"/>
      <c r="BO23" s="1"/>
      <c r="BP23" s="1"/>
      <c r="BQ23" s="1"/>
      <c r="BR23" s="1"/>
      <c r="BS23" s="1"/>
      <c r="BT23" s="1"/>
      <c r="BU23" s="14"/>
      <c r="BV23" s="14"/>
      <c r="BW23" s="32"/>
      <c r="BX23" s="32"/>
      <c r="BY23" s="32"/>
      <c r="BZ23" s="32"/>
    </row>
    <row r="24" spans="1:80" s="107" customFormat="1" ht="15" customHeight="1">
      <c r="A24" s="100" t="s">
        <v>880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 t="s">
        <v>881</v>
      </c>
      <c r="P24" s="100"/>
      <c r="Q24" s="100"/>
      <c r="R24" s="100"/>
      <c r="S24" s="100"/>
      <c r="T24" s="100" t="s">
        <v>828</v>
      </c>
      <c r="U24" s="100"/>
      <c r="V24" s="100" t="s">
        <v>153</v>
      </c>
      <c r="W24" s="100" t="s">
        <v>387</v>
      </c>
      <c r="X24" s="100" t="s">
        <v>155</v>
      </c>
      <c r="Y24" s="100" t="s">
        <v>658</v>
      </c>
      <c r="Z24" s="100" t="s">
        <v>156</v>
      </c>
      <c r="AA24" s="131" t="s">
        <v>882</v>
      </c>
      <c r="AB24" s="113" t="s">
        <v>883</v>
      </c>
      <c r="AC24" s="31" t="s">
        <v>884</v>
      </c>
      <c r="AD24" s="22">
        <v>2963</v>
      </c>
      <c r="AE24" s="22">
        <v>3105</v>
      </c>
      <c r="AF24" s="88">
        <v>3105</v>
      </c>
      <c r="AG24" s="132">
        <v>2927</v>
      </c>
      <c r="AH24" s="132">
        <v>2910</v>
      </c>
      <c r="AI24" s="132">
        <v>2893</v>
      </c>
      <c r="AJ24" s="132">
        <v>2876</v>
      </c>
      <c r="AK24" s="132">
        <v>2876</v>
      </c>
      <c r="AL24" s="132">
        <v>4770</v>
      </c>
      <c r="AM24" s="132">
        <v>4743</v>
      </c>
      <c r="AN24" s="132">
        <v>4718</v>
      </c>
      <c r="AO24" s="132">
        <v>4691</v>
      </c>
      <c r="AP24" s="132">
        <v>4691</v>
      </c>
      <c r="AQ24" s="133">
        <v>6629</v>
      </c>
      <c r="AR24" s="133">
        <v>6779</v>
      </c>
      <c r="AS24" s="133">
        <v>9257</v>
      </c>
      <c r="AT24" s="147">
        <v>0</v>
      </c>
      <c r="AU24" s="147">
        <v>0</v>
      </c>
      <c r="BA24" s="48"/>
      <c r="BB24" s="48"/>
      <c r="BC24" s="48"/>
      <c r="BD24" s="48"/>
      <c r="BE24" s="93"/>
      <c r="BF24" s="93"/>
      <c r="BG24" s="93"/>
      <c r="BH24" s="93"/>
      <c r="BI24" s="93"/>
      <c r="BJ24" s="93"/>
      <c r="BK24" s="93"/>
      <c r="BL24" s="93"/>
      <c r="BM24" s="1"/>
      <c r="BN24" s="1"/>
      <c r="BO24" s="1"/>
      <c r="BP24" s="1"/>
      <c r="BQ24" s="1"/>
      <c r="BR24" s="1"/>
      <c r="BS24" s="1"/>
      <c r="BT24" s="1"/>
      <c r="BU24" s="14"/>
      <c r="BV24" s="14"/>
      <c r="BW24" s="32"/>
      <c r="BX24" s="32"/>
      <c r="BY24" s="32"/>
      <c r="BZ24" s="32"/>
    </row>
    <row r="25" spans="1:80" s="107" customFormat="1" ht="15" customHeight="1">
      <c r="A25" s="100" t="s">
        <v>885</v>
      </c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 t="s">
        <v>886</v>
      </c>
      <c r="P25" s="100"/>
      <c r="Q25" s="100"/>
      <c r="R25" s="100"/>
      <c r="S25" s="100"/>
      <c r="T25" s="100" t="s">
        <v>828</v>
      </c>
      <c r="U25" s="100"/>
      <c r="V25" s="100" t="s">
        <v>153</v>
      </c>
      <c r="W25" s="100" t="s">
        <v>387</v>
      </c>
      <c r="X25" s="100" t="s">
        <v>155</v>
      </c>
      <c r="Y25" s="100" t="s">
        <v>658</v>
      </c>
      <c r="Z25" s="100" t="s">
        <v>156</v>
      </c>
      <c r="AA25" s="131" t="s">
        <v>887</v>
      </c>
      <c r="AB25" s="113" t="s">
        <v>888</v>
      </c>
      <c r="AC25" s="31" t="s">
        <v>889</v>
      </c>
      <c r="AD25" s="22">
        <v>6803</v>
      </c>
      <c r="AE25" s="22">
        <v>6575</v>
      </c>
      <c r="AF25" s="88">
        <v>6575</v>
      </c>
      <c r="AG25" s="132">
        <v>6202</v>
      </c>
      <c r="AH25" s="132">
        <v>6661</v>
      </c>
      <c r="AI25" s="132">
        <v>5980</v>
      </c>
      <c r="AJ25" s="132">
        <v>5370</v>
      </c>
      <c r="AK25" s="132">
        <v>5370</v>
      </c>
      <c r="AL25" s="132">
        <v>14236</v>
      </c>
      <c r="AM25" s="132">
        <v>14010</v>
      </c>
      <c r="AN25" s="132">
        <v>12921</v>
      </c>
      <c r="AO25" s="132">
        <v>14108</v>
      </c>
      <c r="AP25" s="132">
        <v>14108</v>
      </c>
      <c r="AQ25" s="133">
        <v>16244</v>
      </c>
      <c r="AR25" s="133">
        <v>14542</v>
      </c>
      <c r="AS25" s="133">
        <v>27119</v>
      </c>
      <c r="AT25" s="133">
        <v>27465</v>
      </c>
      <c r="AU25" s="133">
        <v>27465</v>
      </c>
      <c r="AV25" s="133">
        <v>51866</v>
      </c>
      <c r="AW25" s="133">
        <v>50684</v>
      </c>
      <c r="AX25" s="133">
        <v>67994</v>
      </c>
      <c r="AZ25" s="133">
        <v>68276</v>
      </c>
      <c r="BA25" s="48"/>
      <c r="BB25" s="48"/>
      <c r="BC25" s="48"/>
      <c r="BD25" s="48"/>
      <c r="BE25" s="93"/>
      <c r="BF25" s="93"/>
      <c r="BG25" s="93"/>
      <c r="BH25" s="93"/>
      <c r="BI25" s="93"/>
      <c r="BJ25" s="93"/>
      <c r="BK25" s="93"/>
      <c r="BL25" s="93"/>
      <c r="BM25" s="1"/>
      <c r="BN25" s="1"/>
      <c r="BO25" s="1"/>
      <c r="BP25" s="1"/>
      <c r="BQ25" s="1"/>
      <c r="BR25" s="1"/>
      <c r="BS25" s="1"/>
      <c r="BT25" s="1"/>
      <c r="BU25" s="14"/>
      <c r="BV25" s="14"/>
      <c r="BW25" s="32"/>
      <c r="BX25" s="32"/>
      <c r="BY25" s="32"/>
      <c r="BZ25" s="32"/>
    </row>
    <row r="26" spans="1:80" s="107" customFormat="1" ht="15" customHeight="1">
      <c r="A26" s="100" t="s">
        <v>890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 t="s">
        <v>891</v>
      </c>
      <c r="P26" s="100"/>
      <c r="Q26" s="100"/>
      <c r="R26" s="100"/>
      <c r="S26" s="100"/>
      <c r="T26" s="100" t="s">
        <v>828</v>
      </c>
      <c r="U26" s="100"/>
      <c r="V26" s="100" t="s">
        <v>153</v>
      </c>
      <c r="W26" s="100" t="s">
        <v>387</v>
      </c>
      <c r="X26" s="100" t="s">
        <v>155</v>
      </c>
      <c r="Y26" s="100" t="s">
        <v>658</v>
      </c>
      <c r="Z26" s="100" t="s">
        <v>156</v>
      </c>
      <c r="AA26" s="131" t="s">
        <v>892</v>
      </c>
      <c r="AB26" s="113" t="s">
        <v>893</v>
      </c>
      <c r="AC26" s="31" t="s">
        <v>894</v>
      </c>
      <c r="AD26" s="22">
        <v>40677</v>
      </c>
      <c r="AE26" s="22">
        <v>41933</v>
      </c>
      <c r="AF26" s="88">
        <v>41933</v>
      </c>
      <c r="AG26" s="132">
        <v>32174</v>
      </c>
      <c r="AH26" s="132">
        <v>82109</v>
      </c>
      <c r="AI26" s="132">
        <v>81645</v>
      </c>
      <c r="AJ26" s="132">
        <v>81645</v>
      </c>
      <c r="AK26" s="132">
        <v>81645</v>
      </c>
      <c r="AL26" s="132">
        <v>114214</v>
      </c>
      <c r="AM26" s="132">
        <v>121353</v>
      </c>
      <c r="AN26" s="132">
        <v>122540</v>
      </c>
      <c r="AO26" s="132">
        <v>125420</v>
      </c>
      <c r="AP26" s="132">
        <v>125420</v>
      </c>
      <c r="AQ26" s="133">
        <v>129539</v>
      </c>
      <c r="AR26" s="133">
        <v>130196</v>
      </c>
      <c r="AS26" s="133">
        <v>162683</v>
      </c>
      <c r="AT26" s="133">
        <v>162149</v>
      </c>
      <c r="AU26" s="133">
        <v>162149</v>
      </c>
      <c r="AV26" s="133">
        <v>207373</v>
      </c>
      <c r="AW26" s="133">
        <v>203729</v>
      </c>
      <c r="AX26" s="133">
        <v>244261</v>
      </c>
      <c r="AZ26" s="133">
        <v>264935</v>
      </c>
      <c r="BA26" s="48"/>
      <c r="BB26" s="48"/>
      <c r="BC26" s="48"/>
      <c r="BD26" s="48"/>
      <c r="BE26" s="93"/>
      <c r="BF26" s="93"/>
      <c r="BG26" s="93"/>
      <c r="BH26" s="93"/>
      <c r="BI26" s="93"/>
      <c r="BJ26" s="93"/>
      <c r="BK26" s="93"/>
      <c r="BL26" s="93"/>
      <c r="BM26" s="1"/>
      <c r="BN26" s="1"/>
      <c r="BO26" s="1"/>
      <c r="BP26" s="1"/>
      <c r="BQ26" s="1"/>
      <c r="BR26" s="1"/>
      <c r="BS26" s="1"/>
      <c r="BT26" s="1"/>
      <c r="BU26" s="14"/>
      <c r="BV26" s="14"/>
      <c r="BW26" s="32"/>
      <c r="BX26" s="32"/>
      <c r="BY26" s="32"/>
      <c r="BZ26" s="32"/>
    </row>
    <row r="27" spans="1:80" s="107" customFormat="1" ht="15" customHeight="1">
      <c r="A27" s="100" t="s">
        <v>895</v>
      </c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 t="s">
        <v>896</v>
      </c>
      <c r="P27" s="100"/>
      <c r="Q27" s="100"/>
      <c r="R27" s="100"/>
      <c r="S27" s="100"/>
      <c r="T27" s="100" t="s">
        <v>828</v>
      </c>
      <c r="U27" s="100"/>
      <c r="V27" s="100" t="s">
        <v>153</v>
      </c>
      <c r="W27" s="100" t="s">
        <v>387</v>
      </c>
      <c r="X27" s="100" t="s">
        <v>155</v>
      </c>
      <c r="Y27" s="100" t="s">
        <v>658</v>
      </c>
      <c r="Z27" s="100" t="s">
        <v>156</v>
      </c>
      <c r="AA27" s="131" t="s">
        <v>897</v>
      </c>
      <c r="AB27" s="113" t="s">
        <v>898</v>
      </c>
      <c r="AC27" s="31" t="s">
        <v>899</v>
      </c>
      <c r="AD27" s="22">
        <v>269993</v>
      </c>
      <c r="AE27" s="22">
        <v>255434</v>
      </c>
      <c r="AF27" s="88">
        <v>255434</v>
      </c>
      <c r="AG27" s="132">
        <v>282060</v>
      </c>
      <c r="AH27" s="132">
        <v>327758</v>
      </c>
      <c r="AI27" s="132">
        <v>364671</v>
      </c>
      <c r="AJ27" s="135">
        <v>364245</v>
      </c>
      <c r="AK27" s="135">
        <v>364245</v>
      </c>
      <c r="AL27" s="132">
        <v>409970</v>
      </c>
      <c r="AM27" s="132">
        <v>456402</v>
      </c>
      <c r="AN27" s="132">
        <v>490866</v>
      </c>
      <c r="AO27" s="132">
        <v>506812</v>
      </c>
      <c r="AP27" s="132">
        <v>506812</v>
      </c>
      <c r="AQ27" s="133">
        <v>543714</v>
      </c>
      <c r="AR27" s="133">
        <v>578824</v>
      </c>
      <c r="AS27" s="133">
        <v>711432</v>
      </c>
      <c r="AT27" s="133">
        <v>717124</v>
      </c>
      <c r="AU27" s="133">
        <v>717124</v>
      </c>
      <c r="AV27" s="133">
        <v>796662</v>
      </c>
      <c r="AW27" s="133">
        <v>824767</v>
      </c>
      <c r="AX27" s="133">
        <v>917943</v>
      </c>
      <c r="AZ27" s="133">
        <v>965076</v>
      </c>
      <c r="BA27" s="48"/>
      <c r="BB27" s="48"/>
      <c r="BC27" s="48"/>
      <c r="BD27" s="48"/>
      <c r="BE27" s="93"/>
      <c r="BF27" s="93"/>
      <c r="BG27" s="93"/>
      <c r="BH27" s="93"/>
      <c r="BI27" s="93"/>
      <c r="BJ27" s="93"/>
      <c r="BK27" s="93"/>
      <c r="BL27" s="93"/>
      <c r="BM27" s="1"/>
      <c r="BN27" s="1"/>
      <c r="BO27" s="1"/>
      <c r="BP27" s="1"/>
      <c r="BQ27" s="1"/>
      <c r="BR27" s="1"/>
      <c r="BS27" s="1"/>
      <c r="BT27" s="1"/>
      <c r="BU27" s="14"/>
      <c r="BV27" s="14"/>
      <c r="BW27" s="32"/>
      <c r="BX27" s="32"/>
      <c r="BY27" s="32"/>
      <c r="BZ27" s="32"/>
    </row>
    <row r="28" spans="1:80" s="107" customFormat="1" ht="15" customHeight="1">
      <c r="A28" s="108" t="s">
        <v>900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 t="s">
        <v>901</v>
      </c>
      <c r="P28" s="108"/>
      <c r="Q28" s="108"/>
      <c r="R28" s="108"/>
      <c r="S28" s="108"/>
      <c r="T28" s="108" t="s">
        <v>148</v>
      </c>
      <c r="U28" s="108"/>
      <c r="V28" s="108" t="s">
        <v>149</v>
      </c>
      <c r="W28" s="108"/>
      <c r="X28" s="108"/>
      <c r="Y28" s="108" t="s">
        <v>658</v>
      </c>
      <c r="Z28" s="108"/>
      <c r="AA28" s="130" t="s">
        <v>902</v>
      </c>
      <c r="AB28" s="148"/>
      <c r="AC28" s="18"/>
      <c r="AD28" s="18"/>
      <c r="AE28" s="18"/>
      <c r="AF28" s="84"/>
      <c r="BA28" s="64"/>
      <c r="BB28" s="64"/>
      <c r="BC28" s="64"/>
      <c r="BD28" s="64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8"/>
      <c r="BV28" s="18"/>
    </row>
    <row r="29" spans="1:80" s="107" customFormat="1" ht="15" customHeight="1">
      <c r="A29" s="108" t="s">
        <v>903</v>
      </c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 t="s">
        <v>904</v>
      </c>
      <c r="P29" s="108"/>
      <c r="Q29" s="108"/>
      <c r="R29" s="108"/>
      <c r="S29" s="108"/>
      <c r="T29" s="108" t="s">
        <v>148</v>
      </c>
      <c r="U29" s="108"/>
      <c r="V29" s="108" t="s">
        <v>149</v>
      </c>
      <c r="W29" s="108"/>
      <c r="X29" s="108"/>
      <c r="Y29" s="108" t="s">
        <v>658</v>
      </c>
      <c r="Z29" s="108"/>
      <c r="AA29" s="130" t="s">
        <v>905</v>
      </c>
      <c r="AB29" s="148"/>
      <c r="AC29" s="18"/>
      <c r="AD29" s="18"/>
      <c r="AE29" s="18"/>
      <c r="AF29" s="84"/>
      <c r="BA29" s="64"/>
      <c r="BB29" s="64"/>
      <c r="BC29" s="64"/>
      <c r="BD29" s="64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8"/>
      <c r="BV29" s="18"/>
    </row>
    <row r="30" spans="1:80" s="107" customFormat="1" ht="15" customHeight="1">
      <c r="A30" s="100" t="s">
        <v>906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 t="s">
        <v>907</v>
      </c>
      <c r="P30" s="100"/>
      <c r="Q30" s="100"/>
      <c r="R30" s="100"/>
      <c r="S30" s="100"/>
      <c r="T30" s="100" t="s">
        <v>828</v>
      </c>
      <c r="U30" s="100"/>
      <c r="V30" s="100" t="s">
        <v>153</v>
      </c>
      <c r="W30" s="100" t="s">
        <v>387</v>
      </c>
      <c r="X30" s="100" t="s">
        <v>155</v>
      </c>
      <c r="Y30" s="100" t="s">
        <v>658</v>
      </c>
      <c r="Z30" s="100" t="s">
        <v>156</v>
      </c>
      <c r="AA30" s="131" t="s">
        <v>908</v>
      </c>
      <c r="AB30" s="113" t="s">
        <v>909</v>
      </c>
      <c r="AC30" s="31" t="s">
        <v>910</v>
      </c>
      <c r="AD30" s="22">
        <v>4835</v>
      </c>
      <c r="AE30" s="22">
        <v>1990</v>
      </c>
      <c r="AF30" s="88">
        <v>1990</v>
      </c>
      <c r="AG30" s="132">
        <v>2265</v>
      </c>
      <c r="AH30" s="132">
        <v>1440</v>
      </c>
      <c r="AI30" s="132">
        <v>2950</v>
      </c>
      <c r="AJ30" s="132">
        <v>4304</v>
      </c>
      <c r="AK30" s="132">
        <v>4304</v>
      </c>
      <c r="AL30" s="132">
        <v>4684</v>
      </c>
      <c r="AM30" s="132">
        <v>5520</v>
      </c>
      <c r="AN30" s="132">
        <v>4655</v>
      </c>
      <c r="AO30" s="132">
        <v>5948</v>
      </c>
      <c r="AP30" s="132">
        <v>5948</v>
      </c>
      <c r="AQ30" s="133">
        <v>7660</v>
      </c>
      <c r="AR30" s="133">
        <v>7696</v>
      </c>
      <c r="AS30" s="133">
        <v>6447</v>
      </c>
      <c r="AT30" s="133">
        <v>6028</v>
      </c>
      <c r="AU30" s="133">
        <v>6028</v>
      </c>
      <c r="AV30" s="133">
        <v>13693</v>
      </c>
      <c r="AW30" s="133">
        <v>9022</v>
      </c>
      <c r="AX30" s="133">
        <v>7361</v>
      </c>
      <c r="AZ30" s="133">
        <v>7356</v>
      </c>
      <c r="BA30" s="48"/>
      <c r="BB30" s="48"/>
      <c r="BC30" s="48"/>
      <c r="BD30" s="48"/>
      <c r="BE30" s="93"/>
      <c r="BF30" s="93"/>
      <c r="BG30" s="93"/>
      <c r="BH30" s="93"/>
      <c r="BI30" s="93"/>
      <c r="BJ30" s="93"/>
      <c r="BK30" s="93"/>
      <c r="BL30" s="93"/>
      <c r="BM30" s="1"/>
      <c r="BN30" s="1"/>
      <c r="BO30" s="1"/>
      <c r="BP30" s="1"/>
      <c r="BQ30" s="1"/>
      <c r="BR30" s="1"/>
      <c r="BS30" s="1"/>
      <c r="BT30" s="1"/>
      <c r="BU30" s="14"/>
      <c r="BV30" s="14"/>
      <c r="BW30" s="32"/>
      <c r="BX30" s="32"/>
      <c r="BY30" s="32"/>
      <c r="BZ30" s="32"/>
    </row>
    <row r="31" spans="1:80" ht="15" customHeight="1">
      <c r="A31" s="13" t="s">
        <v>911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 t="s">
        <v>912</v>
      </c>
      <c r="P31" s="13"/>
      <c r="Q31" s="13"/>
      <c r="R31" s="13"/>
      <c r="S31" s="13"/>
      <c r="T31" s="13" t="s">
        <v>828</v>
      </c>
      <c r="U31" s="13"/>
      <c r="V31" s="13" t="s">
        <v>153</v>
      </c>
      <c r="W31" s="13" t="s">
        <v>387</v>
      </c>
      <c r="X31" s="13" t="s">
        <v>155</v>
      </c>
      <c r="Y31" s="13"/>
      <c r="Z31" s="13" t="s">
        <v>156</v>
      </c>
      <c r="AA31" s="13" t="s">
        <v>913</v>
      </c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47">
        <v>9024</v>
      </c>
      <c r="AO31" s="22">
        <v>8949</v>
      </c>
      <c r="AP31" s="22">
        <v>8949</v>
      </c>
      <c r="AQ31" s="27">
        <v>8795</v>
      </c>
      <c r="AR31" s="27">
        <v>8665</v>
      </c>
      <c r="AU31" s="27">
        <v>0</v>
      </c>
      <c r="AX31" s="27">
        <v>15451</v>
      </c>
      <c r="AZ31" s="27">
        <v>15110</v>
      </c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"/>
      <c r="BN31" s="1"/>
      <c r="BO31" s="1"/>
      <c r="BP31" s="1"/>
      <c r="BQ31" s="1"/>
      <c r="BR31" s="1"/>
      <c r="BS31" s="1"/>
      <c r="BT31" s="1"/>
      <c r="BU31" s="14"/>
      <c r="BV31" s="14"/>
      <c r="BW31" s="14"/>
      <c r="BX31" s="14"/>
      <c r="BY31" s="14"/>
      <c r="BZ31" s="14"/>
    </row>
    <row r="32" spans="1:80" s="107" customFormat="1" ht="15" customHeight="1">
      <c r="A32" s="100" t="s">
        <v>914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 t="s">
        <v>915</v>
      </c>
      <c r="P32" s="100"/>
      <c r="Q32" s="100"/>
      <c r="R32" s="100"/>
      <c r="S32" s="100"/>
      <c r="T32" s="100" t="s">
        <v>828</v>
      </c>
      <c r="U32" s="100"/>
      <c r="V32" s="100" t="s">
        <v>153</v>
      </c>
      <c r="W32" s="100" t="s">
        <v>387</v>
      </c>
      <c r="X32" s="100" t="s">
        <v>155</v>
      </c>
      <c r="Y32" s="100" t="s">
        <v>658</v>
      </c>
      <c r="Z32" s="100" t="s">
        <v>156</v>
      </c>
      <c r="AA32" s="131" t="s">
        <v>916</v>
      </c>
      <c r="AB32" s="113" t="s">
        <v>917</v>
      </c>
      <c r="AC32" s="31" t="s">
        <v>918</v>
      </c>
      <c r="AD32" s="22">
        <v>14303</v>
      </c>
      <c r="AE32" s="22">
        <v>0</v>
      </c>
      <c r="AF32" s="88">
        <v>0</v>
      </c>
      <c r="AG32" s="32"/>
      <c r="AH32" s="32"/>
      <c r="AI32" s="32"/>
      <c r="AJ32" s="32"/>
      <c r="AK32" s="32"/>
      <c r="AL32" s="32"/>
      <c r="AM32" s="32"/>
      <c r="AN32" s="132"/>
      <c r="AO32" s="32"/>
      <c r="AP32" s="32"/>
      <c r="BA32" s="48"/>
      <c r="BB32" s="48"/>
      <c r="BC32" s="48"/>
      <c r="BD32" s="48"/>
      <c r="BE32" s="93"/>
      <c r="BF32" s="93"/>
      <c r="BG32" s="93"/>
      <c r="BH32" s="93"/>
      <c r="BI32" s="93"/>
      <c r="BJ32" s="93"/>
      <c r="BK32" s="93"/>
      <c r="BL32" s="93"/>
      <c r="BM32" s="1"/>
      <c r="BN32" s="1"/>
      <c r="BO32" s="1"/>
      <c r="BP32" s="1"/>
      <c r="BQ32" s="1"/>
      <c r="BR32" s="1"/>
      <c r="BS32" s="1"/>
      <c r="BT32" s="1"/>
      <c r="BU32" s="14"/>
      <c r="BV32" s="14"/>
      <c r="BW32" s="32"/>
      <c r="BX32" s="32"/>
      <c r="BY32" s="32"/>
      <c r="BZ32" s="32"/>
    </row>
    <row r="33" spans="1:78" s="107" customFormat="1" ht="15" customHeight="1">
      <c r="A33" s="100" t="s">
        <v>919</v>
      </c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 t="s">
        <v>920</v>
      </c>
      <c r="P33" s="100"/>
      <c r="Q33" s="100"/>
      <c r="R33" s="100"/>
      <c r="S33" s="100"/>
      <c r="T33" s="100" t="s">
        <v>828</v>
      </c>
      <c r="U33" s="100"/>
      <c r="V33" s="100" t="s">
        <v>153</v>
      </c>
      <c r="W33" s="100" t="s">
        <v>387</v>
      </c>
      <c r="X33" s="100" t="s">
        <v>155</v>
      </c>
      <c r="Y33" s="100" t="s">
        <v>658</v>
      </c>
      <c r="Z33" s="100" t="s">
        <v>156</v>
      </c>
      <c r="AA33" s="131" t="s">
        <v>216</v>
      </c>
      <c r="AB33" s="113" t="s">
        <v>921</v>
      </c>
      <c r="AC33" s="31" t="s">
        <v>922</v>
      </c>
      <c r="AD33" s="22">
        <v>2281</v>
      </c>
      <c r="AE33" s="22">
        <v>2733</v>
      </c>
      <c r="AF33" s="88">
        <v>2733</v>
      </c>
      <c r="AG33" s="132">
        <v>953</v>
      </c>
      <c r="AH33" s="132">
        <v>1413</v>
      </c>
      <c r="AI33" s="132">
        <v>3056</v>
      </c>
      <c r="AJ33" s="132">
        <v>2790</v>
      </c>
      <c r="AK33" s="132">
        <v>2790</v>
      </c>
      <c r="AL33" s="132">
        <v>2348</v>
      </c>
      <c r="AM33" s="132">
        <v>3158</v>
      </c>
      <c r="AN33" s="132">
        <v>5736</v>
      </c>
      <c r="AO33" s="132">
        <v>6125</v>
      </c>
      <c r="AP33" s="132">
        <v>6125</v>
      </c>
      <c r="AQ33" s="133">
        <v>10229</v>
      </c>
      <c r="AR33" s="133">
        <v>11637</v>
      </c>
      <c r="AS33" s="133">
        <v>12474</v>
      </c>
      <c r="AT33" s="133">
        <v>13689</v>
      </c>
      <c r="AU33" s="133">
        <v>13689</v>
      </c>
      <c r="AV33" s="133">
        <v>14247</v>
      </c>
      <c r="AW33" s="133">
        <v>12361</v>
      </c>
      <c r="AX33" s="133">
        <v>17348</v>
      </c>
      <c r="AZ33" s="133">
        <v>17685</v>
      </c>
      <c r="BA33" s="48"/>
      <c r="BB33" s="48"/>
      <c r="BC33" s="48"/>
      <c r="BD33" s="48"/>
      <c r="BE33" s="93"/>
      <c r="BF33" s="93"/>
      <c r="BG33" s="93"/>
      <c r="BH33" s="93"/>
      <c r="BI33" s="93"/>
      <c r="BJ33" s="93"/>
      <c r="BK33" s="93"/>
      <c r="BL33" s="93"/>
      <c r="BM33" s="1"/>
      <c r="BN33" s="1"/>
      <c r="BO33" s="1"/>
      <c r="BP33" s="1"/>
      <c r="BQ33" s="1"/>
      <c r="BR33" s="1"/>
      <c r="BS33" s="1"/>
      <c r="BT33" s="1"/>
      <c r="BU33" s="14"/>
      <c r="BV33" s="14"/>
      <c r="BW33" s="32"/>
      <c r="BX33" s="32"/>
      <c r="BY33" s="32"/>
      <c r="BZ33" s="32"/>
    </row>
    <row r="34" spans="1:78" s="107" customFormat="1" ht="15" customHeight="1">
      <c r="A34" s="100" t="s">
        <v>923</v>
      </c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 t="s">
        <v>924</v>
      </c>
      <c r="P34" s="100"/>
      <c r="Q34" s="100"/>
      <c r="R34" s="100"/>
      <c r="S34" s="100"/>
      <c r="T34" s="100" t="s">
        <v>828</v>
      </c>
      <c r="U34" s="100"/>
      <c r="V34" s="100" t="s">
        <v>153</v>
      </c>
      <c r="W34" s="100" t="s">
        <v>387</v>
      </c>
      <c r="X34" s="100" t="s">
        <v>155</v>
      </c>
      <c r="Y34" s="100" t="s">
        <v>658</v>
      </c>
      <c r="Z34" s="100" t="s">
        <v>156</v>
      </c>
      <c r="AA34" s="131" t="s">
        <v>219</v>
      </c>
      <c r="AB34" s="113" t="s">
        <v>925</v>
      </c>
      <c r="AC34" s="31"/>
      <c r="AD34" s="22">
        <v>0</v>
      </c>
      <c r="AE34" s="22">
        <v>0</v>
      </c>
      <c r="AF34" s="88">
        <v>0</v>
      </c>
      <c r="AG34" s="32"/>
      <c r="AH34" s="32"/>
      <c r="AI34" s="32"/>
      <c r="AJ34" s="135">
        <v>0</v>
      </c>
      <c r="AK34" s="135">
        <v>0</v>
      </c>
      <c r="AL34" s="32"/>
      <c r="AM34" s="32"/>
      <c r="AN34" s="132">
        <v>802</v>
      </c>
      <c r="AO34" s="132">
        <v>2322</v>
      </c>
      <c r="AP34" s="132">
        <v>2322</v>
      </c>
      <c r="AQ34" s="133">
        <v>2541</v>
      </c>
      <c r="AR34" s="133">
        <v>2602</v>
      </c>
      <c r="AS34" s="133">
        <v>2844</v>
      </c>
      <c r="AT34" s="133">
        <v>3053</v>
      </c>
      <c r="AU34" s="133">
        <v>3053</v>
      </c>
      <c r="AV34" s="133">
        <v>5372</v>
      </c>
      <c r="AW34" s="133">
        <v>6202</v>
      </c>
      <c r="AX34" s="133">
        <v>6790</v>
      </c>
      <c r="AZ34" s="133">
        <v>8250</v>
      </c>
      <c r="BA34" s="48"/>
      <c r="BB34" s="48"/>
      <c r="BC34" s="48"/>
      <c r="BD34" s="48"/>
      <c r="BE34" s="93"/>
      <c r="BF34" s="93"/>
      <c r="BG34" s="93"/>
      <c r="BH34" s="93"/>
      <c r="BI34" s="93"/>
      <c r="BJ34" s="93"/>
      <c r="BK34" s="93"/>
      <c r="BL34" s="93"/>
      <c r="BM34" s="1"/>
      <c r="BN34" s="1"/>
      <c r="BO34" s="1"/>
      <c r="BP34" s="1"/>
      <c r="BQ34" s="1"/>
      <c r="BR34" s="1"/>
      <c r="BS34" s="1"/>
      <c r="BT34" s="1"/>
      <c r="BU34" s="14"/>
      <c r="BV34" s="14"/>
      <c r="BW34" s="32"/>
      <c r="BX34" s="32"/>
      <c r="BY34" s="32"/>
      <c r="BZ34" s="32"/>
    </row>
    <row r="35" spans="1:78" s="107" customFormat="1" ht="15" customHeight="1">
      <c r="A35" s="100" t="s">
        <v>926</v>
      </c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 t="s">
        <v>927</v>
      </c>
      <c r="P35" s="100"/>
      <c r="Q35" s="100"/>
      <c r="R35" s="100"/>
      <c r="S35" s="100"/>
      <c r="T35" s="100" t="s">
        <v>828</v>
      </c>
      <c r="U35" s="100"/>
      <c r="V35" s="100" t="s">
        <v>153</v>
      </c>
      <c r="W35" s="100" t="s">
        <v>387</v>
      </c>
      <c r="X35" s="100" t="s">
        <v>155</v>
      </c>
      <c r="Y35" s="100" t="s">
        <v>658</v>
      </c>
      <c r="Z35" s="100" t="s">
        <v>156</v>
      </c>
      <c r="AA35" s="131" t="s">
        <v>928</v>
      </c>
      <c r="AB35" s="113" t="s">
        <v>929</v>
      </c>
      <c r="AC35" s="31" t="s">
        <v>930</v>
      </c>
      <c r="AD35" s="22">
        <v>21240</v>
      </c>
      <c r="AE35" s="22">
        <v>19834</v>
      </c>
      <c r="AF35" s="88">
        <v>19834</v>
      </c>
      <c r="AG35" s="132">
        <v>20601</v>
      </c>
      <c r="AH35" s="132">
        <v>23609</v>
      </c>
      <c r="AI35" s="132">
        <v>25445</v>
      </c>
      <c r="AJ35" s="132">
        <v>27334</v>
      </c>
      <c r="AK35" s="132">
        <v>27334</v>
      </c>
      <c r="AL35" s="132">
        <v>33620</v>
      </c>
      <c r="AM35" s="132">
        <v>37206</v>
      </c>
      <c r="AN35" s="132">
        <v>44236</v>
      </c>
      <c r="AO35" s="135">
        <v>46979</v>
      </c>
      <c r="AP35" s="135">
        <v>46979</v>
      </c>
      <c r="AQ35" s="133">
        <v>51988</v>
      </c>
      <c r="AR35" s="133">
        <v>60580</v>
      </c>
      <c r="AS35" s="133">
        <v>77358</v>
      </c>
      <c r="AT35" s="133">
        <v>81165</v>
      </c>
      <c r="AU35" s="133">
        <v>81165</v>
      </c>
      <c r="AV35" s="133">
        <v>97264</v>
      </c>
      <c r="AW35" s="133">
        <v>104785</v>
      </c>
      <c r="AX35" s="133">
        <v>114477</v>
      </c>
      <c r="AZ35" s="133">
        <v>117711</v>
      </c>
      <c r="BA35" s="48"/>
      <c r="BB35" s="48"/>
      <c r="BC35" s="48"/>
      <c r="BD35" s="48"/>
      <c r="BE35" s="93"/>
      <c r="BF35" s="93"/>
      <c r="BG35" s="93"/>
      <c r="BH35" s="93"/>
      <c r="BI35" s="93"/>
      <c r="BJ35" s="93"/>
      <c r="BK35" s="93"/>
      <c r="BL35" s="93"/>
      <c r="BM35" s="1"/>
      <c r="BN35" s="1"/>
      <c r="BO35" s="1"/>
      <c r="BP35" s="1"/>
      <c r="BQ35" s="1"/>
      <c r="BR35" s="1"/>
      <c r="BS35" s="1"/>
      <c r="BT35" s="1"/>
      <c r="BU35" s="14"/>
      <c r="BV35" s="14"/>
      <c r="BW35" s="32"/>
      <c r="BX35" s="32"/>
      <c r="BY35" s="32"/>
      <c r="BZ35" s="32"/>
    </row>
    <row r="36" spans="1:78" s="107" customFormat="1" ht="15" customHeight="1">
      <c r="A36" s="100" t="s">
        <v>931</v>
      </c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 t="s">
        <v>932</v>
      </c>
      <c r="P36" s="100"/>
      <c r="Q36" s="100"/>
      <c r="R36" s="100"/>
      <c r="S36" s="100"/>
      <c r="T36" s="100" t="s">
        <v>828</v>
      </c>
      <c r="U36" s="100"/>
      <c r="V36" s="100" t="s">
        <v>153</v>
      </c>
      <c r="W36" s="100" t="s">
        <v>387</v>
      </c>
      <c r="X36" s="100" t="s">
        <v>155</v>
      </c>
      <c r="Y36" s="100" t="s">
        <v>658</v>
      </c>
      <c r="Z36" s="100" t="s">
        <v>156</v>
      </c>
      <c r="AA36" s="131" t="s">
        <v>225</v>
      </c>
      <c r="AB36" s="113" t="s">
        <v>933</v>
      </c>
      <c r="AC36" s="31" t="s">
        <v>878</v>
      </c>
      <c r="AD36" s="22">
        <v>12712</v>
      </c>
      <c r="AE36" s="22">
        <v>7201</v>
      </c>
      <c r="AF36" s="88">
        <v>7201</v>
      </c>
      <c r="AG36" s="132">
        <v>7478</v>
      </c>
      <c r="AH36" s="132">
        <v>7468</v>
      </c>
      <c r="AI36" s="132">
        <v>12688</v>
      </c>
      <c r="AJ36" s="132">
        <v>7314</v>
      </c>
      <c r="AK36" s="132">
        <v>7314</v>
      </c>
      <c r="AL36" s="132">
        <v>7609</v>
      </c>
      <c r="AM36" s="132">
        <v>8125</v>
      </c>
      <c r="AN36" s="132">
        <v>13649</v>
      </c>
      <c r="AO36" s="132">
        <v>8189</v>
      </c>
      <c r="AP36" s="132">
        <v>8189</v>
      </c>
      <c r="AQ36" s="133">
        <v>8481</v>
      </c>
      <c r="AR36" s="133">
        <v>8689</v>
      </c>
      <c r="AS36" s="133">
        <v>15287</v>
      </c>
      <c r="AT36" s="133">
        <v>9578</v>
      </c>
      <c r="AU36" s="133">
        <v>9578</v>
      </c>
      <c r="AV36" s="133">
        <v>9184</v>
      </c>
      <c r="AW36" s="133">
        <v>9101</v>
      </c>
      <c r="AX36" s="133">
        <v>18401</v>
      </c>
      <c r="AZ36" s="133">
        <v>10762</v>
      </c>
      <c r="BA36" s="48"/>
      <c r="BB36" s="48"/>
      <c r="BC36" s="48"/>
      <c r="BD36" s="48"/>
      <c r="BE36" s="93"/>
      <c r="BF36" s="93"/>
      <c r="BG36" s="93"/>
      <c r="BH36" s="93"/>
      <c r="BI36" s="93"/>
      <c r="BJ36" s="93"/>
      <c r="BK36" s="93"/>
      <c r="BL36" s="93"/>
      <c r="BM36" s="1"/>
      <c r="BN36" s="1"/>
      <c r="BO36" s="1"/>
      <c r="BP36" s="1"/>
      <c r="BQ36" s="1"/>
      <c r="BR36" s="1"/>
      <c r="BS36" s="1"/>
      <c r="BT36" s="1"/>
      <c r="BU36" s="14"/>
      <c r="BV36" s="14"/>
      <c r="BW36" s="32"/>
      <c r="BX36" s="32"/>
      <c r="BY36" s="32"/>
      <c r="BZ36" s="32"/>
    </row>
    <row r="37" spans="1:78" s="107" customFormat="1" ht="15" customHeight="1">
      <c r="A37" s="100" t="s">
        <v>934</v>
      </c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 t="s">
        <v>935</v>
      </c>
      <c r="P37" s="100"/>
      <c r="Q37" s="100"/>
      <c r="R37" s="100"/>
      <c r="S37" s="100"/>
      <c r="T37" s="100" t="s">
        <v>828</v>
      </c>
      <c r="U37" s="100"/>
      <c r="V37" s="100" t="s">
        <v>153</v>
      </c>
      <c r="W37" s="100" t="s">
        <v>387</v>
      </c>
      <c r="X37" s="100" t="s">
        <v>155</v>
      </c>
      <c r="Y37" s="100" t="s">
        <v>658</v>
      </c>
      <c r="Z37" s="100" t="s">
        <v>156</v>
      </c>
      <c r="AA37" s="131" t="s">
        <v>228</v>
      </c>
      <c r="AB37" s="113" t="s">
        <v>936</v>
      </c>
      <c r="AC37" s="31" t="s">
        <v>937</v>
      </c>
      <c r="AD37" s="22">
        <v>7729</v>
      </c>
      <c r="AE37" s="22">
        <v>7914</v>
      </c>
      <c r="AF37" s="88">
        <v>7914</v>
      </c>
      <c r="AG37" s="132">
        <v>8400</v>
      </c>
      <c r="AH37" s="132">
        <v>9157</v>
      </c>
      <c r="AI37" s="132">
        <v>9863</v>
      </c>
      <c r="AJ37" s="132">
        <v>10297</v>
      </c>
      <c r="AK37" s="132">
        <v>10297</v>
      </c>
      <c r="AL37" s="132">
        <v>12577</v>
      </c>
      <c r="AM37" s="132">
        <v>13422</v>
      </c>
      <c r="AN37" s="132">
        <v>14494</v>
      </c>
      <c r="AO37" s="132">
        <v>15052</v>
      </c>
      <c r="AP37" s="132">
        <v>15052</v>
      </c>
      <c r="AQ37" s="133">
        <v>17312</v>
      </c>
      <c r="AR37" s="133">
        <v>19665</v>
      </c>
      <c r="AS37" s="133">
        <v>22028</v>
      </c>
      <c r="AT37" s="133">
        <v>22297</v>
      </c>
      <c r="AU37" s="133">
        <v>22297</v>
      </c>
      <c r="AV37" s="133">
        <v>24436</v>
      </c>
      <c r="AW37" s="133">
        <v>26625</v>
      </c>
      <c r="AX37" s="133">
        <v>28944</v>
      </c>
      <c r="AZ37" s="133">
        <v>30795</v>
      </c>
      <c r="BA37" s="48"/>
      <c r="BB37" s="48"/>
      <c r="BC37" s="48"/>
      <c r="BD37" s="48"/>
      <c r="BE37" s="93"/>
      <c r="BF37" s="93"/>
      <c r="BG37" s="93"/>
      <c r="BH37" s="93"/>
      <c r="BI37" s="93"/>
      <c r="BJ37" s="93"/>
      <c r="BK37" s="93"/>
      <c r="BL37" s="93"/>
      <c r="BM37" s="1"/>
      <c r="BN37" s="1"/>
      <c r="BO37" s="1"/>
      <c r="BP37" s="1"/>
      <c r="BQ37" s="1"/>
      <c r="BR37" s="1"/>
      <c r="BS37" s="1"/>
      <c r="BT37" s="1"/>
      <c r="BU37" s="14"/>
      <c r="BV37" s="14"/>
      <c r="BW37" s="32"/>
      <c r="BX37" s="32"/>
      <c r="BY37" s="32"/>
      <c r="BZ37" s="32"/>
    </row>
    <row r="38" spans="1:78" s="107" customFormat="1" ht="15" customHeight="1">
      <c r="A38" s="100" t="s">
        <v>938</v>
      </c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 t="s">
        <v>939</v>
      </c>
      <c r="P38" s="100"/>
      <c r="Q38" s="100"/>
      <c r="R38" s="100"/>
      <c r="S38" s="100"/>
      <c r="T38" s="100" t="s">
        <v>828</v>
      </c>
      <c r="U38" s="100"/>
      <c r="V38" s="100" t="s">
        <v>153</v>
      </c>
      <c r="W38" s="100" t="s">
        <v>387</v>
      </c>
      <c r="X38" s="100" t="s">
        <v>155</v>
      </c>
      <c r="Y38" s="100" t="s">
        <v>658</v>
      </c>
      <c r="Z38" s="100" t="s">
        <v>156</v>
      </c>
      <c r="AA38" s="131" t="s">
        <v>940</v>
      </c>
      <c r="AB38" s="113" t="s">
        <v>941</v>
      </c>
      <c r="AC38" s="31" t="s">
        <v>942</v>
      </c>
      <c r="AD38" s="22">
        <v>63100</v>
      </c>
      <c r="AE38" s="22">
        <v>39672</v>
      </c>
      <c r="AF38" s="88">
        <v>39672</v>
      </c>
      <c r="AG38" s="132">
        <v>39697</v>
      </c>
      <c r="AH38" s="132">
        <v>43087</v>
      </c>
      <c r="AI38" s="132">
        <v>54002</v>
      </c>
      <c r="AJ38" s="132">
        <v>52039</v>
      </c>
      <c r="AK38" s="132">
        <v>52039</v>
      </c>
      <c r="AL38" s="132">
        <v>60838</v>
      </c>
      <c r="AM38" s="132">
        <v>67431</v>
      </c>
      <c r="AN38" s="132">
        <v>92596</v>
      </c>
      <c r="AO38" s="135">
        <v>93564</v>
      </c>
      <c r="AP38" s="135">
        <v>93564</v>
      </c>
      <c r="AQ38" s="133">
        <v>107006</v>
      </c>
      <c r="AR38" s="133">
        <v>119534</v>
      </c>
      <c r="AS38" s="133">
        <v>136438</v>
      </c>
      <c r="AT38" s="133">
        <v>135810</v>
      </c>
      <c r="AU38" s="133">
        <v>135810</v>
      </c>
      <c r="AV38" s="133">
        <v>164196</v>
      </c>
      <c r="AW38" s="133">
        <v>168096</v>
      </c>
      <c r="AX38" s="133">
        <v>208772</v>
      </c>
      <c r="AZ38" s="133">
        <v>207669</v>
      </c>
      <c r="BA38" s="48"/>
      <c r="BB38" s="48"/>
      <c r="BC38" s="48"/>
      <c r="BD38" s="48"/>
      <c r="BE38" s="93"/>
      <c r="BF38" s="93"/>
      <c r="BG38" s="93"/>
      <c r="BH38" s="93"/>
      <c r="BI38" s="93"/>
      <c r="BJ38" s="93"/>
      <c r="BK38" s="93"/>
      <c r="BL38" s="93"/>
      <c r="BM38" s="1"/>
      <c r="BN38" s="1"/>
      <c r="BO38" s="1"/>
      <c r="BP38" s="1"/>
      <c r="BQ38" s="1"/>
      <c r="BR38" s="1"/>
      <c r="BS38" s="1"/>
      <c r="BT38" s="1"/>
      <c r="BU38" s="14"/>
      <c r="BV38" s="14"/>
      <c r="BW38" s="32"/>
      <c r="BX38" s="32"/>
      <c r="BY38" s="32"/>
      <c r="BZ38" s="32"/>
    </row>
    <row r="39" spans="1:78" s="107" customFormat="1" ht="15" customHeight="1">
      <c r="A39" s="100" t="s">
        <v>943</v>
      </c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 t="s">
        <v>944</v>
      </c>
      <c r="P39" s="100"/>
      <c r="Q39" s="100"/>
      <c r="R39" s="100"/>
      <c r="S39" s="100"/>
      <c r="T39" s="100" t="s">
        <v>828</v>
      </c>
      <c r="U39" s="100"/>
      <c r="V39" s="100" t="s">
        <v>153</v>
      </c>
      <c r="W39" s="100" t="s">
        <v>387</v>
      </c>
      <c r="X39" s="100" t="s">
        <v>155</v>
      </c>
      <c r="Y39" s="100" t="s">
        <v>658</v>
      </c>
      <c r="Z39" s="100" t="s">
        <v>156</v>
      </c>
      <c r="AA39" s="131" t="s">
        <v>945</v>
      </c>
      <c r="AB39" s="113" t="s">
        <v>946</v>
      </c>
      <c r="AC39" s="31" t="s">
        <v>947</v>
      </c>
      <c r="AD39" s="22">
        <v>555</v>
      </c>
      <c r="AE39" s="22">
        <v>445</v>
      </c>
      <c r="AF39" s="88">
        <v>445</v>
      </c>
      <c r="AG39" s="132">
        <v>437</v>
      </c>
      <c r="AH39" s="132">
        <v>415</v>
      </c>
      <c r="AI39" s="132">
        <v>402</v>
      </c>
      <c r="AJ39" s="132">
        <v>418</v>
      </c>
      <c r="AK39" s="132">
        <v>418</v>
      </c>
      <c r="AL39" s="132">
        <v>455</v>
      </c>
      <c r="AM39" s="132">
        <v>438</v>
      </c>
      <c r="AN39" s="132">
        <v>518</v>
      </c>
      <c r="AO39" s="132">
        <v>641</v>
      </c>
      <c r="AP39" s="132">
        <v>641</v>
      </c>
      <c r="AQ39" s="133">
        <v>812</v>
      </c>
      <c r="AR39" s="133">
        <v>800</v>
      </c>
      <c r="AS39" s="133">
        <v>898</v>
      </c>
      <c r="AT39" s="133">
        <v>993</v>
      </c>
      <c r="AU39" s="133">
        <v>993</v>
      </c>
      <c r="AV39" s="133">
        <v>1093</v>
      </c>
      <c r="AW39" s="133">
        <v>1205</v>
      </c>
      <c r="AX39" s="133">
        <v>1301</v>
      </c>
      <c r="AZ39" s="133">
        <v>1467</v>
      </c>
      <c r="BA39" s="48"/>
      <c r="BB39" s="48"/>
      <c r="BC39" s="48"/>
      <c r="BD39" s="48"/>
      <c r="BE39" s="93"/>
      <c r="BF39" s="93"/>
      <c r="BG39" s="93"/>
      <c r="BH39" s="93"/>
      <c r="BI39" s="93"/>
      <c r="BJ39" s="93"/>
      <c r="BK39" s="93"/>
      <c r="BL39" s="93"/>
      <c r="BM39" s="1"/>
      <c r="BN39" s="1"/>
      <c r="BO39" s="1"/>
      <c r="BP39" s="1"/>
      <c r="BQ39" s="1"/>
      <c r="BR39" s="1"/>
      <c r="BS39" s="1"/>
      <c r="BT39" s="1"/>
      <c r="BU39" s="14"/>
      <c r="BV39" s="14"/>
      <c r="BW39" s="32"/>
      <c r="BX39" s="32"/>
      <c r="BY39" s="32"/>
      <c r="BZ39" s="32"/>
    </row>
    <row r="40" spans="1:78" s="107" customFormat="1" ht="15" customHeight="1">
      <c r="A40" s="100" t="s">
        <v>948</v>
      </c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 t="s">
        <v>949</v>
      </c>
      <c r="P40" s="100"/>
      <c r="Q40" s="100"/>
      <c r="R40" s="100"/>
      <c r="S40" s="100"/>
      <c r="T40" s="100" t="s">
        <v>828</v>
      </c>
      <c r="U40" s="100"/>
      <c r="V40" s="100" t="s">
        <v>153</v>
      </c>
      <c r="W40" s="100" t="s">
        <v>387</v>
      </c>
      <c r="X40" s="100" t="s">
        <v>155</v>
      </c>
      <c r="Y40" s="100" t="s">
        <v>658</v>
      </c>
      <c r="Z40" s="100" t="s">
        <v>156</v>
      </c>
      <c r="AA40" s="131" t="s">
        <v>950</v>
      </c>
      <c r="AB40" s="113" t="s">
        <v>951</v>
      </c>
      <c r="AC40" s="31" t="s">
        <v>952</v>
      </c>
      <c r="AD40" s="22">
        <v>4337</v>
      </c>
      <c r="AE40" s="22">
        <v>4493</v>
      </c>
      <c r="AF40" s="88">
        <v>4493</v>
      </c>
      <c r="AG40" s="132">
        <v>4783</v>
      </c>
      <c r="AH40" s="132">
        <v>5420</v>
      </c>
      <c r="AI40" s="132">
        <v>6286</v>
      </c>
      <c r="AJ40" s="132">
        <v>6471</v>
      </c>
      <c r="AK40" s="132">
        <v>6471</v>
      </c>
      <c r="AL40" s="132">
        <v>8469</v>
      </c>
      <c r="AM40" s="132">
        <v>10030</v>
      </c>
      <c r="AN40" s="132">
        <v>9734</v>
      </c>
      <c r="AO40" s="135">
        <v>10361</v>
      </c>
      <c r="AP40" s="135">
        <v>10361</v>
      </c>
      <c r="AQ40" s="133">
        <v>12968</v>
      </c>
      <c r="AR40" s="133">
        <v>13523</v>
      </c>
      <c r="AS40" s="133">
        <v>19076</v>
      </c>
      <c r="AT40" s="133">
        <v>19312</v>
      </c>
      <c r="AU40" s="133">
        <v>19312</v>
      </c>
      <c r="AV40" s="133">
        <v>26041</v>
      </c>
      <c r="AW40" s="133">
        <v>19628</v>
      </c>
      <c r="AX40" s="133">
        <v>21006</v>
      </c>
      <c r="AZ40" s="133">
        <v>22517</v>
      </c>
      <c r="BA40" s="48"/>
      <c r="BB40" s="48"/>
      <c r="BC40" s="48"/>
      <c r="BD40" s="48"/>
      <c r="BE40" s="93"/>
      <c r="BF40" s="93"/>
      <c r="BG40" s="93"/>
      <c r="BH40" s="93"/>
      <c r="BI40" s="93"/>
      <c r="BJ40" s="93"/>
      <c r="BK40" s="93"/>
      <c r="BL40" s="93"/>
      <c r="BM40" s="1"/>
      <c r="BN40" s="1"/>
      <c r="BO40" s="1"/>
      <c r="BP40" s="1"/>
      <c r="BQ40" s="1"/>
      <c r="BR40" s="1"/>
      <c r="BS40" s="1"/>
      <c r="BT40" s="1"/>
      <c r="BU40" s="14"/>
      <c r="BV40" s="14"/>
      <c r="BW40" s="32"/>
      <c r="BX40" s="32"/>
      <c r="BY40" s="32"/>
      <c r="BZ40" s="32"/>
    </row>
    <row r="41" spans="1:78" s="107" customFormat="1" ht="15" customHeight="1">
      <c r="A41" s="100" t="s">
        <v>953</v>
      </c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 t="s">
        <v>954</v>
      </c>
      <c r="P41" s="100"/>
      <c r="Q41" s="100"/>
      <c r="R41" s="100"/>
      <c r="S41" s="100"/>
      <c r="T41" s="100" t="s">
        <v>828</v>
      </c>
      <c r="U41" s="100"/>
      <c r="V41" s="100" t="s">
        <v>153</v>
      </c>
      <c r="W41" s="100" t="s">
        <v>387</v>
      </c>
      <c r="X41" s="100" t="s">
        <v>155</v>
      </c>
      <c r="Y41" s="100" t="s">
        <v>658</v>
      </c>
      <c r="Z41" s="100" t="s">
        <v>156</v>
      </c>
      <c r="AA41" s="131" t="s">
        <v>955</v>
      </c>
      <c r="AB41" s="113" t="s">
        <v>956</v>
      </c>
      <c r="AC41" s="31" t="s">
        <v>957</v>
      </c>
      <c r="AD41" s="22">
        <v>1285</v>
      </c>
      <c r="AE41" s="22">
        <v>1609</v>
      </c>
      <c r="AF41" s="88">
        <v>1609</v>
      </c>
      <c r="AG41" s="132">
        <v>1694</v>
      </c>
      <c r="AH41" s="132">
        <v>2012</v>
      </c>
      <c r="AI41" s="132">
        <v>1754</v>
      </c>
      <c r="AJ41" s="132">
        <v>1871</v>
      </c>
      <c r="AK41" s="132">
        <v>1871</v>
      </c>
      <c r="AL41" s="132">
        <v>21692</v>
      </c>
      <c r="AM41" s="132">
        <v>29527</v>
      </c>
      <c r="AN41" s="132">
        <v>30884</v>
      </c>
      <c r="AO41" s="132">
        <v>30959</v>
      </c>
      <c r="AP41" s="132">
        <v>30959</v>
      </c>
      <c r="AQ41" s="133">
        <v>31783</v>
      </c>
      <c r="AR41" s="133">
        <v>30971</v>
      </c>
      <c r="AS41" s="133">
        <v>34385</v>
      </c>
      <c r="AT41" s="133">
        <v>34153</v>
      </c>
      <c r="AU41" s="133">
        <v>34153</v>
      </c>
      <c r="AV41" s="133">
        <v>34188</v>
      </c>
      <c r="AW41" s="133">
        <v>35477</v>
      </c>
      <c r="AX41" s="133">
        <v>35085</v>
      </c>
      <c r="AZ41" s="133">
        <v>35427</v>
      </c>
      <c r="BA41" s="48"/>
      <c r="BB41" s="48"/>
      <c r="BC41" s="48"/>
      <c r="BD41" s="48"/>
      <c r="BE41" s="93"/>
      <c r="BF41" s="93"/>
      <c r="BG41" s="93"/>
      <c r="BH41" s="93"/>
      <c r="BI41" s="93"/>
      <c r="BJ41" s="93"/>
      <c r="BK41" s="93"/>
      <c r="BL41" s="93"/>
      <c r="BM41" s="1"/>
      <c r="BN41" s="1"/>
      <c r="BO41" s="1"/>
      <c r="BP41" s="1"/>
      <c r="BQ41" s="1"/>
      <c r="BR41" s="1"/>
      <c r="BS41" s="1"/>
      <c r="BT41" s="1"/>
      <c r="BU41" s="14"/>
      <c r="BV41" s="14"/>
      <c r="BW41" s="32"/>
      <c r="BX41" s="32"/>
      <c r="BY41" s="32"/>
      <c r="BZ41" s="32"/>
    </row>
    <row r="42" spans="1:78" ht="15" customHeight="1">
      <c r="A42" s="13" t="s">
        <v>958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 t="s">
        <v>959</v>
      </c>
      <c r="P42" s="13"/>
      <c r="Q42" s="13"/>
      <c r="R42" s="13"/>
      <c r="S42" s="13"/>
      <c r="T42" s="13" t="s">
        <v>828</v>
      </c>
      <c r="U42" s="13"/>
      <c r="V42" s="13" t="s">
        <v>153</v>
      </c>
      <c r="W42" s="13" t="s">
        <v>387</v>
      </c>
      <c r="X42" s="13" t="s">
        <v>155</v>
      </c>
      <c r="Y42" s="13"/>
      <c r="Z42" s="13" t="s">
        <v>156</v>
      </c>
      <c r="AA42" s="13" t="s">
        <v>960</v>
      </c>
      <c r="AB42" s="14"/>
      <c r="AC42" s="14"/>
      <c r="AD42" s="22">
        <v>48803</v>
      </c>
      <c r="AE42" s="22">
        <v>48994</v>
      </c>
      <c r="AF42" s="88">
        <v>48994</v>
      </c>
      <c r="AG42" s="132">
        <v>48771</v>
      </c>
      <c r="AH42" s="132">
        <v>50711</v>
      </c>
      <c r="AI42" s="132">
        <v>51812</v>
      </c>
      <c r="AJ42" s="135">
        <v>51391</v>
      </c>
      <c r="AK42" s="135">
        <v>51391</v>
      </c>
      <c r="AL42" s="132">
        <v>52818</v>
      </c>
      <c r="AM42" s="132">
        <v>53048</v>
      </c>
      <c r="AN42" s="132">
        <v>46262</v>
      </c>
      <c r="AO42" s="132">
        <v>45876</v>
      </c>
      <c r="AP42" s="132">
        <v>45876</v>
      </c>
      <c r="AQ42" s="27">
        <v>45080</v>
      </c>
      <c r="AR42" s="27">
        <v>44402</v>
      </c>
      <c r="AS42" s="27">
        <v>88499</v>
      </c>
      <c r="AT42" s="27">
        <v>85372</v>
      </c>
      <c r="AU42" s="27">
        <v>85372</v>
      </c>
      <c r="AV42" s="27">
        <v>90212</v>
      </c>
      <c r="AW42" s="27">
        <v>93717</v>
      </c>
      <c r="AX42" s="27">
        <v>78156</v>
      </c>
      <c r="AZ42" s="27">
        <v>76407</v>
      </c>
      <c r="BA42" s="48"/>
      <c r="BB42" s="48"/>
      <c r="BC42" s="48"/>
      <c r="BD42" s="48"/>
      <c r="BE42" s="93"/>
      <c r="BF42" s="93"/>
      <c r="BG42" s="93"/>
      <c r="BH42" s="93"/>
      <c r="BI42" s="93"/>
      <c r="BJ42" s="93"/>
      <c r="BK42" s="93"/>
      <c r="BL42" s="93"/>
      <c r="BM42" s="1"/>
      <c r="BN42" s="1"/>
      <c r="BO42" s="1"/>
      <c r="BP42" s="1"/>
      <c r="BQ42" s="1"/>
      <c r="BR42" s="1"/>
      <c r="BS42" s="1"/>
      <c r="BT42" s="1"/>
      <c r="BU42" s="14"/>
      <c r="BV42" s="14"/>
      <c r="BW42" s="32"/>
      <c r="BX42" s="32"/>
      <c r="BY42" s="32"/>
      <c r="BZ42" s="32"/>
    </row>
    <row r="43" spans="1:78" s="107" customFormat="1" ht="15" customHeight="1">
      <c r="A43" s="100" t="s">
        <v>961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 t="s">
        <v>962</v>
      </c>
      <c r="P43" s="100"/>
      <c r="Q43" s="100"/>
      <c r="R43" s="100"/>
      <c r="S43" s="100"/>
      <c r="T43" s="100" t="s">
        <v>828</v>
      </c>
      <c r="U43" s="100"/>
      <c r="V43" s="100" t="s">
        <v>153</v>
      </c>
      <c r="W43" s="100" t="s">
        <v>387</v>
      </c>
      <c r="X43" s="100" t="s">
        <v>155</v>
      </c>
      <c r="Y43" s="100" t="s">
        <v>658</v>
      </c>
      <c r="Z43" s="100" t="s">
        <v>156</v>
      </c>
      <c r="AA43" s="131" t="s">
        <v>963</v>
      </c>
      <c r="AB43" s="113" t="s">
        <v>964</v>
      </c>
      <c r="AC43" s="31" t="s">
        <v>965</v>
      </c>
      <c r="AD43" s="22">
        <v>2101</v>
      </c>
      <c r="AE43" s="22">
        <v>2150</v>
      </c>
      <c r="AF43" s="88">
        <v>2150</v>
      </c>
      <c r="AG43" s="132">
        <v>2029</v>
      </c>
      <c r="AH43" s="132">
        <v>2194</v>
      </c>
      <c r="AI43" s="132">
        <v>2485</v>
      </c>
      <c r="AJ43" s="132">
        <v>2166</v>
      </c>
      <c r="AK43" s="132">
        <v>2166</v>
      </c>
      <c r="AL43" s="132">
        <v>2602</v>
      </c>
      <c r="AM43" s="132">
        <v>2856</v>
      </c>
      <c r="AN43" s="132">
        <v>1313</v>
      </c>
      <c r="AO43" s="132">
        <v>1290</v>
      </c>
      <c r="AP43" s="132">
        <v>1290</v>
      </c>
      <c r="AQ43" s="133">
        <v>1660</v>
      </c>
      <c r="AR43" s="133">
        <v>1595</v>
      </c>
      <c r="AS43" s="133">
        <v>2186</v>
      </c>
      <c r="AT43" s="133">
        <v>2045</v>
      </c>
      <c r="AU43" s="133">
        <v>2045</v>
      </c>
      <c r="AV43" s="133">
        <v>5183</v>
      </c>
      <c r="AW43" s="133">
        <v>5296</v>
      </c>
      <c r="AX43" s="133">
        <v>5536</v>
      </c>
      <c r="AZ43" s="133">
        <v>6187</v>
      </c>
      <c r="BA43" s="48"/>
      <c r="BB43" s="48"/>
      <c r="BC43" s="48"/>
      <c r="BD43" s="48"/>
      <c r="BE43" s="93"/>
      <c r="BF43" s="93"/>
      <c r="BG43" s="93"/>
      <c r="BH43" s="93"/>
      <c r="BI43" s="93"/>
      <c r="BJ43" s="93"/>
      <c r="BK43" s="93"/>
      <c r="BL43" s="93"/>
      <c r="BM43" s="1"/>
      <c r="BN43" s="1"/>
      <c r="BO43" s="1"/>
      <c r="BP43" s="1"/>
      <c r="BQ43" s="1"/>
      <c r="BR43" s="1"/>
      <c r="BS43" s="1"/>
      <c r="BT43" s="1"/>
      <c r="BU43" s="14"/>
      <c r="BV43" s="14"/>
      <c r="BW43" s="32"/>
      <c r="BX43" s="32"/>
      <c r="BY43" s="32"/>
      <c r="BZ43" s="32"/>
    </row>
    <row r="44" spans="1:78" s="107" customFormat="1" ht="15" customHeight="1">
      <c r="A44" s="100" t="s">
        <v>966</v>
      </c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 t="s">
        <v>967</v>
      </c>
      <c r="P44" s="100"/>
      <c r="Q44" s="100"/>
      <c r="R44" s="100"/>
      <c r="S44" s="100"/>
      <c r="T44" s="100" t="s">
        <v>828</v>
      </c>
      <c r="U44" s="100"/>
      <c r="V44" s="100" t="s">
        <v>153</v>
      </c>
      <c r="W44" s="100" t="s">
        <v>387</v>
      </c>
      <c r="X44" s="100" t="s">
        <v>155</v>
      </c>
      <c r="Y44" s="100" t="s">
        <v>658</v>
      </c>
      <c r="Z44" s="100" t="s">
        <v>156</v>
      </c>
      <c r="AA44" s="131" t="s">
        <v>968</v>
      </c>
      <c r="AB44" s="113" t="s">
        <v>969</v>
      </c>
      <c r="AC44" s="31" t="s">
        <v>970</v>
      </c>
      <c r="AD44" s="22">
        <v>120181</v>
      </c>
      <c r="AE44" s="22">
        <v>97363</v>
      </c>
      <c r="AF44" s="88">
        <v>97363</v>
      </c>
      <c r="AG44" s="132">
        <v>97411</v>
      </c>
      <c r="AH44" s="132">
        <v>103839</v>
      </c>
      <c r="AI44" s="132">
        <v>116741</v>
      </c>
      <c r="AJ44" s="135">
        <v>114356</v>
      </c>
      <c r="AK44" s="135">
        <v>114356</v>
      </c>
      <c r="AL44" s="132">
        <v>146874</v>
      </c>
      <c r="AM44" s="132">
        <v>163330</v>
      </c>
      <c r="AN44" s="132">
        <v>181307</v>
      </c>
      <c r="AO44" s="132">
        <v>182691</v>
      </c>
      <c r="AP44" s="132">
        <v>182691</v>
      </c>
      <c r="AQ44" s="133">
        <v>199309</v>
      </c>
      <c r="AR44" s="133">
        <v>210825</v>
      </c>
      <c r="AS44" s="133">
        <v>281482</v>
      </c>
      <c r="AT44" s="133">
        <v>277685</v>
      </c>
      <c r="AU44" s="133">
        <v>277685</v>
      </c>
      <c r="AV44" s="133">
        <v>320913</v>
      </c>
      <c r="AW44" s="133">
        <v>323419</v>
      </c>
      <c r="AX44" s="133">
        <v>349856</v>
      </c>
      <c r="AZ44" s="133">
        <v>349674</v>
      </c>
      <c r="BA44" s="48"/>
      <c r="BB44" s="48"/>
      <c r="BC44" s="48"/>
      <c r="BD44" s="48"/>
      <c r="BE44" s="93"/>
      <c r="BF44" s="93"/>
      <c r="BG44" s="93"/>
      <c r="BH44" s="93"/>
      <c r="BI44" s="93"/>
      <c r="BJ44" s="93"/>
      <c r="BK44" s="93"/>
      <c r="BL44" s="93"/>
      <c r="BM44" s="1"/>
      <c r="BN44" s="1"/>
      <c r="BO44" s="1"/>
      <c r="BP44" s="1"/>
      <c r="BQ44" s="1"/>
      <c r="BR44" s="1"/>
      <c r="BS44" s="1"/>
      <c r="BT44" s="1"/>
      <c r="BU44" s="14"/>
      <c r="BV44" s="14"/>
      <c r="BW44" s="32"/>
      <c r="BX44" s="32"/>
      <c r="BY44" s="32"/>
      <c r="BZ44" s="32"/>
    </row>
    <row r="45" spans="1:78" ht="15" customHeight="1">
      <c r="A45" s="13" t="s">
        <v>971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 t="s">
        <v>972</v>
      </c>
      <c r="P45" s="13"/>
      <c r="Q45" s="13"/>
      <c r="R45" s="13"/>
      <c r="S45" s="13"/>
      <c r="T45" s="13" t="s">
        <v>828</v>
      </c>
      <c r="U45" s="13"/>
      <c r="V45" s="13" t="s">
        <v>153</v>
      </c>
      <c r="W45" s="13" t="s">
        <v>387</v>
      </c>
      <c r="X45" s="13" t="s">
        <v>155</v>
      </c>
      <c r="Y45" s="13"/>
      <c r="Z45" s="13" t="s">
        <v>156</v>
      </c>
      <c r="AA45" s="13" t="s">
        <v>973</v>
      </c>
      <c r="AB45" s="22">
        <v>0</v>
      </c>
      <c r="AC45" s="22">
        <v>0</v>
      </c>
      <c r="AD45" s="22">
        <v>0</v>
      </c>
      <c r="AE45" s="22">
        <v>0</v>
      </c>
      <c r="AF45" s="88">
        <v>0</v>
      </c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BA45" s="48"/>
      <c r="BB45" s="48"/>
      <c r="BC45" s="48"/>
      <c r="BD45" s="48"/>
      <c r="BE45" s="93"/>
      <c r="BF45" s="93"/>
      <c r="BG45" s="93"/>
      <c r="BH45" s="93"/>
      <c r="BI45" s="93"/>
      <c r="BJ45" s="93"/>
      <c r="BK45" s="93"/>
      <c r="BL45" s="93"/>
      <c r="BM45" s="1"/>
      <c r="BN45" s="1"/>
      <c r="BO45" s="1"/>
      <c r="BP45" s="1"/>
      <c r="BQ45" s="1"/>
      <c r="BR45" s="1"/>
      <c r="BS45" s="1"/>
      <c r="BT45" s="1"/>
      <c r="BU45" s="14"/>
      <c r="BV45" s="14"/>
      <c r="BW45" s="32"/>
      <c r="BX45" s="32"/>
      <c r="BY45" s="32"/>
      <c r="BZ45" s="32"/>
    </row>
    <row r="46" spans="1:78" ht="15" customHeight="1">
      <c r="A46" s="10" t="s">
        <v>974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 t="s">
        <v>975</v>
      </c>
      <c r="P46" s="10"/>
      <c r="Q46" s="10"/>
      <c r="R46" s="10"/>
      <c r="S46" s="10"/>
      <c r="T46" s="10" t="s">
        <v>148</v>
      </c>
      <c r="U46" s="10"/>
      <c r="V46" s="10" t="s">
        <v>149</v>
      </c>
      <c r="W46" s="10"/>
      <c r="X46" s="10"/>
      <c r="Y46" s="10"/>
      <c r="Z46" s="10"/>
      <c r="AA46" s="10" t="s">
        <v>976</v>
      </c>
      <c r="AB46" s="18"/>
      <c r="AC46" s="18"/>
      <c r="AD46" s="18"/>
      <c r="AE46" s="18"/>
      <c r="AF46" s="84"/>
      <c r="BA46" s="64"/>
      <c r="BB46" s="64"/>
      <c r="BC46" s="64"/>
      <c r="BD46" s="64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8"/>
      <c r="BV46" s="18"/>
    </row>
    <row r="47" spans="1:78" ht="15" customHeight="1">
      <c r="A47" s="13" t="s">
        <v>977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 t="s">
        <v>978</v>
      </c>
      <c r="P47" s="13"/>
      <c r="Q47" s="13"/>
      <c r="R47" s="13"/>
      <c r="S47" s="13"/>
      <c r="T47" s="13" t="s">
        <v>148</v>
      </c>
      <c r="U47" s="13"/>
      <c r="V47" s="13" t="s">
        <v>775</v>
      </c>
      <c r="W47" s="13" t="s">
        <v>387</v>
      </c>
      <c r="X47" s="13" t="s">
        <v>148</v>
      </c>
      <c r="Y47" s="13"/>
      <c r="Z47" s="13" t="s">
        <v>156</v>
      </c>
      <c r="AA47" s="149" t="s">
        <v>979</v>
      </c>
      <c r="AB47" s="14">
        <v>10345</v>
      </c>
      <c r="AC47" s="22">
        <v>0</v>
      </c>
      <c r="AD47" s="22">
        <v>0</v>
      </c>
      <c r="AE47" s="22">
        <v>0</v>
      </c>
      <c r="AF47" s="88">
        <v>0</v>
      </c>
      <c r="BA47" s="48"/>
      <c r="BB47" s="48"/>
      <c r="BC47" s="48"/>
      <c r="BD47" s="48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4"/>
      <c r="BV47" s="14"/>
    </row>
    <row r="48" spans="1:78" ht="15" customHeight="1">
      <c r="A48" s="13" t="s">
        <v>980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 t="s">
        <v>981</v>
      </c>
      <c r="P48" s="13"/>
      <c r="Q48" s="13"/>
      <c r="R48" s="13"/>
      <c r="S48" s="13"/>
      <c r="T48" s="13" t="s">
        <v>148</v>
      </c>
      <c r="U48" s="13"/>
      <c r="V48" s="13" t="s">
        <v>775</v>
      </c>
      <c r="W48" s="13" t="s">
        <v>387</v>
      </c>
      <c r="X48" s="13" t="s">
        <v>148</v>
      </c>
      <c r="Y48" s="13"/>
      <c r="Z48" s="13" t="s">
        <v>156</v>
      </c>
      <c r="AA48" s="13" t="s">
        <v>495</v>
      </c>
      <c r="AB48" s="14">
        <v>113</v>
      </c>
      <c r="AC48" s="22">
        <v>336</v>
      </c>
      <c r="AD48" s="22">
        <v>358</v>
      </c>
      <c r="AE48" s="22">
        <v>658</v>
      </c>
      <c r="AF48" s="88">
        <v>658</v>
      </c>
      <c r="AG48" s="22">
        <v>654</v>
      </c>
      <c r="AH48" s="88">
        <v>366</v>
      </c>
      <c r="AI48" s="88">
        <v>384</v>
      </c>
      <c r="AJ48" s="22">
        <v>350</v>
      </c>
      <c r="AK48" s="22">
        <v>350</v>
      </c>
      <c r="AL48" s="22">
        <v>4424</v>
      </c>
      <c r="AM48" s="22">
        <v>3863</v>
      </c>
      <c r="AN48" s="88">
        <v>3547</v>
      </c>
      <c r="AO48" s="88">
        <v>2992</v>
      </c>
      <c r="AP48" s="88">
        <v>2992</v>
      </c>
      <c r="AQ48" s="27">
        <v>763</v>
      </c>
      <c r="AR48" s="27">
        <v>898</v>
      </c>
      <c r="AS48" s="27">
        <v>2979</v>
      </c>
      <c r="AT48" s="27">
        <v>3001</v>
      </c>
      <c r="AU48" s="27">
        <v>3001</v>
      </c>
      <c r="AV48" s="27">
        <v>3155</v>
      </c>
      <c r="AW48" s="27">
        <v>6001</v>
      </c>
      <c r="AX48" s="27">
        <v>7165</v>
      </c>
      <c r="AZ48" s="27">
        <v>6819</v>
      </c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1"/>
      <c r="BN48" s="1"/>
      <c r="BO48" s="1"/>
      <c r="BP48" s="1"/>
      <c r="BQ48" s="1"/>
      <c r="BR48" s="1"/>
      <c r="BS48" s="1"/>
      <c r="BT48" s="1"/>
      <c r="BU48" s="14"/>
      <c r="BV48" s="14"/>
      <c r="BW48" s="14"/>
      <c r="BX48" s="14"/>
      <c r="BY48" s="14"/>
      <c r="BZ48" s="14"/>
    </row>
    <row r="49" spans="1:78" ht="15" customHeight="1">
      <c r="A49" s="13" t="s">
        <v>982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 t="s">
        <v>983</v>
      </c>
      <c r="P49" s="13"/>
      <c r="Q49" s="13"/>
      <c r="R49" s="13"/>
      <c r="S49" s="13"/>
      <c r="T49" s="13" t="s">
        <v>148</v>
      </c>
      <c r="U49" s="13"/>
      <c r="V49" s="13" t="s">
        <v>775</v>
      </c>
      <c r="W49" s="13" t="s">
        <v>387</v>
      </c>
      <c r="X49" s="13" t="s">
        <v>148</v>
      </c>
      <c r="Y49" s="13"/>
      <c r="Z49" s="13" t="s">
        <v>156</v>
      </c>
      <c r="AA49" s="13" t="s">
        <v>984</v>
      </c>
      <c r="AB49" s="14">
        <v>10458</v>
      </c>
      <c r="AC49" s="22">
        <v>336</v>
      </c>
      <c r="AD49" s="22">
        <v>358</v>
      </c>
      <c r="AE49" s="22">
        <v>658</v>
      </c>
      <c r="AF49" s="88">
        <v>658</v>
      </c>
      <c r="AG49" s="27">
        <v>654</v>
      </c>
      <c r="AH49" s="27">
        <v>366</v>
      </c>
      <c r="AI49" s="27">
        <v>384</v>
      </c>
      <c r="AJ49" s="27">
        <v>350</v>
      </c>
      <c r="AK49" s="27">
        <v>350</v>
      </c>
      <c r="AL49" s="27">
        <v>4424</v>
      </c>
      <c r="AM49" s="27">
        <v>3863</v>
      </c>
      <c r="AN49" s="27">
        <v>3547</v>
      </c>
      <c r="AO49" s="27">
        <v>2992</v>
      </c>
      <c r="AP49" s="27">
        <v>2992</v>
      </c>
      <c r="AQ49" s="27">
        <v>763</v>
      </c>
      <c r="AR49" s="27">
        <v>898</v>
      </c>
      <c r="AS49" s="27">
        <v>2979</v>
      </c>
      <c r="AT49" s="27">
        <v>3001</v>
      </c>
      <c r="AU49" s="27">
        <v>3001</v>
      </c>
      <c r="AV49" s="27">
        <v>3155</v>
      </c>
      <c r="AW49" s="27">
        <v>6001</v>
      </c>
      <c r="AX49" s="27">
        <v>7165</v>
      </c>
      <c r="AZ49" s="27">
        <v>6819</v>
      </c>
      <c r="BA49" s="48"/>
      <c r="BB49" s="48"/>
      <c r="BC49" s="48"/>
      <c r="BD49" s="48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4"/>
      <c r="BV49" s="14"/>
    </row>
    <row r="50" spans="1:78" ht="15" customHeight="1">
      <c r="A50" s="10" t="s">
        <v>985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 t="s">
        <v>986</v>
      </c>
      <c r="P50" s="10"/>
      <c r="Q50" s="10"/>
      <c r="R50" s="10"/>
      <c r="S50" s="10"/>
      <c r="T50" s="10" t="s">
        <v>148</v>
      </c>
      <c r="U50" s="10"/>
      <c r="V50" s="10" t="s">
        <v>149</v>
      </c>
      <c r="W50" s="10"/>
      <c r="X50" s="10"/>
      <c r="Y50" s="10"/>
      <c r="Z50" s="10"/>
      <c r="AA50" s="10" t="s">
        <v>987</v>
      </c>
      <c r="AB50" s="18"/>
      <c r="AC50" s="18"/>
      <c r="AD50" s="18"/>
      <c r="AE50" s="18"/>
      <c r="AF50" s="84"/>
      <c r="BA50" s="64"/>
      <c r="BB50" s="64"/>
      <c r="BC50" s="64"/>
      <c r="BD50" s="64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8"/>
      <c r="BV50" s="18"/>
    </row>
    <row r="51" spans="1:78" ht="15" customHeight="1">
      <c r="A51" s="13" t="s">
        <v>988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 t="s">
        <v>989</v>
      </c>
      <c r="P51" s="13"/>
      <c r="Q51" s="13"/>
      <c r="R51" s="13"/>
      <c r="S51" s="13"/>
      <c r="T51" s="13" t="s">
        <v>828</v>
      </c>
      <c r="U51" s="13"/>
      <c r="V51" s="13" t="s">
        <v>153</v>
      </c>
      <c r="W51" s="13" t="s">
        <v>387</v>
      </c>
      <c r="X51" s="13" t="s">
        <v>155</v>
      </c>
      <c r="Y51" s="13"/>
      <c r="Z51" s="13" t="s">
        <v>156</v>
      </c>
      <c r="AA51" s="149" t="s">
        <v>990</v>
      </c>
      <c r="AB51" s="14">
        <v>1</v>
      </c>
      <c r="AC51" s="31" t="s">
        <v>991</v>
      </c>
      <c r="AD51" s="22">
        <v>1</v>
      </c>
      <c r="AE51" s="22">
        <v>1</v>
      </c>
      <c r="AF51" s="88">
        <v>1</v>
      </c>
      <c r="AG51" s="132">
        <v>1</v>
      </c>
      <c r="AH51" s="132">
        <v>1</v>
      </c>
      <c r="AI51" s="132">
        <v>1</v>
      </c>
      <c r="AJ51" s="132">
        <v>1</v>
      </c>
      <c r="AK51" s="132">
        <v>1</v>
      </c>
      <c r="AL51" s="132">
        <v>1</v>
      </c>
      <c r="AM51" s="132">
        <v>1</v>
      </c>
      <c r="AN51" s="132">
        <v>1</v>
      </c>
      <c r="AO51" s="132">
        <v>1</v>
      </c>
      <c r="AP51" s="132">
        <v>1</v>
      </c>
      <c r="AQ51" s="27">
        <v>1</v>
      </c>
      <c r="AR51" s="27">
        <v>1</v>
      </c>
      <c r="AS51" s="27">
        <v>1</v>
      </c>
      <c r="AT51" s="27">
        <v>1</v>
      </c>
      <c r="AU51" s="27">
        <v>1</v>
      </c>
      <c r="AV51" s="27">
        <v>1</v>
      </c>
      <c r="AW51" s="27">
        <v>1</v>
      </c>
      <c r="AX51" s="27">
        <v>1</v>
      </c>
      <c r="AZ51" s="27">
        <v>1</v>
      </c>
      <c r="BA51" s="48"/>
      <c r="BB51" s="48"/>
      <c r="BC51" s="48"/>
      <c r="BD51" s="48"/>
      <c r="BE51" s="93"/>
      <c r="BF51" s="93"/>
      <c r="BG51" s="93"/>
      <c r="BH51" s="93"/>
      <c r="BI51" s="93"/>
      <c r="BJ51" s="93"/>
      <c r="BK51" s="93"/>
      <c r="BL51" s="93"/>
      <c r="BM51" s="1"/>
      <c r="BN51" s="1"/>
      <c r="BO51" s="1"/>
      <c r="BP51" s="1"/>
      <c r="BQ51" s="1"/>
      <c r="BR51" s="1"/>
      <c r="BS51" s="1"/>
      <c r="BT51" s="1"/>
      <c r="BU51" s="14"/>
      <c r="BV51" s="14"/>
      <c r="BW51" s="32"/>
      <c r="BX51" s="32"/>
      <c r="BY51" s="32"/>
      <c r="BZ51" s="32"/>
    </row>
    <row r="52" spans="1:78" ht="15" customHeight="1">
      <c r="A52" s="13" t="s">
        <v>992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 t="s">
        <v>993</v>
      </c>
      <c r="P52" s="13"/>
      <c r="Q52" s="13"/>
      <c r="R52" s="13"/>
      <c r="S52" s="13"/>
      <c r="T52" s="13" t="s">
        <v>828</v>
      </c>
      <c r="U52" s="13"/>
      <c r="V52" s="13" t="s">
        <v>153</v>
      </c>
      <c r="W52" s="13" t="s">
        <v>387</v>
      </c>
      <c r="X52" s="13" t="s">
        <v>155</v>
      </c>
      <c r="Y52" s="13"/>
      <c r="Z52" s="13" t="s">
        <v>156</v>
      </c>
      <c r="AA52" s="13" t="s">
        <v>994</v>
      </c>
      <c r="AB52" s="14">
        <v>32192</v>
      </c>
      <c r="AC52" s="23" t="s">
        <v>995</v>
      </c>
      <c r="AD52" s="15" t="s">
        <v>996</v>
      </c>
      <c r="AE52" s="22">
        <v>117142</v>
      </c>
      <c r="AF52" s="88">
        <v>117142</v>
      </c>
      <c r="AG52" s="132">
        <v>122146</v>
      </c>
      <c r="AH52" s="132">
        <v>122975</v>
      </c>
      <c r="AI52" s="132">
        <v>127802</v>
      </c>
      <c r="AJ52" s="132">
        <v>132206</v>
      </c>
      <c r="AK52" s="132">
        <v>132206</v>
      </c>
      <c r="AL52" s="132">
        <v>150553</v>
      </c>
      <c r="AM52" s="132">
        <v>154927</v>
      </c>
      <c r="AN52" s="132">
        <v>158596</v>
      </c>
      <c r="AO52" s="132">
        <v>164585</v>
      </c>
      <c r="AP52" s="132">
        <v>164585</v>
      </c>
      <c r="AQ52" s="27">
        <v>170707</v>
      </c>
      <c r="AR52" s="27">
        <v>175186</v>
      </c>
      <c r="AS52" s="27">
        <v>179686</v>
      </c>
      <c r="AT52" s="27">
        <v>186764</v>
      </c>
      <c r="AU52" s="27">
        <v>186764</v>
      </c>
      <c r="AV52" s="27">
        <v>203367</v>
      </c>
      <c r="AW52" s="27">
        <v>212682</v>
      </c>
      <c r="AX52" s="27">
        <v>225328</v>
      </c>
      <c r="AZ52" s="27">
        <v>231783</v>
      </c>
      <c r="BA52" s="48"/>
      <c r="BB52" s="48"/>
      <c r="BC52" s="48"/>
      <c r="BD52" s="48"/>
      <c r="BE52" s="93"/>
      <c r="BF52" s="93"/>
      <c r="BG52" s="93"/>
      <c r="BH52" s="93"/>
      <c r="BI52" s="93"/>
      <c r="BJ52" s="93"/>
      <c r="BK52" s="93"/>
      <c r="BL52" s="93"/>
      <c r="BM52" s="1"/>
      <c r="BN52" s="1"/>
      <c r="BO52" s="1"/>
      <c r="BP52" s="1"/>
      <c r="BQ52" s="1"/>
      <c r="BR52" s="1"/>
      <c r="BS52" s="1"/>
      <c r="BT52" s="1"/>
      <c r="BU52" s="14"/>
      <c r="BV52" s="14"/>
      <c r="BW52" s="32"/>
      <c r="BX52" s="32"/>
      <c r="BY52" s="32"/>
      <c r="BZ52" s="32"/>
    </row>
    <row r="53" spans="1:78" ht="15" customHeight="1">
      <c r="A53" s="13" t="s">
        <v>997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 t="s">
        <v>998</v>
      </c>
      <c r="P53" s="13"/>
      <c r="Q53" s="13"/>
      <c r="R53" s="13"/>
      <c r="S53" s="13"/>
      <c r="T53" s="13" t="s">
        <v>828</v>
      </c>
      <c r="U53" s="13"/>
      <c r="V53" s="13" t="s">
        <v>153</v>
      </c>
      <c r="W53" s="13" t="s">
        <v>387</v>
      </c>
      <c r="X53" s="13" t="s">
        <v>155</v>
      </c>
      <c r="Y53" s="13"/>
      <c r="Z53" s="13" t="s">
        <v>156</v>
      </c>
      <c r="AA53" s="13" t="s">
        <v>999</v>
      </c>
      <c r="AB53" s="22">
        <v>0</v>
      </c>
      <c r="AC53" s="31">
        <v>0</v>
      </c>
      <c r="AD53" s="22">
        <v>0</v>
      </c>
      <c r="AE53" s="22">
        <v>0</v>
      </c>
      <c r="AF53" s="88">
        <v>0</v>
      </c>
      <c r="AG53" s="132">
        <v>0</v>
      </c>
      <c r="AH53" s="32"/>
      <c r="AI53" s="32"/>
      <c r="AJ53" s="135">
        <v>0</v>
      </c>
      <c r="AK53" s="135">
        <v>0</v>
      </c>
      <c r="AL53" s="132">
        <v>-2823</v>
      </c>
      <c r="AM53" s="132">
        <v>-2823</v>
      </c>
      <c r="AN53" s="132">
        <v>-2823</v>
      </c>
      <c r="AO53" s="132">
        <v>-2823</v>
      </c>
      <c r="AP53" s="132">
        <v>-2823</v>
      </c>
      <c r="AQ53" s="27">
        <v>-2823</v>
      </c>
      <c r="AR53" s="27">
        <v>-2823</v>
      </c>
      <c r="AS53" s="27">
        <v>-2233</v>
      </c>
      <c r="AT53" s="27">
        <v>-2233</v>
      </c>
      <c r="AU53" s="27">
        <v>-2233</v>
      </c>
      <c r="AV53" s="27">
        <v>-1412</v>
      </c>
      <c r="AW53" s="27">
        <v>-1412</v>
      </c>
      <c r="AX53" s="27">
        <v>-386</v>
      </c>
      <c r="AZ53" s="27">
        <v>0</v>
      </c>
      <c r="BA53" s="48"/>
      <c r="BB53" s="48"/>
      <c r="BC53" s="48"/>
      <c r="BD53" s="48"/>
      <c r="BE53" s="93"/>
      <c r="BF53" s="93"/>
      <c r="BG53" s="93"/>
      <c r="BH53" s="93"/>
      <c r="BI53" s="93"/>
      <c r="BJ53" s="93"/>
      <c r="BK53" s="93"/>
      <c r="BL53" s="93"/>
      <c r="BM53" s="1"/>
      <c r="BN53" s="1"/>
      <c r="BO53" s="1"/>
      <c r="BP53" s="1"/>
      <c r="BQ53" s="1"/>
      <c r="BR53" s="1"/>
      <c r="BS53" s="1"/>
      <c r="BT53" s="1"/>
      <c r="BU53" s="14"/>
      <c r="BV53" s="14"/>
      <c r="BW53" s="32"/>
      <c r="BX53" s="32"/>
      <c r="BY53" s="32"/>
      <c r="BZ53" s="32"/>
    </row>
    <row r="54" spans="1:78" ht="15" customHeight="1">
      <c r="A54" s="13" t="s">
        <v>1000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 t="s">
        <v>1001</v>
      </c>
      <c r="P54" s="13"/>
      <c r="Q54" s="13"/>
      <c r="R54" s="13"/>
      <c r="S54" s="13"/>
      <c r="T54" s="13" t="s">
        <v>828</v>
      </c>
      <c r="U54" s="13"/>
      <c r="V54" s="13" t="s">
        <v>153</v>
      </c>
      <c r="W54" s="13" t="s">
        <v>387</v>
      </c>
      <c r="X54" s="13" t="s">
        <v>155</v>
      </c>
      <c r="Y54" s="13"/>
      <c r="Z54" s="13" t="s">
        <v>156</v>
      </c>
      <c r="AA54" s="13" t="s">
        <v>1002</v>
      </c>
      <c r="AB54" s="14"/>
      <c r="AC54" s="22">
        <v>-1284</v>
      </c>
      <c r="AD54" s="15" t="s">
        <v>1003</v>
      </c>
      <c r="AE54" s="22">
        <v>-1152</v>
      </c>
      <c r="AF54" s="88">
        <v>-1152</v>
      </c>
      <c r="AG54" s="132">
        <v>-1087</v>
      </c>
      <c r="AH54" s="132">
        <v>-1020</v>
      </c>
      <c r="AI54" s="132">
        <v>-953</v>
      </c>
      <c r="AJ54" s="132">
        <v>-888</v>
      </c>
      <c r="AK54" s="132">
        <v>-888</v>
      </c>
      <c r="AL54" s="132">
        <v>-822</v>
      </c>
      <c r="AM54" s="132">
        <v>-756</v>
      </c>
      <c r="AN54" s="132">
        <v>-689</v>
      </c>
      <c r="AO54" s="132">
        <v>-624</v>
      </c>
      <c r="AP54" s="132">
        <v>-624</v>
      </c>
      <c r="AQ54" s="27">
        <v>-559</v>
      </c>
      <c r="AR54" s="27">
        <v>-492</v>
      </c>
      <c r="AS54" s="27">
        <v>-426</v>
      </c>
      <c r="AT54" s="27">
        <v>-361</v>
      </c>
      <c r="AU54" s="27">
        <v>-361</v>
      </c>
      <c r="AV54" s="27">
        <v>-295</v>
      </c>
      <c r="AW54" s="27">
        <v>-229</v>
      </c>
      <c r="AX54" s="27">
        <v>-163</v>
      </c>
      <c r="AZ54" s="27">
        <v>-97</v>
      </c>
      <c r="BA54" s="48"/>
      <c r="BB54" s="48"/>
      <c r="BC54" s="48"/>
      <c r="BD54" s="48"/>
      <c r="BE54" s="93"/>
      <c r="BF54" s="93"/>
      <c r="BG54" s="93"/>
      <c r="BH54" s="93"/>
      <c r="BI54" s="93"/>
      <c r="BJ54" s="93"/>
      <c r="BK54" s="93"/>
      <c r="BL54" s="93"/>
      <c r="BM54" s="1"/>
      <c r="BN54" s="1"/>
      <c r="BO54" s="1"/>
      <c r="BP54" s="1"/>
      <c r="BQ54" s="1"/>
      <c r="BR54" s="1"/>
      <c r="BS54" s="1"/>
      <c r="BT54" s="1"/>
      <c r="BU54" s="14"/>
      <c r="BV54" s="14"/>
      <c r="BW54" s="32"/>
      <c r="BX54" s="32"/>
      <c r="BY54" s="32"/>
      <c r="BZ54" s="32"/>
    </row>
    <row r="55" spans="1:78" ht="15" customHeight="1">
      <c r="A55" s="13" t="s">
        <v>1004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 t="s">
        <v>1005</v>
      </c>
      <c r="P55" s="13"/>
      <c r="Q55" s="13"/>
      <c r="R55" s="13"/>
      <c r="S55" s="13"/>
      <c r="T55" s="13" t="s">
        <v>828</v>
      </c>
      <c r="U55" s="13"/>
      <c r="V55" s="13" t="s">
        <v>153</v>
      </c>
      <c r="W55" s="13" t="s">
        <v>387</v>
      </c>
      <c r="X55" s="13" t="s">
        <v>155</v>
      </c>
      <c r="Y55" s="13"/>
      <c r="Z55" s="13" t="s">
        <v>156</v>
      </c>
      <c r="AA55" s="13" t="s">
        <v>1006</v>
      </c>
      <c r="AB55" s="14">
        <v>-363</v>
      </c>
      <c r="AC55" s="31">
        <v>-367</v>
      </c>
      <c r="AD55" s="15" t="s">
        <v>1007</v>
      </c>
      <c r="AE55" s="22">
        <v>-411</v>
      </c>
      <c r="AF55" s="88">
        <v>-411</v>
      </c>
      <c r="AG55" s="132">
        <v>-470</v>
      </c>
      <c r="AH55" s="132">
        <v>-71</v>
      </c>
      <c r="AI55" s="132">
        <v>-87</v>
      </c>
      <c r="AJ55" s="132">
        <v>-172</v>
      </c>
      <c r="AK55" s="132">
        <v>-172</v>
      </c>
      <c r="AL55" s="132">
        <v>-272</v>
      </c>
      <c r="AM55" s="132">
        <v>-282</v>
      </c>
      <c r="AN55" s="132">
        <v>-301</v>
      </c>
      <c r="AO55" s="132">
        <v>-63</v>
      </c>
      <c r="AP55" s="132">
        <v>-63</v>
      </c>
      <c r="AQ55" s="27">
        <v>-160</v>
      </c>
      <c r="AR55" s="27">
        <v>-164</v>
      </c>
      <c r="AS55" s="27">
        <v>-164</v>
      </c>
      <c r="AT55" s="27">
        <v>-163</v>
      </c>
      <c r="AU55" s="27">
        <v>-163</v>
      </c>
      <c r="AV55" s="27">
        <v>-172</v>
      </c>
      <c r="AW55" s="27">
        <v>-179</v>
      </c>
      <c r="AX55" s="27">
        <v>-179</v>
      </c>
      <c r="AZ55" s="27">
        <v>-49</v>
      </c>
      <c r="BA55" s="48"/>
      <c r="BB55" s="48"/>
      <c r="BC55" s="48"/>
      <c r="BD55" s="48"/>
      <c r="BE55" s="93"/>
      <c r="BF55" s="93"/>
      <c r="BG55" s="93"/>
      <c r="BH55" s="93"/>
      <c r="BI55" s="93"/>
      <c r="BJ55" s="93"/>
      <c r="BK55" s="93"/>
      <c r="BL55" s="93"/>
      <c r="BM55" s="1"/>
      <c r="BN55" s="1"/>
      <c r="BO55" s="1"/>
      <c r="BP55" s="1"/>
      <c r="BQ55" s="1"/>
      <c r="BR55" s="1"/>
      <c r="BS55" s="1"/>
      <c r="BT55" s="1"/>
      <c r="BU55" s="14"/>
      <c r="BV55" s="14"/>
      <c r="BW55" s="32"/>
      <c r="BX55" s="32"/>
      <c r="BY55" s="32"/>
      <c r="BZ55" s="32"/>
    </row>
    <row r="56" spans="1:78" ht="15" customHeight="1">
      <c r="A56" s="13" t="s">
        <v>1008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 t="s">
        <v>1009</v>
      </c>
      <c r="P56" s="13"/>
      <c r="Q56" s="13"/>
      <c r="R56" s="13"/>
      <c r="S56" s="13"/>
      <c r="T56" s="13" t="s">
        <v>828</v>
      </c>
      <c r="U56" s="13"/>
      <c r="V56" s="13" t="s">
        <v>153</v>
      </c>
      <c r="W56" s="13" t="s">
        <v>387</v>
      </c>
      <c r="X56" s="13" t="s">
        <v>155</v>
      </c>
      <c r="Y56" s="13"/>
      <c r="Z56" s="13" t="s">
        <v>156</v>
      </c>
      <c r="AA56" s="13" t="s">
        <v>1010</v>
      </c>
      <c r="AB56" s="14">
        <v>2511</v>
      </c>
      <c r="AC56" s="23" t="s">
        <v>1011</v>
      </c>
      <c r="AD56" s="15" t="s">
        <v>1012</v>
      </c>
      <c r="AE56" s="22">
        <v>2715</v>
      </c>
      <c r="AF56" s="88">
        <v>2715</v>
      </c>
      <c r="AG56" s="132">
        <v>2700</v>
      </c>
      <c r="AH56" s="132">
        <v>3016</v>
      </c>
      <c r="AI56" s="132">
        <v>3016</v>
      </c>
      <c r="AJ56" s="132">
        <v>3244</v>
      </c>
      <c r="AK56" s="132">
        <v>3244</v>
      </c>
      <c r="AL56" s="132">
        <v>3522</v>
      </c>
      <c r="AM56" s="132">
        <v>3653</v>
      </c>
      <c r="AN56" s="132">
        <v>4022</v>
      </c>
      <c r="AO56" s="132">
        <v>4080</v>
      </c>
      <c r="AP56" s="132">
        <v>4080</v>
      </c>
      <c r="AQ56" s="27">
        <v>4051</v>
      </c>
      <c r="AR56" s="27">
        <v>4118</v>
      </c>
      <c r="AS56" s="27">
        <v>4183</v>
      </c>
      <c r="AT56" s="27">
        <v>4378</v>
      </c>
      <c r="AU56" s="27">
        <v>4378</v>
      </c>
      <c r="AV56" s="27">
        <v>4528</v>
      </c>
      <c r="AW56" s="27">
        <v>4535</v>
      </c>
      <c r="AX56" s="27">
        <v>4561</v>
      </c>
      <c r="AZ56" s="27">
        <v>5068</v>
      </c>
      <c r="BA56" s="48"/>
      <c r="BB56" s="48"/>
      <c r="BC56" s="48"/>
      <c r="BD56" s="48"/>
      <c r="BE56" s="93"/>
      <c r="BF56" s="93"/>
      <c r="BG56" s="93"/>
      <c r="BH56" s="93"/>
      <c r="BI56" s="93"/>
      <c r="BJ56" s="93"/>
      <c r="BK56" s="93"/>
      <c r="BL56" s="93"/>
      <c r="BM56" s="1"/>
      <c r="BN56" s="1"/>
      <c r="BO56" s="1"/>
      <c r="BP56" s="1"/>
      <c r="BQ56" s="1"/>
      <c r="BR56" s="1"/>
      <c r="BS56" s="1"/>
      <c r="BT56" s="1"/>
      <c r="BU56" s="14"/>
      <c r="BV56" s="14"/>
      <c r="BW56" s="32"/>
      <c r="BX56" s="32"/>
      <c r="BY56" s="32"/>
      <c r="BZ56" s="32"/>
    </row>
    <row r="57" spans="1:78" ht="15" customHeight="1">
      <c r="A57" s="10" t="s">
        <v>1013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 t="s">
        <v>1014</v>
      </c>
      <c r="P57" s="10"/>
      <c r="Q57" s="10"/>
      <c r="R57" s="10"/>
      <c r="S57" s="10"/>
      <c r="T57" s="10" t="s">
        <v>148</v>
      </c>
      <c r="U57" s="10"/>
      <c r="V57" s="10" t="s">
        <v>149</v>
      </c>
      <c r="W57" s="10"/>
      <c r="X57" s="10"/>
      <c r="Y57" s="10"/>
      <c r="Z57" s="10"/>
      <c r="AA57" s="10" t="s">
        <v>1015</v>
      </c>
      <c r="AB57" s="18"/>
      <c r="AC57" s="150"/>
      <c r="AD57" s="18"/>
      <c r="AE57" s="18"/>
      <c r="AF57" s="84"/>
      <c r="BA57" s="64"/>
      <c r="BB57" s="64"/>
      <c r="BC57" s="64"/>
      <c r="BD57" s="64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8"/>
      <c r="BV57" s="18"/>
    </row>
    <row r="58" spans="1:78" ht="15" customHeight="1">
      <c r="A58" s="13" t="s">
        <v>1016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 t="s">
        <v>1017</v>
      </c>
      <c r="P58" s="13"/>
      <c r="Q58" s="13"/>
      <c r="R58" s="13"/>
      <c r="S58" s="13"/>
      <c r="T58" s="13" t="s">
        <v>828</v>
      </c>
      <c r="U58" s="13"/>
      <c r="V58" s="13" t="s">
        <v>153</v>
      </c>
      <c r="W58" s="13" t="s">
        <v>387</v>
      </c>
      <c r="X58" s="13" t="s">
        <v>155</v>
      </c>
      <c r="Y58" s="13"/>
      <c r="Z58" s="13" t="s">
        <v>156</v>
      </c>
      <c r="AA58" s="13" t="s">
        <v>1018</v>
      </c>
      <c r="AB58" s="14">
        <v>-1077</v>
      </c>
      <c r="AC58" s="23">
        <v>-1135</v>
      </c>
      <c r="AD58" s="14"/>
      <c r="AE58" s="22">
        <v>0</v>
      </c>
      <c r="AF58" s="88">
        <v>0</v>
      </c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BA58" s="48"/>
      <c r="BB58" s="48"/>
      <c r="BC58" s="48"/>
      <c r="BD58" s="48"/>
      <c r="BE58" s="93"/>
      <c r="BF58" s="93"/>
      <c r="BG58" s="93"/>
      <c r="BH58" s="93"/>
      <c r="BI58" s="93"/>
      <c r="BJ58" s="93"/>
      <c r="BK58" s="93"/>
      <c r="BL58" s="93"/>
      <c r="BM58" s="1"/>
      <c r="BN58" s="1"/>
      <c r="BO58" s="1"/>
      <c r="BP58" s="1"/>
      <c r="BQ58" s="1"/>
      <c r="BR58" s="1"/>
      <c r="BS58" s="1"/>
      <c r="BT58" s="1"/>
      <c r="BU58" s="14"/>
      <c r="BV58" s="14"/>
      <c r="BW58" s="32"/>
      <c r="BX58" s="32"/>
      <c r="BY58" s="32"/>
      <c r="BZ58" s="32"/>
    </row>
    <row r="59" spans="1:78" ht="15" customHeight="1">
      <c r="A59" s="13" t="s">
        <v>1019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 t="s">
        <v>1020</v>
      </c>
      <c r="P59" s="13"/>
      <c r="Q59" s="13"/>
      <c r="R59" s="13"/>
      <c r="S59" s="13"/>
      <c r="T59" s="13" t="s">
        <v>828</v>
      </c>
      <c r="U59" s="13"/>
      <c r="V59" s="13" t="s">
        <v>153</v>
      </c>
      <c r="W59" s="13" t="s">
        <v>387</v>
      </c>
      <c r="X59" s="13" t="s">
        <v>155</v>
      </c>
      <c r="Y59" s="13"/>
      <c r="Z59" s="13" t="s">
        <v>156</v>
      </c>
      <c r="AA59" s="13" t="s">
        <v>1021</v>
      </c>
      <c r="AB59" s="14">
        <v>202</v>
      </c>
      <c r="AC59" s="23">
        <v>582</v>
      </c>
      <c r="AD59" s="14"/>
      <c r="AE59" s="22">
        <v>0</v>
      </c>
      <c r="AF59" s="88">
        <v>0</v>
      </c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BA59" s="48"/>
      <c r="BB59" s="48"/>
      <c r="BC59" s="48"/>
      <c r="BD59" s="48"/>
      <c r="BE59" s="93"/>
      <c r="BF59" s="93"/>
      <c r="BG59" s="93"/>
      <c r="BH59" s="93"/>
      <c r="BI59" s="93"/>
      <c r="BJ59" s="93"/>
      <c r="BK59" s="93"/>
      <c r="BL59" s="93"/>
      <c r="BM59" s="1"/>
      <c r="BN59" s="1"/>
      <c r="BO59" s="1"/>
      <c r="BP59" s="1"/>
      <c r="BQ59" s="1"/>
      <c r="BR59" s="1"/>
      <c r="BS59" s="1"/>
      <c r="BT59" s="1"/>
      <c r="BU59" s="14"/>
      <c r="BV59" s="14"/>
      <c r="BW59" s="32"/>
      <c r="BX59" s="32"/>
      <c r="BY59" s="32"/>
      <c r="BZ59" s="32"/>
    </row>
    <row r="60" spans="1:78" ht="15" customHeight="1">
      <c r="A60" s="13" t="s">
        <v>1022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 t="s">
        <v>1023</v>
      </c>
      <c r="P60" s="13"/>
      <c r="Q60" s="13"/>
      <c r="R60" s="13"/>
      <c r="S60" s="13"/>
      <c r="T60" s="13" t="s">
        <v>828</v>
      </c>
      <c r="U60" s="13"/>
      <c r="V60" s="13" t="s">
        <v>153</v>
      </c>
      <c r="W60" s="13" t="s">
        <v>387</v>
      </c>
      <c r="X60" s="13" t="s">
        <v>155</v>
      </c>
      <c r="Y60" s="13"/>
      <c r="Z60" s="13" t="s">
        <v>156</v>
      </c>
      <c r="AA60" s="13" t="s">
        <v>1015</v>
      </c>
      <c r="AB60" s="14"/>
      <c r="AC60" s="22"/>
      <c r="AD60" s="15" t="s">
        <v>1024</v>
      </c>
      <c r="AE60" s="22">
        <v>2302</v>
      </c>
      <c r="AF60" s="88">
        <v>2302</v>
      </c>
      <c r="AG60" s="132">
        <v>3884</v>
      </c>
      <c r="AH60" s="132">
        <v>3002</v>
      </c>
      <c r="AI60" s="132">
        <v>9598</v>
      </c>
      <c r="AJ60" s="132">
        <v>3844</v>
      </c>
      <c r="AK60" s="132">
        <v>3844</v>
      </c>
      <c r="AL60" s="132">
        <v>2096</v>
      </c>
      <c r="AM60" s="132">
        <v>11212</v>
      </c>
      <c r="AN60" s="132">
        <v>6910</v>
      </c>
      <c r="AO60" s="132">
        <v>5085</v>
      </c>
      <c r="AP60" s="132">
        <v>5085</v>
      </c>
      <c r="AQ60" s="27">
        <v>4132</v>
      </c>
      <c r="AR60" s="27">
        <v>5474</v>
      </c>
      <c r="AS60" s="27">
        <v>4035</v>
      </c>
      <c r="AT60" s="27">
        <v>5083</v>
      </c>
      <c r="AU60" s="27">
        <v>5083</v>
      </c>
      <c r="AV60" s="27">
        <v>-2047</v>
      </c>
      <c r="AW60" s="27">
        <v>-1685</v>
      </c>
      <c r="AX60" s="27">
        <v>-1119</v>
      </c>
      <c r="AZ60" s="27">
        <v>-2335</v>
      </c>
      <c r="BA60" s="48"/>
      <c r="BB60" s="48"/>
      <c r="BC60" s="48"/>
      <c r="BD60" s="48"/>
      <c r="BE60" s="93"/>
      <c r="BF60" s="93"/>
      <c r="BG60" s="93"/>
      <c r="BH60" s="93"/>
      <c r="BI60" s="93"/>
      <c r="BJ60" s="93"/>
      <c r="BK60" s="93"/>
      <c r="BL60" s="93"/>
      <c r="BM60" s="1"/>
      <c r="BN60" s="1"/>
      <c r="BO60" s="1"/>
      <c r="BP60" s="1"/>
      <c r="BQ60" s="1"/>
      <c r="BR60" s="1"/>
      <c r="BS60" s="1"/>
      <c r="BT60" s="1"/>
      <c r="BU60" s="14"/>
      <c r="BV60" s="14"/>
      <c r="BW60" s="32"/>
      <c r="BX60" s="32"/>
      <c r="BY60" s="32"/>
      <c r="BZ60" s="32"/>
    </row>
    <row r="61" spans="1:78" ht="15" customHeight="1">
      <c r="A61" s="13" t="s">
        <v>1025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 t="s">
        <v>1026</v>
      </c>
      <c r="P61" s="13"/>
      <c r="Q61" s="13"/>
      <c r="R61" s="13"/>
      <c r="S61" s="13"/>
      <c r="T61" s="13" t="s">
        <v>828</v>
      </c>
      <c r="U61" s="13"/>
      <c r="V61" s="13" t="s">
        <v>153</v>
      </c>
      <c r="W61" s="13" t="s">
        <v>387</v>
      </c>
      <c r="X61" s="13" t="s">
        <v>155</v>
      </c>
      <c r="Y61" s="13"/>
      <c r="Z61" s="13" t="s">
        <v>156</v>
      </c>
      <c r="AA61" s="13" t="s">
        <v>1027</v>
      </c>
      <c r="AB61" s="14">
        <v>13315</v>
      </c>
      <c r="AC61" s="23" t="s">
        <v>1028</v>
      </c>
      <c r="AD61" s="15" t="s">
        <v>1029</v>
      </c>
      <c r="AE61" s="22">
        <v>24842</v>
      </c>
      <c r="AF61" s="88">
        <v>24842</v>
      </c>
      <c r="AG61" s="132">
        <v>55700</v>
      </c>
      <c r="AH61" s="132">
        <v>63120</v>
      </c>
      <c r="AI61" s="132">
        <v>75618</v>
      </c>
      <c r="AJ61" s="132">
        <v>78752</v>
      </c>
      <c r="AK61" s="132">
        <v>78752</v>
      </c>
      <c r="AL61" s="132">
        <v>72992</v>
      </c>
      <c r="AM61" s="132">
        <v>80484</v>
      </c>
      <c r="AN61" s="132">
        <v>97969</v>
      </c>
      <c r="AO61" s="132">
        <v>108558</v>
      </c>
      <c r="AP61" s="132">
        <v>108558</v>
      </c>
      <c r="AQ61" s="27">
        <v>123271</v>
      </c>
      <c r="AR61" s="27">
        <v>140872</v>
      </c>
      <c r="AS61" s="27">
        <v>164879</v>
      </c>
      <c r="AT61" s="27">
        <v>172353</v>
      </c>
      <c r="AU61" s="27">
        <v>172353</v>
      </c>
      <c r="AV61" s="27">
        <v>189119</v>
      </c>
      <c r="AW61" s="27">
        <v>207847</v>
      </c>
      <c r="AX61" s="27">
        <v>232850</v>
      </c>
      <c r="AZ61" s="27">
        <v>257886</v>
      </c>
      <c r="BA61" s="48"/>
      <c r="BB61" s="48"/>
      <c r="BC61" s="48"/>
      <c r="BD61" s="48"/>
      <c r="BE61" s="93"/>
      <c r="BF61" s="93"/>
      <c r="BG61" s="93"/>
      <c r="BH61" s="93"/>
      <c r="BI61" s="93"/>
      <c r="BJ61" s="93"/>
      <c r="BK61" s="93"/>
      <c r="BL61" s="93"/>
      <c r="BM61" s="1"/>
      <c r="BN61" s="1"/>
      <c r="BO61" s="1"/>
      <c r="BP61" s="1"/>
      <c r="BQ61" s="1"/>
      <c r="BR61" s="1"/>
      <c r="BS61" s="1"/>
      <c r="BT61" s="1"/>
      <c r="BU61" s="14"/>
      <c r="BV61" s="14"/>
      <c r="BW61" s="32"/>
      <c r="BX61" s="32"/>
      <c r="BY61" s="32"/>
      <c r="BZ61" s="32"/>
    </row>
    <row r="62" spans="1:78" ht="15" customHeight="1">
      <c r="A62" s="13" t="s">
        <v>1030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 t="s">
        <v>1031</v>
      </c>
      <c r="P62" s="13"/>
      <c r="Q62" s="13"/>
      <c r="R62" s="13"/>
      <c r="S62" s="13"/>
      <c r="T62" s="13" t="s">
        <v>828</v>
      </c>
      <c r="U62" s="13"/>
      <c r="V62" s="13" t="s">
        <v>153</v>
      </c>
      <c r="W62" s="13" t="s">
        <v>387</v>
      </c>
      <c r="X62" s="13" t="s">
        <v>155</v>
      </c>
      <c r="Y62" s="13"/>
      <c r="Z62" s="13" t="s">
        <v>156</v>
      </c>
      <c r="AA62" s="13" t="s">
        <v>1032</v>
      </c>
      <c r="AB62" s="14">
        <v>46781</v>
      </c>
      <c r="AC62" s="23" t="s">
        <v>1033</v>
      </c>
      <c r="AD62" s="15" t="s">
        <v>1034</v>
      </c>
      <c r="AE62" s="22">
        <v>145439</v>
      </c>
      <c r="AF62" s="88">
        <v>145439</v>
      </c>
      <c r="AG62" s="132">
        <v>182874</v>
      </c>
      <c r="AH62" s="132">
        <v>191023</v>
      </c>
      <c r="AI62" s="132">
        <v>214995</v>
      </c>
      <c r="AJ62" s="132">
        <v>216987</v>
      </c>
      <c r="AK62" s="132">
        <v>216987</v>
      </c>
      <c r="AL62" s="132">
        <v>225247</v>
      </c>
      <c r="AM62" s="132">
        <v>246416</v>
      </c>
      <c r="AN62" s="132">
        <v>263685</v>
      </c>
      <c r="AO62" s="132">
        <v>278799</v>
      </c>
      <c r="AP62" s="132">
        <v>278799</v>
      </c>
      <c r="AQ62" s="27">
        <v>298620</v>
      </c>
      <c r="AR62" s="27">
        <v>322172</v>
      </c>
      <c r="AS62" s="27">
        <v>349961</v>
      </c>
      <c r="AT62" s="27">
        <v>365822</v>
      </c>
      <c r="AU62" s="27">
        <v>365822</v>
      </c>
      <c r="AV62" s="27">
        <v>393089</v>
      </c>
      <c r="AW62" s="27">
        <v>421560</v>
      </c>
      <c r="AX62" s="27">
        <v>460893</v>
      </c>
      <c r="AZ62" s="27">
        <v>492257</v>
      </c>
      <c r="BA62" s="48"/>
      <c r="BB62" s="48"/>
      <c r="BC62" s="48"/>
      <c r="BD62" s="48"/>
      <c r="BE62" s="93"/>
      <c r="BF62" s="93"/>
      <c r="BG62" s="93"/>
      <c r="BH62" s="93"/>
      <c r="BI62" s="93"/>
      <c r="BJ62" s="93"/>
      <c r="BK62" s="93"/>
      <c r="BL62" s="93"/>
      <c r="BM62" s="1"/>
      <c r="BN62" s="1"/>
      <c r="BO62" s="1"/>
      <c r="BP62" s="1"/>
      <c r="BQ62" s="1"/>
      <c r="BR62" s="1"/>
      <c r="BS62" s="1"/>
      <c r="BT62" s="1"/>
      <c r="BU62" s="14"/>
      <c r="BV62" s="14"/>
      <c r="BW62" s="32"/>
      <c r="BX62" s="32"/>
      <c r="BY62" s="32"/>
      <c r="BZ62" s="32"/>
    </row>
    <row r="63" spans="1:78" ht="15" customHeight="1">
      <c r="A63" s="13" t="s">
        <v>1035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 t="s">
        <v>1036</v>
      </c>
      <c r="P63" s="13"/>
      <c r="Q63" s="13"/>
      <c r="R63" s="13"/>
      <c r="S63" s="13"/>
      <c r="T63" s="13" t="s">
        <v>828</v>
      </c>
      <c r="U63" s="13"/>
      <c r="V63" s="13" t="s">
        <v>153</v>
      </c>
      <c r="W63" s="13" t="s">
        <v>387</v>
      </c>
      <c r="X63" s="13" t="s">
        <v>155</v>
      </c>
      <c r="Y63" s="13"/>
      <c r="Z63" s="13" t="s">
        <v>156</v>
      </c>
      <c r="AA63" s="13" t="s">
        <v>1037</v>
      </c>
      <c r="AB63" s="14">
        <v>4603</v>
      </c>
      <c r="AC63" s="23" t="s">
        <v>1038</v>
      </c>
      <c r="AD63" s="15" t="s">
        <v>1039</v>
      </c>
      <c r="AE63" s="22">
        <v>11974</v>
      </c>
      <c r="AF63" s="88">
        <v>11974</v>
      </c>
      <c r="AG63" s="132">
        <v>1121</v>
      </c>
      <c r="AH63" s="132">
        <v>32530</v>
      </c>
      <c r="AI63" s="132">
        <v>32551</v>
      </c>
      <c r="AJ63" s="132">
        <v>32552</v>
      </c>
      <c r="AK63" s="132">
        <v>32552</v>
      </c>
      <c r="AL63" s="132">
        <v>33425</v>
      </c>
      <c r="AM63" s="132">
        <v>42793</v>
      </c>
      <c r="AN63" s="132">
        <v>42327</v>
      </c>
      <c r="AO63" s="132">
        <v>42330</v>
      </c>
      <c r="AP63" s="132">
        <v>42330</v>
      </c>
      <c r="AQ63" s="27">
        <v>45022</v>
      </c>
      <c r="AR63" s="27">
        <v>44929</v>
      </c>
      <c r="AS63" s="27">
        <v>77010</v>
      </c>
      <c r="AT63" s="27">
        <v>70616</v>
      </c>
      <c r="AU63" s="27">
        <v>70616</v>
      </c>
      <c r="AV63" s="27">
        <v>79505</v>
      </c>
      <c r="AW63" s="27">
        <v>73787</v>
      </c>
      <c r="AX63" s="27">
        <v>100029</v>
      </c>
      <c r="AZ63" s="27">
        <v>116326</v>
      </c>
      <c r="BA63" s="48"/>
      <c r="BB63" s="48"/>
      <c r="BC63" s="48"/>
      <c r="BD63" s="48"/>
      <c r="BE63" s="93"/>
      <c r="BF63" s="93"/>
      <c r="BG63" s="93"/>
      <c r="BH63" s="93"/>
      <c r="BI63" s="93"/>
      <c r="BJ63" s="93"/>
      <c r="BK63" s="93"/>
      <c r="BL63" s="93"/>
      <c r="BM63" s="1"/>
      <c r="BN63" s="1"/>
      <c r="BO63" s="1"/>
      <c r="BP63" s="1"/>
      <c r="BQ63" s="1"/>
      <c r="BR63" s="1"/>
      <c r="BS63" s="1"/>
      <c r="BT63" s="1"/>
      <c r="BU63" s="14"/>
      <c r="BV63" s="14"/>
      <c r="BW63" s="32"/>
      <c r="BX63" s="32"/>
      <c r="BY63" s="32"/>
      <c r="BZ63" s="32"/>
    </row>
    <row r="64" spans="1:78" ht="15" customHeight="1">
      <c r="A64" s="13" t="s">
        <v>1040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 t="s">
        <v>1041</v>
      </c>
      <c r="P64" s="13"/>
      <c r="Q64" s="13"/>
      <c r="R64" s="13"/>
      <c r="S64" s="13"/>
      <c r="T64" s="13" t="s">
        <v>828</v>
      </c>
      <c r="U64" s="13"/>
      <c r="V64" s="13" t="s">
        <v>153</v>
      </c>
      <c r="W64" s="13" t="s">
        <v>387</v>
      </c>
      <c r="X64" s="13" t="s">
        <v>155</v>
      </c>
      <c r="Y64" s="13"/>
      <c r="Z64" s="13" t="s">
        <v>156</v>
      </c>
      <c r="AA64" s="13" t="s">
        <v>1042</v>
      </c>
      <c r="AB64" s="14">
        <v>51384</v>
      </c>
      <c r="AC64" s="23" t="s">
        <v>1043</v>
      </c>
      <c r="AD64" s="15" t="s">
        <v>1044</v>
      </c>
      <c r="AE64" s="22">
        <v>157413</v>
      </c>
      <c r="AF64" s="88">
        <v>157413</v>
      </c>
      <c r="AG64" s="132">
        <v>183995</v>
      </c>
      <c r="AH64" s="132">
        <v>223553</v>
      </c>
      <c r="AI64" s="132">
        <v>247546</v>
      </c>
      <c r="AJ64" s="132">
        <v>249539</v>
      </c>
      <c r="AK64" s="132">
        <v>249539</v>
      </c>
      <c r="AL64" s="132">
        <v>258672</v>
      </c>
      <c r="AM64" s="132">
        <v>289209</v>
      </c>
      <c r="AN64" s="132">
        <v>306012</v>
      </c>
      <c r="AO64" s="132">
        <v>321129</v>
      </c>
      <c r="AP64" s="132">
        <v>321129</v>
      </c>
      <c r="AQ64" s="27">
        <v>343642</v>
      </c>
      <c r="AR64" s="27">
        <v>367101</v>
      </c>
      <c r="AS64" s="27">
        <v>426971</v>
      </c>
      <c r="AT64" s="27">
        <v>436438</v>
      </c>
      <c r="AU64" s="27">
        <v>436438</v>
      </c>
      <c r="AV64" s="27">
        <v>472594</v>
      </c>
      <c r="AW64" s="27">
        <v>495347</v>
      </c>
      <c r="AX64" s="27">
        <v>560922</v>
      </c>
      <c r="AZ64" s="27">
        <v>608583</v>
      </c>
      <c r="BA64" s="48"/>
      <c r="BB64" s="48"/>
      <c r="BC64" s="48"/>
      <c r="BD64" s="48"/>
      <c r="BE64" s="93"/>
      <c r="BF64" s="93"/>
      <c r="BG64" s="93"/>
      <c r="BH64" s="93"/>
      <c r="BI64" s="93"/>
      <c r="BJ64" s="93"/>
      <c r="BK64" s="93"/>
      <c r="BL64" s="93"/>
      <c r="BM64" s="1"/>
      <c r="BN64" s="1"/>
      <c r="BO64" s="1"/>
      <c r="BP64" s="1"/>
      <c r="BQ64" s="1"/>
      <c r="BR64" s="1"/>
      <c r="BS64" s="1"/>
      <c r="BT64" s="1"/>
      <c r="BU64" s="14"/>
      <c r="BV64" s="14"/>
      <c r="BW64" s="32"/>
      <c r="BX64" s="32"/>
      <c r="BY64" s="32"/>
      <c r="BZ64" s="32"/>
    </row>
    <row r="65" spans="1:82" ht="15" customHeight="1">
      <c r="A65" s="13" t="s">
        <v>1045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 t="s">
        <v>1046</v>
      </c>
      <c r="P65" s="13"/>
      <c r="Q65" s="13"/>
      <c r="R65" s="13"/>
      <c r="S65" s="13"/>
      <c r="T65" s="13" t="s">
        <v>828</v>
      </c>
      <c r="U65" s="13"/>
      <c r="V65" s="13" t="s">
        <v>153</v>
      </c>
      <c r="W65" s="13" t="s">
        <v>387</v>
      </c>
      <c r="X65" s="13" t="s">
        <v>155</v>
      </c>
      <c r="Y65" s="13"/>
      <c r="Z65" s="13" t="s">
        <v>156</v>
      </c>
      <c r="AA65" s="13" t="s">
        <v>1047</v>
      </c>
      <c r="AB65" s="14">
        <v>161193</v>
      </c>
      <c r="AC65" s="23" t="s">
        <v>899</v>
      </c>
      <c r="AD65" s="15" t="s">
        <v>1048</v>
      </c>
      <c r="AE65" s="22">
        <v>255434</v>
      </c>
      <c r="AF65" s="88">
        <v>255434</v>
      </c>
      <c r="AG65" s="132">
        <v>282060</v>
      </c>
      <c r="AH65" s="132">
        <v>327758</v>
      </c>
      <c r="AI65" s="132">
        <v>364671</v>
      </c>
      <c r="AJ65" s="135">
        <v>364245</v>
      </c>
      <c r="AK65" s="135">
        <v>364245</v>
      </c>
      <c r="AL65" s="132">
        <v>409970</v>
      </c>
      <c r="AM65" s="132">
        <v>456402</v>
      </c>
      <c r="AN65" s="132">
        <v>490866</v>
      </c>
      <c r="AO65" s="132">
        <v>506812</v>
      </c>
      <c r="AP65" s="132">
        <v>506812</v>
      </c>
      <c r="AQ65" s="27">
        <v>543714</v>
      </c>
      <c r="AR65" s="27">
        <v>578824</v>
      </c>
      <c r="AS65" s="27">
        <v>711432</v>
      </c>
      <c r="AT65" s="27">
        <v>717124</v>
      </c>
      <c r="AU65" s="27">
        <v>717124</v>
      </c>
      <c r="AV65" s="27">
        <v>796662</v>
      </c>
      <c r="AW65" s="27">
        <v>824767</v>
      </c>
      <c r="AX65" s="27">
        <v>917943</v>
      </c>
      <c r="AZ65" s="27">
        <v>965076</v>
      </c>
      <c r="BA65" s="48"/>
      <c r="BB65" s="48"/>
      <c r="BC65" s="48"/>
      <c r="BD65" s="48"/>
      <c r="BE65" s="93"/>
      <c r="BF65" s="93"/>
      <c r="BG65" s="93"/>
      <c r="BH65" s="93"/>
      <c r="BI65" s="93"/>
      <c r="BJ65" s="93"/>
      <c r="BK65" s="93"/>
      <c r="BL65" s="93"/>
      <c r="BM65" s="1"/>
      <c r="BN65" s="1"/>
      <c r="BO65" s="1"/>
      <c r="BP65" s="1"/>
      <c r="BQ65" s="1"/>
      <c r="BR65" s="1"/>
      <c r="BS65" s="1"/>
      <c r="BT65" s="1"/>
      <c r="BU65" s="14"/>
      <c r="BV65" s="14"/>
      <c r="BW65" s="32"/>
      <c r="BX65" s="32"/>
      <c r="BY65" s="32"/>
      <c r="BZ65" s="32"/>
    </row>
    <row r="66" spans="1:82" s="33" customFormat="1" ht="15" customHeight="1">
      <c r="A66" s="34" t="s">
        <v>1049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 t="s">
        <v>1050</v>
      </c>
      <c r="P66" s="34"/>
      <c r="Q66" s="34"/>
      <c r="R66" s="34"/>
      <c r="S66" s="34"/>
      <c r="T66" s="34"/>
      <c r="U66" s="34">
        <v>19</v>
      </c>
      <c r="V66" s="34"/>
      <c r="W66" s="34"/>
      <c r="X66" s="34"/>
      <c r="Y66" s="34"/>
      <c r="Z66" s="34"/>
      <c r="AA66" s="34"/>
      <c r="AB66" s="40"/>
      <c r="AC66" s="38"/>
      <c r="AD66" s="38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  <c r="AZ66" s="104"/>
      <c r="BA66" s="40"/>
      <c r="BB66" s="38"/>
      <c r="BC66" s="38"/>
      <c r="BD66" s="104"/>
      <c r="BE66" s="104"/>
      <c r="BF66" s="104"/>
      <c r="BG66" s="104"/>
      <c r="BH66" s="104"/>
      <c r="BI66" s="104"/>
      <c r="BJ66" s="104"/>
      <c r="BK66" s="104"/>
      <c r="BL66" s="104"/>
      <c r="BM66" s="104"/>
      <c r="BN66" s="104"/>
      <c r="BO66" s="104"/>
      <c r="BP66" s="104"/>
      <c r="BQ66" s="104"/>
      <c r="BR66" s="104"/>
      <c r="BS66" s="104"/>
      <c r="BT66" s="104"/>
      <c r="BU66" s="38"/>
      <c r="BV66" s="38"/>
      <c r="BW66" s="38"/>
      <c r="BX66" s="38"/>
      <c r="BY66" s="38"/>
      <c r="BZ66" s="38"/>
      <c r="CA66" s="38"/>
      <c r="CB66" s="38"/>
      <c r="CC66" s="38"/>
      <c r="CD66" s="38"/>
    </row>
    <row r="67" spans="1:82" s="33" customFormat="1" ht="15" customHeight="1">
      <c r="A67" s="39" t="s">
        <v>1051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 t="s">
        <v>1052</v>
      </c>
      <c r="P67" s="39"/>
      <c r="Q67" s="39"/>
      <c r="R67" s="39"/>
      <c r="S67" s="39"/>
      <c r="T67" s="39"/>
      <c r="U67" s="39">
        <v>19</v>
      </c>
      <c r="V67" s="39" t="s">
        <v>149</v>
      </c>
      <c r="W67" s="39"/>
      <c r="X67" s="39"/>
      <c r="Y67" s="39"/>
      <c r="Z67" s="39"/>
      <c r="AA67" s="39" t="s">
        <v>344</v>
      </c>
      <c r="AB67" s="105"/>
      <c r="AC67" s="38"/>
      <c r="AD67" s="38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104"/>
      <c r="AU67" s="104"/>
      <c r="AV67" s="104"/>
      <c r="AW67" s="104"/>
      <c r="AX67" s="104"/>
      <c r="AY67" s="104"/>
      <c r="AZ67" s="104"/>
      <c r="BA67" s="105"/>
      <c r="BB67" s="38"/>
      <c r="BC67" s="38"/>
      <c r="BD67" s="104"/>
      <c r="BE67" s="104"/>
      <c r="BF67" s="104"/>
      <c r="BG67" s="104"/>
      <c r="BH67" s="104"/>
      <c r="BI67" s="104"/>
      <c r="BJ67" s="104"/>
      <c r="BK67" s="104"/>
      <c r="BL67" s="104"/>
      <c r="BM67" s="104"/>
      <c r="BN67" s="104"/>
      <c r="BO67" s="104"/>
      <c r="BP67" s="104"/>
      <c r="BQ67" s="104"/>
      <c r="BR67" s="104"/>
      <c r="BS67" s="104"/>
      <c r="BT67" s="104"/>
      <c r="BU67" s="38"/>
      <c r="BV67" s="38"/>
      <c r="BW67" s="38"/>
      <c r="BX67" s="38"/>
      <c r="BY67" s="38"/>
      <c r="BZ67" s="38"/>
      <c r="CA67" s="38"/>
      <c r="CB67" s="38"/>
      <c r="CC67" s="38"/>
      <c r="CD67" s="38"/>
    </row>
    <row r="68" spans="1:82" s="33" customFormat="1" ht="15" customHeight="1">
      <c r="A68" s="34" t="s">
        <v>1053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 t="s">
        <v>1054</v>
      </c>
      <c r="P68" s="34"/>
      <c r="Q68" s="34"/>
      <c r="R68" s="34"/>
      <c r="S68" s="34"/>
      <c r="T68" s="34"/>
      <c r="U68" s="34">
        <v>19</v>
      </c>
      <c r="V68" s="34" t="s">
        <v>153</v>
      </c>
      <c r="W68" s="34" t="s">
        <v>154</v>
      </c>
      <c r="X68" s="34" t="s">
        <v>155</v>
      </c>
      <c r="Y68" s="34"/>
      <c r="Z68" s="34" t="s">
        <v>156</v>
      </c>
      <c r="AA68" s="34" t="s">
        <v>859</v>
      </c>
      <c r="AB68" s="40">
        <f t="shared" ref="AB68:AZ68" si="0">SUM(AB13,AB14,AB15,AB16,AB17,AB18)-AB19</f>
        <v>-87524</v>
      </c>
      <c r="AC68" s="41">
        <f t="shared" si="0"/>
        <v>-141414</v>
      </c>
      <c r="AD68" s="41">
        <f t="shared" si="0"/>
        <v>-23679</v>
      </c>
      <c r="AE68" s="41">
        <f t="shared" si="0"/>
        <v>0</v>
      </c>
      <c r="AF68" s="41">
        <f t="shared" si="0"/>
        <v>0</v>
      </c>
      <c r="AG68" s="41">
        <f t="shared" si="0"/>
        <v>0</v>
      </c>
      <c r="AH68" s="41">
        <f t="shared" si="0"/>
        <v>0</v>
      </c>
      <c r="AI68" s="41">
        <f t="shared" si="0"/>
        <v>0</v>
      </c>
      <c r="AJ68" s="41">
        <f t="shared" si="0"/>
        <v>0</v>
      </c>
      <c r="AK68" s="41">
        <f t="shared" si="0"/>
        <v>0</v>
      </c>
      <c r="AL68" s="41">
        <f t="shared" si="0"/>
        <v>0</v>
      </c>
      <c r="AM68" s="41">
        <f t="shared" si="0"/>
        <v>0</v>
      </c>
      <c r="AN68" s="41">
        <f t="shared" si="0"/>
        <v>0</v>
      </c>
      <c r="AO68" s="41">
        <f t="shared" si="0"/>
        <v>0</v>
      </c>
      <c r="AP68" s="41">
        <f t="shared" si="0"/>
        <v>0</v>
      </c>
      <c r="AQ68" s="41">
        <f t="shared" si="0"/>
        <v>0</v>
      </c>
      <c r="AR68" s="41">
        <f t="shared" si="0"/>
        <v>0</v>
      </c>
      <c r="AS68" s="41">
        <f t="shared" si="0"/>
        <v>0</v>
      </c>
      <c r="AT68" s="41">
        <f t="shared" si="0"/>
        <v>0</v>
      </c>
      <c r="AU68" s="41">
        <f t="shared" si="0"/>
        <v>0</v>
      </c>
      <c r="AV68" s="41">
        <f t="shared" si="0"/>
        <v>0</v>
      </c>
      <c r="AW68" s="41">
        <f t="shared" si="0"/>
        <v>0</v>
      </c>
      <c r="AX68" s="41">
        <f t="shared" si="0"/>
        <v>0</v>
      </c>
      <c r="AY68" s="41">
        <f t="shared" si="0"/>
        <v>0</v>
      </c>
      <c r="AZ68" s="41">
        <f t="shared" si="0"/>
        <v>0</v>
      </c>
      <c r="BA68" s="40"/>
      <c r="BB68" s="38"/>
      <c r="BC68" s="38"/>
      <c r="BD68" s="104"/>
      <c r="BE68" s="104"/>
      <c r="BF68" s="104"/>
      <c r="BG68" s="104"/>
      <c r="BH68" s="104"/>
      <c r="BI68" s="104"/>
      <c r="BJ68" s="104"/>
      <c r="BK68" s="104"/>
      <c r="BL68" s="104"/>
      <c r="BM68" s="104"/>
      <c r="BN68" s="104"/>
      <c r="BO68" s="104"/>
      <c r="BP68" s="104"/>
      <c r="BQ68" s="104"/>
      <c r="BR68" s="104"/>
      <c r="BS68" s="104"/>
      <c r="BT68" s="104"/>
      <c r="BU68" s="38"/>
      <c r="BV68" s="38"/>
      <c r="BW68" s="38"/>
      <c r="BX68" s="38"/>
      <c r="BY68" s="38"/>
      <c r="BZ68" s="38"/>
      <c r="CA68" s="38"/>
      <c r="CB68" s="38"/>
      <c r="CC68" s="38"/>
      <c r="CD68" s="38"/>
    </row>
    <row r="69" spans="1:82" s="33" customFormat="1" ht="15" customHeight="1">
      <c r="A69" s="34" t="s">
        <v>1055</v>
      </c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 t="s">
        <v>1056</v>
      </c>
      <c r="P69" s="34"/>
      <c r="Q69" s="34"/>
      <c r="R69" s="34"/>
      <c r="S69" s="34"/>
      <c r="T69" s="34"/>
      <c r="U69" s="34">
        <v>19</v>
      </c>
      <c r="V69" s="34" t="s">
        <v>153</v>
      </c>
      <c r="W69" s="34" t="s">
        <v>154</v>
      </c>
      <c r="X69" s="34" t="s">
        <v>155</v>
      </c>
      <c r="Y69" s="34"/>
      <c r="Z69" s="34" t="s">
        <v>156</v>
      </c>
      <c r="AA69" s="34" t="s">
        <v>897</v>
      </c>
      <c r="AB69" s="40">
        <f t="shared" ref="AB69:AZ69" si="1">SUM(AB19,AB22,AB20,AB21,AB23,AB24,AB25,AB26)-AB27</f>
        <v>-161193</v>
      </c>
      <c r="AC69" s="41">
        <f t="shared" si="1"/>
        <v>-232342</v>
      </c>
      <c r="AD69" s="41">
        <f t="shared" si="1"/>
        <v>0</v>
      </c>
      <c r="AE69" s="41">
        <f t="shared" si="1"/>
        <v>0</v>
      </c>
      <c r="AF69" s="41">
        <f t="shared" si="1"/>
        <v>0</v>
      </c>
      <c r="AG69" s="41">
        <f t="shared" si="1"/>
        <v>0</v>
      </c>
      <c r="AH69" s="41">
        <f t="shared" si="1"/>
        <v>0</v>
      </c>
      <c r="AI69" s="41">
        <f t="shared" si="1"/>
        <v>0</v>
      </c>
      <c r="AJ69" s="41">
        <f t="shared" si="1"/>
        <v>0</v>
      </c>
      <c r="AK69" s="41">
        <f t="shared" si="1"/>
        <v>0</v>
      </c>
      <c r="AL69" s="41">
        <f t="shared" si="1"/>
        <v>0</v>
      </c>
      <c r="AM69" s="41">
        <f t="shared" si="1"/>
        <v>0</v>
      </c>
      <c r="AN69" s="41">
        <f t="shared" si="1"/>
        <v>0</v>
      </c>
      <c r="AO69" s="41">
        <f t="shared" si="1"/>
        <v>0</v>
      </c>
      <c r="AP69" s="41">
        <f t="shared" si="1"/>
        <v>0</v>
      </c>
      <c r="AQ69" s="41">
        <f t="shared" si="1"/>
        <v>0</v>
      </c>
      <c r="AR69" s="41">
        <f t="shared" si="1"/>
        <v>0</v>
      </c>
      <c r="AS69" s="41">
        <f t="shared" si="1"/>
        <v>0</v>
      </c>
      <c r="AT69" s="41">
        <f t="shared" si="1"/>
        <v>0</v>
      </c>
      <c r="AU69" s="41">
        <f t="shared" si="1"/>
        <v>0</v>
      </c>
      <c r="AV69" s="41">
        <f t="shared" si="1"/>
        <v>0</v>
      </c>
      <c r="AW69" s="41">
        <f t="shared" si="1"/>
        <v>0</v>
      </c>
      <c r="AX69" s="41">
        <f t="shared" si="1"/>
        <v>0</v>
      </c>
      <c r="AY69" s="41">
        <f t="shared" si="1"/>
        <v>0</v>
      </c>
      <c r="AZ69" s="41">
        <f t="shared" si="1"/>
        <v>0</v>
      </c>
      <c r="BA69" s="40"/>
      <c r="BB69" s="38"/>
      <c r="BC69" s="38"/>
      <c r="BD69" s="104"/>
      <c r="BE69" s="104"/>
      <c r="BF69" s="104"/>
      <c r="BG69" s="104"/>
      <c r="BH69" s="104"/>
      <c r="BI69" s="104"/>
      <c r="BJ69" s="104"/>
      <c r="BK69" s="104"/>
      <c r="BL69" s="104"/>
      <c r="BM69" s="104"/>
      <c r="BN69" s="104"/>
      <c r="BO69" s="104"/>
      <c r="BP69" s="104"/>
      <c r="BQ69" s="104"/>
      <c r="BR69" s="104"/>
      <c r="BS69" s="104"/>
      <c r="BT69" s="104"/>
      <c r="BU69" s="38"/>
      <c r="BV69" s="38"/>
      <c r="BW69" s="38"/>
      <c r="BX69" s="38"/>
      <c r="BY69" s="38"/>
      <c r="BZ69" s="38"/>
      <c r="CA69" s="38"/>
      <c r="CB69" s="38"/>
      <c r="CC69" s="38"/>
      <c r="CD69" s="38"/>
    </row>
    <row r="70" spans="1:82" s="33" customFormat="1" ht="15" customHeight="1">
      <c r="A70" s="34" t="s">
        <v>1057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 t="s">
        <v>1058</v>
      </c>
      <c r="P70" s="34"/>
      <c r="Q70" s="34"/>
      <c r="R70" s="34"/>
      <c r="S70" s="34"/>
      <c r="T70" s="34"/>
      <c r="U70" s="34">
        <v>19</v>
      </c>
      <c r="V70" s="34" t="s">
        <v>153</v>
      </c>
      <c r="W70" s="34" t="s">
        <v>154</v>
      </c>
      <c r="X70" s="34" t="s">
        <v>155</v>
      </c>
      <c r="Y70" s="34"/>
      <c r="Z70" s="34" t="s">
        <v>156</v>
      </c>
      <c r="AA70" s="34" t="s">
        <v>940</v>
      </c>
      <c r="AB70" s="41">
        <f t="shared" ref="AB70:AZ70" si="2">SUM(AB30,AB31,AB32,AB33,AB34,AB35,AB36,AB37)-AB38</f>
        <v>-45030</v>
      </c>
      <c r="AC70" s="41">
        <f t="shared" si="2"/>
        <v>-47031</v>
      </c>
      <c r="AD70" s="41">
        <f t="shared" si="2"/>
        <v>0</v>
      </c>
      <c r="AE70" s="41">
        <f t="shared" si="2"/>
        <v>0</v>
      </c>
      <c r="AF70" s="41">
        <f t="shared" si="2"/>
        <v>0</v>
      </c>
      <c r="AG70" s="41">
        <f t="shared" si="2"/>
        <v>0</v>
      </c>
      <c r="AH70" s="41">
        <f t="shared" si="2"/>
        <v>0</v>
      </c>
      <c r="AI70" s="41">
        <f t="shared" si="2"/>
        <v>0</v>
      </c>
      <c r="AJ70" s="41">
        <f t="shared" si="2"/>
        <v>0</v>
      </c>
      <c r="AK70" s="41">
        <f t="shared" si="2"/>
        <v>0</v>
      </c>
      <c r="AL70" s="41">
        <f t="shared" si="2"/>
        <v>0</v>
      </c>
      <c r="AM70" s="41">
        <f t="shared" si="2"/>
        <v>0</v>
      </c>
      <c r="AN70" s="41">
        <f t="shared" si="2"/>
        <v>0</v>
      </c>
      <c r="AO70" s="41">
        <f t="shared" si="2"/>
        <v>0</v>
      </c>
      <c r="AP70" s="41">
        <f t="shared" si="2"/>
        <v>0</v>
      </c>
      <c r="AQ70" s="41">
        <f t="shared" si="2"/>
        <v>0</v>
      </c>
      <c r="AR70" s="41">
        <f t="shared" si="2"/>
        <v>0</v>
      </c>
      <c r="AS70" s="41">
        <f t="shared" si="2"/>
        <v>0</v>
      </c>
      <c r="AT70" s="41">
        <f t="shared" si="2"/>
        <v>0</v>
      </c>
      <c r="AU70" s="41">
        <f t="shared" si="2"/>
        <v>0</v>
      </c>
      <c r="AV70" s="41">
        <f t="shared" si="2"/>
        <v>0</v>
      </c>
      <c r="AW70" s="41">
        <f t="shared" si="2"/>
        <v>0</v>
      </c>
      <c r="AX70" s="41">
        <f t="shared" si="2"/>
        <v>0</v>
      </c>
      <c r="AY70" s="41">
        <f t="shared" si="2"/>
        <v>0</v>
      </c>
      <c r="AZ70" s="41">
        <f t="shared" si="2"/>
        <v>0</v>
      </c>
      <c r="BA70" s="40"/>
      <c r="BB70" s="38"/>
      <c r="BC70" s="38"/>
      <c r="BD70" s="104"/>
      <c r="BE70" s="104"/>
      <c r="BF70" s="104"/>
      <c r="BG70" s="104"/>
      <c r="BH70" s="104"/>
      <c r="BI70" s="104"/>
      <c r="BJ70" s="104"/>
      <c r="BK70" s="104"/>
      <c r="BL70" s="104"/>
      <c r="BM70" s="104"/>
      <c r="BN70" s="104"/>
      <c r="BO70" s="104"/>
      <c r="BP70" s="104"/>
      <c r="BQ70" s="104"/>
      <c r="BR70" s="104"/>
      <c r="BS70" s="104"/>
      <c r="BT70" s="104"/>
      <c r="BU70" s="38"/>
      <c r="BV70" s="38"/>
      <c r="BW70" s="38"/>
      <c r="BX70" s="38"/>
      <c r="BY70" s="38"/>
      <c r="BZ70" s="38"/>
      <c r="CA70" s="38"/>
      <c r="CB70" s="38"/>
      <c r="CC70" s="38"/>
      <c r="CD70" s="38"/>
    </row>
    <row r="71" spans="1:82" s="33" customFormat="1" ht="15" customHeight="1">
      <c r="A71" s="34" t="s">
        <v>1059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 t="s">
        <v>1060</v>
      </c>
      <c r="P71" s="34"/>
      <c r="Q71" s="34"/>
      <c r="R71" s="34"/>
      <c r="S71" s="34"/>
      <c r="T71" s="34"/>
      <c r="U71" s="34">
        <v>19</v>
      </c>
      <c r="V71" s="34" t="s">
        <v>153</v>
      </c>
      <c r="W71" s="34" t="s">
        <v>154</v>
      </c>
      <c r="X71" s="34" t="s">
        <v>155</v>
      </c>
      <c r="Y71" s="34"/>
      <c r="Z71" s="34" t="s">
        <v>156</v>
      </c>
      <c r="AA71" s="34" t="s">
        <v>968</v>
      </c>
      <c r="AB71" s="40">
        <f>SUM(AB38,AB39,AB40,AB41,AB43)-AB44</f>
        <v>-99351</v>
      </c>
      <c r="AC71" s="41">
        <f>SUM(AC38,AC39,AC40,AC41,AC43)-AC44</f>
        <v>-102558</v>
      </c>
      <c r="AD71" s="41">
        <f t="shared" ref="AD71:AZ71" si="3">SUM(AD38,AD39,AD40,AD41,AD43,AD42)-AD44</f>
        <v>0</v>
      </c>
      <c r="AE71" s="41">
        <f t="shared" si="3"/>
        <v>0</v>
      </c>
      <c r="AF71" s="41">
        <f t="shared" si="3"/>
        <v>0</v>
      </c>
      <c r="AG71" s="41">
        <f t="shared" si="3"/>
        <v>0</v>
      </c>
      <c r="AH71" s="41">
        <f t="shared" si="3"/>
        <v>0</v>
      </c>
      <c r="AI71" s="41">
        <f t="shared" si="3"/>
        <v>0</v>
      </c>
      <c r="AJ71" s="41">
        <f t="shared" si="3"/>
        <v>0</v>
      </c>
      <c r="AK71" s="41">
        <f t="shared" si="3"/>
        <v>0</v>
      </c>
      <c r="AL71" s="41">
        <f t="shared" si="3"/>
        <v>0</v>
      </c>
      <c r="AM71" s="41">
        <f t="shared" si="3"/>
        <v>0</v>
      </c>
      <c r="AN71" s="41">
        <f t="shared" si="3"/>
        <v>0</v>
      </c>
      <c r="AO71" s="41">
        <f t="shared" si="3"/>
        <v>0</v>
      </c>
      <c r="AP71" s="41">
        <f t="shared" si="3"/>
        <v>0</v>
      </c>
      <c r="AQ71" s="41">
        <f t="shared" si="3"/>
        <v>0</v>
      </c>
      <c r="AR71" s="41">
        <f t="shared" si="3"/>
        <v>0</v>
      </c>
      <c r="AS71" s="41">
        <f t="shared" si="3"/>
        <v>0</v>
      </c>
      <c r="AT71" s="41">
        <f t="shared" si="3"/>
        <v>0</v>
      </c>
      <c r="AU71" s="41">
        <f t="shared" si="3"/>
        <v>0</v>
      </c>
      <c r="AV71" s="41">
        <f t="shared" si="3"/>
        <v>0</v>
      </c>
      <c r="AW71" s="41">
        <f t="shared" si="3"/>
        <v>0</v>
      </c>
      <c r="AX71" s="41">
        <f t="shared" si="3"/>
        <v>0</v>
      </c>
      <c r="AY71" s="41">
        <f t="shared" si="3"/>
        <v>0</v>
      </c>
      <c r="AZ71" s="41">
        <f t="shared" si="3"/>
        <v>0</v>
      </c>
      <c r="BA71" s="40"/>
      <c r="BB71" s="38"/>
      <c r="BC71" s="38"/>
      <c r="BD71" s="104"/>
      <c r="BE71" s="104"/>
      <c r="BF71" s="104"/>
      <c r="BG71" s="104"/>
      <c r="BH71" s="104"/>
      <c r="BI71" s="104"/>
      <c r="BJ71" s="104"/>
      <c r="BK71" s="104"/>
      <c r="BL71" s="104"/>
      <c r="BM71" s="104"/>
      <c r="BN71" s="104"/>
      <c r="BO71" s="104"/>
      <c r="BP71" s="104"/>
      <c r="BQ71" s="104"/>
      <c r="BR71" s="104"/>
      <c r="BS71" s="104"/>
      <c r="BT71" s="104"/>
      <c r="BU71" s="38"/>
      <c r="BV71" s="38"/>
      <c r="BW71" s="38"/>
      <c r="BX71" s="38"/>
      <c r="BY71" s="38"/>
      <c r="BZ71" s="38"/>
      <c r="CA71" s="38"/>
      <c r="CB71" s="38"/>
      <c r="CC71" s="38"/>
      <c r="CD71" s="38"/>
    </row>
    <row r="72" spans="1:82" s="33" customFormat="1" ht="15" customHeight="1">
      <c r="A72" s="34" t="s">
        <v>1061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 t="s">
        <v>1062</v>
      </c>
      <c r="P72" s="34"/>
      <c r="Q72" s="34"/>
      <c r="R72" s="34"/>
      <c r="S72" s="34"/>
      <c r="T72" s="34"/>
      <c r="U72" s="34">
        <v>19</v>
      </c>
      <c r="V72" s="34" t="s">
        <v>153</v>
      </c>
      <c r="W72" s="34" t="s">
        <v>154</v>
      </c>
      <c r="X72" s="34" t="s">
        <v>155</v>
      </c>
      <c r="Y72" s="34"/>
      <c r="Z72" s="34" t="s">
        <v>156</v>
      </c>
      <c r="AA72" s="34" t="s">
        <v>984</v>
      </c>
      <c r="AB72" s="40">
        <f t="shared" ref="AB72:AZ72" si="4">SUM(AB47,AB48)-AB49</f>
        <v>0</v>
      </c>
      <c r="AC72" s="41">
        <f t="shared" si="4"/>
        <v>0</v>
      </c>
      <c r="AD72" s="41">
        <f t="shared" si="4"/>
        <v>0</v>
      </c>
      <c r="AE72" s="41">
        <f t="shared" si="4"/>
        <v>0</v>
      </c>
      <c r="AF72" s="41">
        <f t="shared" si="4"/>
        <v>0</v>
      </c>
      <c r="AG72" s="41">
        <f t="shared" si="4"/>
        <v>0</v>
      </c>
      <c r="AH72" s="41">
        <f t="shared" si="4"/>
        <v>0</v>
      </c>
      <c r="AI72" s="41">
        <f t="shared" si="4"/>
        <v>0</v>
      </c>
      <c r="AJ72" s="41">
        <f t="shared" si="4"/>
        <v>0</v>
      </c>
      <c r="AK72" s="41">
        <f t="shared" si="4"/>
        <v>0</v>
      </c>
      <c r="AL72" s="41">
        <f t="shared" si="4"/>
        <v>0</v>
      </c>
      <c r="AM72" s="41">
        <f t="shared" si="4"/>
        <v>0</v>
      </c>
      <c r="AN72" s="41">
        <f t="shared" si="4"/>
        <v>0</v>
      </c>
      <c r="AO72" s="41">
        <f t="shared" si="4"/>
        <v>0</v>
      </c>
      <c r="AP72" s="41">
        <f t="shared" si="4"/>
        <v>0</v>
      </c>
      <c r="AQ72" s="41">
        <f t="shared" si="4"/>
        <v>0</v>
      </c>
      <c r="AR72" s="41">
        <f t="shared" si="4"/>
        <v>0</v>
      </c>
      <c r="AS72" s="41">
        <f t="shared" si="4"/>
        <v>0</v>
      </c>
      <c r="AT72" s="41">
        <f t="shared" si="4"/>
        <v>0</v>
      </c>
      <c r="AU72" s="41">
        <f t="shared" si="4"/>
        <v>0</v>
      </c>
      <c r="AV72" s="41">
        <f t="shared" si="4"/>
        <v>0</v>
      </c>
      <c r="AW72" s="41">
        <f t="shared" si="4"/>
        <v>0</v>
      </c>
      <c r="AX72" s="41">
        <f t="shared" si="4"/>
        <v>0</v>
      </c>
      <c r="AY72" s="41">
        <f t="shared" si="4"/>
        <v>0</v>
      </c>
      <c r="AZ72" s="41">
        <f t="shared" si="4"/>
        <v>0</v>
      </c>
      <c r="BA72" s="40"/>
      <c r="BB72" s="38"/>
      <c r="BC72" s="38"/>
      <c r="BD72" s="104"/>
      <c r="BE72" s="104"/>
      <c r="BF72" s="104"/>
      <c r="BG72" s="104"/>
      <c r="BH72" s="104"/>
      <c r="BI72" s="104"/>
      <c r="BJ72" s="104"/>
      <c r="BK72" s="104"/>
      <c r="BL72" s="104"/>
      <c r="BM72" s="104"/>
      <c r="BN72" s="104"/>
      <c r="BO72" s="104"/>
      <c r="BP72" s="104"/>
      <c r="BQ72" s="104"/>
      <c r="BR72" s="104"/>
      <c r="BS72" s="104"/>
      <c r="BT72" s="104"/>
      <c r="BU72" s="38"/>
      <c r="BV72" s="38"/>
      <c r="BW72" s="38"/>
      <c r="BX72" s="38"/>
      <c r="BY72" s="38"/>
      <c r="BZ72" s="38"/>
      <c r="CA72" s="38"/>
      <c r="CB72" s="38"/>
      <c r="CC72" s="38"/>
      <c r="CD72" s="38"/>
    </row>
    <row r="73" spans="1:82" s="33" customFormat="1" ht="15" customHeight="1">
      <c r="A73" s="34" t="s">
        <v>1063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 t="s">
        <v>1064</v>
      </c>
      <c r="P73" s="34"/>
      <c r="Q73" s="34"/>
      <c r="R73" s="34"/>
      <c r="S73" s="34"/>
      <c r="T73" s="34"/>
      <c r="U73" s="34">
        <v>19</v>
      </c>
      <c r="V73" s="34" t="s">
        <v>153</v>
      </c>
      <c r="W73" s="34" t="s">
        <v>154</v>
      </c>
      <c r="X73" s="34" t="s">
        <v>155</v>
      </c>
      <c r="Y73" s="34"/>
      <c r="Z73" s="34" t="s">
        <v>156</v>
      </c>
      <c r="AA73" s="34" t="s">
        <v>1032</v>
      </c>
      <c r="AB73" s="40">
        <f>SUM(AB51,AB52,AB55,AB53,AB56,AB58,AB59,AB61)-AB62</f>
        <v>0</v>
      </c>
      <c r="AC73" s="41">
        <f t="shared" ref="AC73:AZ73" si="5">SUM(AC51,AC52,AC55,AC53,AC56,AC58,AC59,AC61,AC60,AC54)-AC62</f>
        <v>-126860</v>
      </c>
      <c r="AD73" s="41">
        <f t="shared" si="5"/>
        <v>-137100</v>
      </c>
      <c r="AE73" s="41">
        <f t="shared" si="5"/>
        <v>0</v>
      </c>
      <c r="AF73" s="41">
        <f t="shared" si="5"/>
        <v>0</v>
      </c>
      <c r="AG73" s="41">
        <f t="shared" si="5"/>
        <v>0</v>
      </c>
      <c r="AH73" s="41">
        <f t="shared" si="5"/>
        <v>0</v>
      </c>
      <c r="AI73" s="41">
        <f t="shared" si="5"/>
        <v>0</v>
      </c>
      <c r="AJ73" s="41">
        <f t="shared" si="5"/>
        <v>0</v>
      </c>
      <c r="AK73" s="41">
        <f t="shared" si="5"/>
        <v>0</v>
      </c>
      <c r="AL73" s="41">
        <f t="shared" si="5"/>
        <v>0</v>
      </c>
      <c r="AM73" s="41">
        <f t="shared" si="5"/>
        <v>0</v>
      </c>
      <c r="AN73" s="41">
        <f t="shared" si="5"/>
        <v>0</v>
      </c>
      <c r="AO73" s="41">
        <f t="shared" si="5"/>
        <v>0</v>
      </c>
      <c r="AP73" s="41">
        <f t="shared" si="5"/>
        <v>0</v>
      </c>
      <c r="AQ73" s="41">
        <f t="shared" si="5"/>
        <v>0</v>
      </c>
      <c r="AR73" s="41">
        <f t="shared" si="5"/>
        <v>0</v>
      </c>
      <c r="AS73" s="41">
        <f t="shared" si="5"/>
        <v>0</v>
      </c>
      <c r="AT73" s="41">
        <f t="shared" si="5"/>
        <v>0</v>
      </c>
      <c r="AU73" s="41">
        <f t="shared" si="5"/>
        <v>0</v>
      </c>
      <c r="AV73" s="41">
        <f t="shared" si="5"/>
        <v>0</v>
      </c>
      <c r="AW73" s="41">
        <f t="shared" si="5"/>
        <v>0</v>
      </c>
      <c r="AX73" s="41">
        <f t="shared" si="5"/>
        <v>0</v>
      </c>
      <c r="AY73" s="41">
        <f t="shared" si="5"/>
        <v>0</v>
      </c>
      <c r="AZ73" s="41">
        <f t="shared" si="5"/>
        <v>0</v>
      </c>
      <c r="BA73" s="40"/>
      <c r="BB73" s="38"/>
      <c r="BC73" s="38"/>
      <c r="BD73" s="104"/>
      <c r="BE73" s="104"/>
      <c r="BF73" s="104"/>
      <c r="BG73" s="104"/>
      <c r="BH73" s="104"/>
      <c r="BI73" s="104"/>
      <c r="BJ73" s="104"/>
      <c r="BK73" s="104"/>
      <c r="BL73" s="104"/>
      <c r="BM73" s="104"/>
      <c r="BN73" s="104"/>
      <c r="BO73" s="104"/>
      <c r="BP73" s="104"/>
      <c r="BQ73" s="104"/>
      <c r="BR73" s="104"/>
      <c r="BS73" s="104"/>
      <c r="BT73" s="104"/>
      <c r="BU73" s="38"/>
      <c r="BV73" s="38"/>
      <c r="BW73" s="38"/>
      <c r="BX73" s="38"/>
      <c r="BY73" s="38"/>
      <c r="BZ73" s="38"/>
      <c r="CA73" s="38"/>
      <c r="CB73" s="38"/>
      <c r="CC73" s="38"/>
      <c r="CD73" s="38"/>
    </row>
    <row r="74" spans="1:82" s="33" customFormat="1" ht="15" customHeight="1">
      <c r="A74" s="34" t="s">
        <v>1065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 t="s">
        <v>1066</v>
      </c>
      <c r="P74" s="34"/>
      <c r="Q74" s="34"/>
      <c r="R74" s="34"/>
      <c r="S74" s="34"/>
      <c r="T74" s="34"/>
      <c r="U74" s="34">
        <v>19</v>
      </c>
      <c r="V74" s="34" t="s">
        <v>153</v>
      </c>
      <c r="W74" s="34" t="s">
        <v>154</v>
      </c>
      <c r="X74" s="34" t="s">
        <v>155</v>
      </c>
      <c r="Y74" s="34"/>
      <c r="Z74" s="34" t="s">
        <v>156</v>
      </c>
      <c r="AA74" s="34" t="s">
        <v>1042</v>
      </c>
      <c r="AB74" s="40">
        <f t="shared" ref="AB74:AZ74" si="6">SUM(AB62,AB63)-AB64</f>
        <v>0</v>
      </c>
      <c r="AC74" s="41">
        <f t="shared" si="6"/>
        <v>-129448</v>
      </c>
      <c r="AD74" s="41">
        <f t="shared" si="6"/>
        <v>-149454</v>
      </c>
      <c r="AE74" s="41">
        <f t="shared" si="6"/>
        <v>0</v>
      </c>
      <c r="AF74" s="41">
        <f t="shared" si="6"/>
        <v>0</v>
      </c>
      <c r="AG74" s="41">
        <f t="shared" si="6"/>
        <v>0</v>
      </c>
      <c r="AH74" s="41">
        <f t="shared" si="6"/>
        <v>0</v>
      </c>
      <c r="AI74" s="41">
        <f t="shared" si="6"/>
        <v>0</v>
      </c>
      <c r="AJ74" s="41">
        <f t="shared" si="6"/>
        <v>0</v>
      </c>
      <c r="AK74" s="41">
        <f t="shared" si="6"/>
        <v>0</v>
      </c>
      <c r="AL74" s="41">
        <f t="shared" si="6"/>
        <v>0</v>
      </c>
      <c r="AM74" s="41">
        <f t="shared" si="6"/>
        <v>0</v>
      </c>
      <c r="AN74" s="41">
        <f t="shared" si="6"/>
        <v>0</v>
      </c>
      <c r="AO74" s="41">
        <f t="shared" si="6"/>
        <v>0</v>
      </c>
      <c r="AP74" s="41">
        <f t="shared" si="6"/>
        <v>0</v>
      </c>
      <c r="AQ74" s="41">
        <f t="shared" si="6"/>
        <v>0</v>
      </c>
      <c r="AR74" s="41">
        <f t="shared" si="6"/>
        <v>0</v>
      </c>
      <c r="AS74" s="41">
        <f t="shared" si="6"/>
        <v>0</v>
      </c>
      <c r="AT74" s="41">
        <f t="shared" si="6"/>
        <v>0</v>
      </c>
      <c r="AU74" s="41">
        <f t="shared" si="6"/>
        <v>0</v>
      </c>
      <c r="AV74" s="41">
        <f t="shared" si="6"/>
        <v>0</v>
      </c>
      <c r="AW74" s="41">
        <f t="shared" si="6"/>
        <v>0</v>
      </c>
      <c r="AX74" s="41">
        <f t="shared" si="6"/>
        <v>0</v>
      </c>
      <c r="AY74" s="41">
        <f t="shared" si="6"/>
        <v>0</v>
      </c>
      <c r="AZ74" s="41">
        <f t="shared" si="6"/>
        <v>0</v>
      </c>
      <c r="BA74" s="40"/>
      <c r="BB74" s="38"/>
      <c r="BC74" s="38"/>
      <c r="BD74" s="104"/>
      <c r="BE74" s="104"/>
      <c r="BF74" s="104"/>
      <c r="BG74" s="104"/>
      <c r="BH74" s="104"/>
      <c r="BI74" s="104"/>
      <c r="BJ74" s="104"/>
      <c r="BK74" s="104"/>
      <c r="BL74" s="104"/>
      <c r="BM74" s="104"/>
      <c r="BN74" s="104"/>
      <c r="BO74" s="104"/>
      <c r="BP74" s="104"/>
      <c r="BQ74" s="104"/>
      <c r="BR74" s="104"/>
      <c r="BS74" s="104"/>
      <c r="BT74" s="104"/>
      <c r="BU74" s="38"/>
      <c r="BV74" s="38"/>
      <c r="BW74" s="38"/>
      <c r="BX74" s="38"/>
      <c r="BY74" s="38"/>
      <c r="BZ74" s="38"/>
      <c r="CA74" s="38"/>
      <c r="CB74" s="38"/>
      <c r="CC74" s="38"/>
      <c r="CD74" s="38"/>
    </row>
    <row r="75" spans="1:82" s="33" customFormat="1" ht="15" customHeight="1">
      <c r="A75" s="34" t="s">
        <v>1067</v>
      </c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 t="s">
        <v>1068</v>
      </c>
      <c r="P75" s="34"/>
      <c r="Q75" s="34"/>
      <c r="R75" s="34"/>
      <c r="S75" s="34"/>
      <c r="T75" s="34"/>
      <c r="U75" s="34">
        <v>19</v>
      </c>
      <c r="V75" s="34" t="s">
        <v>153</v>
      </c>
      <c r="W75" s="34" t="s">
        <v>154</v>
      </c>
      <c r="X75" s="34" t="s">
        <v>155</v>
      </c>
      <c r="Y75" s="34"/>
      <c r="Z75" s="34" t="s">
        <v>156</v>
      </c>
      <c r="AA75" s="34" t="s">
        <v>1069</v>
      </c>
      <c r="AB75" s="40">
        <f t="shared" ref="AB75:AZ75" si="7">SUM(AB44,AB49,AB64)-AB65</f>
        <v>-99351</v>
      </c>
      <c r="AC75" s="41">
        <f t="shared" si="7"/>
        <v>-232006</v>
      </c>
      <c r="AD75" s="41">
        <f t="shared" si="7"/>
        <v>-149454</v>
      </c>
      <c r="AE75" s="41">
        <f t="shared" si="7"/>
        <v>0</v>
      </c>
      <c r="AF75" s="41">
        <f t="shared" si="7"/>
        <v>0</v>
      </c>
      <c r="AG75" s="41">
        <f t="shared" si="7"/>
        <v>0</v>
      </c>
      <c r="AH75" s="41">
        <f t="shared" si="7"/>
        <v>0</v>
      </c>
      <c r="AI75" s="41">
        <f t="shared" si="7"/>
        <v>0</v>
      </c>
      <c r="AJ75" s="41">
        <f t="shared" si="7"/>
        <v>0</v>
      </c>
      <c r="AK75" s="41">
        <f t="shared" si="7"/>
        <v>0</v>
      </c>
      <c r="AL75" s="41">
        <f t="shared" si="7"/>
        <v>0</v>
      </c>
      <c r="AM75" s="41">
        <f t="shared" si="7"/>
        <v>0</v>
      </c>
      <c r="AN75" s="41">
        <f t="shared" si="7"/>
        <v>0</v>
      </c>
      <c r="AO75" s="41">
        <f t="shared" si="7"/>
        <v>0</v>
      </c>
      <c r="AP75" s="41">
        <f t="shared" si="7"/>
        <v>0</v>
      </c>
      <c r="AQ75" s="41">
        <f t="shared" si="7"/>
        <v>0</v>
      </c>
      <c r="AR75" s="41">
        <f t="shared" si="7"/>
        <v>0</v>
      </c>
      <c r="AS75" s="41">
        <f t="shared" si="7"/>
        <v>0</v>
      </c>
      <c r="AT75" s="41">
        <f t="shared" si="7"/>
        <v>0</v>
      </c>
      <c r="AU75" s="41">
        <f t="shared" si="7"/>
        <v>0</v>
      </c>
      <c r="AV75" s="41">
        <f t="shared" si="7"/>
        <v>0</v>
      </c>
      <c r="AW75" s="41">
        <f t="shared" si="7"/>
        <v>0</v>
      </c>
      <c r="AX75" s="41">
        <f t="shared" si="7"/>
        <v>0</v>
      </c>
      <c r="AY75" s="41">
        <f t="shared" si="7"/>
        <v>0</v>
      </c>
      <c r="AZ75" s="41">
        <f t="shared" si="7"/>
        <v>0</v>
      </c>
      <c r="BA75" s="40"/>
      <c r="BB75" s="38"/>
      <c r="BC75" s="38"/>
      <c r="BD75" s="104"/>
      <c r="BE75" s="104"/>
      <c r="BF75" s="104"/>
      <c r="BG75" s="104"/>
      <c r="BH75" s="104"/>
      <c r="BI75" s="104"/>
      <c r="BJ75" s="104"/>
      <c r="BK75" s="104"/>
      <c r="BL75" s="104"/>
      <c r="BM75" s="104"/>
      <c r="BN75" s="104"/>
      <c r="BO75" s="104"/>
      <c r="BP75" s="104"/>
      <c r="BQ75" s="104"/>
      <c r="BR75" s="104"/>
      <c r="BS75" s="104"/>
      <c r="BT75" s="104"/>
      <c r="BU75" s="38"/>
      <c r="BV75" s="38"/>
      <c r="BW75" s="38"/>
      <c r="BX75" s="38"/>
      <c r="BY75" s="38"/>
      <c r="BZ75" s="38"/>
      <c r="CA75" s="38"/>
      <c r="CB75" s="38"/>
      <c r="CC75" s="38"/>
      <c r="CD75" s="38"/>
    </row>
    <row r="76" spans="1:82" ht="15" customHeight="1"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spans="1:82" ht="15" customHeight="1"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spans="1:82" s="42" customFormat="1" ht="15" customHeight="1">
      <c r="A78" s="43" t="s">
        <v>1070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 t="s">
        <v>1071</v>
      </c>
      <c r="P78" s="43"/>
      <c r="Q78" s="43"/>
      <c r="R78" s="43"/>
      <c r="S78" s="43"/>
      <c r="T78" s="43"/>
      <c r="U78" s="43">
        <v>19</v>
      </c>
      <c r="V78" s="43" t="s">
        <v>149</v>
      </c>
      <c r="W78" s="43"/>
      <c r="X78" s="43"/>
      <c r="Y78" s="43"/>
      <c r="Z78" s="43"/>
      <c r="AA78" s="43" t="s">
        <v>359</v>
      </c>
      <c r="AB78" s="44"/>
      <c r="AC78" s="44"/>
      <c r="AD78" s="44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4"/>
      <c r="BB78" s="44"/>
      <c r="BC78" s="44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44"/>
      <c r="BV78" s="45"/>
      <c r="BW78" s="45"/>
      <c r="BX78" s="45"/>
      <c r="BY78" s="45"/>
      <c r="BZ78" s="45"/>
      <c r="CA78" s="45"/>
      <c r="CB78" s="45"/>
      <c r="CC78" s="45"/>
      <c r="CD78" s="45"/>
    </row>
    <row r="79" spans="1:82" s="33" customFormat="1" ht="15" customHeight="1">
      <c r="A79" s="34" t="s">
        <v>1072</v>
      </c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 t="s">
        <v>1073</v>
      </c>
      <c r="P79" s="34"/>
      <c r="Q79" s="34"/>
      <c r="R79" s="34"/>
      <c r="S79" s="34"/>
      <c r="T79" s="34"/>
      <c r="U79" s="34">
        <v>19</v>
      </c>
      <c r="V79" s="34" t="s">
        <v>153</v>
      </c>
      <c r="W79" s="34" t="s">
        <v>154</v>
      </c>
      <c r="X79" s="34" t="s">
        <v>362</v>
      </c>
      <c r="Y79" s="34"/>
      <c r="Z79" s="34" t="s">
        <v>156</v>
      </c>
      <c r="AA79" s="34" t="s">
        <v>1074</v>
      </c>
      <c r="AB79" s="40">
        <f t="shared" ref="AB79:AZ79" si="8">AB13+AB14+AB15+AB16+AB17+AB18-AB19</f>
        <v>0</v>
      </c>
      <c r="AC79" s="41">
        <f t="shared" si="8"/>
        <v>0</v>
      </c>
      <c r="AD79" s="41">
        <f t="shared" si="8"/>
        <v>0</v>
      </c>
      <c r="AE79" s="41">
        <f t="shared" si="8"/>
        <v>0</v>
      </c>
      <c r="AF79" s="41">
        <f t="shared" si="8"/>
        <v>0</v>
      </c>
      <c r="AG79" s="41">
        <f t="shared" si="8"/>
        <v>0</v>
      </c>
      <c r="AH79" s="41">
        <f t="shared" si="8"/>
        <v>0</v>
      </c>
      <c r="AI79" s="41">
        <f t="shared" si="8"/>
        <v>0</v>
      </c>
      <c r="AJ79" s="41">
        <f t="shared" si="8"/>
        <v>0</v>
      </c>
      <c r="AK79" s="41">
        <f t="shared" si="8"/>
        <v>0</v>
      </c>
      <c r="AL79" s="41">
        <f t="shared" si="8"/>
        <v>0</v>
      </c>
      <c r="AM79" s="41">
        <f t="shared" si="8"/>
        <v>0</v>
      </c>
      <c r="AN79" s="41">
        <f t="shared" si="8"/>
        <v>0</v>
      </c>
      <c r="AO79" s="41">
        <f t="shared" si="8"/>
        <v>0</v>
      </c>
      <c r="AP79" s="41">
        <f t="shared" si="8"/>
        <v>0</v>
      </c>
      <c r="AQ79" s="41">
        <f t="shared" si="8"/>
        <v>0</v>
      </c>
      <c r="AR79" s="41">
        <f t="shared" si="8"/>
        <v>0</v>
      </c>
      <c r="AS79" s="41">
        <f t="shared" si="8"/>
        <v>0</v>
      </c>
      <c r="AT79" s="41">
        <f t="shared" si="8"/>
        <v>0</v>
      </c>
      <c r="AU79" s="41">
        <f t="shared" si="8"/>
        <v>0</v>
      </c>
      <c r="AV79" s="41">
        <f t="shared" si="8"/>
        <v>0</v>
      </c>
      <c r="AW79" s="41">
        <f t="shared" si="8"/>
        <v>0</v>
      </c>
      <c r="AX79" s="41">
        <f t="shared" si="8"/>
        <v>0</v>
      </c>
      <c r="AY79" s="41">
        <f t="shared" si="8"/>
        <v>0</v>
      </c>
      <c r="AZ79" s="41">
        <f t="shared" si="8"/>
        <v>0</v>
      </c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38"/>
      <c r="BP79" s="38"/>
      <c r="BQ79" s="38"/>
      <c r="BR79" s="38"/>
      <c r="BS79" s="38"/>
      <c r="BT79" s="38"/>
      <c r="BU79" s="41"/>
      <c r="BV79" s="41"/>
      <c r="BW79" s="41"/>
      <c r="BX79" s="41"/>
      <c r="BY79" s="41"/>
      <c r="BZ79" s="41"/>
      <c r="CA79" s="41"/>
      <c r="CB79" s="45"/>
      <c r="CC79" s="45"/>
      <c r="CD79" s="45"/>
    </row>
    <row r="80" spans="1:82" s="33" customFormat="1" ht="15" customHeight="1">
      <c r="A80" s="34" t="s">
        <v>1075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 t="s">
        <v>1076</v>
      </c>
      <c r="P80" s="34"/>
      <c r="Q80" s="34"/>
      <c r="R80" s="34"/>
      <c r="S80" s="34"/>
      <c r="T80" s="34"/>
      <c r="U80" s="34">
        <v>19</v>
      </c>
      <c r="V80" s="34" t="s">
        <v>153</v>
      </c>
      <c r="W80" s="34" t="s">
        <v>154</v>
      </c>
      <c r="X80" s="34" t="s">
        <v>362</v>
      </c>
      <c r="Y80" s="34"/>
      <c r="Z80" s="34" t="s">
        <v>156</v>
      </c>
      <c r="AA80" s="34" t="s">
        <v>1077</v>
      </c>
      <c r="AB80" s="40">
        <f t="shared" ref="AB80:AZ80" si="9">AB19+AB22+AB20+AB21+AB23+AB24+AB25+AB26-AB27</f>
        <v>0</v>
      </c>
      <c r="AC80" s="41">
        <f t="shared" si="9"/>
        <v>0</v>
      </c>
      <c r="AD80" s="41">
        <f t="shared" si="9"/>
        <v>0</v>
      </c>
      <c r="AE80" s="41">
        <f t="shared" si="9"/>
        <v>0</v>
      </c>
      <c r="AF80" s="41">
        <f t="shared" si="9"/>
        <v>0</v>
      </c>
      <c r="AG80" s="41">
        <f t="shared" si="9"/>
        <v>0</v>
      </c>
      <c r="AH80" s="41">
        <f t="shared" si="9"/>
        <v>0</v>
      </c>
      <c r="AI80" s="41">
        <f t="shared" si="9"/>
        <v>0</v>
      </c>
      <c r="AJ80" s="41">
        <f t="shared" si="9"/>
        <v>0</v>
      </c>
      <c r="AK80" s="41">
        <f t="shared" si="9"/>
        <v>0</v>
      </c>
      <c r="AL80" s="41">
        <f t="shared" si="9"/>
        <v>0</v>
      </c>
      <c r="AM80" s="41">
        <f t="shared" si="9"/>
        <v>0</v>
      </c>
      <c r="AN80" s="41">
        <f t="shared" si="9"/>
        <v>0</v>
      </c>
      <c r="AO80" s="41">
        <f t="shared" si="9"/>
        <v>0</v>
      </c>
      <c r="AP80" s="41">
        <f t="shared" si="9"/>
        <v>0</v>
      </c>
      <c r="AQ80" s="41">
        <f t="shared" si="9"/>
        <v>0</v>
      </c>
      <c r="AR80" s="41">
        <f t="shared" si="9"/>
        <v>0</v>
      </c>
      <c r="AS80" s="41">
        <f t="shared" si="9"/>
        <v>0</v>
      </c>
      <c r="AT80" s="41">
        <f t="shared" si="9"/>
        <v>0</v>
      </c>
      <c r="AU80" s="41">
        <f t="shared" si="9"/>
        <v>0</v>
      </c>
      <c r="AV80" s="41">
        <f t="shared" si="9"/>
        <v>0</v>
      </c>
      <c r="AW80" s="41">
        <f t="shared" si="9"/>
        <v>0</v>
      </c>
      <c r="AX80" s="41">
        <f t="shared" si="9"/>
        <v>0</v>
      </c>
      <c r="AY80" s="41">
        <f t="shared" si="9"/>
        <v>0</v>
      </c>
      <c r="AZ80" s="41">
        <f t="shared" si="9"/>
        <v>0</v>
      </c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38"/>
      <c r="BP80" s="38"/>
      <c r="BQ80" s="38"/>
      <c r="BR80" s="38"/>
      <c r="BS80" s="38"/>
      <c r="BT80" s="38"/>
      <c r="BU80" s="41"/>
      <c r="BV80" s="41"/>
      <c r="BW80" s="41"/>
      <c r="BX80" s="41"/>
      <c r="BY80" s="41"/>
      <c r="BZ80" s="41"/>
      <c r="CA80" s="41"/>
      <c r="CB80" s="45"/>
      <c r="CC80" s="45"/>
      <c r="CD80" s="45"/>
    </row>
    <row r="81" spans="1:82" s="33" customFormat="1" ht="15" customHeight="1">
      <c r="A81" s="34" t="s">
        <v>1078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 t="s">
        <v>1079</v>
      </c>
      <c r="P81" s="34"/>
      <c r="Q81" s="34"/>
      <c r="R81" s="34"/>
      <c r="S81" s="34"/>
      <c r="T81" s="34"/>
      <c r="U81" s="34">
        <v>19</v>
      </c>
      <c r="V81" s="34" t="s">
        <v>153</v>
      </c>
      <c r="W81" s="34" t="s">
        <v>154</v>
      </c>
      <c r="X81" s="34" t="s">
        <v>362</v>
      </c>
      <c r="Y81" s="34"/>
      <c r="Z81" s="34" t="s">
        <v>156</v>
      </c>
      <c r="AA81" s="34" t="s">
        <v>1080</v>
      </c>
      <c r="AB81" s="41">
        <f t="shared" ref="AB81:AZ81" si="10">AB30+AB31+AB32+AB33+AB34+AB35+AB36+AB37-AB38</f>
        <v>0</v>
      </c>
      <c r="AC81" s="41">
        <f t="shared" si="10"/>
        <v>0</v>
      </c>
      <c r="AD81" s="41">
        <f t="shared" si="10"/>
        <v>0</v>
      </c>
      <c r="AE81" s="41">
        <f t="shared" si="10"/>
        <v>0</v>
      </c>
      <c r="AF81" s="41">
        <f t="shared" si="10"/>
        <v>0</v>
      </c>
      <c r="AG81" s="41">
        <f t="shared" si="10"/>
        <v>0</v>
      </c>
      <c r="AH81" s="41">
        <f t="shared" si="10"/>
        <v>0</v>
      </c>
      <c r="AI81" s="41">
        <f t="shared" si="10"/>
        <v>0</v>
      </c>
      <c r="AJ81" s="41">
        <f t="shared" si="10"/>
        <v>0</v>
      </c>
      <c r="AK81" s="41">
        <f t="shared" si="10"/>
        <v>0</v>
      </c>
      <c r="AL81" s="41">
        <f t="shared" si="10"/>
        <v>0</v>
      </c>
      <c r="AM81" s="41">
        <f t="shared" si="10"/>
        <v>0</v>
      </c>
      <c r="AN81" s="41">
        <f t="shared" si="10"/>
        <v>0</v>
      </c>
      <c r="AO81" s="41">
        <f t="shared" si="10"/>
        <v>0</v>
      </c>
      <c r="AP81" s="41">
        <f t="shared" si="10"/>
        <v>0</v>
      </c>
      <c r="AQ81" s="41">
        <f t="shared" si="10"/>
        <v>0</v>
      </c>
      <c r="AR81" s="41">
        <f t="shared" si="10"/>
        <v>0</v>
      </c>
      <c r="AS81" s="41">
        <f t="shared" si="10"/>
        <v>0</v>
      </c>
      <c r="AT81" s="41">
        <f t="shared" si="10"/>
        <v>0</v>
      </c>
      <c r="AU81" s="41">
        <f t="shared" si="10"/>
        <v>0</v>
      </c>
      <c r="AV81" s="41">
        <f t="shared" si="10"/>
        <v>0</v>
      </c>
      <c r="AW81" s="41">
        <f t="shared" si="10"/>
        <v>0</v>
      </c>
      <c r="AX81" s="41">
        <f t="shared" si="10"/>
        <v>0</v>
      </c>
      <c r="AY81" s="41">
        <f t="shared" si="10"/>
        <v>0</v>
      </c>
      <c r="AZ81" s="41">
        <f t="shared" si="10"/>
        <v>0</v>
      </c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38"/>
      <c r="BP81" s="38"/>
      <c r="BQ81" s="38"/>
      <c r="BR81" s="38"/>
      <c r="BS81" s="38"/>
      <c r="BT81" s="38"/>
      <c r="BU81" s="41"/>
      <c r="BV81" s="41"/>
      <c r="BW81" s="41"/>
      <c r="BX81" s="41"/>
      <c r="BY81" s="41"/>
      <c r="BZ81" s="41"/>
      <c r="CA81" s="41"/>
      <c r="CB81" s="45"/>
      <c r="CC81" s="45"/>
      <c r="CD81" s="45"/>
    </row>
    <row r="82" spans="1:82" s="33" customFormat="1" ht="15" customHeight="1">
      <c r="A82" s="34" t="s">
        <v>1081</v>
      </c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 t="s">
        <v>1082</v>
      </c>
      <c r="P82" s="34"/>
      <c r="Q82" s="34"/>
      <c r="R82" s="34"/>
      <c r="S82" s="34"/>
      <c r="T82" s="34" t="s">
        <v>1083</v>
      </c>
      <c r="U82" s="34">
        <v>19</v>
      </c>
      <c r="V82" s="34" t="s">
        <v>153</v>
      </c>
      <c r="W82" s="34" t="s">
        <v>154</v>
      </c>
      <c r="X82" s="34" t="s">
        <v>179</v>
      </c>
      <c r="Y82" s="34"/>
      <c r="Z82" s="34" t="s">
        <v>156</v>
      </c>
      <c r="AA82" s="34" t="s">
        <v>1084</v>
      </c>
      <c r="AB82" s="40">
        <f t="shared" ref="AB82:AZ82" si="11">AB38+AB39+AB40+AB41+AB42+AB43-AB44+AB45</f>
        <v>0</v>
      </c>
      <c r="AC82" s="41">
        <f t="shared" si="11"/>
        <v>0</v>
      </c>
      <c r="AD82" s="41">
        <f t="shared" si="11"/>
        <v>0</v>
      </c>
      <c r="AE82" s="41">
        <f t="shared" si="11"/>
        <v>0</v>
      </c>
      <c r="AF82" s="41">
        <f t="shared" si="11"/>
        <v>0</v>
      </c>
      <c r="AG82" s="41">
        <f t="shared" si="11"/>
        <v>0</v>
      </c>
      <c r="AH82" s="41">
        <f t="shared" si="11"/>
        <v>0</v>
      </c>
      <c r="AI82" s="41">
        <f t="shared" si="11"/>
        <v>0</v>
      </c>
      <c r="AJ82" s="41">
        <f t="shared" si="11"/>
        <v>0</v>
      </c>
      <c r="AK82" s="41">
        <f t="shared" si="11"/>
        <v>0</v>
      </c>
      <c r="AL82" s="41">
        <f t="shared" si="11"/>
        <v>0</v>
      </c>
      <c r="AM82" s="41">
        <f t="shared" si="11"/>
        <v>0</v>
      </c>
      <c r="AN82" s="41">
        <f t="shared" si="11"/>
        <v>0</v>
      </c>
      <c r="AO82" s="41">
        <f t="shared" si="11"/>
        <v>0</v>
      </c>
      <c r="AP82" s="41">
        <f t="shared" si="11"/>
        <v>0</v>
      </c>
      <c r="AQ82" s="41">
        <f t="shared" si="11"/>
        <v>0</v>
      </c>
      <c r="AR82" s="41">
        <f t="shared" si="11"/>
        <v>0</v>
      </c>
      <c r="AS82" s="41">
        <f t="shared" si="11"/>
        <v>0</v>
      </c>
      <c r="AT82" s="41">
        <f t="shared" si="11"/>
        <v>0</v>
      </c>
      <c r="AU82" s="41">
        <f t="shared" si="11"/>
        <v>0</v>
      </c>
      <c r="AV82" s="41">
        <f t="shared" si="11"/>
        <v>0</v>
      </c>
      <c r="AW82" s="41">
        <f t="shared" si="11"/>
        <v>0</v>
      </c>
      <c r="AX82" s="41">
        <f t="shared" si="11"/>
        <v>0</v>
      </c>
      <c r="AY82" s="41">
        <f t="shared" si="11"/>
        <v>0</v>
      </c>
      <c r="AZ82" s="41">
        <f t="shared" si="11"/>
        <v>0</v>
      </c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38"/>
      <c r="BP82" s="38"/>
      <c r="BQ82" s="38"/>
      <c r="BR82" s="38"/>
      <c r="BS82" s="38"/>
      <c r="BT82" s="38"/>
      <c r="BU82" s="41"/>
      <c r="BV82" s="41"/>
      <c r="BW82" s="41"/>
      <c r="BX82" s="41"/>
      <c r="BY82" s="41"/>
      <c r="BZ82" s="41"/>
      <c r="CA82" s="41"/>
      <c r="CB82" s="45"/>
      <c r="CC82" s="45"/>
      <c r="CD82" s="45"/>
    </row>
    <row r="83" spans="1:82" s="33" customFormat="1" ht="15" customHeight="1">
      <c r="A83" s="34" t="s">
        <v>1085</v>
      </c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 t="s">
        <v>1086</v>
      </c>
      <c r="P83" s="34"/>
      <c r="Q83" s="34"/>
      <c r="R83" s="34"/>
      <c r="S83" s="34"/>
      <c r="T83" s="34"/>
      <c r="U83" s="34">
        <v>19</v>
      </c>
      <c r="V83" s="34" t="s">
        <v>153</v>
      </c>
      <c r="W83" s="34" t="s">
        <v>154</v>
      </c>
      <c r="X83" s="34" t="s">
        <v>362</v>
      </c>
      <c r="Y83" s="34"/>
      <c r="Z83" s="34" t="s">
        <v>443</v>
      </c>
      <c r="AA83" s="34" t="s">
        <v>1087</v>
      </c>
      <c r="AB83" s="40">
        <f t="shared" ref="AB83:AZ83" si="12">AB47+AB48-AB49</f>
        <v>0</v>
      </c>
      <c r="AC83" s="41">
        <f t="shared" si="12"/>
        <v>0</v>
      </c>
      <c r="AD83" s="41">
        <f t="shared" si="12"/>
        <v>0</v>
      </c>
      <c r="AE83" s="41">
        <f t="shared" si="12"/>
        <v>0</v>
      </c>
      <c r="AF83" s="41">
        <f t="shared" si="12"/>
        <v>0</v>
      </c>
      <c r="AG83" s="41">
        <f t="shared" si="12"/>
        <v>0</v>
      </c>
      <c r="AH83" s="41">
        <f t="shared" si="12"/>
        <v>0</v>
      </c>
      <c r="AI83" s="41">
        <f t="shared" si="12"/>
        <v>0</v>
      </c>
      <c r="AJ83" s="41">
        <f t="shared" si="12"/>
        <v>0</v>
      </c>
      <c r="AK83" s="41">
        <f t="shared" si="12"/>
        <v>0</v>
      </c>
      <c r="AL83" s="41">
        <f t="shared" si="12"/>
        <v>0</v>
      </c>
      <c r="AM83" s="41">
        <f t="shared" si="12"/>
        <v>0</v>
      </c>
      <c r="AN83" s="41">
        <f t="shared" si="12"/>
        <v>0</v>
      </c>
      <c r="AO83" s="41">
        <f t="shared" si="12"/>
        <v>0</v>
      </c>
      <c r="AP83" s="41">
        <f t="shared" si="12"/>
        <v>0</v>
      </c>
      <c r="AQ83" s="41">
        <f t="shared" si="12"/>
        <v>0</v>
      </c>
      <c r="AR83" s="41">
        <f t="shared" si="12"/>
        <v>0</v>
      </c>
      <c r="AS83" s="41">
        <f t="shared" si="12"/>
        <v>0</v>
      </c>
      <c r="AT83" s="41">
        <f t="shared" si="12"/>
        <v>0</v>
      </c>
      <c r="AU83" s="41">
        <f t="shared" si="12"/>
        <v>0</v>
      </c>
      <c r="AV83" s="41">
        <f t="shared" si="12"/>
        <v>0</v>
      </c>
      <c r="AW83" s="41">
        <f t="shared" si="12"/>
        <v>0</v>
      </c>
      <c r="AX83" s="41">
        <f t="shared" si="12"/>
        <v>0</v>
      </c>
      <c r="AY83" s="41">
        <f t="shared" si="12"/>
        <v>0</v>
      </c>
      <c r="AZ83" s="41">
        <f t="shared" si="12"/>
        <v>0</v>
      </c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38"/>
      <c r="BP83" s="38"/>
      <c r="BQ83" s="38"/>
      <c r="BR83" s="38"/>
      <c r="BS83" s="38"/>
      <c r="BT83" s="38"/>
      <c r="BU83" s="41"/>
      <c r="BV83" s="41"/>
      <c r="BW83" s="41"/>
      <c r="BX83" s="41"/>
      <c r="BY83" s="41"/>
      <c r="BZ83" s="41"/>
      <c r="CA83" s="41"/>
      <c r="CB83" s="45"/>
      <c r="CC83" s="45"/>
      <c r="CD83" s="45"/>
    </row>
    <row r="84" spans="1:82" s="33" customFormat="1" ht="15" customHeight="1">
      <c r="A84" s="34" t="s">
        <v>1088</v>
      </c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 t="s">
        <v>1089</v>
      </c>
      <c r="P84" s="34"/>
      <c r="Q84" s="34"/>
      <c r="R84" s="34"/>
      <c r="S84" s="34"/>
      <c r="T84" s="34"/>
      <c r="U84" s="34">
        <v>19</v>
      </c>
      <c r="V84" s="34" t="s">
        <v>153</v>
      </c>
      <c r="W84" s="34" t="s">
        <v>154</v>
      </c>
      <c r="X84" s="34" t="s">
        <v>362</v>
      </c>
      <c r="Y84" s="34"/>
      <c r="Z84" s="34" t="s">
        <v>443</v>
      </c>
      <c r="AA84" s="34" t="s">
        <v>1090</v>
      </c>
      <c r="AB84" s="40">
        <f t="shared" ref="AB84:AZ84" si="13">AB62+AB63-AB64</f>
        <v>0</v>
      </c>
      <c r="AC84" s="41">
        <f t="shared" si="13"/>
        <v>0</v>
      </c>
      <c r="AD84" s="41">
        <f t="shared" si="13"/>
        <v>0</v>
      </c>
      <c r="AE84" s="41">
        <f t="shared" si="13"/>
        <v>0</v>
      </c>
      <c r="AF84" s="41">
        <f t="shared" si="13"/>
        <v>0</v>
      </c>
      <c r="AG84" s="41">
        <f t="shared" si="13"/>
        <v>0</v>
      </c>
      <c r="AH84" s="41">
        <f t="shared" si="13"/>
        <v>0</v>
      </c>
      <c r="AI84" s="41">
        <f t="shared" si="13"/>
        <v>0</v>
      </c>
      <c r="AJ84" s="41">
        <f t="shared" si="13"/>
        <v>0</v>
      </c>
      <c r="AK84" s="41">
        <f t="shared" si="13"/>
        <v>0</v>
      </c>
      <c r="AL84" s="41">
        <f t="shared" si="13"/>
        <v>0</v>
      </c>
      <c r="AM84" s="41">
        <f t="shared" si="13"/>
        <v>0</v>
      </c>
      <c r="AN84" s="41">
        <f t="shared" si="13"/>
        <v>0</v>
      </c>
      <c r="AO84" s="41">
        <f t="shared" si="13"/>
        <v>0</v>
      </c>
      <c r="AP84" s="41">
        <f t="shared" si="13"/>
        <v>0</v>
      </c>
      <c r="AQ84" s="41">
        <f t="shared" si="13"/>
        <v>0</v>
      </c>
      <c r="AR84" s="41">
        <f t="shared" si="13"/>
        <v>0</v>
      </c>
      <c r="AS84" s="41">
        <f t="shared" si="13"/>
        <v>0</v>
      </c>
      <c r="AT84" s="41">
        <f t="shared" si="13"/>
        <v>0</v>
      </c>
      <c r="AU84" s="41">
        <f t="shared" si="13"/>
        <v>0</v>
      </c>
      <c r="AV84" s="41">
        <f t="shared" si="13"/>
        <v>0</v>
      </c>
      <c r="AW84" s="41">
        <f t="shared" si="13"/>
        <v>0</v>
      </c>
      <c r="AX84" s="41">
        <f t="shared" si="13"/>
        <v>0</v>
      </c>
      <c r="AY84" s="41">
        <f t="shared" si="13"/>
        <v>0</v>
      </c>
      <c r="AZ84" s="41">
        <f t="shared" si="13"/>
        <v>0</v>
      </c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38"/>
      <c r="BP84" s="38"/>
      <c r="BQ84" s="38"/>
      <c r="BR84" s="38"/>
      <c r="BS84" s="38"/>
      <c r="BT84" s="38"/>
      <c r="BU84" s="41"/>
      <c r="BV84" s="41"/>
      <c r="BW84" s="41"/>
      <c r="BX84" s="41"/>
      <c r="BY84" s="41"/>
      <c r="BZ84" s="41"/>
      <c r="CA84" s="41"/>
      <c r="CB84" s="45"/>
      <c r="CC84" s="45"/>
      <c r="CD84" s="45"/>
    </row>
    <row r="85" spans="1:82" ht="15" customHeight="1"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spans="1:82" ht="15" customHeight="1"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spans="1:82" ht="15" customHeight="1"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 spans="1:82" ht="15" customHeight="1"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 spans="1:82" ht="15" customHeight="1"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 spans="1:82" ht="15" customHeight="1"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 spans="1:82" ht="15" customHeight="1"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 spans="1:82" ht="15" customHeight="1"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 spans="1:82" ht="15" customHeight="1"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 spans="1:82" ht="15" customHeight="1"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 spans="1:82" ht="15" customHeight="1"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 spans="1:82" ht="15" customHeight="1"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 spans="53:72" ht="15" customHeight="1"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 spans="53:72" ht="15" customHeight="1"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 spans="53:72" ht="15" customHeight="1"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 spans="53:72" ht="15" customHeight="1"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</sheetData>
  <sheetProtection sheet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20"/>
  <sheetViews>
    <sheetView workbookViewId="0">
      <pane xSplit="27" ySplit="10" topLeftCell="AB11" activePane="bottomRight" state="frozen"/>
      <selection pane="topRight" activeCell="AB1" sqref="AB1"/>
      <selection pane="bottomLeft" activeCell="A11" sqref="A11"/>
      <selection pane="bottomRight" activeCell="BP105" sqref="BP105"/>
    </sheetView>
  </sheetViews>
  <sheetFormatPr defaultColWidth="8.85546875" defaultRowHeight="15" customHeight="1" outlineLevelCol="1"/>
  <cols>
    <col min="1" max="1" width="8.85546875" hidden="1"/>
    <col min="2" max="14" width="8.85546875" hidden="1" outlineLevel="1"/>
    <col min="15" max="15" width="12.85546875" hidden="1" customWidth="1" outlineLevel="1"/>
    <col min="16" max="21" width="8.85546875" hidden="1" outlineLevel="1"/>
    <col min="22" max="23" width="12.85546875" hidden="1" customWidth="1" outlineLevel="1"/>
    <col min="24" max="26" width="8.85546875" hidden="1" outlineLevel="1"/>
    <col min="27" max="27" width="35.7109375" customWidth="1" collapsed="1"/>
    <col min="28" max="31" width="12.85546875" hidden="1" customWidth="1" outlineLevel="1"/>
    <col min="32" max="32" width="12.85546875" customWidth="1" collapsed="1"/>
    <col min="33" max="36" width="12.85546875" hidden="1" customWidth="1" outlineLevel="1"/>
    <col min="37" max="37" width="12.85546875" customWidth="1" collapsed="1"/>
    <col min="38" max="41" width="12.85546875" hidden="1" customWidth="1" outlineLevel="1"/>
    <col min="42" max="42" width="12.85546875" customWidth="1" collapsed="1"/>
    <col min="43" max="46" width="12.85546875" hidden="1" customWidth="1" outlineLevel="1"/>
    <col min="47" max="47" width="12.85546875" customWidth="1" collapsed="1"/>
    <col min="48" max="51" width="12.85546875" hidden="1" customWidth="1" outlineLevel="1"/>
    <col min="52" max="52" width="12.85546875" customWidth="1" collapsed="1"/>
    <col min="53" max="55" width="12.85546875" style="46" hidden="1" customWidth="1" outlineLevel="1"/>
    <col min="56" max="56" width="12.85546875" style="46" customWidth="1" collapsed="1"/>
    <col min="57" max="59" width="12.85546875" style="46" hidden="1" customWidth="1" outlineLevel="1"/>
    <col min="60" max="60" width="12.85546875" style="46" customWidth="1" collapsed="1"/>
    <col min="61" max="63" width="12.85546875" style="46" hidden="1" customWidth="1" outlineLevel="1"/>
    <col min="64" max="64" width="12.85546875" style="46" customWidth="1" collapsed="1"/>
    <col min="65" max="67" width="12.85546875" style="46" hidden="1" customWidth="1" outlineLevel="1"/>
    <col min="68" max="68" width="12.85546875" style="46" customWidth="1" collapsed="1"/>
    <col min="69" max="71" width="12.85546875" style="46" hidden="1" customWidth="1" outlineLevel="1"/>
    <col min="72" max="72" width="12.85546875" style="46" customWidth="1" collapsed="1"/>
    <col min="73" max="73" width="12.85546875" hidden="1" customWidth="1" outlineLevel="1"/>
    <col min="74" max="74" width="12.85546875" hidden="1" customWidth="1" collapsed="1"/>
    <col min="75" max="75" width="12.85546875" hidden="1" customWidth="1" outlineLevel="1"/>
    <col min="76" max="76" width="12.85546875" hidden="1" customWidth="1" collapsed="1"/>
    <col min="77" max="77" width="12.85546875" hidden="1" customWidth="1" outlineLevel="1"/>
    <col min="78" max="78" width="12.85546875" hidden="1" customWidth="1" collapsed="1"/>
    <col min="79" max="79" width="12.85546875" hidden="1" customWidth="1" outlineLevel="1"/>
    <col min="80" max="80" width="12.85546875" hidden="1" customWidth="1" collapsed="1"/>
    <col min="81" max="81" width="12.85546875" hidden="1" customWidth="1" outlineLevel="1"/>
    <col min="82" max="82" width="12.85546875" hidden="1" customWidth="1" collapsed="1"/>
  </cols>
  <sheetData>
    <row r="1" spans="1:82" ht="15" hidden="1" customHeight="1"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82" ht="15" hidden="1" customHeight="1"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82" ht="15" hidden="1" customHeight="1">
      <c r="AF3" t="s">
        <v>1</v>
      </c>
      <c r="AG3" s="2" t="s">
        <v>145</v>
      </c>
      <c r="AH3" s="2" t="s">
        <v>134</v>
      </c>
      <c r="AI3" s="2" t="s">
        <v>135</v>
      </c>
      <c r="AJ3" s="2" t="s">
        <v>136</v>
      </c>
      <c r="AQ3" s="2" t="s">
        <v>2</v>
      </c>
      <c r="AR3" s="2" t="s">
        <v>3</v>
      </c>
      <c r="AS3" s="2" t="s">
        <v>4</v>
      </c>
      <c r="AT3" s="2" t="s">
        <v>5</v>
      </c>
      <c r="BA3" s="1"/>
      <c r="BB3" s="1"/>
      <c r="BC3" s="1"/>
      <c r="BD3" s="1"/>
      <c r="BE3" s="1" t="s">
        <v>145</v>
      </c>
      <c r="BF3" s="1"/>
      <c r="BG3" s="1"/>
      <c r="BH3" s="1"/>
      <c r="BI3" s="1"/>
      <c r="BJ3" s="1"/>
      <c r="BK3" s="1"/>
      <c r="BL3" s="1"/>
      <c r="BM3" s="1" t="s">
        <v>2</v>
      </c>
      <c r="BN3" s="1"/>
      <c r="BO3" s="1"/>
      <c r="BP3" s="1"/>
      <c r="BQ3" s="1"/>
      <c r="BR3" s="1"/>
      <c r="BS3" s="1"/>
      <c r="BT3" s="1"/>
    </row>
    <row r="4" spans="1:82" ht="15" hidden="1" customHeight="1"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82" ht="15" hidden="1" customHeight="1">
      <c r="AB5" s="4" t="s">
        <v>8</v>
      </c>
      <c r="AC5" s="4" t="s">
        <v>9</v>
      </c>
      <c r="AD5" s="4" t="s">
        <v>10</v>
      </c>
      <c r="AE5" s="4" t="s">
        <v>11</v>
      </c>
      <c r="AF5" s="4" t="s">
        <v>8</v>
      </c>
      <c r="AG5" s="4" t="s">
        <v>12</v>
      </c>
      <c r="AH5" s="4" t="s">
        <v>13</v>
      </c>
      <c r="AI5" s="4" t="s">
        <v>14</v>
      </c>
      <c r="AJ5" s="4" t="s">
        <v>15</v>
      </c>
      <c r="AK5" s="4" t="s">
        <v>12</v>
      </c>
      <c r="AL5" s="4" t="s">
        <v>16</v>
      </c>
      <c r="AM5" s="4" t="s">
        <v>17</v>
      </c>
      <c r="AN5" s="4" t="s">
        <v>18</v>
      </c>
      <c r="AO5" s="4" t="s">
        <v>19</v>
      </c>
      <c r="AP5" s="4" t="s">
        <v>16</v>
      </c>
      <c r="AQ5" s="4" t="s">
        <v>20</v>
      </c>
      <c r="AR5" s="4" t="s">
        <v>21</v>
      </c>
      <c r="AS5" s="4" t="s">
        <v>22</v>
      </c>
      <c r="AT5" s="4" t="s">
        <v>23</v>
      </c>
      <c r="AU5" s="4" t="s">
        <v>20</v>
      </c>
      <c r="AV5" s="4" t="s">
        <v>24</v>
      </c>
      <c r="AW5" s="4" t="s">
        <v>25</v>
      </c>
      <c r="AX5" s="4" t="s">
        <v>26</v>
      </c>
      <c r="AY5" s="4" t="s">
        <v>27</v>
      </c>
      <c r="AZ5" s="4" t="s">
        <v>24</v>
      </c>
      <c r="BA5" s="5" t="s">
        <v>8</v>
      </c>
      <c r="BB5" s="5" t="s">
        <v>8</v>
      </c>
      <c r="BC5" s="5" t="s">
        <v>8</v>
      </c>
      <c r="BD5" s="5" t="s">
        <v>8</v>
      </c>
      <c r="BE5" s="5" t="s">
        <v>12</v>
      </c>
      <c r="BF5" s="5" t="s">
        <v>12</v>
      </c>
      <c r="BG5" s="5" t="s">
        <v>12</v>
      </c>
      <c r="BH5" s="5" t="s">
        <v>12</v>
      </c>
      <c r="BI5" s="5" t="s">
        <v>16</v>
      </c>
      <c r="BJ5" s="5" t="s">
        <v>16</v>
      </c>
      <c r="BK5" s="5" t="s">
        <v>16</v>
      </c>
      <c r="BL5" s="5" t="s">
        <v>16</v>
      </c>
      <c r="BM5" s="5" t="s">
        <v>20</v>
      </c>
      <c r="BN5" s="5" t="s">
        <v>20</v>
      </c>
      <c r="BO5" s="5" t="s">
        <v>20</v>
      </c>
      <c r="BP5" s="5" t="s">
        <v>20</v>
      </c>
      <c r="BQ5" s="5" t="s">
        <v>24</v>
      </c>
      <c r="BR5" s="5" t="s">
        <v>24</v>
      </c>
      <c r="BS5" s="5" t="s">
        <v>24</v>
      </c>
      <c r="BT5" s="5" t="s">
        <v>24</v>
      </c>
      <c r="BU5" s="4" t="s">
        <v>8</v>
      </c>
      <c r="BV5" s="4" t="s">
        <v>10</v>
      </c>
      <c r="BW5" s="4" t="s">
        <v>12</v>
      </c>
      <c r="BX5" s="4" t="s">
        <v>14</v>
      </c>
      <c r="BY5" s="4" t="s">
        <v>16</v>
      </c>
      <c r="BZ5" s="4" t="s">
        <v>18</v>
      </c>
      <c r="CA5" s="4" t="s">
        <v>20</v>
      </c>
      <c r="CB5" s="4" t="s">
        <v>22</v>
      </c>
      <c r="CC5" s="4" t="s">
        <v>24</v>
      </c>
      <c r="CD5" s="4" t="s">
        <v>26</v>
      </c>
    </row>
    <row r="6" spans="1:82" ht="15" hidden="1" customHeight="1">
      <c r="AB6" s="4" t="s">
        <v>28</v>
      </c>
      <c r="AC6" s="4" t="s">
        <v>28</v>
      </c>
      <c r="AD6" s="4" t="s">
        <v>28</v>
      </c>
      <c r="AE6" s="4" t="s">
        <v>28</v>
      </c>
      <c r="AF6" t="s">
        <v>29</v>
      </c>
      <c r="AG6" s="4" t="s">
        <v>28</v>
      </c>
      <c r="AH6" s="4" t="s">
        <v>28</v>
      </c>
      <c r="AI6" s="4" t="s">
        <v>28</v>
      </c>
      <c r="AJ6" s="4" t="s">
        <v>28</v>
      </c>
      <c r="AK6" t="s">
        <v>29</v>
      </c>
      <c r="AL6" s="4" t="s">
        <v>28</v>
      </c>
      <c r="AM6" s="4" t="s">
        <v>28</v>
      </c>
      <c r="AN6" s="4" t="s">
        <v>28</v>
      </c>
      <c r="AO6" s="4" t="s">
        <v>28</v>
      </c>
      <c r="AP6" t="s">
        <v>29</v>
      </c>
      <c r="AQ6" s="4" t="s">
        <v>28</v>
      </c>
      <c r="AR6" s="4" t="s">
        <v>28</v>
      </c>
      <c r="AS6" s="4" t="s">
        <v>28</v>
      </c>
      <c r="AT6" s="4" t="s">
        <v>28</v>
      </c>
      <c r="AU6" t="s">
        <v>29</v>
      </c>
      <c r="AV6" s="4" t="s">
        <v>28</v>
      </c>
      <c r="AW6" s="4" t="s">
        <v>28</v>
      </c>
      <c r="AX6" s="4" t="s">
        <v>28</v>
      </c>
      <c r="AY6" s="4" t="s">
        <v>28</v>
      </c>
      <c r="AZ6" t="s">
        <v>29</v>
      </c>
      <c r="BA6" s="1" t="s">
        <v>30</v>
      </c>
      <c r="BB6" s="1" t="s">
        <v>30</v>
      </c>
      <c r="BC6" s="1" t="s">
        <v>30</v>
      </c>
      <c r="BD6" s="1" t="s">
        <v>30</v>
      </c>
      <c r="BE6" s="1" t="s">
        <v>30</v>
      </c>
      <c r="BF6" s="1" t="s">
        <v>30</v>
      </c>
      <c r="BG6" s="1" t="s">
        <v>30</v>
      </c>
      <c r="BH6" s="1" t="s">
        <v>30</v>
      </c>
      <c r="BI6" s="1" t="s">
        <v>30</v>
      </c>
      <c r="BJ6" s="1" t="s">
        <v>30</v>
      </c>
      <c r="BK6" s="1" t="s">
        <v>30</v>
      </c>
      <c r="BL6" s="1" t="s">
        <v>30</v>
      </c>
      <c r="BM6" s="1" t="s">
        <v>30</v>
      </c>
      <c r="BN6" s="1" t="s">
        <v>30</v>
      </c>
      <c r="BO6" s="1" t="s">
        <v>30</v>
      </c>
      <c r="BP6" s="1" t="s">
        <v>30</v>
      </c>
      <c r="BQ6" s="1" t="s">
        <v>30</v>
      </c>
      <c r="BR6" s="1" t="s">
        <v>30</v>
      </c>
      <c r="BS6" s="1" t="s">
        <v>30</v>
      </c>
      <c r="BT6" s="1" t="s">
        <v>30</v>
      </c>
      <c r="BU6" t="s">
        <v>31</v>
      </c>
      <c r="BV6" t="s">
        <v>31</v>
      </c>
      <c r="BW6" t="s">
        <v>31</v>
      </c>
      <c r="BX6" t="s">
        <v>31</v>
      </c>
      <c r="BY6" t="s">
        <v>31</v>
      </c>
      <c r="BZ6" t="s">
        <v>31</v>
      </c>
      <c r="CA6" t="s">
        <v>31</v>
      </c>
      <c r="CB6" t="s">
        <v>31</v>
      </c>
      <c r="CC6" t="s">
        <v>31</v>
      </c>
      <c r="CD6" t="s">
        <v>31</v>
      </c>
    </row>
    <row r="7" spans="1:82" ht="15" hidden="1" customHeight="1">
      <c r="AB7" s="4">
        <v>3073</v>
      </c>
      <c r="AC7" s="4">
        <v>3074</v>
      </c>
      <c r="AD7" s="4">
        <v>3075</v>
      </c>
      <c r="AE7" s="4">
        <v>3076</v>
      </c>
      <c r="AF7">
        <v>1019</v>
      </c>
      <c r="AG7" s="4">
        <v>3077</v>
      </c>
      <c r="AH7" s="4">
        <v>3078</v>
      </c>
      <c r="AI7" s="4">
        <v>3079</v>
      </c>
      <c r="AJ7" s="4">
        <v>3080</v>
      </c>
      <c r="AK7">
        <v>1020</v>
      </c>
      <c r="AL7" s="4">
        <v>3081</v>
      </c>
      <c r="AM7" s="4">
        <v>3082</v>
      </c>
      <c r="AN7" s="4">
        <v>3083</v>
      </c>
      <c r="AO7" s="4">
        <v>3084</v>
      </c>
      <c r="AP7">
        <v>1021</v>
      </c>
      <c r="AQ7" s="4">
        <v>3085</v>
      </c>
      <c r="AR7" s="4">
        <v>3086</v>
      </c>
      <c r="AS7" s="4">
        <v>3087</v>
      </c>
      <c r="AT7" s="4">
        <v>3088</v>
      </c>
      <c r="AU7">
        <v>1022</v>
      </c>
      <c r="AV7" s="4">
        <v>3089</v>
      </c>
      <c r="AW7" s="4">
        <v>3090</v>
      </c>
      <c r="AX7" s="4">
        <v>3091</v>
      </c>
      <c r="AY7" s="4">
        <v>3092</v>
      </c>
      <c r="AZ7">
        <v>1023</v>
      </c>
      <c r="BA7" s="1">
        <v>4073</v>
      </c>
      <c r="BB7" s="1">
        <v>4074</v>
      </c>
      <c r="BC7" s="1">
        <v>4075</v>
      </c>
      <c r="BD7" s="1">
        <v>4076</v>
      </c>
      <c r="BE7" s="1">
        <v>4077</v>
      </c>
      <c r="BF7" s="1">
        <v>4078</v>
      </c>
      <c r="BG7" s="1">
        <v>4079</v>
      </c>
      <c r="BH7" s="1">
        <v>4080</v>
      </c>
      <c r="BI7" s="1">
        <v>4081</v>
      </c>
      <c r="BJ7" s="1">
        <v>4082</v>
      </c>
      <c r="BK7" s="1">
        <v>4083</v>
      </c>
      <c r="BL7" s="1">
        <v>4084</v>
      </c>
      <c r="BM7" s="1">
        <v>4085</v>
      </c>
      <c r="BN7" s="1">
        <v>4086</v>
      </c>
      <c r="BO7" s="1">
        <v>4087</v>
      </c>
      <c r="BP7" s="1">
        <v>4088</v>
      </c>
      <c r="BQ7" s="1">
        <v>4089</v>
      </c>
      <c r="BR7" s="1">
        <v>4090</v>
      </c>
      <c r="BS7" s="1">
        <v>4091</v>
      </c>
      <c r="BT7" s="1">
        <v>4092</v>
      </c>
      <c r="BU7">
        <v>2037</v>
      </c>
      <c r="BV7">
        <v>2038</v>
      </c>
      <c r="BW7">
        <v>2039</v>
      </c>
      <c r="BX7">
        <v>2040</v>
      </c>
      <c r="BY7">
        <v>2041</v>
      </c>
      <c r="BZ7">
        <v>2042</v>
      </c>
      <c r="CA7">
        <v>2043</v>
      </c>
      <c r="CB7">
        <v>2044</v>
      </c>
      <c r="CC7">
        <v>2045</v>
      </c>
      <c r="CD7">
        <v>2046</v>
      </c>
    </row>
    <row r="8" spans="1:82" ht="15" customHeight="1">
      <c r="A8" s="6" t="s">
        <v>32</v>
      </c>
      <c r="B8" s="6" t="s">
        <v>33</v>
      </c>
      <c r="C8" s="6" t="s">
        <v>34</v>
      </c>
      <c r="D8" s="6" t="s">
        <v>35</v>
      </c>
      <c r="E8" s="6" t="s">
        <v>36</v>
      </c>
      <c r="F8" s="6" t="s">
        <v>37</v>
      </c>
      <c r="H8" s="6" t="s">
        <v>38</v>
      </c>
      <c r="J8" s="6" t="s">
        <v>39</v>
      </c>
      <c r="L8" s="6" t="s">
        <v>40</v>
      </c>
      <c r="M8" s="6" t="s">
        <v>41</v>
      </c>
      <c r="N8" s="6" t="s">
        <v>42</v>
      </c>
      <c r="O8" s="6" t="s">
        <v>43</v>
      </c>
      <c r="P8" s="6" t="s">
        <v>44</v>
      </c>
      <c r="Q8" s="6" t="s">
        <v>45</v>
      </c>
      <c r="R8" s="6" t="s">
        <v>46</v>
      </c>
      <c r="S8" s="6" t="s">
        <v>47</v>
      </c>
      <c r="T8" s="6" t="s">
        <v>48</v>
      </c>
      <c r="U8" s="6" t="s">
        <v>49</v>
      </c>
      <c r="V8" s="6" t="s">
        <v>50</v>
      </c>
      <c r="W8" s="6" t="s">
        <v>51</v>
      </c>
      <c r="X8" s="6" t="s">
        <v>52</v>
      </c>
      <c r="Y8" s="6" t="s">
        <v>53</v>
      </c>
      <c r="Z8" s="6" t="s">
        <v>54</v>
      </c>
      <c r="AA8" s="6" t="s">
        <v>55</v>
      </c>
      <c r="AB8" s="4" t="s">
        <v>56</v>
      </c>
      <c r="AC8" s="4" t="s">
        <v>57</v>
      </c>
      <c r="AD8" s="4" t="s">
        <v>58</v>
      </c>
      <c r="AE8" s="4" t="s">
        <v>59</v>
      </c>
      <c r="AF8" s="4" t="s">
        <v>60</v>
      </c>
      <c r="AG8" s="4" t="s">
        <v>61</v>
      </c>
      <c r="AH8" s="4" t="s">
        <v>62</v>
      </c>
      <c r="AI8" s="4" t="s">
        <v>63</v>
      </c>
      <c r="AJ8" s="4" t="s">
        <v>64</v>
      </c>
      <c r="AK8" s="4" t="s">
        <v>65</v>
      </c>
      <c r="AL8" s="4" t="s">
        <v>66</v>
      </c>
      <c r="AM8" s="4" t="s">
        <v>67</v>
      </c>
      <c r="AN8" s="4" t="s">
        <v>68</v>
      </c>
      <c r="AO8" s="4" t="s">
        <v>69</v>
      </c>
      <c r="AP8" s="4" t="s">
        <v>70</v>
      </c>
      <c r="AQ8" s="4" t="s">
        <v>71</v>
      </c>
      <c r="AR8" s="4" t="s">
        <v>72</v>
      </c>
      <c r="AS8" s="4" t="s">
        <v>73</v>
      </c>
      <c r="AT8" s="4" t="s">
        <v>74</v>
      </c>
      <c r="AU8" s="4" t="s">
        <v>75</v>
      </c>
      <c r="AV8" s="4" t="s">
        <v>76</v>
      </c>
      <c r="AW8" s="4" t="s">
        <v>77</v>
      </c>
      <c r="AX8" s="4" t="s">
        <v>78</v>
      </c>
      <c r="AY8" s="4" t="s">
        <v>79</v>
      </c>
      <c r="AZ8" s="4" t="s">
        <v>80</v>
      </c>
      <c r="BA8" s="5" t="s">
        <v>81</v>
      </c>
      <c r="BB8" s="5" t="s">
        <v>82</v>
      </c>
      <c r="BC8" s="5" t="s">
        <v>83</v>
      </c>
      <c r="BD8" s="5" t="s">
        <v>84</v>
      </c>
      <c r="BE8" s="5" t="s">
        <v>85</v>
      </c>
      <c r="BF8" s="5" t="s">
        <v>86</v>
      </c>
      <c r="BG8" s="5" t="s">
        <v>87</v>
      </c>
      <c r="BH8" s="5" t="s">
        <v>88</v>
      </c>
      <c r="BI8" s="5" t="s">
        <v>89</v>
      </c>
      <c r="BJ8" s="5" t="s">
        <v>90</v>
      </c>
      <c r="BK8" s="5" t="s">
        <v>91</v>
      </c>
      <c r="BL8" s="5" t="s">
        <v>92</v>
      </c>
      <c r="BM8" s="5" t="s">
        <v>93</v>
      </c>
      <c r="BN8" s="5" t="s">
        <v>94</v>
      </c>
      <c r="BO8" s="5" t="s">
        <v>95</v>
      </c>
      <c r="BP8" s="5" t="s">
        <v>96</v>
      </c>
      <c r="BQ8" s="5" t="s">
        <v>97</v>
      </c>
      <c r="BR8" s="5" t="s">
        <v>98</v>
      </c>
      <c r="BS8" s="5" t="s">
        <v>99</v>
      </c>
      <c r="BT8" s="5" t="s">
        <v>100</v>
      </c>
      <c r="BU8" s="4" t="s">
        <v>101</v>
      </c>
      <c r="BV8" s="4" t="s">
        <v>102</v>
      </c>
      <c r="BW8" s="4" t="s">
        <v>103</v>
      </c>
      <c r="BX8" s="4" t="s">
        <v>104</v>
      </c>
      <c r="BY8" s="4" t="s">
        <v>105</v>
      </c>
      <c r="BZ8" s="4" t="s">
        <v>106</v>
      </c>
      <c r="CA8" s="4" t="s">
        <v>107</v>
      </c>
      <c r="CB8" s="4" t="s">
        <v>108</v>
      </c>
      <c r="CC8" s="4" t="s">
        <v>109</v>
      </c>
      <c r="CD8" s="4" t="s">
        <v>110</v>
      </c>
    </row>
    <row r="9" spans="1:82" ht="15" customHeight="1">
      <c r="AA9" s="6" t="s">
        <v>111</v>
      </c>
      <c r="AB9" s="4" t="s">
        <v>112</v>
      </c>
      <c r="AC9" s="4" t="s">
        <v>113</v>
      </c>
      <c r="AD9" s="4" t="s">
        <v>114</v>
      </c>
      <c r="AE9" s="4" t="s">
        <v>115</v>
      </c>
      <c r="AF9" s="4" t="s">
        <v>115</v>
      </c>
      <c r="AG9" s="4" t="s">
        <v>116</v>
      </c>
      <c r="AH9" s="4" t="s">
        <v>117</v>
      </c>
      <c r="AI9" s="4" t="s">
        <v>118</v>
      </c>
      <c r="AJ9" s="4" t="s">
        <v>119</v>
      </c>
      <c r="AK9" s="4" t="s">
        <v>119</v>
      </c>
      <c r="AL9" s="4" t="s">
        <v>120</v>
      </c>
      <c r="AM9" s="4" t="s">
        <v>121</v>
      </c>
      <c r="AN9" s="4" t="s">
        <v>122</v>
      </c>
      <c r="AO9" s="4" t="s">
        <v>123</v>
      </c>
      <c r="AP9" s="4" t="s">
        <v>123</v>
      </c>
      <c r="AQ9" s="4" t="s">
        <v>124</v>
      </c>
      <c r="AR9" s="4" t="s">
        <v>125</v>
      </c>
      <c r="AS9" s="4" t="s">
        <v>126</v>
      </c>
      <c r="AT9" s="4" t="s">
        <v>127</v>
      </c>
      <c r="AU9" s="4" t="s">
        <v>127</v>
      </c>
      <c r="AV9" s="4" t="s">
        <v>128</v>
      </c>
      <c r="AW9" s="4" t="s">
        <v>129</v>
      </c>
      <c r="AX9" s="4" t="s">
        <v>130</v>
      </c>
      <c r="AY9" s="4" t="s">
        <v>131</v>
      </c>
      <c r="AZ9" s="4" t="s">
        <v>131</v>
      </c>
      <c r="BA9" s="5" t="s">
        <v>112</v>
      </c>
      <c r="BB9" s="5" t="s">
        <v>113</v>
      </c>
      <c r="BC9" s="5" t="s">
        <v>114</v>
      </c>
      <c r="BD9" s="5" t="s">
        <v>115</v>
      </c>
      <c r="BE9" s="5" t="s">
        <v>116</v>
      </c>
      <c r="BF9" s="5" t="s">
        <v>117</v>
      </c>
      <c r="BG9" s="5" t="s">
        <v>118</v>
      </c>
      <c r="BH9" s="5" t="s">
        <v>119</v>
      </c>
      <c r="BI9" s="5" t="s">
        <v>120</v>
      </c>
      <c r="BJ9" s="5" t="s">
        <v>121</v>
      </c>
      <c r="BK9" s="5" t="s">
        <v>122</v>
      </c>
      <c r="BL9" s="5" t="s">
        <v>123</v>
      </c>
      <c r="BM9" s="5" t="s">
        <v>124</v>
      </c>
      <c r="BN9" s="5" t="s">
        <v>125</v>
      </c>
      <c r="BO9" s="5" t="s">
        <v>126</v>
      </c>
      <c r="BP9" s="5" t="s">
        <v>127</v>
      </c>
      <c r="BQ9" s="5" t="s">
        <v>128</v>
      </c>
      <c r="BR9" s="5" t="s">
        <v>129</v>
      </c>
      <c r="BS9" s="5" t="s">
        <v>130</v>
      </c>
      <c r="BT9" s="5" t="s">
        <v>131</v>
      </c>
      <c r="BU9" s="4" t="s">
        <v>113</v>
      </c>
      <c r="BV9" s="4" t="s">
        <v>115</v>
      </c>
      <c r="BW9" s="4" t="s">
        <v>117</v>
      </c>
      <c r="BX9" s="4" t="s">
        <v>119</v>
      </c>
      <c r="BY9" s="4" t="s">
        <v>121</v>
      </c>
      <c r="BZ9" s="4" t="s">
        <v>123</v>
      </c>
      <c r="CA9" s="4" t="s">
        <v>125</v>
      </c>
      <c r="CB9" s="4" t="s">
        <v>127</v>
      </c>
      <c r="CC9" s="4" t="s">
        <v>129</v>
      </c>
      <c r="CD9" s="4" t="s">
        <v>131</v>
      </c>
    </row>
    <row r="10" spans="1:82" ht="15" customHeight="1">
      <c r="AA10" s="6" t="s">
        <v>132</v>
      </c>
      <c r="AB10" s="4" t="s">
        <v>6</v>
      </c>
      <c r="AC10" s="4" t="s">
        <v>0</v>
      </c>
      <c r="AD10" s="4" t="s">
        <v>7</v>
      </c>
      <c r="AE10" s="4" t="s">
        <v>1</v>
      </c>
      <c r="AF10" s="4" t="s">
        <v>136</v>
      </c>
      <c r="AG10" s="8" t="s">
        <v>137</v>
      </c>
      <c r="AH10" s="8" t="s">
        <v>138</v>
      </c>
      <c r="AI10" s="8" t="s">
        <v>135</v>
      </c>
      <c r="AJ10" s="8" t="s">
        <v>140</v>
      </c>
      <c r="AK10" s="4" t="s">
        <v>136</v>
      </c>
      <c r="AL10" s="4" t="s">
        <v>137</v>
      </c>
      <c r="AM10" s="4" t="s">
        <v>138</v>
      </c>
      <c r="AN10" s="4" t="s">
        <v>139</v>
      </c>
      <c r="AO10" s="4" t="s">
        <v>140</v>
      </c>
      <c r="AP10" s="4" t="s">
        <v>140</v>
      </c>
      <c r="AQ10" s="8" t="s">
        <v>141</v>
      </c>
      <c r="AR10" s="8" t="s">
        <v>142</v>
      </c>
      <c r="AS10" s="8" t="s">
        <v>143</v>
      </c>
      <c r="AT10" s="8" t="s">
        <v>5</v>
      </c>
      <c r="AU10" s="4" t="s">
        <v>5</v>
      </c>
      <c r="AV10" s="4" t="s">
        <v>141</v>
      </c>
      <c r="AW10" s="4" t="s">
        <v>142</v>
      </c>
      <c r="AX10" s="4" t="s">
        <v>143</v>
      </c>
      <c r="AY10" s="4" t="s">
        <v>144</v>
      </c>
      <c r="AZ10" s="4" t="s">
        <v>144</v>
      </c>
      <c r="BA10" s="5" t="s">
        <v>6</v>
      </c>
      <c r="BB10" s="5" t="s">
        <v>0</v>
      </c>
      <c r="BC10" s="5" t="s">
        <v>7</v>
      </c>
      <c r="BD10" s="5" t="s">
        <v>1</v>
      </c>
      <c r="BE10" s="5" t="s">
        <v>137</v>
      </c>
      <c r="BF10" s="5" t="s">
        <v>134</v>
      </c>
      <c r="BG10" s="5" t="s">
        <v>135</v>
      </c>
      <c r="BH10" s="5" t="s">
        <v>136</v>
      </c>
      <c r="BI10" s="5" t="s">
        <v>137</v>
      </c>
      <c r="BJ10" s="5" t="s">
        <v>138</v>
      </c>
      <c r="BK10" s="5" t="s">
        <v>139</v>
      </c>
      <c r="BL10" s="5" t="s">
        <v>140</v>
      </c>
      <c r="BM10" s="5" t="s">
        <v>141</v>
      </c>
      <c r="BN10" s="5" t="s">
        <v>3</v>
      </c>
      <c r="BO10" s="5" t="s">
        <v>4</v>
      </c>
      <c r="BP10" s="5" t="s">
        <v>5</v>
      </c>
      <c r="BQ10" s="5" t="s">
        <v>141</v>
      </c>
      <c r="BR10" s="5" t="s">
        <v>142</v>
      </c>
      <c r="BS10" s="5" t="s">
        <v>143</v>
      </c>
      <c r="BT10" s="5" t="s">
        <v>144</v>
      </c>
      <c r="BU10" s="4" t="s">
        <v>0</v>
      </c>
      <c r="BV10" s="4" t="s">
        <v>1</v>
      </c>
      <c r="BW10" s="4" t="s">
        <v>134</v>
      </c>
      <c r="BX10" s="4" t="s">
        <v>136</v>
      </c>
      <c r="BY10" s="4" t="s">
        <v>138</v>
      </c>
      <c r="BZ10" s="4" t="s">
        <v>140</v>
      </c>
      <c r="CA10" s="4" t="s">
        <v>3</v>
      </c>
      <c r="CB10" s="4" t="s">
        <v>5</v>
      </c>
      <c r="CC10" s="4" t="s">
        <v>142</v>
      </c>
      <c r="CD10" s="4" t="s">
        <v>144</v>
      </c>
    </row>
    <row r="11" spans="1:82" ht="15" customHeight="1">
      <c r="A11" s="10" t="s">
        <v>1091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s">
        <v>1092</v>
      </c>
      <c r="P11" s="10"/>
      <c r="Q11" s="10"/>
      <c r="R11" s="10"/>
      <c r="S11" s="10"/>
      <c r="T11" s="10"/>
      <c r="U11" s="10"/>
      <c r="V11" s="10" t="s">
        <v>149</v>
      </c>
      <c r="W11" s="10"/>
      <c r="X11" s="10"/>
      <c r="Y11" s="10"/>
      <c r="Z11" s="10"/>
      <c r="AA11" s="10" t="s">
        <v>404</v>
      </c>
      <c r="AB11" s="11"/>
      <c r="BA11" s="12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82" ht="15" customHeight="1">
      <c r="A12" s="108" t="s">
        <v>1093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 t="s">
        <v>1094</v>
      </c>
      <c r="P12" s="108"/>
      <c r="Q12" s="108"/>
      <c r="R12" s="108"/>
      <c r="S12" s="108"/>
      <c r="T12" s="108"/>
      <c r="U12" s="108"/>
      <c r="V12" s="108" t="s">
        <v>149</v>
      </c>
      <c r="W12" s="108"/>
      <c r="X12" s="108"/>
      <c r="Y12" s="108"/>
      <c r="Z12" s="108"/>
      <c r="AA12" s="151" t="s">
        <v>1095</v>
      </c>
      <c r="AB12" s="11"/>
      <c r="AC12" s="11"/>
      <c r="AD12" s="11"/>
      <c r="BA12" s="12"/>
      <c r="BB12" s="12"/>
      <c r="BC12" s="12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1"/>
    </row>
    <row r="13" spans="1:82" ht="15" customHeight="1">
      <c r="A13" s="13" t="s">
        <v>1096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 t="s">
        <v>1097</v>
      </c>
      <c r="P13" s="13"/>
      <c r="Q13" s="13"/>
      <c r="R13" s="13"/>
      <c r="S13" s="13"/>
      <c r="T13" s="13" t="s">
        <v>148</v>
      </c>
      <c r="U13" s="13"/>
      <c r="V13" s="13" t="s">
        <v>153</v>
      </c>
      <c r="W13" s="13" t="s">
        <v>154</v>
      </c>
      <c r="X13" s="13" t="s">
        <v>155</v>
      </c>
      <c r="Y13" s="13"/>
      <c r="Z13" s="13" t="s">
        <v>156</v>
      </c>
      <c r="AA13" s="13" t="s">
        <v>1098</v>
      </c>
      <c r="AB13" s="14">
        <v>6819</v>
      </c>
      <c r="AC13" s="14"/>
      <c r="BA13" s="16" t="s">
        <v>1099</v>
      </c>
      <c r="BB13" s="48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4"/>
    </row>
    <row r="14" spans="1:82" ht="15" customHeight="1">
      <c r="A14" s="13" t="s">
        <v>1100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 t="s">
        <v>1101</v>
      </c>
      <c r="P14" s="13"/>
      <c r="Q14" s="13"/>
      <c r="R14" s="13"/>
      <c r="S14" s="13"/>
      <c r="T14" s="13" t="s">
        <v>148</v>
      </c>
      <c r="U14" s="13"/>
      <c r="V14" s="13" t="s">
        <v>153</v>
      </c>
      <c r="W14" s="13" t="s">
        <v>154</v>
      </c>
      <c r="X14" s="13" t="s">
        <v>155</v>
      </c>
      <c r="Y14" s="13"/>
      <c r="Z14" s="13" t="s">
        <v>156</v>
      </c>
      <c r="AA14" s="13" t="s">
        <v>1102</v>
      </c>
      <c r="AB14" s="14">
        <v>1304</v>
      </c>
      <c r="AC14" s="14"/>
      <c r="BA14" s="16" t="s">
        <v>1103</v>
      </c>
      <c r="BB14" s="48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4"/>
    </row>
    <row r="15" spans="1:82" ht="15" customHeight="1">
      <c r="A15" s="13" t="s">
        <v>1104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 t="s">
        <v>1105</v>
      </c>
      <c r="P15" s="13"/>
      <c r="Q15" s="13"/>
      <c r="R15" s="13"/>
      <c r="S15" s="13"/>
      <c r="T15" s="13" t="s">
        <v>148</v>
      </c>
      <c r="U15" s="13"/>
      <c r="V15" s="13" t="s">
        <v>153</v>
      </c>
      <c r="W15" s="13" t="s">
        <v>154</v>
      </c>
      <c r="X15" s="13" t="s">
        <v>155</v>
      </c>
      <c r="Y15" s="13"/>
      <c r="Z15" s="13" t="s">
        <v>156</v>
      </c>
      <c r="AA15" s="13" t="s">
        <v>1106</v>
      </c>
      <c r="AB15" s="14">
        <v>654</v>
      </c>
      <c r="AC15" s="14"/>
      <c r="BA15" s="21" t="s">
        <v>1107</v>
      </c>
      <c r="BB15" s="48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4"/>
    </row>
    <row r="16" spans="1:82" ht="15" customHeight="1">
      <c r="A16" s="13" t="s">
        <v>1108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s">
        <v>1109</v>
      </c>
      <c r="P16" s="13"/>
      <c r="Q16" s="13"/>
      <c r="R16" s="13"/>
      <c r="S16" s="13"/>
      <c r="T16" s="13" t="s">
        <v>148</v>
      </c>
      <c r="U16" s="13"/>
      <c r="V16" s="13" t="s">
        <v>153</v>
      </c>
      <c r="W16" s="13" t="s">
        <v>154</v>
      </c>
      <c r="X16" s="13" t="s">
        <v>155</v>
      </c>
      <c r="Y16" s="13"/>
      <c r="Z16" s="13" t="s">
        <v>156</v>
      </c>
      <c r="AA16" s="13" t="s">
        <v>1110</v>
      </c>
      <c r="AB16" s="14">
        <v>8777</v>
      </c>
      <c r="AC16" s="14"/>
      <c r="BA16" s="16" t="s">
        <v>1111</v>
      </c>
      <c r="BB16" s="48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4"/>
    </row>
    <row r="17" spans="1:73" ht="15" customHeight="1">
      <c r="A17" s="13" t="s">
        <v>1112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 t="s">
        <v>1113</v>
      </c>
      <c r="P17" s="13"/>
      <c r="Q17" s="13"/>
      <c r="R17" s="13"/>
      <c r="S17" s="13"/>
      <c r="T17" s="13" t="s">
        <v>148</v>
      </c>
      <c r="U17" s="13"/>
      <c r="V17" s="13" t="s">
        <v>153</v>
      </c>
      <c r="W17" s="13" t="s">
        <v>154</v>
      </c>
      <c r="X17" s="13" t="s">
        <v>155</v>
      </c>
      <c r="Y17" s="13"/>
      <c r="Z17" s="13" t="s">
        <v>156</v>
      </c>
      <c r="AA17" s="13" t="s">
        <v>533</v>
      </c>
      <c r="AB17" s="14">
        <v>4326</v>
      </c>
      <c r="AC17" s="14"/>
      <c r="BA17" s="16" t="s">
        <v>1114</v>
      </c>
      <c r="BB17" s="48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4"/>
    </row>
    <row r="18" spans="1:73" ht="15" customHeight="1">
      <c r="A18" s="13" t="s">
        <v>1115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 t="s">
        <v>1116</v>
      </c>
      <c r="P18" s="13"/>
      <c r="Q18" s="13"/>
      <c r="R18" s="13"/>
      <c r="S18" s="13"/>
      <c r="T18" s="13" t="s">
        <v>148</v>
      </c>
      <c r="U18" s="13"/>
      <c r="V18" s="13" t="s">
        <v>153</v>
      </c>
      <c r="W18" s="13" t="s">
        <v>154</v>
      </c>
      <c r="X18" s="13" t="s">
        <v>155</v>
      </c>
      <c r="Y18" s="13"/>
      <c r="Z18" s="13" t="s">
        <v>156</v>
      </c>
      <c r="AA18" s="13" t="s">
        <v>1117</v>
      </c>
      <c r="AB18" s="14">
        <v>1483</v>
      </c>
      <c r="AC18" s="14"/>
      <c r="BA18" s="16" t="s">
        <v>1118</v>
      </c>
      <c r="BB18" s="48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4"/>
    </row>
    <row r="19" spans="1:73" ht="15" customHeight="1">
      <c r="A19" s="13" t="s">
        <v>1119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 t="s">
        <v>1120</v>
      </c>
      <c r="P19" s="13"/>
      <c r="Q19" s="13"/>
      <c r="R19" s="13"/>
      <c r="S19" s="13"/>
      <c r="T19" s="13" t="s">
        <v>148</v>
      </c>
      <c r="U19" s="13"/>
      <c r="V19" s="13" t="s">
        <v>153</v>
      </c>
      <c r="W19" s="13" t="s">
        <v>154</v>
      </c>
      <c r="X19" s="13" t="s">
        <v>155</v>
      </c>
      <c r="Y19" s="13"/>
      <c r="Z19" s="13" t="s">
        <v>156</v>
      </c>
      <c r="AA19" s="13" t="s">
        <v>1121</v>
      </c>
      <c r="AB19" s="14">
        <v>1185</v>
      </c>
      <c r="AC19" s="14"/>
      <c r="BA19" s="16" t="s">
        <v>1122</v>
      </c>
      <c r="BB19" s="48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4"/>
    </row>
    <row r="20" spans="1:73" ht="15" customHeight="1">
      <c r="A20" s="13" t="s">
        <v>1123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 t="s">
        <v>1124</v>
      </c>
      <c r="P20" s="13"/>
      <c r="Q20" s="13"/>
      <c r="R20" s="13"/>
      <c r="S20" s="13"/>
      <c r="T20" s="13" t="s">
        <v>148</v>
      </c>
      <c r="U20" s="13"/>
      <c r="V20" s="13" t="s">
        <v>153</v>
      </c>
      <c r="W20" s="13" t="s">
        <v>154</v>
      </c>
      <c r="X20" s="13" t="s">
        <v>155</v>
      </c>
      <c r="Y20" s="13"/>
      <c r="Z20" s="13" t="s">
        <v>156</v>
      </c>
      <c r="AA20" s="13" t="s">
        <v>434</v>
      </c>
      <c r="AB20" s="14">
        <v>15771</v>
      </c>
      <c r="AC20" s="14"/>
      <c r="BA20" s="16" t="s">
        <v>518</v>
      </c>
      <c r="BB20" s="48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4"/>
    </row>
    <row r="21" spans="1:73" ht="15" customHeight="1">
      <c r="A21" s="10" t="s">
        <v>1125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 t="s">
        <v>1126</v>
      </c>
      <c r="P21" s="10"/>
      <c r="Q21" s="10"/>
      <c r="R21" s="10"/>
      <c r="S21" s="10"/>
      <c r="T21" s="10"/>
      <c r="U21" s="10"/>
      <c r="V21" s="10" t="s">
        <v>149</v>
      </c>
      <c r="W21" s="10"/>
      <c r="X21" s="10"/>
      <c r="Y21" s="10"/>
      <c r="Z21" s="10"/>
      <c r="AA21" s="10" t="s">
        <v>1127</v>
      </c>
      <c r="AB21" s="11"/>
      <c r="BA21" s="12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1:73" ht="15" customHeight="1">
      <c r="A22" s="13" t="s">
        <v>1128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 t="s">
        <v>1129</v>
      </c>
      <c r="P22" s="13"/>
      <c r="Q22" s="13"/>
      <c r="R22" s="13"/>
      <c r="S22" s="13"/>
      <c r="T22" s="13" t="s">
        <v>148</v>
      </c>
      <c r="U22" s="13"/>
      <c r="V22" s="13" t="s">
        <v>153</v>
      </c>
      <c r="W22" s="13" t="s">
        <v>154</v>
      </c>
      <c r="X22" s="13" t="s">
        <v>155</v>
      </c>
      <c r="Y22" s="13"/>
      <c r="Z22" s="13" t="s">
        <v>156</v>
      </c>
      <c r="AA22" s="13" t="s">
        <v>1130</v>
      </c>
      <c r="AB22" s="14">
        <v>58</v>
      </c>
      <c r="AC22" s="15">
        <v>40</v>
      </c>
      <c r="AD22" s="15"/>
      <c r="BA22" s="21" t="s">
        <v>1131</v>
      </c>
      <c r="BB22" s="21">
        <v>98</v>
      </c>
      <c r="BC22" s="48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4"/>
    </row>
    <row r="23" spans="1:73" ht="15" customHeight="1">
      <c r="A23" s="13" t="s">
        <v>1132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 t="s">
        <v>1133</v>
      </c>
      <c r="P23" s="13"/>
      <c r="Q23" s="13"/>
      <c r="R23" s="13"/>
      <c r="S23" s="13"/>
      <c r="T23" s="13" t="s">
        <v>148</v>
      </c>
      <c r="U23" s="13"/>
      <c r="V23" s="13" t="s">
        <v>153</v>
      </c>
      <c r="W23" s="13" t="s">
        <v>154</v>
      </c>
      <c r="X23" s="13" t="s">
        <v>155</v>
      </c>
      <c r="Y23" s="13"/>
      <c r="Z23" s="13" t="s">
        <v>156</v>
      </c>
      <c r="AA23" s="13" t="s">
        <v>1134</v>
      </c>
      <c r="AB23" s="14">
        <v>527</v>
      </c>
      <c r="AC23" s="15">
        <v>431</v>
      </c>
      <c r="AD23" s="15"/>
      <c r="BA23" s="21" t="s">
        <v>1135</v>
      </c>
      <c r="BB23" s="21">
        <v>958</v>
      </c>
      <c r="BC23" s="48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4"/>
    </row>
    <row r="24" spans="1:73" ht="15" customHeight="1">
      <c r="A24" s="13" t="s">
        <v>1136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 t="s">
        <v>1137</v>
      </c>
      <c r="P24" s="13"/>
      <c r="Q24" s="13"/>
      <c r="R24" s="13"/>
      <c r="S24" s="13"/>
      <c r="T24" s="13" t="s">
        <v>148</v>
      </c>
      <c r="U24" s="13"/>
      <c r="V24" s="13" t="s">
        <v>153</v>
      </c>
      <c r="W24" s="13" t="s">
        <v>154</v>
      </c>
      <c r="X24" s="13" t="s">
        <v>155</v>
      </c>
      <c r="Y24" s="13"/>
      <c r="Z24" s="13" t="s">
        <v>156</v>
      </c>
      <c r="AA24" s="13" t="s">
        <v>495</v>
      </c>
      <c r="AB24" s="14">
        <v>126</v>
      </c>
      <c r="AC24" s="15">
        <v>-93</v>
      </c>
      <c r="AD24" s="15"/>
      <c r="BA24" s="21" t="s">
        <v>1138</v>
      </c>
      <c r="BB24" s="21">
        <v>33</v>
      </c>
      <c r="BC24" s="48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4"/>
    </row>
    <row r="25" spans="1:73" ht="15" customHeight="1">
      <c r="A25" s="13" t="s">
        <v>1139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 t="s">
        <v>1140</v>
      </c>
      <c r="P25" s="13"/>
      <c r="Q25" s="13"/>
      <c r="R25" s="13"/>
      <c r="S25" s="13"/>
      <c r="T25" s="13" t="s">
        <v>148</v>
      </c>
      <c r="U25" s="13"/>
      <c r="V25" s="13" t="s">
        <v>153</v>
      </c>
      <c r="W25" s="13" t="s">
        <v>154</v>
      </c>
      <c r="X25" s="13" t="s">
        <v>155</v>
      </c>
      <c r="Y25" s="13"/>
      <c r="Z25" s="13" t="s">
        <v>156</v>
      </c>
      <c r="AA25" s="13" t="s">
        <v>434</v>
      </c>
      <c r="AB25" s="14">
        <v>711</v>
      </c>
      <c r="AC25" s="15">
        <v>378</v>
      </c>
      <c r="AD25" s="24"/>
      <c r="BA25" s="21" t="s">
        <v>723</v>
      </c>
      <c r="BB25" s="16">
        <v>1089</v>
      </c>
      <c r="BC25" s="48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4"/>
    </row>
    <row r="26" spans="1:73" ht="15" customHeight="1">
      <c r="A26" s="10" t="s">
        <v>1141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 t="s">
        <v>1142</v>
      </c>
      <c r="P26" s="10"/>
      <c r="Q26" s="10"/>
      <c r="R26" s="10"/>
      <c r="S26" s="10"/>
      <c r="T26" s="10" t="s">
        <v>148</v>
      </c>
      <c r="U26" s="10"/>
      <c r="V26" s="10" t="s">
        <v>149</v>
      </c>
      <c r="W26" s="10"/>
      <c r="X26" s="10"/>
      <c r="Y26" s="10"/>
      <c r="Z26" s="10"/>
      <c r="AA26" s="10" t="s">
        <v>1143</v>
      </c>
      <c r="AB26" s="18"/>
      <c r="AC26" s="19"/>
      <c r="AD26" s="117"/>
      <c r="BA26" s="19"/>
      <c r="BB26" s="117"/>
      <c r="BC26" s="64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8"/>
    </row>
    <row r="27" spans="1:73" ht="15" customHeight="1">
      <c r="A27" s="13" t="s">
        <v>1144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 t="s">
        <v>1145</v>
      </c>
      <c r="P27" s="13"/>
      <c r="Q27" s="13"/>
      <c r="R27" s="13"/>
      <c r="S27" s="13"/>
      <c r="T27" s="13" t="s">
        <v>148</v>
      </c>
      <c r="U27" s="13"/>
      <c r="V27" s="13" t="s">
        <v>153</v>
      </c>
      <c r="W27" s="13" t="s">
        <v>154</v>
      </c>
      <c r="X27" s="13" t="s">
        <v>155</v>
      </c>
      <c r="Y27" s="13"/>
      <c r="Z27" s="13" t="s">
        <v>156</v>
      </c>
      <c r="AA27" s="13" t="s">
        <v>1146</v>
      </c>
      <c r="AB27" s="14">
        <v>972</v>
      </c>
      <c r="AC27" s="24">
        <v>1063</v>
      </c>
      <c r="AD27" s="24"/>
      <c r="BA27" s="21" t="s">
        <v>1147</v>
      </c>
      <c r="BB27" s="16">
        <v>2035</v>
      </c>
      <c r="BC27" s="48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4"/>
    </row>
    <row r="28" spans="1:73" ht="15" customHeight="1">
      <c r="A28" s="13" t="s">
        <v>1148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 t="s">
        <v>1149</v>
      </c>
      <c r="P28" s="13"/>
      <c r="Q28" s="13"/>
      <c r="R28" s="13"/>
      <c r="S28" s="13"/>
      <c r="T28" s="13" t="s">
        <v>148</v>
      </c>
      <c r="U28" s="13"/>
      <c r="V28" s="13" t="s">
        <v>153</v>
      </c>
      <c r="W28" s="13" t="s">
        <v>154</v>
      </c>
      <c r="X28" s="13" t="s">
        <v>155</v>
      </c>
      <c r="Y28" s="13"/>
      <c r="Z28" s="13" t="s">
        <v>156</v>
      </c>
      <c r="AA28" s="13" t="s">
        <v>1150</v>
      </c>
      <c r="AB28" s="14">
        <v>473</v>
      </c>
      <c r="AC28" s="15">
        <v>276</v>
      </c>
      <c r="AD28" s="15"/>
      <c r="BA28" s="21" t="s">
        <v>1151</v>
      </c>
      <c r="BB28" s="21">
        <v>749</v>
      </c>
      <c r="BC28" s="48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4"/>
    </row>
    <row r="29" spans="1:73" ht="15" customHeight="1">
      <c r="A29" s="13" t="s">
        <v>1152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 t="s">
        <v>1153</v>
      </c>
      <c r="P29" s="13"/>
      <c r="Q29" s="13"/>
      <c r="R29" s="13"/>
      <c r="S29" s="13"/>
      <c r="T29" s="13"/>
      <c r="U29" s="13"/>
      <c r="V29" s="13" t="s">
        <v>153</v>
      </c>
      <c r="W29" s="13" t="s">
        <v>154</v>
      </c>
      <c r="X29" s="13" t="s">
        <v>155</v>
      </c>
      <c r="Y29" s="13"/>
      <c r="Z29" s="13" t="s">
        <v>156</v>
      </c>
      <c r="AA29" s="13" t="s">
        <v>434</v>
      </c>
      <c r="AB29" s="22">
        <v>1445</v>
      </c>
      <c r="AC29" s="24">
        <v>1339</v>
      </c>
      <c r="AD29" s="24"/>
      <c r="BA29" s="16" t="s">
        <v>1154</v>
      </c>
      <c r="BB29" s="16">
        <v>2784</v>
      </c>
      <c r="BC29" s="48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4"/>
    </row>
    <row r="30" spans="1:73" ht="15" customHeight="1">
      <c r="A30" s="10" t="s">
        <v>1155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 t="s">
        <v>1156</v>
      </c>
      <c r="P30" s="10"/>
      <c r="Q30" s="10"/>
      <c r="R30" s="10"/>
      <c r="S30" s="10"/>
      <c r="T30" s="10" t="s">
        <v>148</v>
      </c>
      <c r="U30" s="10"/>
      <c r="V30" s="10" t="s">
        <v>149</v>
      </c>
      <c r="W30" s="10"/>
      <c r="X30" s="10"/>
      <c r="Y30" s="10"/>
      <c r="Z30" s="10"/>
      <c r="AA30" s="10" t="s">
        <v>1157</v>
      </c>
      <c r="AB30" s="18"/>
      <c r="AC30" s="19"/>
      <c r="AD30" s="117"/>
      <c r="BA30" s="19"/>
      <c r="BB30" s="117"/>
      <c r="BC30" s="64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8"/>
    </row>
    <row r="31" spans="1:73" ht="15" customHeight="1">
      <c r="A31" s="10" t="s">
        <v>1158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 t="s">
        <v>1159</v>
      </c>
      <c r="P31" s="10"/>
      <c r="Q31" s="10"/>
      <c r="R31" s="10"/>
      <c r="S31" s="10"/>
      <c r="T31" s="10" t="s">
        <v>148</v>
      </c>
      <c r="U31" s="10"/>
      <c r="V31" s="10" t="s">
        <v>149</v>
      </c>
      <c r="W31" s="10"/>
      <c r="X31" s="10"/>
      <c r="Y31" s="10"/>
      <c r="Z31" s="10"/>
      <c r="AA31" s="10" t="s">
        <v>1160</v>
      </c>
      <c r="AB31" s="18"/>
      <c r="AC31" s="19"/>
      <c r="AD31" s="117"/>
      <c r="BA31" s="19"/>
      <c r="BB31" s="117"/>
      <c r="BC31" s="64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8"/>
    </row>
    <row r="32" spans="1:73" ht="15" customHeight="1">
      <c r="A32" s="13" t="s">
        <v>1161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 t="s">
        <v>1162</v>
      </c>
      <c r="P32" s="13"/>
      <c r="Q32" s="13"/>
      <c r="R32" s="13"/>
      <c r="S32" s="13"/>
      <c r="T32" s="13" t="s">
        <v>148</v>
      </c>
      <c r="U32" s="13"/>
      <c r="V32" s="13" t="s">
        <v>153</v>
      </c>
      <c r="W32" s="13" t="s">
        <v>154</v>
      </c>
      <c r="X32" s="13" t="s">
        <v>155</v>
      </c>
      <c r="Y32" s="13"/>
      <c r="Z32" s="13" t="s">
        <v>156</v>
      </c>
      <c r="AA32" s="13" t="s">
        <v>1163</v>
      </c>
      <c r="AB32" s="14">
        <v>12344</v>
      </c>
      <c r="AC32" s="24">
        <v>2976</v>
      </c>
      <c r="AD32" s="24"/>
      <c r="BA32" s="16" t="s">
        <v>757</v>
      </c>
      <c r="BB32" s="16">
        <v>15320</v>
      </c>
      <c r="BC32" s="48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4"/>
    </row>
    <row r="33" spans="1:73" ht="15" customHeight="1">
      <c r="A33" s="13" t="s">
        <v>1164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 t="s">
        <v>1165</v>
      </c>
      <c r="P33" s="13"/>
      <c r="Q33" s="13"/>
      <c r="R33" s="13"/>
      <c r="S33" s="13"/>
      <c r="T33" s="13" t="s">
        <v>148</v>
      </c>
      <c r="U33" s="13"/>
      <c r="V33" s="13" t="s">
        <v>153</v>
      </c>
      <c r="W33" s="13" t="s">
        <v>154</v>
      </c>
      <c r="X33" s="13" t="s">
        <v>155</v>
      </c>
      <c r="Y33" s="13"/>
      <c r="Z33" s="13" t="s">
        <v>156</v>
      </c>
      <c r="AA33" s="13" t="s">
        <v>1166</v>
      </c>
      <c r="AB33" s="14">
        <v>8</v>
      </c>
      <c r="AC33" s="15">
        <v>7</v>
      </c>
      <c r="AD33" s="15"/>
      <c r="BA33" s="21" t="s">
        <v>1167</v>
      </c>
      <c r="BB33" s="21">
        <v>15</v>
      </c>
      <c r="BC33" s="48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4"/>
    </row>
    <row r="34" spans="1:73" ht="15" customHeight="1">
      <c r="A34" s="13" t="s">
        <v>1168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 t="s">
        <v>1169</v>
      </c>
      <c r="P34" s="13"/>
      <c r="Q34" s="13"/>
      <c r="R34" s="13"/>
      <c r="S34" s="13"/>
      <c r="T34" s="13" t="s">
        <v>148</v>
      </c>
      <c r="U34" s="13"/>
      <c r="V34" s="13" t="s">
        <v>153</v>
      </c>
      <c r="W34" s="13" t="s">
        <v>154</v>
      </c>
      <c r="X34" s="13" t="s">
        <v>155</v>
      </c>
      <c r="Y34" s="13"/>
      <c r="Z34" s="13" t="s">
        <v>156</v>
      </c>
      <c r="AA34" s="13" t="s">
        <v>1170</v>
      </c>
      <c r="AB34" s="14">
        <v>52</v>
      </c>
      <c r="AC34" s="15">
        <v>45</v>
      </c>
      <c r="AD34" s="15"/>
      <c r="BA34" s="21" t="s">
        <v>1171</v>
      </c>
      <c r="BB34" s="21">
        <v>97</v>
      </c>
      <c r="BC34" s="48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4"/>
    </row>
    <row r="35" spans="1:73" ht="15" customHeight="1">
      <c r="A35" s="13" t="s">
        <v>1172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 t="s">
        <v>1173</v>
      </c>
      <c r="P35" s="13"/>
      <c r="Q35" s="13"/>
      <c r="R35" s="13"/>
      <c r="S35" s="13"/>
      <c r="T35" s="13" t="s">
        <v>148</v>
      </c>
      <c r="U35" s="13"/>
      <c r="V35" s="13" t="s">
        <v>153</v>
      </c>
      <c r="W35" s="13" t="s">
        <v>154</v>
      </c>
      <c r="X35" s="13" t="s">
        <v>155</v>
      </c>
      <c r="Y35" s="13"/>
      <c r="Z35" s="13" t="s">
        <v>156</v>
      </c>
      <c r="AA35" s="13" t="s">
        <v>1174</v>
      </c>
      <c r="AB35" s="14">
        <v>12404</v>
      </c>
      <c r="AC35" s="24">
        <v>3028</v>
      </c>
      <c r="AD35" s="24"/>
      <c r="BA35" s="16" t="s">
        <v>744</v>
      </c>
      <c r="BB35" s="16">
        <v>15432</v>
      </c>
      <c r="BC35" s="48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4"/>
    </row>
    <row r="36" spans="1:73" ht="15" customHeight="1">
      <c r="A36" s="10" t="s">
        <v>1175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 t="s">
        <v>1176</v>
      </c>
      <c r="P36" s="10"/>
      <c r="Q36" s="10"/>
      <c r="R36" s="10"/>
      <c r="S36" s="10"/>
      <c r="T36" s="10" t="s">
        <v>148</v>
      </c>
      <c r="U36" s="10"/>
      <c r="V36" s="10" t="s">
        <v>149</v>
      </c>
      <c r="W36" s="10"/>
      <c r="X36" s="10"/>
      <c r="Y36" s="10"/>
      <c r="Z36" s="10"/>
      <c r="AA36" s="10" t="s">
        <v>1177</v>
      </c>
      <c r="AB36" s="18"/>
      <c r="AC36" s="19"/>
      <c r="AD36" s="117"/>
      <c r="BA36" s="19"/>
      <c r="BB36" s="117"/>
      <c r="BC36" s="64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8"/>
    </row>
    <row r="37" spans="1:73" ht="15" customHeight="1">
      <c r="A37" s="13" t="s">
        <v>1178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 t="s">
        <v>1179</v>
      </c>
      <c r="P37" s="13"/>
      <c r="Q37" s="13"/>
      <c r="R37" s="13"/>
      <c r="S37" s="13"/>
      <c r="T37" s="13" t="s">
        <v>148</v>
      </c>
      <c r="U37" s="13"/>
      <c r="V37" s="13" t="s">
        <v>775</v>
      </c>
      <c r="W37" s="13" t="s">
        <v>387</v>
      </c>
      <c r="X37" s="13" t="s">
        <v>148</v>
      </c>
      <c r="Y37" s="13"/>
      <c r="Z37" s="13" t="s">
        <v>156</v>
      </c>
      <c r="AA37" s="13" t="s">
        <v>1180</v>
      </c>
      <c r="AB37" s="14">
        <v>2198</v>
      </c>
      <c r="AC37" s="15">
        <v>20</v>
      </c>
      <c r="AD37" s="24"/>
      <c r="BA37" s="16" t="s">
        <v>778</v>
      </c>
      <c r="BB37" s="16">
        <v>2218</v>
      </c>
      <c r="BC37" s="48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4"/>
    </row>
    <row r="38" spans="1:73" ht="15" customHeight="1">
      <c r="A38" s="13" t="s">
        <v>1181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 t="s">
        <v>1182</v>
      </c>
      <c r="P38" s="13"/>
      <c r="Q38" s="13"/>
      <c r="R38" s="13"/>
      <c r="S38" s="13"/>
      <c r="T38" s="13" t="s">
        <v>148</v>
      </c>
      <c r="U38" s="13"/>
      <c r="V38" s="13" t="s">
        <v>775</v>
      </c>
      <c r="W38" s="13" t="s">
        <v>387</v>
      </c>
      <c r="X38" s="13" t="s">
        <v>148</v>
      </c>
      <c r="Y38" s="13"/>
      <c r="Z38" s="13" t="s">
        <v>156</v>
      </c>
      <c r="AA38" s="13" t="s">
        <v>1183</v>
      </c>
      <c r="AB38" s="14">
        <v>95</v>
      </c>
      <c r="AC38" s="15">
        <v>13</v>
      </c>
      <c r="AD38" s="15"/>
      <c r="BA38" s="21" t="s">
        <v>1184</v>
      </c>
      <c r="BB38" s="21">
        <v>108</v>
      </c>
      <c r="BC38" s="48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4"/>
    </row>
    <row r="39" spans="1:73" ht="15" customHeight="1">
      <c r="A39" s="13" t="s">
        <v>1185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 t="s">
        <v>1186</v>
      </c>
      <c r="P39" s="13"/>
      <c r="Q39" s="13"/>
      <c r="R39" s="13"/>
      <c r="S39" s="13"/>
      <c r="T39" s="13" t="s">
        <v>148</v>
      </c>
      <c r="U39" s="13"/>
      <c r="V39" s="13" t="s">
        <v>775</v>
      </c>
      <c r="W39" s="13" t="s">
        <v>387</v>
      </c>
      <c r="X39" s="13" t="s">
        <v>148</v>
      </c>
      <c r="Y39" s="13"/>
      <c r="Z39" s="13" t="s">
        <v>156</v>
      </c>
      <c r="AA39" s="13" t="s">
        <v>1187</v>
      </c>
      <c r="AB39" s="14">
        <v>91</v>
      </c>
      <c r="AC39" s="15">
        <v>-6</v>
      </c>
      <c r="AD39" s="15"/>
      <c r="BA39" s="21" t="s">
        <v>1188</v>
      </c>
      <c r="BB39" s="21">
        <v>85</v>
      </c>
      <c r="BC39" s="48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4"/>
    </row>
    <row r="40" spans="1:73" ht="15" customHeight="1">
      <c r="A40" s="13" t="s">
        <v>1189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 t="s">
        <v>1190</v>
      </c>
      <c r="P40" s="13"/>
      <c r="Q40" s="13"/>
      <c r="R40" s="13"/>
      <c r="S40" s="13"/>
      <c r="T40" s="13" t="s">
        <v>148</v>
      </c>
      <c r="U40" s="13"/>
      <c r="V40" s="13" t="s">
        <v>775</v>
      </c>
      <c r="W40" s="13" t="s">
        <v>387</v>
      </c>
      <c r="X40" s="13" t="s">
        <v>148</v>
      </c>
      <c r="Y40" s="13"/>
      <c r="Z40" s="13" t="s">
        <v>156</v>
      </c>
      <c r="AA40" s="13" t="s">
        <v>1191</v>
      </c>
      <c r="AB40" s="14">
        <v>2384</v>
      </c>
      <c r="AC40" s="15">
        <v>27</v>
      </c>
      <c r="AD40" s="24"/>
      <c r="BA40" s="16" t="s">
        <v>783</v>
      </c>
      <c r="BB40" s="16">
        <v>2411</v>
      </c>
      <c r="BC40" s="48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4"/>
    </row>
    <row r="41" spans="1:73" ht="15" customHeight="1">
      <c r="A41" s="13" t="s">
        <v>1192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 t="s">
        <v>1193</v>
      </c>
      <c r="P41" s="13"/>
      <c r="Q41" s="13"/>
      <c r="R41" s="13"/>
      <c r="S41" s="13"/>
      <c r="T41" s="13" t="s">
        <v>148</v>
      </c>
      <c r="U41" s="13"/>
      <c r="V41" s="13" t="s">
        <v>763</v>
      </c>
      <c r="W41" s="13" t="s">
        <v>154</v>
      </c>
      <c r="X41" s="13" t="s">
        <v>155</v>
      </c>
      <c r="Y41" s="13"/>
      <c r="Z41" s="13" t="s">
        <v>388</v>
      </c>
      <c r="AA41" s="13" t="s">
        <v>1194</v>
      </c>
      <c r="AB41" s="125">
        <v>5.62</v>
      </c>
      <c r="AC41" s="119"/>
      <c r="AD41" s="119"/>
      <c r="BA41" s="121" t="s">
        <v>765</v>
      </c>
      <c r="BB41" s="121">
        <v>6.91</v>
      </c>
      <c r="BC41" s="152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25"/>
    </row>
    <row r="42" spans="1:73" ht="15" customHeight="1">
      <c r="A42" s="13" t="s">
        <v>1195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 t="s">
        <v>1196</v>
      </c>
      <c r="P42" s="13"/>
      <c r="Q42" s="13"/>
      <c r="R42" s="13"/>
      <c r="S42" s="13"/>
      <c r="T42" s="13" t="s">
        <v>148</v>
      </c>
      <c r="U42" s="13"/>
      <c r="V42" s="13" t="s">
        <v>763</v>
      </c>
      <c r="W42" s="13" t="s">
        <v>154</v>
      </c>
      <c r="X42" s="13" t="s">
        <v>155</v>
      </c>
      <c r="Y42" s="13"/>
      <c r="Z42" s="13" t="s">
        <v>388</v>
      </c>
      <c r="AA42" s="13" t="s">
        <v>1197</v>
      </c>
      <c r="AB42" s="125">
        <v>5.2</v>
      </c>
      <c r="AC42" s="119"/>
      <c r="AD42" s="119"/>
      <c r="BA42" s="121" t="s">
        <v>769</v>
      </c>
      <c r="BB42" s="121">
        <v>6.4</v>
      </c>
      <c r="BC42" s="152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25"/>
    </row>
    <row r="43" spans="1:73" ht="15" customHeight="1">
      <c r="A43" s="13" t="s">
        <v>1198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 t="s">
        <v>1199</v>
      </c>
      <c r="P43" s="13"/>
      <c r="Q43" s="13"/>
      <c r="R43" s="13"/>
      <c r="S43" s="13"/>
      <c r="T43" s="13" t="s">
        <v>148</v>
      </c>
      <c r="U43" s="13"/>
      <c r="V43" s="13" t="s">
        <v>763</v>
      </c>
      <c r="W43" s="13" t="s">
        <v>154</v>
      </c>
      <c r="X43" s="13" t="s">
        <v>155</v>
      </c>
      <c r="Y43" s="13"/>
      <c r="Z43" s="13" t="s">
        <v>388</v>
      </c>
      <c r="AA43" s="13" t="s">
        <v>1200</v>
      </c>
      <c r="AB43" s="125">
        <v>0.91</v>
      </c>
      <c r="AC43" s="119"/>
      <c r="AD43" s="119"/>
      <c r="BA43" s="121" t="s">
        <v>1201</v>
      </c>
      <c r="BB43" s="121">
        <v>1.1299999999999999</v>
      </c>
      <c r="BC43" s="152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25"/>
    </row>
    <row r="44" spans="1:73" ht="15" customHeight="1">
      <c r="A44" s="13" t="s">
        <v>1202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 t="s">
        <v>1203</v>
      </c>
      <c r="P44" s="13"/>
      <c r="Q44" s="13"/>
      <c r="R44" s="13"/>
      <c r="S44" s="13"/>
      <c r="T44" s="13" t="s">
        <v>148</v>
      </c>
      <c r="U44" s="13"/>
      <c r="V44" s="13" t="s">
        <v>763</v>
      </c>
      <c r="W44" s="13" t="s">
        <v>154</v>
      </c>
      <c r="X44" s="13" t="s">
        <v>155</v>
      </c>
      <c r="Y44" s="13"/>
      <c r="Z44" s="13" t="s">
        <v>388</v>
      </c>
      <c r="AA44" s="13" t="s">
        <v>1204</v>
      </c>
      <c r="AB44" s="125">
        <v>0.84</v>
      </c>
      <c r="AC44" s="119"/>
      <c r="AD44" s="119"/>
      <c r="BA44" s="121" t="s">
        <v>1205</v>
      </c>
      <c r="BB44" s="121">
        <v>1.04</v>
      </c>
      <c r="BC44" s="152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25"/>
    </row>
    <row r="45" spans="1:73" ht="15" customHeight="1">
      <c r="A45" s="10" t="s">
        <v>1206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 t="s">
        <v>1207</v>
      </c>
      <c r="P45" s="10"/>
      <c r="Q45" s="10"/>
      <c r="R45" s="10"/>
      <c r="S45" s="10"/>
      <c r="T45" s="10" t="s">
        <v>148</v>
      </c>
      <c r="U45" s="10"/>
      <c r="V45" s="10" t="s">
        <v>149</v>
      </c>
      <c r="W45" s="10"/>
      <c r="X45" s="10"/>
      <c r="Y45" s="10"/>
      <c r="Z45" s="10"/>
      <c r="AA45" s="10" t="s">
        <v>854</v>
      </c>
      <c r="AB45" s="18"/>
      <c r="AC45" s="19"/>
      <c r="AD45" s="117"/>
      <c r="BA45" s="19"/>
      <c r="BB45" s="117"/>
      <c r="BC45" s="64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8"/>
    </row>
    <row r="46" spans="1:73" ht="15" customHeight="1">
      <c r="A46" s="10" t="s">
        <v>1208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 t="s">
        <v>1209</v>
      </c>
      <c r="P46" s="10"/>
      <c r="Q46" s="10"/>
      <c r="R46" s="10"/>
      <c r="S46" s="10"/>
      <c r="T46" s="10" t="s">
        <v>148</v>
      </c>
      <c r="U46" s="10"/>
      <c r="V46" s="10" t="s">
        <v>149</v>
      </c>
      <c r="W46" s="10"/>
      <c r="X46" s="10"/>
      <c r="Y46" s="10"/>
      <c r="Z46" s="10"/>
      <c r="AA46" s="10" t="s">
        <v>1210</v>
      </c>
      <c r="AB46" s="18"/>
      <c r="AC46" s="19"/>
      <c r="AD46" s="117"/>
      <c r="BA46" s="19"/>
      <c r="BB46" s="117"/>
      <c r="BC46" s="64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8"/>
    </row>
    <row r="47" spans="1:73" ht="15" customHeight="1">
      <c r="A47" s="13" t="s">
        <v>1211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 t="s">
        <v>1212</v>
      </c>
      <c r="P47" s="13"/>
      <c r="Q47" s="13"/>
      <c r="R47" s="13"/>
      <c r="S47" s="13"/>
      <c r="T47" s="13" t="s">
        <v>148</v>
      </c>
      <c r="U47" s="13"/>
      <c r="V47" s="13" t="s">
        <v>153</v>
      </c>
      <c r="W47" s="13" t="s">
        <v>154</v>
      </c>
      <c r="X47" s="13" t="s">
        <v>155</v>
      </c>
      <c r="Y47" s="13"/>
      <c r="Z47" s="13" t="s">
        <v>156</v>
      </c>
      <c r="AA47" s="13" t="s">
        <v>1213</v>
      </c>
      <c r="AB47" s="14">
        <v>831</v>
      </c>
      <c r="AC47" s="15">
        <v>807</v>
      </c>
      <c r="AD47" s="47"/>
      <c r="BA47" s="21" t="s">
        <v>1214</v>
      </c>
      <c r="BB47" s="49"/>
      <c r="BC47" s="48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4"/>
    </row>
    <row r="48" spans="1:73" ht="15" customHeight="1">
      <c r="A48" s="13" t="s">
        <v>1215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 t="s">
        <v>1216</v>
      </c>
      <c r="P48" s="13"/>
      <c r="Q48" s="13"/>
      <c r="R48" s="13"/>
      <c r="S48" s="13"/>
      <c r="T48" s="13" t="s">
        <v>148</v>
      </c>
      <c r="U48" s="13"/>
      <c r="V48" s="13" t="s">
        <v>153</v>
      </c>
      <c r="W48" s="13" t="s">
        <v>154</v>
      </c>
      <c r="X48" s="13" t="s">
        <v>155</v>
      </c>
      <c r="Y48" s="13"/>
      <c r="Z48" s="13" t="s">
        <v>156</v>
      </c>
      <c r="AA48" s="13" t="s">
        <v>1217</v>
      </c>
      <c r="AB48" s="14">
        <v>222</v>
      </c>
      <c r="AC48" s="15">
        <v>224</v>
      </c>
      <c r="AD48" s="47"/>
      <c r="BA48" s="21" t="s">
        <v>1218</v>
      </c>
      <c r="BB48" s="49"/>
      <c r="BC48" s="48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4"/>
    </row>
    <row r="49" spans="1:73" ht="15" customHeight="1">
      <c r="A49" s="13" t="s">
        <v>1219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 t="s">
        <v>1220</v>
      </c>
      <c r="P49" s="13"/>
      <c r="Q49" s="13"/>
      <c r="R49" s="13"/>
      <c r="S49" s="13"/>
      <c r="T49" s="13" t="s">
        <v>148</v>
      </c>
      <c r="U49" s="13"/>
      <c r="V49" s="13" t="s">
        <v>153</v>
      </c>
      <c r="W49" s="13" t="s">
        <v>154</v>
      </c>
      <c r="X49" s="13" t="s">
        <v>155</v>
      </c>
      <c r="Y49" s="13"/>
      <c r="Z49" s="13" t="s">
        <v>156</v>
      </c>
      <c r="AA49" s="13" t="s">
        <v>1221</v>
      </c>
      <c r="AB49" s="14">
        <v>1830</v>
      </c>
      <c r="AC49" s="24">
        <v>2252</v>
      </c>
      <c r="AD49" s="153"/>
      <c r="BA49" s="16" t="s">
        <v>1222</v>
      </c>
      <c r="BB49" s="66"/>
      <c r="BC49" s="48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4"/>
    </row>
    <row r="50" spans="1:73" ht="15" customHeight="1">
      <c r="A50" s="13" t="s">
        <v>1223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 t="s">
        <v>1224</v>
      </c>
      <c r="P50" s="13"/>
      <c r="Q50" s="13"/>
      <c r="R50" s="13"/>
      <c r="S50" s="13"/>
      <c r="T50" s="13" t="s">
        <v>148</v>
      </c>
      <c r="U50" s="13"/>
      <c r="V50" s="13" t="s">
        <v>153</v>
      </c>
      <c r="W50" s="13" t="s">
        <v>154</v>
      </c>
      <c r="X50" s="13" t="s">
        <v>155</v>
      </c>
      <c r="Y50" s="13"/>
      <c r="Z50" s="13" t="s">
        <v>156</v>
      </c>
      <c r="AA50" s="13" t="s">
        <v>1225</v>
      </c>
      <c r="AB50" s="14">
        <v>608</v>
      </c>
      <c r="AC50" s="15">
        <v>722</v>
      </c>
      <c r="AD50" s="47"/>
      <c r="BA50" s="21" t="s">
        <v>1226</v>
      </c>
      <c r="BB50" s="49"/>
      <c r="BC50" s="48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4"/>
    </row>
    <row r="51" spans="1:73" ht="15" customHeight="1">
      <c r="A51" s="13" t="s">
        <v>1227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 t="s">
        <v>1228</v>
      </c>
      <c r="P51" s="13"/>
      <c r="Q51" s="13"/>
      <c r="R51" s="13"/>
      <c r="S51" s="13"/>
      <c r="T51" s="13" t="s">
        <v>148</v>
      </c>
      <c r="U51" s="13"/>
      <c r="V51" s="13" t="s">
        <v>153</v>
      </c>
      <c r="W51" s="13" t="s">
        <v>154</v>
      </c>
      <c r="X51" s="13" t="s">
        <v>155</v>
      </c>
      <c r="Y51" s="13"/>
      <c r="Z51" s="13" t="s">
        <v>156</v>
      </c>
      <c r="AA51" s="13" t="s">
        <v>1229</v>
      </c>
      <c r="AB51" s="22">
        <v>0</v>
      </c>
      <c r="AC51" s="15">
        <v>0</v>
      </c>
      <c r="AD51" s="47"/>
      <c r="BA51" s="21" t="s">
        <v>705</v>
      </c>
      <c r="BB51" s="49"/>
      <c r="BC51" s="48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4"/>
    </row>
    <row r="52" spans="1:73" ht="15" customHeight="1">
      <c r="A52" s="13" t="s">
        <v>1230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 t="s">
        <v>1231</v>
      </c>
      <c r="P52" s="13"/>
      <c r="Q52" s="13"/>
      <c r="R52" s="13"/>
      <c r="S52" s="13"/>
      <c r="T52" s="13" t="s">
        <v>148</v>
      </c>
      <c r="U52" s="13"/>
      <c r="V52" s="13" t="s">
        <v>153</v>
      </c>
      <c r="W52" s="13" t="s">
        <v>154</v>
      </c>
      <c r="X52" s="13" t="s">
        <v>155</v>
      </c>
      <c r="Y52" s="13"/>
      <c r="Z52" s="13" t="s">
        <v>156</v>
      </c>
      <c r="AA52" s="13" t="s">
        <v>1232</v>
      </c>
      <c r="AB52" s="14">
        <v>182</v>
      </c>
      <c r="AC52" s="15">
        <v>220</v>
      </c>
      <c r="AD52" s="47"/>
      <c r="BA52" s="21" t="s">
        <v>1233</v>
      </c>
      <c r="BB52" s="49"/>
      <c r="BC52" s="48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4"/>
    </row>
    <row r="53" spans="1:73" ht="15" customHeight="1">
      <c r="A53" s="13" t="s">
        <v>1234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 t="s">
        <v>1235</v>
      </c>
      <c r="P53" s="13"/>
      <c r="Q53" s="13"/>
      <c r="R53" s="13"/>
      <c r="S53" s="13"/>
      <c r="T53" s="13" t="s">
        <v>148</v>
      </c>
      <c r="U53" s="13"/>
      <c r="V53" s="13" t="s">
        <v>153</v>
      </c>
      <c r="W53" s="13" t="s">
        <v>154</v>
      </c>
      <c r="X53" s="13" t="s">
        <v>155</v>
      </c>
      <c r="Y53" s="13"/>
      <c r="Z53" s="13" t="s">
        <v>156</v>
      </c>
      <c r="AA53" s="13" t="s">
        <v>1236</v>
      </c>
      <c r="AB53" s="14">
        <v>286</v>
      </c>
      <c r="AC53" s="15">
        <v>243</v>
      </c>
      <c r="AD53" s="47"/>
      <c r="BA53" s="21" t="s">
        <v>1237</v>
      </c>
      <c r="BB53" s="49"/>
      <c r="BC53" s="48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4"/>
    </row>
    <row r="54" spans="1:73" ht="15" customHeight="1">
      <c r="A54" s="13" t="s">
        <v>1238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 t="s">
        <v>1239</v>
      </c>
      <c r="P54" s="13"/>
      <c r="Q54" s="13"/>
      <c r="R54" s="13"/>
      <c r="S54" s="13"/>
      <c r="T54" s="13" t="s">
        <v>148</v>
      </c>
      <c r="U54" s="13"/>
      <c r="V54" s="13" t="s">
        <v>153</v>
      </c>
      <c r="W54" s="13" t="s">
        <v>154</v>
      </c>
      <c r="X54" s="13" t="s">
        <v>155</v>
      </c>
      <c r="Y54" s="13"/>
      <c r="Z54" s="13" t="s">
        <v>156</v>
      </c>
      <c r="AA54" s="13" t="s">
        <v>1240</v>
      </c>
      <c r="AB54" s="14">
        <v>210</v>
      </c>
      <c r="AC54" s="15">
        <v>263</v>
      </c>
      <c r="AD54" s="47"/>
      <c r="BA54" s="21" t="s">
        <v>1241</v>
      </c>
      <c r="BB54" s="49"/>
      <c r="BC54" s="48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4"/>
    </row>
    <row r="55" spans="1:73" ht="15" customHeight="1">
      <c r="A55" s="13" t="s">
        <v>1242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 t="s">
        <v>1243</v>
      </c>
      <c r="P55" s="13"/>
      <c r="Q55" s="13"/>
      <c r="R55" s="13"/>
      <c r="S55" s="13"/>
      <c r="T55" s="13" t="s">
        <v>148</v>
      </c>
      <c r="U55" s="13"/>
      <c r="V55" s="13" t="s">
        <v>153</v>
      </c>
      <c r="W55" s="13" t="s">
        <v>154</v>
      </c>
      <c r="X55" s="13" t="s">
        <v>155</v>
      </c>
      <c r="Y55" s="13"/>
      <c r="Z55" s="13" t="s">
        <v>156</v>
      </c>
      <c r="AA55" s="13" t="s">
        <v>1244</v>
      </c>
      <c r="AB55" s="14">
        <v>46</v>
      </c>
      <c r="AC55" s="15">
        <v>26</v>
      </c>
      <c r="AD55" s="47"/>
      <c r="BA55" s="21" t="s">
        <v>1245</v>
      </c>
      <c r="BB55" s="49"/>
      <c r="BC55" s="48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4"/>
    </row>
    <row r="56" spans="1:73" ht="15" customHeight="1">
      <c r="A56" s="13" t="s">
        <v>1246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 t="s">
        <v>1247</v>
      </c>
      <c r="P56" s="13"/>
      <c r="Q56" s="13"/>
      <c r="R56" s="13"/>
      <c r="S56" s="13"/>
      <c r="T56" s="13" t="s">
        <v>148</v>
      </c>
      <c r="U56" s="13"/>
      <c r="V56" s="13" t="s">
        <v>153</v>
      </c>
      <c r="W56" s="13" t="s">
        <v>154</v>
      </c>
      <c r="X56" s="13" t="s">
        <v>155</v>
      </c>
      <c r="Y56" s="13"/>
      <c r="Z56" s="13" t="s">
        <v>156</v>
      </c>
      <c r="AA56" s="13" t="s">
        <v>1248</v>
      </c>
      <c r="AB56" s="14">
        <v>2061</v>
      </c>
      <c r="AC56" s="24">
        <v>2209</v>
      </c>
      <c r="AD56" s="153"/>
      <c r="BA56" s="16" t="s">
        <v>1249</v>
      </c>
      <c r="BB56" s="66"/>
      <c r="BC56" s="48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4"/>
    </row>
    <row r="57" spans="1:73" ht="15" customHeight="1">
      <c r="A57" s="13" t="s">
        <v>1250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 t="s">
        <v>1251</v>
      </c>
      <c r="P57" s="13"/>
      <c r="Q57" s="13"/>
      <c r="R57" s="13"/>
      <c r="S57" s="13"/>
      <c r="T57" s="13" t="s">
        <v>148</v>
      </c>
      <c r="U57" s="13"/>
      <c r="V57" s="13" t="s">
        <v>153</v>
      </c>
      <c r="W57" s="13" t="s">
        <v>154</v>
      </c>
      <c r="X57" s="13" t="s">
        <v>155</v>
      </c>
      <c r="Y57" s="13"/>
      <c r="Z57" s="13" t="s">
        <v>156</v>
      </c>
      <c r="AA57" s="13" t="s">
        <v>1252</v>
      </c>
      <c r="AB57" s="14">
        <v>55</v>
      </c>
      <c r="AC57" s="15">
        <v>61</v>
      </c>
      <c r="AD57" s="47"/>
      <c r="BA57" s="21" t="s">
        <v>1253</v>
      </c>
      <c r="BB57" s="49"/>
      <c r="BC57" s="48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4"/>
    </row>
    <row r="58" spans="1:73" ht="15" customHeight="1">
      <c r="A58" s="13" t="s">
        <v>1254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 t="s">
        <v>1255</v>
      </c>
      <c r="P58" s="13"/>
      <c r="Q58" s="13"/>
      <c r="R58" s="13"/>
      <c r="S58" s="13"/>
      <c r="T58" s="13" t="s">
        <v>148</v>
      </c>
      <c r="U58" s="13"/>
      <c r="V58" s="13" t="s">
        <v>153</v>
      </c>
      <c r="W58" s="13" t="s">
        <v>154</v>
      </c>
      <c r="X58" s="13" t="s">
        <v>155</v>
      </c>
      <c r="Y58" s="13"/>
      <c r="Z58" s="13" t="s">
        <v>156</v>
      </c>
      <c r="AA58" s="13" t="s">
        <v>495</v>
      </c>
      <c r="AB58" s="14">
        <v>814</v>
      </c>
      <c r="AC58" s="15">
        <v>917</v>
      </c>
      <c r="AD58" s="47"/>
      <c r="BA58" s="21" t="s">
        <v>1256</v>
      </c>
      <c r="BB58" s="49"/>
      <c r="BC58" s="48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4"/>
    </row>
    <row r="59" spans="1:73" ht="15" customHeight="1">
      <c r="A59" s="13" t="s">
        <v>1257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 t="s">
        <v>1258</v>
      </c>
      <c r="P59" s="13"/>
      <c r="Q59" s="13"/>
      <c r="R59" s="13"/>
      <c r="S59" s="13"/>
      <c r="T59" s="13"/>
      <c r="U59" s="13"/>
      <c r="V59" s="13" t="s">
        <v>153</v>
      </c>
      <c r="W59" s="13" t="s">
        <v>154</v>
      </c>
      <c r="X59" s="13" t="s">
        <v>155</v>
      </c>
      <c r="Y59" s="13"/>
      <c r="Z59" s="13" t="s">
        <v>156</v>
      </c>
      <c r="AA59" s="13" t="s">
        <v>434</v>
      </c>
      <c r="AB59" s="22">
        <v>7145</v>
      </c>
      <c r="AC59" s="24">
        <v>7944</v>
      </c>
      <c r="AD59" s="153"/>
      <c r="BA59" s="16" t="s">
        <v>1259</v>
      </c>
      <c r="BB59" s="66"/>
      <c r="BC59" s="48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4"/>
    </row>
    <row r="60" spans="1:73" ht="15" customHeight="1">
      <c r="A60" s="10" t="s">
        <v>1260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 t="s">
        <v>1261</v>
      </c>
      <c r="P60" s="10"/>
      <c r="Q60" s="10"/>
      <c r="R60" s="10"/>
      <c r="S60" s="10"/>
      <c r="T60" s="10" t="s">
        <v>148</v>
      </c>
      <c r="U60" s="10"/>
      <c r="V60" s="10" t="s">
        <v>149</v>
      </c>
      <c r="W60" s="10"/>
      <c r="X60" s="10"/>
      <c r="Y60" s="10"/>
      <c r="Z60" s="10"/>
      <c r="AA60" s="10" t="s">
        <v>887</v>
      </c>
      <c r="AB60" s="18"/>
      <c r="AC60" s="19"/>
      <c r="AD60" s="117"/>
      <c r="BA60" s="19"/>
      <c r="BB60" s="117"/>
      <c r="BC60" s="64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8"/>
    </row>
    <row r="61" spans="1:73" ht="15" customHeight="1">
      <c r="A61" s="13" t="s">
        <v>1262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 t="s">
        <v>1263</v>
      </c>
      <c r="P61" s="13"/>
      <c r="Q61" s="13"/>
      <c r="R61" s="13"/>
      <c r="S61" s="13"/>
      <c r="T61" s="13" t="s">
        <v>148</v>
      </c>
      <c r="U61" s="13"/>
      <c r="V61" s="13" t="s">
        <v>153</v>
      </c>
      <c r="W61" s="13" t="s">
        <v>154</v>
      </c>
      <c r="X61" s="13" t="s">
        <v>155</v>
      </c>
      <c r="Y61" s="13"/>
      <c r="Z61" s="13" t="s">
        <v>156</v>
      </c>
      <c r="AA61" s="13" t="s">
        <v>1264</v>
      </c>
      <c r="AB61" s="14">
        <v>402</v>
      </c>
      <c r="AC61" s="24">
        <v>2738</v>
      </c>
      <c r="AD61" s="153"/>
      <c r="BA61" s="21" t="s">
        <v>1265</v>
      </c>
      <c r="BB61" s="49"/>
      <c r="BC61" s="48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4"/>
    </row>
    <row r="62" spans="1:73" ht="15" customHeight="1">
      <c r="A62" s="13" t="s">
        <v>1266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 t="s">
        <v>1267</v>
      </c>
      <c r="P62" s="13"/>
      <c r="Q62" s="13"/>
      <c r="R62" s="13"/>
      <c r="S62" s="13"/>
      <c r="T62" s="13" t="s">
        <v>148</v>
      </c>
      <c r="U62" s="13"/>
      <c r="V62" s="13" t="s">
        <v>153</v>
      </c>
      <c r="W62" s="13" t="s">
        <v>154</v>
      </c>
      <c r="X62" s="13" t="s">
        <v>155</v>
      </c>
      <c r="Y62" s="13"/>
      <c r="Z62" s="13" t="s">
        <v>156</v>
      </c>
      <c r="AA62" s="13" t="s">
        <v>1268</v>
      </c>
      <c r="AB62" s="14">
        <v>1763</v>
      </c>
      <c r="AC62" s="15">
        <v>544</v>
      </c>
      <c r="AD62" s="47"/>
      <c r="BA62" s="16" t="s">
        <v>1269</v>
      </c>
      <c r="BB62" s="66"/>
      <c r="BC62" s="48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4"/>
    </row>
    <row r="63" spans="1:73" ht="15" customHeight="1">
      <c r="A63" s="13" t="s">
        <v>1270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 t="s">
        <v>1271</v>
      </c>
      <c r="P63" s="13"/>
      <c r="Q63" s="13"/>
      <c r="R63" s="13"/>
      <c r="S63" s="13"/>
      <c r="T63" s="13" t="s">
        <v>148</v>
      </c>
      <c r="U63" s="13"/>
      <c r="V63" s="13" t="s">
        <v>153</v>
      </c>
      <c r="W63" s="13" t="s">
        <v>154</v>
      </c>
      <c r="X63" s="13" t="s">
        <v>155</v>
      </c>
      <c r="Y63" s="13"/>
      <c r="Z63" s="13" t="s">
        <v>156</v>
      </c>
      <c r="AA63" s="13" t="s">
        <v>1272</v>
      </c>
      <c r="AB63" s="14">
        <v>1636</v>
      </c>
      <c r="AC63" s="15">
        <v>155</v>
      </c>
      <c r="AD63" s="47"/>
      <c r="BA63" s="16" t="s">
        <v>1273</v>
      </c>
      <c r="BB63" s="66"/>
      <c r="BC63" s="48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4"/>
    </row>
    <row r="64" spans="1:73" ht="15" customHeight="1">
      <c r="A64" s="13" t="s">
        <v>1274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 t="s">
        <v>1275</v>
      </c>
      <c r="P64" s="13"/>
      <c r="Q64" s="13"/>
      <c r="R64" s="13"/>
      <c r="S64" s="13"/>
      <c r="T64" s="13" t="s">
        <v>148</v>
      </c>
      <c r="U64" s="13"/>
      <c r="V64" s="13" t="s">
        <v>153</v>
      </c>
      <c r="W64" s="13" t="s">
        <v>154</v>
      </c>
      <c r="X64" s="13" t="s">
        <v>155</v>
      </c>
      <c r="Y64" s="13"/>
      <c r="Z64" s="13" t="s">
        <v>156</v>
      </c>
      <c r="AA64" s="13" t="s">
        <v>1276</v>
      </c>
      <c r="AB64" s="14">
        <v>3635</v>
      </c>
      <c r="AC64" s="15">
        <v>148</v>
      </c>
      <c r="AD64" s="47"/>
      <c r="BA64" s="16" t="s">
        <v>1277</v>
      </c>
      <c r="BB64" s="66"/>
      <c r="BC64" s="48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4"/>
    </row>
    <row r="65" spans="1:73" ht="15" customHeight="1">
      <c r="A65" s="13" t="s">
        <v>1278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 t="s">
        <v>1279</v>
      </c>
      <c r="P65" s="13"/>
      <c r="Q65" s="13"/>
      <c r="R65" s="13"/>
      <c r="S65" s="13"/>
      <c r="T65" s="13" t="s">
        <v>148</v>
      </c>
      <c r="U65" s="13"/>
      <c r="V65" s="13" t="s">
        <v>153</v>
      </c>
      <c r="W65" s="13" t="s">
        <v>154</v>
      </c>
      <c r="X65" s="13" t="s">
        <v>155</v>
      </c>
      <c r="Y65" s="13"/>
      <c r="Z65" s="13" t="s">
        <v>156</v>
      </c>
      <c r="AA65" s="13" t="s">
        <v>495</v>
      </c>
      <c r="AB65" s="14">
        <v>131</v>
      </c>
      <c r="AC65" s="15">
        <v>76</v>
      </c>
      <c r="AD65" s="47"/>
      <c r="BA65" s="21" t="s">
        <v>1280</v>
      </c>
      <c r="BB65" s="49"/>
      <c r="BC65" s="48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4"/>
    </row>
    <row r="66" spans="1:73" ht="15" customHeight="1">
      <c r="A66" s="13" t="s">
        <v>1281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 t="s">
        <v>1282</v>
      </c>
      <c r="P66" s="13"/>
      <c r="Q66" s="13"/>
      <c r="R66" s="13"/>
      <c r="S66" s="13"/>
      <c r="T66" s="13" t="s">
        <v>148</v>
      </c>
      <c r="U66" s="13"/>
      <c r="V66" s="13" t="s">
        <v>153</v>
      </c>
      <c r="W66" s="13" t="s">
        <v>154</v>
      </c>
      <c r="X66" s="13" t="s">
        <v>155</v>
      </c>
      <c r="Y66" s="13"/>
      <c r="Z66" s="13" t="s">
        <v>156</v>
      </c>
      <c r="AA66" s="13" t="s">
        <v>1283</v>
      </c>
      <c r="AB66" s="14">
        <v>-1617</v>
      </c>
      <c r="AC66" s="15">
        <v>874</v>
      </c>
      <c r="AD66" s="47"/>
      <c r="BA66" s="21">
        <v>-1617</v>
      </c>
      <c r="BB66" s="49"/>
      <c r="BC66" s="48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4"/>
    </row>
    <row r="67" spans="1:73" ht="15" customHeight="1">
      <c r="A67" s="13" t="s">
        <v>1284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 t="s">
        <v>1285</v>
      </c>
      <c r="P67" s="13"/>
      <c r="Q67" s="13"/>
      <c r="R67" s="13"/>
      <c r="S67" s="13"/>
      <c r="T67" s="13" t="s">
        <v>148</v>
      </c>
      <c r="U67" s="13"/>
      <c r="V67" s="13" t="s">
        <v>153</v>
      </c>
      <c r="W67" s="13" t="s">
        <v>154</v>
      </c>
      <c r="X67" s="13" t="s">
        <v>155</v>
      </c>
      <c r="Y67" s="13"/>
      <c r="Z67" s="13" t="s">
        <v>156</v>
      </c>
      <c r="AA67" s="13" t="s">
        <v>1286</v>
      </c>
      <c r="AB67" s="14">
        <v>5950</v>
      </c>
      <c r="AC67" s="24">
        <v>4535</v>
      </c>
      <c r="AD67" s="153"/>
      <c r="BA67" s="16" t="s">
        <v>1287</v>
      </c>
      <c r="BB67" s="66"/>
      <c r="BC67" s="48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4"/>
    </row>
    <row r="68" spans="1:73" ht="15" customHeight="1">
      <c r="A68" s="10" t="s">
        <v>1288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 t="s">
        <v>1289</v>
      </c>
      <c r="P68" s="10"/>
      <c r="Q68" s="10"/>
      <c r="R68" s="10"/>
      <c r="S68" s="10"/>
      <c r="T68" s="10" t="s">
        <v>148</v>
      </c>
      <c r="U68" s="10"/>
      <c r="V68" s="10" t="s">
        <v>149</v>
      </c>
      <c r="W68" s="10"/>
      <c r="X68" s="10"/>
      <c r="Y68" s="10"/>
      <c r="Z68" s="10"/>
      <c r="AA68" s="10" t="s">
        <v>892</v>
      </c>
      <c r="AB68" s="18"/>
      <c r="AC68" s="19"/>
      <c r="AD68" s="117"/>
      <c r="BA68" s="19"/>
      <c r="BB68" s="117"/>
      <c r="BC68" s="64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8"/>
    </row>
    <row r="69" spans="1:73" ht="15" customHeight="1">
      <c r="A69" s="13" t="s">
        <v>1290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 t="s">
        <v>1291</v>
      </c>
      <c r="P69" s="13"/>
      <c r="Q69" s="13"/>
      <c r="R69" s="13"/>
      <c r="S69" s="13"/>
      <c r="T69" s="13" t="s">
        <v>148</v>
      </c>
      <c r="U69" s="13"/>
      <c r="V69" s="13" t="s">
        <v>153</v>
      </c>
      <c r="W69" s="13" t="s">
        <v>154</v>
      </c>
      <c r="X69" s="13" t="s">
        <v>155</v>
      </c>
      <c r="Y69" s="13"/>
      <c r="Z69" s="13" t="s">
        <v>156</v>
      </c>
      <c r="AA69" s="13" t="s">
        <v>1292</v>
      </c>
      <c r="AB69" s="22">
        <v>11793</v>
      </c>
      <c r="AC69" s="24">
        <v>11793</v>
      </c>
      <c r="AD69" s="24"/>
      <c r="BA69" s="16" t="s">
        <v>1293</v>
      </c>
      <c r="BB69" s="16">
        <v>11793</v>
      </c>
      <c r="BC69" s="48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4"/>
    </row>
    <row r="70" spans="1:73" ht="15" customHeight="1">
      <c r="A70" s="13" t="s">
        <v>1294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 t="s">
        <v>1295</v>
      </c>
      <c r="P70" s="13"/>
      <c r="Q70" s="13"/>
      <c r="R70" s="13"/>
      <c r="S70" s="13"/>
      <c r="T70" s="13" t="s">
        <v>148</v>
      </c>
      <c r="U70" s="13"/>
      <c r="V70" s="13" t="s">
        <v>153</v>
      </c>
      <c r="W70" s="13" t="s">
        <v>154</v>
      </c>
      <c r="X70" s="13" t="s">
        <v>155</v>
      </c>
      <c r="Y70" s="13"/>
      <c r="Z70" s="13" t="s">
        <v>156</v>
      </c>
      <c r="AA70" s="13" t="s">
        <v>1296</v>
      </c>
      <c r="AB70" s="22">
        <v>17496</v>
      </c>
      <c r="AC70" s="24">
        <v>21868</v>
      </c>
      <c r="AD70" s="24"/>
      <c r="BA70" s="16" t="s">
        <v>1297</v>
      </c>
      <c r="BB70" s="16">
        <v>21868</v>
      </c>
      <c r="BC70" s="48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4"/>
    </row>
    <row r="71" spans="1:73" ht="15" customHeight="1">
      <c r="A71" s="13" t="s">
        <v>1298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 t="s">
        <v>1299</v>
      </c>
      <c r="P71" s="13"/>
      <c r="Q71" s="13"/>
      <c r="R71" s="13"/>
      <c r="S71" s="13"/>
      <c r="T71" s="13" t="s">
        <v>148</v>
      </c>
      <c r="U71" s="13"/>
      <c r="V71" s="13" t="s">
        <v>153</v>
      </c>
      <c r="W71" s="13" t="s">
        <v>154</v>
      </c>
      <c r="X71" s="13" t="s">
        <v>155</v>
      </c>
      <c r="Y71" s="13"/>
      <c r="Z71" s="13" t="s">
        <v>156</v>
      </c>
      <c r="AA71" s="13" t="s">
        <v>1300</v>
      </c>
      <c r="AB71" s="22">
        <v>0</v>
      </c>
      <c r="AC71" s="15">
        <v>0</v>
      </c>
      <c r="AD71" s="15"/>
      <c r="BA71" s="21" t="s">
        <v>705</v>
      </c>
      <c r="BB71" s="21">
        <v>0</v>
      </c>
      <c r="BC71" s="48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4"/>
    </row>
    <row r="72" spans="1:73" ht="15" customHeight="1">
      <c r="A72" s="13" t="s">
        <v>1301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 t="s">
        <v>1302</v>
      </c>
      <c r="P72" s="13"/>
      <c r="Q72" s="13"/>
      <c r="R72" s="13"/>
      <c r="S72" s="13"/>
      <c r="T72" s="13" t="s">
        <v>148</v>
      </c>
      <c r="U72" s="13"/>
      <c r="V72" s="13" t="s">
        <v>153</v>
      </c>
      <c r="W72" s="13" t="s">
        <v>154</v>
      </c>
      <c r="X72" s="13" t="s">
        <v>155</v>
      </c>
      <c r="Y72" s="13"/>
      <c r="Z72" s="13" t="s">
        <v>156</v>
      </c>
      <c r="AA72" s="13" t="s">
        <v>1303</v>
      </c>
      <c r="AB72" s="22">
        <v>29289</v>
      </c>
      <c r="AC72" s="24">
        <v>33661</v>
      </c>
      <c r="AD72" s="24"/>
      <c r="BA72" s="16" t="s">
        <v>1304</v>
      </c>
      <c r="BB72" s="16">
        <v>33661</v>
      </c>
      <c r="BC72" s="48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4"/>
    </row>
    <row r="73" spans="1:73" ht="15" customHeight="1">
      <c r="A73" s="10" t="s">
        <v>1305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 t="s">
        <v>1306</v>
      </c>
      <c r="P73" s="10"/>
      <c r="Q73" s="10"/>
      <c r="R73" s="10"/>
      <c r="S73" s="10"/>
      <c r="T73" s="10" t="s">
        <v>148</v>
      </c>
      <c r="U73" s="10"/>
      <c r="V73" s="10" t="s">
        <v>149</v>
      </c>
      <c r="W73" s="10"/>
      <c r="X73" s="10"/>
      <c r="Y73" s="10"/>
      <c r="Z73" s="10"/>
      <c r="AA73" s="10" t="s">
        <v>228</v>
      </c>
      <c r="AB73" s="18"/>
      <c r="AC73" s="19"/>
      <c r="AD73" s="117"/>
      <c r="BA73" s="19"/>
      <c r="BB73" s="117"/>
      <c r="BC73" s="64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8"/>
    </row>
    <row r="74" spans="1:73" ht="15" customHeight="1">
      <c r="A74" s="13" t="s">
        <v>1307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 t="s">
        <v>1308</v>
      </c>
      <c r="P74" s="13"/>
      <c r="Q74" s="13"/>
      <c r="R74" s="13"/>
      <c r="S74" s="13"/>
      <c r="T74" s="13" t="s">
        <v>148</v>
      </c>
      <c r="U74" s="13"/>
      <c r="V74" s="13" t="s">
        <v>153</v>
      </c>
      <c r="W74" s="13" t="s">
        <v>154</v>
      </c>
      <c r="X74" s="13" t="s">
        <v>155</v>
      </c>
      <c r="Y74" s="13"/>
      <c r="Z74" s="13" t="s">
        <v>156</v>
      </c>
      <c r="AA74" s="13" t="s">
        <v>945</v>
      </c>
      <c r="AB74" s="14">
        <v>5141</v>
      </c>
      <c r="AC74" s="24">
        <v>5381</v>
      </c>
      <c r="AD74" s="24"/>
      <c r="BA74" s="16" t="s">
        <v>1309</v>
      </c>
      <c r="BB74" s="16">
        <v>5381</v>
      </c>
      <c r="BC74" s="48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4"/>
    </row>
    <row r="75" spans="1:73" ht="15" customHeight="1">
      <c r="A75" s="13" t="s">
        <v>1310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 t="s">
        <v>1311</v>
      </c>
      <c r="P75" s="13"/>
      <c r="Q75" s="13"/>
      <c r="R75" s="13"/>
      <c r="S75" s="13"/>
      <c r="T75" s="13" t="s">
        <v>148</v>
      </c>
      <c r="U75" s="13"/>
      <c r="V75" s="13" t="s">
        <v>153</v>
      </c>
      <c r="W75" s="13" t="s">
        <v>154</v>
      </c>
      <c r="X75" s="13" t="s">
        <v>155</v>
      </c>
      <c r="Y75" s="13"/>
      <c r="Z75" s="13" t="s">
        <v>156</v>
      </c>
      <c r="AA75" s="13" t="s">
        <v>1312</v>
      </c>
      <c r="AB75" s="14">
        <v>1907</v>
      </c>
      <c r="AC75" s="24">
        <v>2165</v>
      </c>
      <c r="AD75" s="24"/>
      <c r="BA75" s="16" t="s">
        <v>1313</v>
      </c>
      <c r="BB75" s="16">
        <v>2165</v>
      </c>
      <c r="BC75" s="48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4"/>
    </row>
    <row r="76" spans="1:73" ht="15" customHeight="1">
      <c r="A76" s="13" t="s">
        <v>1314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 t="s">
        <v>1315</v>
      </c>
      <c r="P76" s="13"/>
      <c r="Q76" s="13"/>
      <c r="R76" s="13"/>
      <c r="S76" s="13"/>
      <c r="T76" s="13" t="s">
        <v>148</v>
      </c>
      <c r="U76" s="13"/>
      <c r="V76" s="13" t="s">
        <v>153</v>
      </c>
      <c r="W76" s="13" t="s">
        <v>154</v>
      </c>
      <c r="X76" s="13" t="s">
        <v>155</v>
      </c>
      <c r="Y76" s="13"/>
      <c r="Z76" s="13" t="s">
        <v>156</v>
      </c>
      <c r="AA76" s="13" t="s">
        <v>1316</v>
      </c>
      <c r="AB76" s="14">
        <v>-6596</v>
      </c>
      <c r="AC76" s="15">
        <v>-7103</v>
      </c>
      <c r="AD76" s="15"/>
      <c r="BA76" s="21">
        <v>-6596</v>
      </c>
      <c r="BB76" s="21">
        <v>-7103</v>
      </c>
      <c r="BC76" s="48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4"/>
    </row>
    <row r="77" spans="1:73" ht="15" customHeight="1">
      <c r="A77" s="13" t="s">
        <v>1317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 t="s">
        <v>1318</v>
      </c>
      <c r="P77" s="13"/>
      <c r="Q77" s="13"/>
      <c r="R77" s="13"/>
      <c r="S77" s="13"/>
      <c r="T77" s="13" t="s">
        <v>148</v>
      </c>
      <c r="U77" s="13"/>
      <c r="V77" s="13" t="s">
        <v>153</v>
      </c>
      <c r="W77" s="13" t="s">
        <v>154</v>
      </c>
      <c r="X77" s="13" t="s">
        <v>155</v>
      </c>
      <c r="Y77" s="13"/>
      <c r="Z77" s="13" t="s">
        <v>156</v>
      </c>
      <c r="AA77" s="13" t="s">
        <v>1319</v>
      </c>
      <c r="AB77" s="14">
        <v>452</v>
      </c>
      <c r="AC77" s="15">
        <v>443</v>
      </c>
      <c r="AD77" s="15"/>
      <c r="BA77" s="21" t="s">
        <v>1320</v>
      </c>
      <c r="BB77" s="21">
        <v>443</v>
      </c>
      <c r="BC77" s="48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4"/>
    </row>
    <row r="78" spans="1:73" ht="15" customHeight="1">
      <c r="A78" s="10" t="s">
        <v>1321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 t="s">
        <v>1322</v>
      </c>
      <c r="P78" s="10"/>
      <c r="Q78" s="10"/>
      <c r="R78" s="10"/>
      <c r="S78" s="10"/>
      <c r="T78" s="10" t="s">
        <v>148</v>
      </c>
      <c r="U78" s="10"/>
      <c r="V78" s="10" t="s">
        <v>149</v>
      </c>
      <c r="W78" s="10"/>
      <c r="X78" s="10"/>
      <c r="Y78" s="10"/>
      <c r="Z78" s="10"/>
      <c r="AA78" s="10" t="s">
        <v>1323</v>
      </c>
      <c r="AB78" s="18"/>
      <c r="AC78" s="19"/>
      <c r="AD78" s="117"/>
      <c r="BA78" s="19"/>
      <c r="BB78" s="117"/>
      <c r="BC78" s="64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8"/>
    </row>
    <row r="79" spans="1:73" ht="15" customHeight="1">
      <c r="A79" s="10" t="s">
        <v>1324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 t="s">
        <v>1325</v>
      </c>
      <c r="P79" s="10"/>
      <c r="Q79" s="10"/>
      <c r="R79" s="10"/>
      <c r="S79" s="10"/>
      <c r="T79" s="10" t="s">
        <v>148</v>
      </c>
      <c r="U79" s="10"/>
      <c r="V79" s="10" t="s">
        <v>149</v>
      </c>
      <c r="W79" s="10"/>
      <c r="X79" s="10"/>
      <c r="Y79" s="10"/>
      <c r="Z79" s="10"/>
      <c r="AA79" s="10" t="s">
        <v>1210</v>
      </c>
      <c r="AB79" s="18"/>
      <c r="AC79" s="19"/>
      <c r="AD79" s="117"/>
      <c r="BA79" s="19"/>
      <c r="BB79" s="73"/>
      <c r="BC79" s="64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8"/>
    </row>
    <row r="80" spans="1:73" ht="15" customHeight="1">
      <c r="A80" s="13" t="s">
        <v>1326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 t="s">
        <v>1327</v>
      </c>
      <c r="P80" s="13"/>
      <c r="Q80" s="13"/>
      <c r="R80" s="13"/>
      <c r="S80" s="13"/>
      <c r="T80" s="13" t="s">
        <v>148</v>
      </c>
      <c r="U80" s="13"/>
      <c r="V80" s="13" t="s">
        <v>153</v>
      </c>
      <c r="W80" s="13" t="s">
        <v>154</v>
      </c>
      <c r="X80" s="13" t="s">
        <v>155</v>
      </c>
      <c r="Y80" s="13"/>
      <c r="Z80" s="13" t="s">
        <v>156</v>
      </c>
      <c r="AA80" s="13" t="s">
        <v>1328</v>
      </c>
      <c r="AB80" s="154" t="s">
        <v>1329</v>
      </c>
      <c r="AC80" s="24">
        <v>5026</v>
      </c>
      <c r="AD80" s="153"/>
      <c r="BA80" s="155" t="s">
        <v>1330</v>
      </c>
      <c r="BB80" s="77"/>
      <c r="BC80" s="48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4"/>
    </row>
    <row r="81" spans="1:73" ht="15" customHeight="1">
      <c r="A81" s="13" t="s">
        <v>1331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 t="s">
        <v>1332</v>
      </c>
      <c r="P81" s="13"/>
      <c r="Q81" s="13"/>
      <c r="R81" s="13"/>
      <c r="S81" s="13"/>
      <c r="T81" s="13" t="s">
        <v>148</v>
      </c>
      <c r="U81" s="13"/>
      <c r="V81" s="13" t="s">
        <v>153</v>
      </c>
      <c r="W81" s="13" t="s">
        <v>154</v>
      </c>
      <c r="X81" s="13" t="s">
        <v>155</v>
      </c>
      <c r="Y81" s="13"/>
      <c r="Z81" s="13" t="s">
        <v>156</v>
      </c>
      <c r="AA81" s="13" t="s">
        <v>1333</v>
      </c>
      <c r="AB81" s="154" t="s">
        <v>1334</v>
      </c>
      <c r="AC81" s="24">
        <v>2858</v>
      </c>
      <c r="AD81" s="153"/>
      <c r="BA81" s="155" t="s">
        <v>1335</v>
      </c>
      <c r="BB81" s="77"/>
      <c r="BC81" s="48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4"/>
    </row>
    <row r="82" spans="1:73" ht="15" customHeight="1">
      <c r="A82" s="13" t="s">
        <v>1336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 t="s">
        <v>1337</v>
      </c>
      <c r="P82" s="13"/>
      <c r="Q82" s="13"/>
      <c r="R82" s="13"/>
      <c r="S82" s="13"/>
      <c r="T82" s="13" t="s">
        <v>148</v>
      </c>
      <c r="U82" s="13"/>
      <c r="V82" s="13" t="s">
        <v>153</v>
      </c>
      <c r="W82" s="13" t="s">
        <v>154</v>
      </c>
      <c r="X82" s="13" t="s">
        <v>155</v>
      </c>
      <c r="Y82" s="13"/>
      <c r="Z82" s="13" t="s">
        <v>156</v>
      </c>
      <c r="AA82" s="13" t="s">
        <v>1338</v>
      </c>
      <c r="AB82" s="154" t="s">
        <v>1339</v>
      </c>
      <c r="AC82" s="24">
        <v>1347</v>
      </c>
      <c r="AD82" s="153"/>
      <c r="BA82" s="155" t="s">
        <v>1340</v>
      </c>
      <c r="BB82" s="77"/>
      <c r="BC82" s="48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4"/>
    </row>
    <row r="83" spans="1:73" ht="15" customHeight="1">
      <c r="A83" s="13" t="s">
        <v>1341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 t="s">
        <v>1342</v>
      </c>
      <c r="P83" s="13"/>
      <c r="Q83" s="13"/>
      <c r="R83" s="13"/>
      <c r="S83" s="13"/>
      <c r="T83" s="13" t="s">
        <v>148</v>
      </c>
      <c r="U83" s="13"/>
      <c r="V83" s="13" t="s">
        <v>153</v>
      </c>
      <c r="W83" s="13" t="s">
        <v>154</v>
      </c>
      <c r="X83" s="13" t="s">
        <v>155</v>
      </c>
      <c r="Y83" s="13"/>
      <c r="Z83" s="13" t="s">
        <v>156</v>
      </c>
      <c r="AA83" s="13" t="s">
        <v>1343</v>
      </c>
      <c r="AB83" s="113" t="s">
        <v>1344</v>
      </c>
      <c r="AC83" s="15">
        <v>607</v>
      </c>
      <c r="AD83" s="47"/>
      <c r="BA83" s="114" t="s">
        <v>1226</v>
      </c>
      <c r="BB83" s="77"/>
      <c r="BC83" s="48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4"/>
    </row>
    <row r="84" spans="1:73" ht="15" customHeight="1">
      <c r="A84" s="13" t="s">
        <v>1345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 t="s">
        <v>1346</v>
      </c>
      <c r="P84" s="13"/>
      <c r="Q84" s="13"/>
      <c r="R84" s="13"/>
      <c r="S84" s="13"/>
      <c r="T84" s="13" t="s">
        <v>148</v>
      </c>
      <c r="U84" s="13"/>
      <c r="V84" s="13" t="s">
        <v>153</v>
      </c>
      <c r="W84" s="13" t="s">
        <v>154</v>
      </c>
      <c r="X84" s="13" t="s">
        <v>155</v>
      </c>
      <c r="Y84" s="13"/>
      <c r="Z84" s="13" t="s">
        <v>156</v>
      </c>
      <c r="AA84" s="13" t="s">
        <v>1347</v>
      </c>
      <c r="AB84" s="113" t="s">
        <v>1348</v>
      </c>
      <c r="AC84" s="15">
        <v>604</v>
      </c>
      <c r="AD84" s="47"/>
      <c r="BA84" s="114" t="s">
        <v>1349</v>
      </c>
      <c r="BB84" s="77"/>
      <c r="BC84" s="48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4"/>
    </row>
    <row r="85" spans="1:73" ht="15" customHeight="1">
      <c r="A85" s="13" t="s">
        <v>1350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 t="s">
        <v>1351</v>
      </c>
      <c r="P85" s="13"/>
      <c r="Q85" s="13"/>
      <c r="R85" s="13"/>
      <c r="S85" s="13"/>
      <c r="T85" s="13" t="s">
        <v>148</v>
      </c>
      <c r="U85" s="13"/>
      <c r="V85" s="13" t="s">
        <v>153</v>
      </c>
      <c r="W85" s="13" t="s">
        <v>154</v>
      </c>
      <c r="X85" s="13" t="s">
        <v>155</v>
      </c>
      <c r="Y85" s="13"/>
      <c r="Z85" s="13" t="s">
        <v>156</v>
      </c>
      <c r="AA85" s="13" t="s">
        <v>1352</v>
      </c>
      <c r="AB85" s="113" t="s">
        <v>1353</v>
      </c>
      <c r="AC85" s="15">
        <v>846</v>
      </c>
      <c r="AD85" s="47"/>
      <c r="BA85" s="114" t="s">
        <v>1354</v>
      </c>
      <c r="BB85" s="77"/>
      <c r="BC85" s="48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4"/>
    </row>
    <row r="86" spans="1:73" ht="15" customHeight="1">
      <c r="A86" s="13" t="s">
        <v>1355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 t="s">
        <v>1356</v>
      </c>
      <c r="P86" s="13"/>
      <c r="Q86" s="13"/>
      <c r="R86" s="13"/>
      <c r="S86" s="13"/>
      <c r="T86" s="13" t="s">
        <v>148</v>
      </c>
      <c r="U86" s="13"/>
      <c r="V86" s="13" t="s">
        <v>153</v>
      </c>
      <c r="W86" s="13" t="s">
        <v>154</v>
      </c>
      <c r="X86" s="13" t="s">
        <v>155</v>
      </c>
      <c r="Y86" s="13"/>
      <c r="Z86" s="13" t="s">
        <v>156</v>
      </c>
      <c r="AA86" s="13" t="s">
        <v>1357</v>
      </c>
      <c r="AB86" s="113" t="s">
        <v>1358</v>
      </c>
      <c r="AC86" s="15">
        <v>699</v>
      </c>
      <c r="AD86" s="47"/>
      <c r="BA86" s="114" t="s">
        <v>1359</v>
      </c>
      <c r="BB86" s="77"/>
      <c r="BC86" s="48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4"/>
    </row>
    <row r="87" spans="1:73" ht="15" customHeight="1">
      <c r="A87" s="13" t="s">
        <v>1360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 t="s">
        <v>1361</v>
      </c>
      <c r="P87" s="13"/>
      <c r="Q87" s="13"/>
      <c r="R87" s="13"/>
      <c r="S87" s="13"/>
      <c r="T87" s="13" t="s">
        <v>148</v>
      </c>
      <c r="U87" s="13"/>
      <c r="V87" s="13" t="s">
        <v>153</v>
      </c>
      <c r="W87" s="13" t="s">
        <v>154</v>
      </c>
      <c r="X87" s="13" t="s">
        <v>155</v>
      </c>
      <c r="Y87" s="13"/>
      <c r="Z87" s="13" t="s">
        <v>156</v>
      </c>
      <c r="AA87" s="13" t="s">
        <v>1362</v>
      </c>
      <c r="AB87" s="154" t="s">
        <v>1363</v>
      </c>
      <c r="AC87" s="24">
        <v>1780</v>
      </c>
      <c r="AD87" s="153"/>
      <c r="BA87" s="155" t="s">
        <v>1364</v>
      </c>
      <c r="BB87" s="77"/>
      <c r="BC87" s="48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4"/>
    </row>
    <row r="88" spans="1:73" ht="15" customHeight="1">
      <c r="A88" s="13" t="s">
        <v>1365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 t="s">
        <v>1366</v>
      </c>
      <c r="P88" s="13"/>
      <c r="Q88" s="13"/>
      <c r="R88" s="13"/>
      <c r="S88" s="13"/>
      <c r="T88" s="13" t="s">
        <v>148</v>
      </c>
      <c r="U88" s="13"/>
      <c r="V88" s="13" t="s">
        <v>153</v>
      </c>
      <c r="W88" s="13" t="s">
        <v>154</v>
      </c>
      <c r="X88" s="13" t="s">
        <v>155</v>
      </c>
      <c r="Y88" s="13"/>
      <c r="Z88" s="13" t="s">
        <v>156</v>
      </c>
      <c r="AA88" s="13" t="s">
        <v>1367</v>
      </c>
      <c r="AB88" s="113" t="s">
        <v>1368</v>
      </c>
      <c r="AC88" s="15">
        <v>395</v>
      </c>
      <c r="AD88" s="47"/>
      <c r="BA88" s="114" t="s">
        <v>1369</v>
      </c>
      <c r="BB88" s="77"/>
      <c r="BC88" s="48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4"/>
    </row>
    <row r="89" spans="1:73" ht="15" customHeight="1">
      <c r="A89" s="13" t="s">
        <v>1370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 t="s">
        <v>1371</v>
      </c>
      <c r="P89" s="13"/>
      <c r="Q89" s="13"/>
      <c r="R89" s="13"/>
      <c r="S89" s="13"/>
      <c r="T89" s="13" t="s">
        <v>148</v>
      </c>
      <c r="U89" s="13"/>
      <c r="V89" s="13" t="s">
        <v>153</v>
      </c>
      <c r="W89" s="13" t="s">
        <v>154</v>
      </c>
      <c r="X89" s="13" t="s">
        <v>155</v>
      </c>
      <c r="Y89" s="13"/>
      <c r="Z89" s="13" t="s">
        <v>156</v>
      </c>
      <c r="AA89" s="13" t="s">
        <v>1372</v>
      </c>
      <c r="AB89" s="113" t="s">
        <v>1373</v>
      </c>
      <c r="AC89" s="15">
        <v>249</v>
      </c>
      <c r="AD89" s="47"/>
      <c r="BA89" s="114" t="s">
        <v>1374</v>
      </c>
      <c r="BB89" s="77"/>
      <c r="BC89" s="48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4"/>
    </row>
    <row r="90" spans="1:73" ht="15" customHeight="1">
      <c r="A90" s="13" t="s">
        <v>1375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 t="s">
        <v>1376</v>
      </c>
      <c r="P90" s="13"/>
      <c r="Q90" s="13"/>
      <c r="R90" s="13"/>
      <c r="S90" s="13"/>
      <c r="T90" s="13" t="s">
        <v>148</v>
      </c>
      <c r="U90" s="13"/>
      <c r="V90" s="13" t="s">
        <v>153</v>
      </c>
      <c r="W90" s="13" t="s">
        <v>154</v>
      </c>
      <c r="X90" s="13" t="s">
        <v>155</v>
      </c>
      <c r="Y90" s="13"/>
      <c r="Z90" s="13" t="s">
        <v>156</v>
      </c>
      <c r="AA90" s="13" t="s">
        <v>1377</v>
      </c>
      <c r="AB90" s="113" t="s">
        <v>1378</v>
      </c>
      <c r="AC90" s="15">
        <v>308</v>
      </c>
      <c r="AD90" s="47"/>
      <c r="BA90" s="114" t="s">
        <v>1379</v>
      </c>
      <c r="BB90" s="77"/>
      <c r="BC90" s="48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4"/>
    </row>
    <row r="91" spans="1:73" ht="15" customHeight="1">
      <c r="A91" s="13" t="s">
        <v>1380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 t="s">
        <v>1381</v>
      </c>
      <c r="P91" s="13"/>
      <c r="Q91" s="13"/>
      <c r="R91" s="13"/>
      <c r="S91" s="13"/>
      <c r="T91" s="13" t="s">
        <v>148</v>
      </c>
      <c r="U91" s="13"/>
      <c r="V91" s="13" t="s">
        <v>153</v>
      </c>
      <c r="W91" s="13" t="s">
        <v>154</v>
      </c>
      <c r="X91" s="13" t="s">
        <v>155</v>
      </c>
      <c r="Y91" s="13"/>
      <c r="Z91" s="13" t="s">
        <v>156</v>
      </c>
      <c r="AA91" s="13" t="s">
        <v>1382</v>
      </c>
      <c r="AB91" s="113" t="s">
        <v>1383</v>
      </c>
      <c r="AC91" s="15">
        <v>574</v>
      </c>
      <c r="AD91" s="47"/>
      <c r="BA91" s="114" t="s">
        <v>1384</v>
      </c>
      <c r="BB91" s="77"/>
      <c r="BC91" s="48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4"/>
    </row>
    <row r="92" spans="1:73" ht="15" customHeight="1">
      <c r="A92" s="13" t="s">
        <v>1385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 t="s">
        <v>1386</v>
      </c>
      <c r="P92" s="13"/>
      <c r="Q92" s="13"/>
      <c r="R92" s="13"/>
      <c r="S92" s="13"/>
      <c r="T92" s="13" t="s">
        <v>148</v>
      </c>
      <c r="U92" s="13"/>
      <c r="V92" s="13" t="s">
        <v>153</v>
      </c>
      <c r="W92" s="13" t="s">
        <v>154</v>
      </c>
      <c r="X92" s="13" t="s">
        <v>155</v>
      </c>
      <c r="Y92" s="13"/>
      <c r="Z92" s="13" t="s">
        <v>156</v>
      </c>
      <c r="AA92" s="13" t="s">
        <v>1387</v>
      </c>
      <c r="AB92" s="113" t="s">
        <v>1388</v>
      </c>
      <c r="AC92" s="15">
        <v>55</v>
      </c>
      <c r="AD92" s="47"/>
      <c r="BA92" s="114" t="s">
        <v>1389</v>
      </c>
      <c r="BB92" s="77"/>
      <c r="BC92" s="48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4"/>
    </row>
    <row r="93" spans="1:73" ht="15" customHeight="1">
      <c r="A93" s="13" t="s">
        <v>1390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 t="s">
        <v>1391</v>
      </c>
      <c r="P93" s="13"/>
      <c r="Q93" s="13"/>
      <c r="R93" s="13"/>
      <c r="S93" s="13"/>
      <c r="T93" s="13" t="s">
        <v>148</v>
      </c>
      <c r="U93" s="13"/>
      <c r="V93" s="13" t="s">
        <v>153</v>
      </c>
      <c r="W93" s="13" t="s">
        <v>154</v>
      </c>
      <c r="X93" s="13" t="s">
        <v>155</v>
      </c>
      <c r="Y93" s="13"/>
      <c r="Z93" s="13" t="s">
        <v>156</v>
      </c>
      <c r="AA93" s="13" t="s">
        <v>1392</v>
      </c>
      <c r="AB93" s="113" t="s">
        <v>1393</v>
      </c>
      <c r="AC93" s="15">
        <v>564</v>
      </c>
      <c r="AD93" s="47"/>
      <c r="BA93" s="114" t="s">
        <v>1394</v>
      </c>
      <c r="BB93" s="77"/>
      <c r="BC93" s="48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4"/>
    </row>
    <row r="94" spans="1:73" ht="15" customHeight="1">
      <c r="A94" s="13" t="s">
        <v>1395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 t="s">
        <v>1396</v>
      </c>
      <c r="P94" s="13"/>
      <c r="Q94" s="13"/>
      <c r="R94" s="13"/>
      <c r="S94" s="13"/>
      <c r="T94" s="13" t="s">
        <v>148</v>
      </c>
      <c r="U94" s="13"/>
      <c r="V94" s="13" t="s">
        <v>153</v>
      </c>
      <c r="W94" s="13" t="s">
        <v>154</v>
      </c>
      <c r="X94" s="13" t="s">
        <v>155</v>
      </c>
      <c r="Y94" s="13"/>
      <c r="Z94" s="13" t="s">
        <v>156</v>
      </c>
      <c r="AA94" s="13" t="s">
        <v>495</v>
      </c>
      <c r="AB94" s="154" t="s">
        <v>1397</v>
      </c>
      <c r="AC94" s="24">
        <v>1486</v>
      </c>
      <c r="AD94" s="153"/>
      <c r="BA94" s="155" t="s">
        <v>1398</v>
      </c>
      <c r="BB94" s="77"/>
      <c r="BC94" s="48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4"/>
    </row>
    <row r="95" spans="1:73" ht="15" customHeight="1">
      <c r="A95" s="13" t="s">
        <v>1399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 t="s">
        <v>1400</v>
      </c>
      <c r="P95" s="13"/>
      <c r="Q95" s="13"/>
      <c r="R95" s="13"/>
      <c r="S95" s="13"/>
      <c r="T95" s="13"/>
      <c r="U95" s="13"/>
      <c r="V95" s="13" t="s">
        <v>153</v>
      </c>
      <c r="W95" s="13" t="s">
        <v>154</v>
      </c>
      <c r="X95" s="13" t="s">
        <v>155</v>
      </c>
      <c r="Y95" s="13"/>
      <c r="Z95" s="13" t="s">
        <v>156</v>
      </c>
      <c r="AA95" s="13" t="s">
        <v>1401</v>
      </c>
      <c r="AB95" s="22">
        <v>15347</v>
      </c>
      <c r="AC95" s="24">
        <v>17398</v>
      </c>
      <c r="AD95" s="153"/>
      <c r="BA95" s="16" t="s">
        <v>1402</v>
      </c>
      <c r="BB95" s="77"/>
      <c r="BC95" s="48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4"/>
    </row>
    <row r="96" spans="1:73" ht="15" customHeight="1">
      <c r="A96" s="10" t="s">
        <v>1403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 t="s">
        <v>1404</v>
      </c>
      <c r="P96" s="10"/>
      <c r="Q96" s="10"/>
      <c r="R96" s="10"/>
      <c r="S96" s="10"/>
      <c r="T96" s="10" t="s">
        <v>148</v>
      </c>
      <c r="U96" s="10"/>
      <c r="V96" s="10" t="s">
        <v>149</v>
      </c>
      <c r="W96" s="10"/>
      <c r="X96" s="10"/>
      <c r="Y96" s="10"/>
      <c r="Z96" s="10"/>
      <c r="AA96" s="10" t="s">
        <v>1405</v>
      </c>
      <c r="AB96" s="18"/>
      <c r="AC96" s="19"/>
      <c r="AD96" s="117"/>
      <c r="BA96" s="19"/>
      <c r="BB96" s="73"/>
      <c r="BC96" s="64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8"/>
    </row>
    <row r="97" spans="1:73" ht="15" customHeight="1">
      <c r="A97" s="13" t="s">
        <v>1406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 t="s">
        <v>1407</v>
      </c>
      <c r="P97" s="13"/>
      <c r="Q97" s="13"/>
      <c r="R97" s="13"/>
      <c r="S97" s="13"/>
      <c r="T97" s="13" t="s">
        <v>148</v>
      </c>
      <c r="U97" s="13"/>
      <c r="V97" s="13" t="s">
        <v>153</v>
      </c>
      <c r="W97" s="13" t="s">
        <v>154</v>
      </c>
      <c r="X97" s="13" t="s">
        <v>155</v>
      </c>
      <c r="Y97" s="13"/>
      <c r="Z97" s="13" t="s">
        <v>156</v>
      </c>
      <c r="AA97" s="13" t="s">
        <v>1367</v>
      </c>
      <c r="AB97" s="154" t="s">
        <v>1408</v>
      </c>
      <c r="AC97" s="24">
        <v>1907</v>
      </c>
      <c r="AD97" s="153"/>
      <c r="BA97" s="155" t="s">
        <v>1409</v>
      </c>
      <c r="BB97" s="77"/>
      <c r="BC97" s="48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4"/>
    </row>
    <row r="98" spans="1:73" ht="15" customHeight="1">
      <c r="A98" s="13" t="s">
        <v>1410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 t="s">
        <v>1411</v>
      </c>
      <c r="P98" s="13"/>
      <c r="Q98" s="13"/>
      <c r="R98" s="13"/>
      <c r="S98" s="13"/>
      <c r="T98" s="13" t="s">
        <v>148</v>
      </c>
      <c r="U98" s="13"/>
      <c r="V98" s="13" t="s">
        <v>153</v>
      </c>
      <c r="W98" s="13" t="s">
        <v>154</v>
      </c>
      <c r="X98" s="13" t="s">
        <v>155</v>
      </c>
      <c r="Y98" s="13"/>
      <c r="Z98" s="13" t="s">
        <v>156</v>
      </c>
      <c r="AA98" s="13" t="s">
        <v>495</v>
      </c>
      <c r="AB98" s="113" t="s">
        <v>1412</v>
      </c>
      <c r="AC98" s="15">
        <v>41</v>
      </c>
      <c r="AD98" s="47"/>
      <c r="BA98" s="114" t="s">
        <v>1413</v>
      </c>
      <c r="BB98" s="82"/>
      <c r="BC98" s="48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4"/>
    </row>
    <row r="99" spans="1:73" ht="15" customHeight="1">
      <c r="A99" s="13" t="s">
        <v>1414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 t="s">
        <v>1415</v>
      </c>
      <c r="P99" s="13"/>
      <c r="Q99" s="13"/>
      <c r="R99" s="13"/>
      <c r="S99" s="13"/>
      <c r="T99" s="13"/>
      <c r="U99" s="13"/>
      <c r="V99" s="13" t="s">
        <v>153</v>
      </c>
      <c r="W99" s="13" t="s">
        <v>154</v>
      </c>
      <c r="X99" s="13" t="s">
        <v>155</v>
      </c>
      <c r="Y99" s="13"/>
      <c r="Z99" s="13" t="s">
        <v>156</v>
      </c>
      <c r="AA99" s="13" t="s">
        <v>1416</v>
      </c>
      <c r="AB99" s="22">
        <v>1850</v>
      </c>
      <c r="AC99" s="24">
        <v>1948</v>
      </c>
      <c r="AD99" s="153"/>
      <c r="BA99" s="16" t="s">
        <v>1417</v>
      </c>
      <c r="BB99" s="82"/>
      <c r="BC99" s="48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4"/>
    </row>
    <row r="100" spans="1:73" ht="15" customHeight="1">
      <c r="A100" s="10" t="s">
        <v>1418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 t="s">
        <v>1419</v>
      </c>
      <c r="P100" s="10"/>
      <c r="Q100" s="10"/>
      <c r="R100" s="10"/>
      <c r="S100" s="10"/>
      <c r="T100" s="10" t="s">
        <v>148</v>
      </c>
      <c r="U100" s="10"/>
      <c r="V100" s="10" t="s">
        <v>149</v>
      </c>
      <c r="W100" s="10"/>
      <c r="X100" s="10"/>
      <c r="Y100" s="10"/>
      <c r="Z100" s="10"/>
      <c r="AA100" s="10" t="s">
        <v>1420</v>
      </c>
      <c r="AB100" s="18"/>
      <c r="AC100" s="19"/>
      <c r="AD100" s="117"/>
      <c r="BA100" s="19"/>
      <c r="BB100" s="85"/>
      <c r="BC100" s="64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8"/>
    </row>
    <row r="101" spans="1:73" ht="15" customHeight="1">
      <c r="A101" s="13" t="s">
        <v>1421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 t="s">
        <v>1422</v>
      </c>
      <c r="P101" s="13"/>
      <c r="Q101" s="13"/>
      <c r="R101" s="13"/>
      <c r="S101" s="13"/>
      <c r="T101" s="13" t="s">
        <v>148</v>
      </c>
      <c r="U101" s="13"/>
      <c r="V101" s="13" t="s">
        <v>153</v>
      </c>
      <c r="W101" s="13" t="s">
        <v>154</v>
      </c>
      <c r="X101" s="13" t="s">
        <v>155</v>
      </c>
      <c r="Y101" s="13"/>
      <c r="Z101" s="13" t="s">
        <v>156</v>
      </c>
      <c r="AA101" s="13" t="s">
        <v>1423</v>
      </c>
      <c r="AB101" s="14">
        <v>49222</v>
      </c>
      <c r="AC101" s="24">
        <v>49220</v>
      </c>
      <c r="AD101" s="153"/>
      <c r="BA101" s="16" t="s">
        <v>1424</v>
      </c>
      <c r="BB101" s="82"/>
      <c r="BC101" s="48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4"/>
    </row>
    <row r="102" spans="1:73" ht="15" customHeight="1">
      <c r="A102" s="13" t="s">
        <v>1425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 t="s">
        <v>1426</v>
      </c>
      <c r="P102" s="13"/>
      <c r="Q102" s="13"/>
      <c r="R102" s="13"/>
      <c r="S102" s="13"/>
      <c r="T102" s="13" t="s">
        <v>148</v>
      </c>
      <c r="U102" s="13"/>
      <c r="V102" s="13" t="s">
        <v>153</v>
      </c>
      <c r="W102" s="13" t="s">
        <v>154</v>
      </c>
      <c r="X102" s="13" t="s">
        <v>155</v>
      </c>
      <c r="Y102" s="13"/>
      <c r="Z102" s="13" t="s">
        <v>156</v>
      </c>
      <c r="AA102" s="13" t="s">
        <v>1427</v>
      </c>
      <c r="AB102" s="14">
        <v>812</v>
      </c>
      <c r="AC102" s="24">
        <v>1223</v>
      </c>
      <c r="AD102" s="153"/>
      <c r="BA102" s="21" t="s">
        <v>1428</v>
      </c>
      <c r="BB102" s="82"/>
      <c r="BC102" s="48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4"/>
    </row>
    <row r="103" spans="1:73" ht="15" customHeight="1">
      <c r="A103" s="13" t="s">
        <v>1429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 t="s">
        <v>1430</v>
      </c>
      <c r="P103" s="13"/>
      <c r="Q103" s="13"/>
      <c r="R103" s="13"/>
      <c r="S103" s="13"/>
      <c r="T103" s="13" t="s">
        <v>148</v>
      </c>
      <c r="U103" s="13"/>
      <c r="V103" s="13" t="s">
        <v>153</v>
      </c>
      <c r="W103" s="13" t="s">
        <v>154</v>
      </c>
      <c r="X103" s="13" t="s">
        <v>155</v>
      </c>
      <c r="Y103" s="13"/>
      <c r="Z103" s="13" t="s">
        <v>156</v>
      </c>
      <c r="AA103" s="13" t="s">
        <v>1431</v>
      </c>
      <c r="AB103" s="14">
        <v>4241</v>
      </c>
      <c r="AC103" s="24">
        <v>3767</v>
      </c>
      <c r="AD103" s="153"/>
      <c r="BA103" s="16" t="s">
        <v>1432</v>
      </c>
      <c r="BB103" s="82"/>
      <c r="BC103" s="48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4"/>
    </row>
    <row r="104" spans="1:73" ht="15" customHeight="1">
      <c r="A104" s="13" t="s">
        <v>1433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 t="s">
        <v>1434</v>
      </c>
      <c r="P104" s="13"/>
      <c r="Q104" s="13"/>
      <c r="R104" s="13"/>
      <c r="S104" s="13"/>
      <c r="T104" s="13" t="s">
        <v>148</v>
      </c>
      <c r="U104" s="13"/>
      <c r="V104" s="13" t="s">
        <v>153</v>
      </c>
      <c r="W104" s="13" t="s">
        <v>154</v>
      </c>
      <c r="X104" s="13" t="s">
        <v>155</v>
      </c>
      <c r="Y104" s="13"/>
      <c r="Z104" s="13" t="s">
        <v>156</v>
      </c>
      <c r="AA104" s="13" t="s">
        <v>1435</v>
      </c>
      <c r="AB104" s="14">
        <v>-1001</v>
      </c>
      <c r="AC104" s="15">
        <v>-901</v>
      </c>
      <c r="AD104" s="47"/>
      <c r="BA104" s="21">
        <v>-1001</v>
      </c>
      <c r="BB104" s="82"/>
      <c r="BC104" s="48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4"/>
    </row>
    <row r="105" spans="1:73" ht="18" customHeight="1">
      <c r="A105" s="13" t="s">
        <v>1436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 t="s">
        <v>1437</v>
      </c>
      <c r="P105" s="13"/>
      <c r="Q105" s="13"/>
      <c r="R105" s="13"/>
      <c r="S105" s="13"/>
      <c r="T105" s="13" t="s">
        <v>148</v>
      </c>
      <c r="U105" s="13"/>
      <c r="V105" s="13" t="s">
        <v>153</v>
      </c>
      <c r="W105" s="13" t="s">
        <v>154</v>
      </c>
      <c r="X105" s="13" t="s">
        <v>155</v>
      </c>
      <c r="Y105" s="13"/>
      <c r="Z105" s="13" t="s">
        <v>156</v>
      </c>
      <c r="AA105" s="13" t="s">
        <v>1316</v>
      </c>
      <c r="AB105" s="14">
        <v>-4241</v>
      </c>
      <c r="AC105" s="15">
        <v>-3767</v>
      </c>
      <c r="AD105" s="47"/>
      <c r="BA105" s="21">
        <v>-4241</v>
      </c>
      <c r="BB105" s="82"/>
      <c r="BC105" s="48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4"/>
    </row>
    <row r="106" spans="1:73" ht="15" customHeight="1">
      <c r="A106" s="13" t="s">
        <v>1438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 t="s">
        <v>1439</v>
      </c>
      <c r="P106" s="13"/>
      <c r="Q106" s="13"/>
      <c r="R106" s="13"/>
      <c r="S106" s="13"/>
      <c r="T106" s="13" t="s">
        <v>148</v>
      </c>
      <c r="U106" s="13"/>
      <c r="V106" s="13" t="s">
        <v>153</v>
      </c>
      <c r="W106" s="13" t="s">
        <v>154</v>
      </c>
      <c r="X106" s="13" t="s">
        <v>155</v>
      </c>
      <c r="Y106" s="13"/>
      <c r="Z106" s="13" t="s">
        <v>156</v>
      </c>
      <c r="AA106" s="13" t="s">
        <v>1440</v>
      </c>
      <c r="AB106" s="14">
        <v>49033</v>
      </c>
      <c r="AC106" s="24">
        <v>49542</v>
      </c>
      <c r="AD106" s="153"/>
      <c r="BA106" s="16" t="s">
        <v>1441</v>
      </c>
      <c r="BB106" s="82"/>
      <c r="BC106" s="48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4"/>
    </row>
    <row r="107" spans="1:73" ht="15" customHeight="1">
      <c r="A107" s="10" t="s">
        <v>1442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 t="s">
        <v>1443</v>
      </c>
      <c r="P107" s="10"/>
      <c r="Q107" s="10"/>
      <c r="R107" s="10"/>
      <c r="S107" s="10"/>
      <c r="T107" s="10" t="s">
        <v>148</v>
      </c>
      <c r="U107" s="10"/>
      <c r="V107" s="10" t="s">
        <v>149</v>
      </c>
      <c r="W107" s="10"/>
      <c r="X107" s="10"/>
      <c r="Y107" s="10"/>
      <c r="Z107" s="10"/>
      <c r="AA107" s="10" t="s">
        <v>1444</v>
      </c>
      <c r="AB107" s="18"/>
      <c r="AC107" s="19"/>
      <c r="AD107" s="117"/>
      <c r="BA107" s="19"/>
      <c r="BB107" s="85"/>
      <c r="BC107" s="64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8"/>
    </row>
    <row r="108" spans="1:73" ht="15" customHeight="1">
      <c r="A108" s="13" t="s">
        <v>1445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 t="s">
        <v>1446</v>
      </c>
      <c r="P108" s="13"/>
      <c r="Q108" s="13"/>
      <c r="R108" s="13"/>
      <c r="S108" s="13"/>
      <c r="T108" s="13" t="s">
        <v>148</v>
      </c>
      <c r="U108" s="13"/>
      <c r="V108" s="13" t="s">
        <v>153</v>
      </c>
      <c r="W108" s="13" t="s">
        <v>154</v>
      </c>
      <c r="X108" s="13" t="s">
        <v>155</v>
      </c>
      <c r="Y108" s="13"/>
      <c r="Z108" s="13" t="s">
        <v>156</v>
      </c>
      <c r="AA108" s="13" t="s">
        <v>1447</v>
      </c>
      <c r="AB108" s="22">
        <v>225</v>
      </c>
      <c r="AC108" s="15">
        <v>208</v>
      </c>
      <c r="AD108" s="15"/>
      <c r="BA108" s="21" t="s">
        <v>1448</v>
      </c>
      <c r="BB108" s="21">
        <v>433</v>
      </c>
      <c r="BC108" s="48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4"/>
    </row>
    <row r="109" spans="1:73" ht="15" customHeight="1">
      <c r="A109" s="10" t="s">
        <v>1449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 t="s">
        <v>1450</v>
      </c>
      <c r="P109" s="10"/>
      <c r="Q109" s="10"/>
      <c r="R109" s="10"/>
      <c r="S109" s="10"/>
      <c r="T109" s="10" t="s">
        <v>148</v>
      </c>
      <c r="U109" s="10"/>
      <c r="V109" s="10" t="s">
        <v>149</v>
      </c>
      <c r="W109" s="10"/>
      <c r="X109" s="10"/>
      <c r="Y109" s="10"/>
      <c r="Z109" s="10"/>
      <c r="AA109" s="10" t="s">
        <v>1451</v>
      </c>
      <c r="AB109" s="18"/>
      <c r="AC109" s="19"/>
      <c r="AD109" s="117"/>
      <c r="BA109" s="19"/>
      <c r="BB109" s="117"/>
      <c r="BC109" s="64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8"/>
    </row>
    <row r="110" spans="1:73" ht="15" customHeight="1">
      <c r="A110" s="13" t="s">
        <v>1452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 t="s">
        <v>1453</v>
      </c>
      <c r="P110" s="13"/>
      <c r="Q110" s="13"/>
      <c r="R110" s="13"/>
      <c r="S110" s="13"/>
      <c r="T110" s="13" t="s">
        <v>148</v>
      </c>
      <c r="U110" s="13"/>
      <c r="V110" s="13" t="s">
        <v>153</v>
      </c>
      <c r="W110" s="13" t="s">
        <v>154</v>
      </c>
      <c r="X110" s="13" t="s">
        <v>155</v>
      </c>
      <c r="Y110" s="13"/>
      <c r="Z110" s="13" t="s">
        <v>156</v>
      </c>
      <c r="AA110" s="13" t="s">
        <v>1454</v>
      </c>
      <c r="AB110" s="14">
        <v>527</v>
      </c>
      <c r="AC110" s="15">
        <v>431</v>
      </c>
      <c r="AD110" s="15"/>
      <c r="BA110" s="21" t="s">
        <v>1135</v>
      </c>
      <c r="BB110" s="21">
        <v>958</v>
      </c>
      <c r="BC110" s="48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4"/>
    </row>
    <row r="111" spans="1:73" ht="15" customHeight="1">
      <c r="A111" s="13" t="s">
        <v>1455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 t="s">
        <v>1456</v>
      </c>
      <c r="P111" s="13"/>
      <c r="Q111" s="13"/>
      <c r="R111" s="13"/>
      <c r="S111" s="13"/>
      <c r="T111" s="13" t="s">
        <v>148</v>
      </c>
      <c r="U111" s="13"/>
      <c r="V111" s="13" t="s">
        <v>153</v>
      </c>
      <c r="W111" s="13" t="s">
        <v>154</v>
      </c>
      <c r="X111" s="13" t="s">
        <v>155</v>
      </c>
      <c r="Y111" s="13"/>
      <c r="Z111" s="13" t="s">
        <v>156</v>
      </c>
      <c r="AA111" s="13" t="s">
        <v>1457</v>
      </c>
      <c r="AB111" s="14">
        <v>77</v>
      </c>
      <c r="AC111" s="15">
        <v>43</v>
      </c>
      <c r="AD111" s="15"/>
      <c r="BA111" s="21" t="s">
        <v>1458</v>
      </c>
      <c r="BB111" s="21">
        <v>120</v>
      </c>
      <c r="BC111" s="48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4"/>
    </row>
    <row r="112" spans="1:73" ht="15" customHeight="1">
      <c r="A112" s="13" t="s">
        <v>1459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 t="s">
        <v>1460</v>
      </c>
      <c r="P112" s="13"/>
      <c r="Q112" s="13"/>
      <c r="R112" s="13"/>
      <c r="S112" s="13"/>
      <c r="T112" s="13" t="s">
        <v>148</v>
      </c>
      <c r="U112" s="13"/>
      <c r="V112" s="13" t="s">
        <v>153</v>
      </c>
      <c r="W112" s="13" t="s">
        <v>154</v>
      </c>
      <c r="X112" s="13" t="s">
        <v>155</v>
      </c>
      <c r="Y112" s="13"/>
      <c r="Z112" s="13" t="s">
        <v>156</v>
      </c>
      <c r="AA112" s="13" t="s">
        <v>1461</v>
      </c>
      <c r="AB112" s="14">
        <v>18</v>
      </c>
      <c r="AC112" s="15">
        <v>11</v>
      </c>
      <c r="AD112" s="15"/>
      <c r="BA112" s="21" t="s">
        <v>1462</v>
      </c>
      <c r="BB112" s="21">
        <v>29</v>
      </c>
      <c r="BC112" s="48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4"/>
    </row>
    <row r="113" spans="1:82" ht="15" customHeight="1">
      <c r="A113" s="13" t="s">
        <v>1463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 t="s">
        <v>1464</v>
      </c>
      <c r="P113" s="13"/>
      <c r="Q113" s="13"/>
      <c r="R113" s="13"/>
      <c r="S113" s="13"/>
      <c r="T113" s="13"/>
      <c r="U113" s="13"/>
      <c r="V113" s="13" t="s">
        <v>153</v>
      </c>
      <c r="W113" s="13" t="s">
        <v>154</v>
      </c>
      <c r="X113" s="13" t="s">
        <v>155</v>
      </c>
      <c r="Y113" s="13"/>
      <c r="Z113" s="13" t="s">
        <v>156</v>
      </c>
      <c r="AA113" s="13" t="s">
        <v>434</v>
      </c>
      <c r="AB113" s="22">
        <v>622</v>
      </c>
      <c r="AC113" s="15">
        <v>485</v>
      </c>
      <c r="AD113" s="24"/>
      <c r="BA113" s="21" t="s">
        <v>1465</v>
      </c>
      <c r="BB113" s="16">
        <v>1107</v>
      </c>
      <c r="BC113" s="48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4"/>
    </row>
    <row r="114" spans="1:82" ht="15" customHeight="1">
      <c r="A114" s="10" t="s">
        <v>1466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 t="s">
        <v>1467</v>
      </c>
      <c r="P114" s="10"/>
      <c r="Q114" s="10"/>
      <c r="R114" s="10"/>
      <c r="S114" s="10"/>
      <c r="T114" s="10" t="s">
        <v>148</v>
      </c>
      <c r="U114" s="10"/>
      <c r="V114" s="10" t="s">
        <v>149</v>
      </c>
      <c r="W114" s="10"/>
      <c r="X114" s="10"/>
      <c r="Y114" s="10"/>
      <c r="Z114" s="10"/>
      <c r="AA114" s="10" t="s">
        <v>1468</v>
      </c>
      <c r="AB114" s="18"/>
      <c r="AC114" s="19"/>
      <c r="AD114" s="117"/>
      <c r="BA114" s="19"/>
      <c r="BB114" s="117"/>
      <c r="BC114" s="64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8"/>
    </row>
    <row r="115" spans="1:82" ht="15" customHeight="1">
      <c r="A115" s="13" t="s">
        <v>1469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 t="s">
        <v>1470</v>
      </c>
      <c r="P115" s="13"/>
      <c r="Q115" s="13"/>
      <c r="R115" s="13"/>
      <c r="S115" s="13"/>
      <c r="T115" s="13" t="s">
        <v>148</v>
      </c>
      <c r="U115" s="13"/>
      <c r="V115" s="13" t="s">
        <v>153</v>
      </c>
      <c r="W115" s="13" t="s">
        <v>154</v>
      </c>
      <c r="X115" s="13" t="s">
        <v>155</v>
      </c>
      <c r="Y115" s="13"/>
      <c r="Z115" s="13" t="s">
        <v>156</v>
      </c>
      <c r="AA115" s="13" t="s">
        <v>1471</v>
      </c>
      <c r="AB115" s="14">
        <v>740</v>
      </c>
      <c r="AC115" s="15">
        <v>836</v>
      </c>
      <c r="AD115" s="24"/>
      <c r="BA115" s="21" t="s">
        <v>1472</v>
      </c>
      <c r="BB115" s="16">
        <v>1576</v>
      </c>
      <c r="BC115" s="48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4"/>
    </row>
    <row r="116" spans="1:82" ht="15" customHeight="1">
      <c r="A116" s="13" t="s">
        <v>1473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 t="s">
        <v>1474</v>
      </c>
      <c r="P116" s="13"/>
      <c r="Q116" s="13"/>
      <c r="R116" s="13"/>
      <c r="S116" s="13"/>
      <c r="T116" s="13" t="s">
        <v>148</v>
      </c>
      <c r="U116" s="13"/>
      <c r="V116" s="13" t="s">
        <v>153</v>
      </c>
      <c r="W116" s="13" t="s">
        <v>154</v>
      </c>
      <c r="X116" s="13" t="s">
        <v>155</v>
      </c>
      <c r="Y116" s="13"/>
      <c r="Z116" s="13" t="s">
        <v>156</v>
      </c>
      <c r="AA116" s="13" t="s">
        <v>1461</v>
      </c>
      <c r="AB116" s="14">
        <v>50</v>
      </c>
      <c r="AC116" s="15">
        <v>0</v>
      </c>
      <c r="AD116" s="15"/>
      <c r="BA116" s="21" t="s">
        <v>1475</v>
      </c>
      <c r="BB116" s="21">
        <v>50</v>
      </c>
      <c r="BC116" s="48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4"/>
    </row>
    <row r="117" spans="1:82" ht="15" customHeight="1">
      <c r="A117" s="13" t="s">
        <v>1476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 t="s">
        <v>1477</v>
      </c>
      <c r="P117" s="13"/>
      <c r="Q117" s="13"/>
      <c r="R117" s="13"/>
      <c r="S117" s="13"/>
      <c r="T117" s="13"/>
      <c r="U117" s="13"/>
      <c r="V117" s="13" t="s">
        <v>153</v>
      </c>
      <c r="W117" s="13" t="s">
        <v>154</v>
      </c>
      <c r="X117" s="13" t="s">
        <v>155</v>
      </c>
      <c r="Y117" s="13"/>
      <c r="Z117" s="13" t="s">
        <v>156</v>
      </c>
      <c r="AA117" s="13" t="s">
        <v>434</v>
      </c>
      <c r="AB117" s="22">
        <v>790</v>
      </c>
      <c r="AC117" s="15">
        <v>836</v>
      </c>
      <c r="AD117" s="24"/>
      <c r="BA117" s="21" t="s">
        <v>1478</v>
      </c>
      <c r="BB117" s="16">
        <v>1626</v>
      </c>
      <c r="BC117" s="48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4"/>
    </row>
    <row r="118" spans="1:82" ht="15" customHeight="1">
      <c r="A118" s="13" t="s">
        <v>1479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 t="s">
        <v>1480</v>
      </c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56"/>
      <c r="AC118" s="156"/>
      <c r="AD118" s="156"/>
      <c r="BA118" s="156"/>
      <c r="BB118" s="156"/>
      <c r="BC118" s="156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56"/>
    </row>
    <row r="119" spans="1:82" s="70" customFormat="1" ht="15" customHeight="1">
      <c r="A119" s="71" t="s">
        <v>1481</v>
      </c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 t="s">
        <v>1482</v>
      </c>
      <c r="P119" s="71"/>
      <c r="Q119" s="71"/>
      <c r="R119" s="71"/>
      <c r="S119" s="71"/>
      <c r="T119" s="71"/>
      <c r="U119" s="71"/>
      <c r="V119" s="71" t="s">
        <v>149</v>
      </c>
      <c r="W119" s="71"/>
      <c r="X119" s="71"/>
      <c r="Y119" s="71"/>
      <c r="Z119" s="71"/>
      <c r="AA119" s="71" t="s">
        <v>1483</v>
      </c>
      <c r="AB119" s="157"/>
      <c r="AC119" s="157"/>
      <c r="AD119" s="157"/>
      <c r="BA119" s="158"/>
      <c r="BB119" s="158"/>
      <c r="BC119" s="158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57"/>
    </row>
    <row r="120" spans="1:82" ht="15" customHeight="1">
      <c r="A120" s="13" t="s">
        <v>1484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 t="s">
        <v>1485</v>
      </c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56"/>
      <c r="AC120" s="156"/>
      <c r="AD120" s="156"/>
      <c r="BA120" s="156"/>
      <c r="BB120" s="156"/>
      <c r="BC120" s="156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56"/>
    </row>
    <row r="121" spans="1:82" ht="15" customHeight="1">
      <c r="A121" s="10" t="s">
        <v>1486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 t="s">
        <v>1487</v>
      </c>
      <c r="P121" s="10"/>
      <c r="Q121" s="10"/>
      <c r="R121" s="10"/>
      <c r="S121" s="10"/>
      <c r="T121" s="10"/>
      <c r="U121" s="10"/>
      <c r="V121" s="10" t="s">
        <v>149</v>
      </c>
      <c r="W121" s="10"/>
      <c r="X121" s="10"/>
      <c r="Y121" s="10"/>
      <c r="Z121" s="10"/>
      <c r="AA121" s="10" t="s">
        <v>1488</v>
      </c>
      <c r="AB121" s="11"/>
      <c r="AC121" s="11"/>
      <c r="AD121" s="11"/>
      <c r="BA121" s="11"/>
      <c r="BB121" s="11"/>
      <c r="BC121" s="1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1"/>
    </row>
    <row r="122" spans="1:82" s="75" customFormat="1" ht="15" customHeight="1">
      <c r="A122" s="76" t="s">
        <v>1489</v>
      </c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 t="s">
        <v>1490</v>
      </c>
      <c r="P122" s="76"/>
      <c r="Q122" s="76"/>
      <c r="R122" s="76"/>
      <c r="S122" s="76"/>
      <c r="T122" s="76" t="s">
        <v>1083</v>
      </c>
      <c r="U122" s="76"/>
      <c r="V122" s="76" t="s">
        <v>1491</v>
      </c>
      <c r="W122" s="76" t="s">
        <v>154</v>
      </c>
      <c r="X122" s="76" t="s">
        <v>179</v>
      </c>
      <c r="Y122" s="76"/>
      <c r="Z122" s="76" t="s">
        <v>156</v>
      </c>
      <c r="AA122" s="76" t="s">
        <v>1492</v>
      </c>
      <c r="AB122" s="15">
        <v>279</v>
      </c>
      <c r="AC122" s="15">
        <v>307</v>
      </c>
      <c r="AD122" s="15">
        <v>334</v>
      </c>
      <c r="AE122" s="15">
        <v>350</v>
      </c>
      <c r="AF122" s="159">
        <v>350</v>
      </c>
      <c r="AG122" s="15">
        <v>367</v>
      </c>
      <c r="AH122" s="22">
        <v>386</v>
      </c>
      <c r="AI122" s="22">
        <v>407</v>
      </c>
      <c r="AJ122" s="22">
        <v>423</v>
      </c>
      <c r="AK122" s="159">
        <v>423</v>
      </c>
      <c r="AL122" s="22">
        <v>434</v>
      </c>
      <c r="AM122" s="22">
        <v>439</v>
      </c>
      <c r="AN122" s="22">
        <v>443</v>
      </c>
      <c r="AO122" s="22">
        <v>454</v>
      </c>
      <c r="AP122" s="159">
        <v>454</v>
      </c>
      <c r="AQ122" s="22">
        <v>466</v>
      </c>
      <c r="AR122" s="22">
        <v>488</v>
      </c>
      <c r="AS122" s="22">
        <v>515</v>
      </c>
      <c r="AT122" s="22">
        <v>552</v>
      </c>
      <c r="AU122" s="159">
        <v>552</v>
      </c>
      <c r="AV122" s="22">
        <v>576</v>
      </c>
      <c r="AW122" s="22">
        <v>601</v>
      </c>
      <c r="AX122" s="22">
        <v>636</v>
      </c>
      <c r="AY122" s="22">
        <v>636</v>
      </c>
      <c r="AZ122" s="22">
        <v>636</v>
      </c>
      <c r="BA122" s="80"/>
      <c r="BB122" s="80"/>
      <c r="BC122" s="80"/>
      <c r="BD122" s="48"/>
      <c r="BE122" s="81">
        <v>367</v>
      </c>
      <c r="BF122" s="48"/>
      <c r="BG122" s="48"/>
      <c r="BH122" s="83">
        <v>423</v>
      </c>
      <c r="BI122" s="83">
        <v>434</v>
      </c>
      <c r="BJ122" s="48"/>
      <c r="BK122" s="48"/>
      <c r="BL122" s="83">
        <v>454</v>
      </c>
      <c r="BM122" s="81">
        <v>466</v>
      </c>
      <c r="BN122" s="48"/>
      <c r="BO122" s="48"/>
      <c r="BP122" s="83">
        <v>552</v>
      </c>
      <c r="BQ122" s="83">
        <v>576</v>
      </c>
      <c r="BR122" s="48"/>
      <c r="BS122" s="48"/>
      <c r="BT122" s="83">
        <v>636</v>
      </c>
      <c r="BU122" s="77"/>
      <c r="BV122" s="14"/>
      <c r="BW122" s="14"/>
      <c r="BX122" s="14"/>
      <c r="BY122" s="14"/>
      <c r="BZ122" s="14"/>
      <c r="CA122" s="14"/>
      <c r="CB122" s="14"/>
      <c r="CC122" s="14"/>
      <c r="CD122" s="14"/>
    </row>
    <row r="123" spans="1:82" s="75" customFormat="1" ht="15" customHeight="1">
      <c r="A123" s="76" t="s">
        <v>1493</v>
      </c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 t="s">
        <v>1494</v>
      </c>
      <c r="P123" s="76"/>
      <c r="Q123" s="76"/>
      <c r="R123" s="76"/>
      <c r="S123" s="76"/>
      <c r="T123" s="76" t="s">
        <v>1083</v>
      </c>
      <c r="U123" s="76"/>
      <c r="V123" s="76" t="s">
        <v>1491</v>
      </c>
      <c r="W123" s="76" t="s">
        <v>154</v>
      </c>
      <c r="X123" s="76" t="s">
        <v>179</v>
      </c>
      <c r="Y123" s="76"/>
      <c r="Z123" s="76" t="s">
        <v>156</v>
      </c>
      <c r="AA123" s="76" t="s">
        <v>1495</v>
      </c>
      <c r="AB123" s="15">
        <v>188</v>
      </c>
      <c r="AC123" s="15">
        <v>217</v>
      </c>
      <c r="AD123" s="15">
        <v>265</v>
      </c>
      <c r="AE123" s="15">
        <v>289</v>
      </c>
      <c r="AF123" s="159">
        <v>289</v>
      </c>
      <c r="AG123" s="15">
        <v>307</v>
      </c>
      <c r="AH123" s="22">
        <v>346</v>
      </c>
      <c r="AI123" s="22">
        <v>393</v>
      </c>
      <c r="AJ123" s="22">
        <v>410</v>
      </c>
      <c r="AK123" s="159">
        <v>410</v>
      </c>
      <c r="AL123" s="22">
        <v>427</v>
      </c>
      <c r="AM123" s="22">
        <v>450</v>
      </c>
      <c r="AN123" s="22">
        <v>493</v>
      </c>
      <c r="AO123" s="22">
        <v>507</v>
      </c>
      <c r="AP123" s="159">
        <v>507</v>
      </c>
      <c r="AQ123" s="22">
        <v>529</v>
      </c>
      <c r="AR123" s="22">
        <v>549</v>
      </c>
      <c r="AS123" s="22">
        <v>580</v>
      </c>
      <c r="AT123" s="22">
        <v>617</v>
      </c>
      <c r="AU123" s="159">
        <v>617</v>
      </c>
      <c r="AV123" s="22">
        <v>634</v>
      </c>
      <c r="AW123" s="22">
        <v>666</v>
      </c>
      <c r="AX123" s="22">
        <v>699</v>
      </c>
      <c r="AY123" s="22">
        <v>699</v>
      </c>
      <c r="AZ123" s="22">
        <v>669</v>
      </c>
      <c r="BA123" s="80"/>
      <c r="BB123" s="80"/>
      <c r="BC123" s="80"/>
      <c r="BD123" s="48"/>
      <c r="BE123" s="81">
        <v>307</v>
      </c>
      <c r="BF123" s="48"/>
      <c r="BG123" s="48"/>
      <c r="BH123" s="83">
        <v>410</v>
      </c>
      <c r="BI123" s="83">
        <v>427</v>
      </c>
      <c r="BJ123" s="48"/>
      <c r="BK123" s="48"/>
      <c r="BL123" s="83">
        <v>507</v>
      </c>
      <c r="BM123" s="81">
        <v>529</v>
      </c>
      <c r="BN123" s="48"/>
      <c r="BO123" s="48"/>
      <c r="BP123" s="83">
        <v>617</v>
      </c>
      <c r="BQ123" s="83">
        <v>634</v>
      </c>
      <c r="BR123" s="48"/>
      <c r="BS123" s="48"/>
      <c r="BT123" s="83">
        <v>669</v>
      </c>
      <c r="BU123" s="77"/>
      <c r="BV123" s="14"/>
      <c r="BW123" s="14"/>
      <c r="BX123" s="14"/>
      <c r="BY123" s="14"/>
      <c r="BZ123" s="14"/>
      <c r="CA123" s="14"/>
      <c r="CB123" s="14"/>
      <c r="CC123" s="14"/>
      <c r="CD123" s="14"/>
    </row>
    <row r="124" spans="1:82" ht="15" customHeight="1">
      <c r="A124" s="13" t="s">
        <v>1496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 t="s">
        <v>1497</v>
      </c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65"/>
      <c r="BE124" s="18"/>
      <c r="BF124" s="18"/>
      <c r="BG124" s="18"/>
      <c r="BH124" s="65"/>
      <c r="BI124" s="18"/>
      <c r="BJ124" s="18"/>
      <c r="BK124" s="64"/>
      <c r="BL124" s="65"/>
      <c r="BM124" s="117"/>
      <c r="BN124" s="64"/>
      <c r="BO124" s="64"/>
      <c r="BP124" s="65"/>
      <c r="BQ124" s="84"/>
      <c r="BR124" s="64"/>
      <c r="BS124" s="64"/>
      <c r="BT124" s="64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</row>
    <row r="125" spans="1:82" ht="15" customHeight="1">
      <c r="A125" s="10" t="s">
        <v>1498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 t="s">
        <v>1499</v>
      </c>
      <c r="P125" s="10"/>
      <c r="Q125" s="10"/>
      <c r="R125" s="10"/>
      <c r="S125" s="10"/>
      <c r="T125" s="10"/>
      <c r="U125" s="10"/>
      <c r="V125" s="10" t="s">
        <v>149</v>
      </c>
      <c r="W125" s="10"/>
      <c r="X125" s="10"/>
      <c r="Y125" s="10"/>
      <c r="Z125" s="10"/>
      <c r="AA125" s="10" t="s">
        <v>1500</v>
      </c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65"/>
      <c r="BE125" s="18"/>
      <c r="BF125" s="18"/>
      <c r="BG125" s="18"/>
      <c r="BH125" s="65"/>
      <c r="BI125" s="18"/>
      <c r="BJ125" s="18"/>
      <c r="BK125" s="64"/>
      <c r="BL125" s="65"/>
      <c r="BM125" s="117"/>
      <c r="BN125" s="64"/>
      <c r="BO125" s="64"/>
      <c r="BP125" s="65"/>
      <c r="BQ125" s="84"/>
      <c r="BR125" s="64"/>
      <c r="BS125" s="64"/>
      <c r="BT125" s="64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</row>
    <row r="126" spans="1:82" ht="15" customHeight="1">
      <c r="A126" s="13" t="s">
        <v>1501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 t="s">
        <v>1502</v>
      </c>
      <c r="P126" s="13"/>
      <c r="Q126" s="13"/>
      <c r="R126" s="13"/>
      <c r="S126" s="13"/>
      <c r="T126" s="13" t="s">
        <v>828</v>
      </c>
      <c r="U126" s="13"/>
      <c r="V126" s="13" t="s">
        <v>1491</v>
      </c>
      <c r="W126" s="13" t="s">
        <v>387</v>
      </c>
      <c r="X126" s="13" t="s">
        <v>148</v>
      </c>
      <c r="Y126" s="13"/>
      <c r="Z126" s="13" t="s">
        <v>388</v>
      </c>
      <c r="AA126" s="13" t="s">
        <v>1503</v>
      </c>
      <c r="AB126" s="22">
        <v>26845</v>
      </c>
      <c r="AC126" s="22">
        <v>33239</v>
      </c>
      <c r="AD126" s="22">
        <v>34081</v>
      </c>
      <c r="AE126" s="22">
        <v>34985</v>
      </c>
      <c r="AF126" s="22">
        <v>34985</v>
      </c>
      <c r="AG126" s="22">
        <v>34433</v>
      </c>
      <c r="AH126" s="22">
        <v>36662</v>
      </c>
      <c r="AI126" s="22">
        <v>36465</v>
      </c>
      <c r="AJ126" s="22">
        <v>36446</v>
      </c>
      <c r="AK126" s="22">
        <v>36446</v>
      </c>
      <c r="AL126" s="22">
        <v>46228</v>
      </c>
      <c r="AM126" s="22">
        <v>46689</v>
      </c>
      <c r="AN126" s="22">
        <v>46819</v>
      </c>
      <c r="AO126" s="22">
        <v>50092</v>
      </c>
      <c r="AP126" s="22">
        <v>50092</v>
      </c>
      <c r="AQ126" s="22">
        <v>57302</v>
      </c>
      <c r="AR126" s="22">
        <v>59572</v>
      </c>
      <c r="AS126" s="22">
        <v>63809</v>
      </c>
      <c r="AT126" s="22">
        <v>66421</v>
      </c>
      <c r="AU126" s="22">
        <v>66421</v>
      </c>
      <c r="AV126" s="22">
        <v>86833</v>
      </c>
      <c r="AW126" s="22">
        <v>93397</v>
      </c>
      <c r="AX126" s="22">
        <v>101550</v>
      </c>
      <c r="AY126" s="22">
        <v>101958</v>
      </c>
      <c r="AZ126" s="22">
        <v>101958</v>
      </c>
      <c r="BA126" s="14"/>
      <c r="BB126" s="14"/>
      <c r="BC126" s="14"/>
      <c r="BD126" s="50"/>
      <c r="BE126" s="14"/>
      <c r="BF126" s="14"/>
      <c r="BG126" s="14"/>
      <c r="BH126" s="50"/>
      <c r="BI126" s="14"/>
      <c r="BJ126" s="14"/>
      <c r="BK126" s="48"/>
      <c r="BL126" s="50">
        <v>50092</v>
      </c>
      <c r="BM126" s="49">
        <v>57302</v>
      </c>
      <c r="BN126" s="48"/>
      <c r="BO126" s="48"/>
      <c r="BP126" s="50">
        <v>66421</v>
      </c>
      <c r="BQ126" s="50">
        <v>86833</v>
      </c>
      <c r="BR126" s="48"/>
      <c r="BS126" s="48"/>
      <c r="BT126" s="49">
        <v>101958</v>
      </c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</row>
    <row r="127" spans="1:82" ht="15" customHeight="1">
      <c r="A127" s="13" t="s">
        <v>1504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 t="s">
        <v>1505</v>
      </c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9"/>
      <c r="AC127" s="19"/>
      <c r="AD127" s="19"/>
      <c r="AE127" s="19"/>
      <c r="AF127" s="18"/>
      <c r="AG127" s="19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64"/>
      <c r="BE127" s="117"/>
      <c r="BF127" s="64"/>
      <c r="BG127" s="64"/>
      <c r="BH127" s="65"/>
      <c r="BI127" s="84"/>
      <c r="BJ127" s="64"/>
      <c r="BK127" s="64"/>
      <c r="BL127" s="118"/>
      <c r="BM127" s="117"/>
      <c r="BN127" s="64"/>
      <c r="BO127" s="64"/>
      <c r="BP127" s="118"/>
      <c r="BQ127" s="84"/>
      <c r="BR127" s="64"/>
      <c r="BS127" s="64"/>
      <c r="BT127" s="64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</row>
    <row r="128" spans="1:82" s="70" customFormat="1" ht="17.25" customHeight="1">
      <c r="A128" s="71" t="s">
        <v>1506</v>
      </c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 t="s">
        <v>1507</v>
      </c>
      <c r="P128" s="71"/>
      <c r="Q128" s="71"/>
      <c r="R128" s="71"/>
      <c r="S128" s="71"/>
      <c r="T128" s="71"/>
      <c r="U128" s="71"/>
      <c r="V128" s="71" t="s">
        <v>149</v>
      </c>
      <c r="W128" s="71"/>
      <c r="X128" s="71"/>
      <c r="Y128" s="71"/>
      <c r="Z128" s="71"/>
      <c r="AA128" s="71" t="s">
        <v>1508</v>
      </c>
      <c r="AB128" s="19"/>
      <c r="AC128" s="19"/>
      <c r="AD128" s="19"/>
      <c r="AE128" s="19"/>
      <c r="AF128" s="18"/>
      <c r="AG128" s="19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74"/>
      <c r="BB128" s="74"/>
      <c r="BC128" s="74"/>
      <c r="BD128" s="64"/>
      <c r="BE128" s="160"/>
      <c r="BF128" s="64"/>
      <c r="BG128" s="64"/>
      <c r="BH128" s="65"/>
      <c r="BI128" s="126"/>
      <c r="BJ128" s="64"/>
      <c r="BK128" s="64"/>
      <c r="BL128" s="118"/>
      <c r="BM128" s="160"/>
      <c r="BN128" s="64"/>
      <c r="BO128" s="64"/>
      <c r="BP128" s="118"/>
      <c r="BQ128" s="126"/>
      <c r="BR128" s="64"/>
      <c r="BS128" s="64"/>
      <c r="BT128" s="64"/>
      <c r="BU128" s="73"/>
      <c r="BV128" s="18"/>
      <c r="BW128" s="18"/>
      <c r="BX128" s="18"/>
      <c r="BY128" s="18"/>
      <c r="BZ128" s="18"/>
      <c r="CA128" s="18"/>
      <c r="CB128" s="18"/>
      <c r="CC128" s="18"/>
      <c r="CD128" s="18"/>
    </row>
    <row r="129" spans="1:82" ht="15" customHeight="1">
      <c r="A129" s="13" t="s">
        <v>1509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 t="s">
        <v>1510</v>
      </c>
      <c r="P129" s="13"/>
      <c r="Q129" s="13"/>
      <c r="R129" s="13"/>
      <c r="S129" s="13"/>
      <c r="T129" s="13" t="s">
        <v>828</v>
      </c>
      <c r="U129" s="13"/>
      <c r="V129" s="13" t="s">
        <v>386</v>
      </c>
      <c r="W129" s="13" t="s">
        <v>387</v>
      </c>
      <c r="X129" s="13" t="s">
        <v>148</v>
      </c>
      <c r="Y129" s="13"/>
      <c r="Z129" s="13" t="s">
        <v>388</v>
      </c>
      <c r="AA129" s="13" t="s">
        <v>1511</v>
      </c>
      <c r="AB129" s="56">
        <v>0.19</v>
      </c>
      <c r="AC129" s="56">
        <v>0.28999999999999998</v>
      </c>
      <c r="AD129" s="56">
        <v>0.3</v>
      </c>
      <c r="AE129" s="56">
        <v>0.4</v>
      </c>
      <c r="AF129" s="58">
        <f>AVERAGE(AB129,AC129,AD129,AE129)</f>
        <v>0.29500000000000004</v>
      </c>
      <c r="AG129" s="56">
        <v>0.51</v>
      </c>
      <c r="AH129" s="55">
        <v>0.61</v>
      </c>
      <c r="AI129" s="55">
        <v>0.65</v>
      </c>
      <c r="AJ129" s="55">
        <v>0.71</v>
      </c>
      <c r="AK129" s="58">
        <f>AVERAGE(AG129,AH129,AI129,AJ129)</f>
        <v>0.62</v>
      </c>
      <c r="AL129" s="55">
        <v>0.75</v>
      </c>
      <c r="AM129" s="55">
        <v>0.78</v>
      </c>
      <c r="AN129" s="55">
        <v>0.8</v>
      </c>
      <c r="AO129" s="55">
        <v>0.85</v>
      </c>
      <c r="AP129" s="59">
        <f>AVERAGE(AM129,AL129,AN129,AO129)</f>
        <v>0.79500000000000004</v>
      </c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60"/>
      <c r="BE129" s="62">
        <v>0.51</v>
      </c>
      <c r="BF129" s="60"/>
      <c r="BG129" s="60"/>
      <c r="BH129" s="61">
        <f>AVERAGE(BD129,BE129,BF129,BG129)</f>
        <v>0.51</v>
      </c>
      <c r="BI129" s="63">
        <v>0.75</v>
      </c>
      <c r="BJ129" s="60"/>
      <c r="BK129" s="60"/>
      <c r="BL129" s="61">
        <f>AVERAGE(BI129,BH129,BJ129,BK129)</f>
        <v>0.63</v>
      </c>
      <c r="BM129" s="58"/>
      <c r="BN129" s="60"/>
      <c r="BO129" s="60"/>
      <c r="BP129" s="61"/>
      <c r="BQ129" s="161"/>
      <c r="BR129" s="60"/>
      <c r="BS129" s="60"/>
      <c r="BT129" s="60"/>
      <c r="BU129" s="59"/>
      <c r="BV129" s="59"/>
      <c r="BW129" s="59"/>
      <c r="BX129" s="59"/>
      <c r="BY129" s="59"/>
      <c r="BZ129" s="59"/>
      <c r="CA129" s="59"/>
      <c r="CB129" s="59"/>
      <c r="CC129" s="59"/>
      <c r="CD129" s="59"/>
    </row>
    <row r="130" spans="1:82" ht="15" customHeight="1">
      <c r="A130" s="13" t="s">
        <v>1512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 t="s">
        <v>1513</v>
      </c>
      <c r="P130" s="13"/>
      <c r="Q130" s="13"/>
      <c r="R130" s="13"/>
      <c r="S130" s="13"/>
      <c r="T130" s="13" t="s">
        <v>148</v>
      </c>
      <c r="U130" s="13"/>
      <c r="V130" s="13" t="s">
        <v>153</v>
      </c>
      <c r="W130" s="13" t="s">
        <v>154</v>
      </c>
      <c r="X130" s="13" t="s">
        <v>179</v>
      </c>
      <c r="Y130" s="13"/>
      <c r="Z130" s="13" t="s">
        <v>156</v>
      </c>
      <c r="AA130" s="13" t="s">
        <v>1514</v>
      </c>
      <c r="AB130" s="24">
        <v>2454</v>
      </c>
      <c r="AC130" s="24">
        <v>3719</v>
      </c>
      <c r="AD130" s="24">
        <v>6420</v>
      </c>
      <c r="AE130" s="24">
        <v>5247</v>
      </c>
      <c r="AF130" s="47">
        <f>SUM(AB130+AC130+AD130+AE130)</f>
        <v>17840</v>
      </c>
      <c r="AG130" s="24">
        <v>7987</v>
      </c>
      <c r="AH130" s="22">
        <v>10520</v>
      </c>
      <c r="AI130" s="22">
        <v>18746</v>
      </c>
      <c r="AJ130" s="22">
        <v>13084</v>
      </c>
      <c r="AK130" s="47">
        <f>SUM(AG130+AH130+AI130+AJ130)</f>
        <v>50337</v>
      </c>
      <c r="AL130" s="22">
        <v>17514</v>
      </c>
      <c r="AM130" s="22">
        <v>18710</v>
      </c>
      <c r="AN130" s="22">
        <v>32451</v>
      </c>
      <c r="AO130" s="22">
        <v>22056</v>
      </c>
      <c r="AP130" s="14">
        <f>SUM(AL130+AM130+AN130+AO130)</f>
        <v>90731</v>
      </c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48"/>
      <c r="BE130" s="66">
        <v>7987</v>
      </c>
      <c r="BF130" s="48"/>
      <c r="BG130" s="48"/>
      <c r="BH130" s="49">
        <f>SUM(BD130+BE130+BF130+BG130)</f>
        <v>7987</v>
      </c>
      <c r="BI130" s="50">
        <v>17514</v>
      </c>
      <c r="BJ130" s="48"/>
      <c r="BK130" s="48"/>
      <c r="BL130" s="50">
        <f>SUM(BH130+BI130+BJ130+BK130)</f>
        <v>25501</v>
      </c>
      <c r="BM130" s="47"/>
      <c r="BN130" s="48"/>
      <c r="BO130" s="48"/>
      <c r="BP130" s="49"/>
      <c r="BQ130" s="88"/>
      <c r="BR130" s="48"/>
      <c r="BS130" s="48"/>
      <c r="BT130" s="48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</row>
    <row r="131" spans="1:82" s="75" customFormat="1" ht="15" customHeight="1">
      <c r="A131" s="76" t="s">
        <v>1515</v>
      </c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 t="s">
        <v>1516</v>
      </c>
      <c r="P131" s="76"/>
      <c r="Q131" s="76"/>
      <c r="R131" s="76"/>
      <c r="S131" s="76"/>
      <c r="T131" s="76" t="s">
        <v>828</v>
      </c>
      <c r="U131" s="76"/>
      <c r="V131" s="76" t="s">
        <v>386</v>
      </c>
      <c r="W131" s="76" t="s">
        <v>387</v>
      </c>
      <c r="X131" s="76"/>
      <c r="Y131" s="76"/>
      <c r="Z131" s="76" t="s">
        <v>388</v>
      </c>
      <c r="AA131" s="76" t="s">
        <v>1517</v>
      </c>
      <c r="AB131" s="56">
        <v>0.33</v>
      </c>
      <c r="AC131" s="56">
        <v>0.36</v>
      </c>
      <c r="AD131" s="56">
        <v>0.42</v>
      </c>
      <c r="AE131" s="56">
        <v>0.51</v>
      </c>
      <c r="AF131" s="162">
        <f>AVERAGE(AB131,AC131,AD131,AE131)</f>
        <v>0.40499999999999997</v>
      </c>
      <c r="AG131" s="56">
        <v>0.55000000000000004</v>
      </c>
      <c r="AH131" s="55">
        <v>0.62</v>
      </c>
      <c r="AI131" s="55">
        <v>0.68</v>
      </c>
      <c r="AJ131" s="55">
        <v>0.73</v>
      </c>
      <c r="AK131" s="58">
        <f>AVERAGE(AG131,AH131,AI131,AJ131)</f>
        <v>0.64500000000000002</v>
      </c>
      <c r="AL131" s="55">
        <v>0.75</v>
      </c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163"/>
      <c r="BB131" s="163"/>
      <c r="BC131" s="163"/>
      <c r="BD131" s="60"/>
      <c r="BE131" s="164">
        <v>0.55000000000000004</v>
      </c>
      <c r="BF131" s="60"/>
      <c r="BG131" s="60"/>
      <c r="BH131" s="165">
        <f>AVERAGE(BD131,BE131,BF131,BG131)</f>
        <v>0.55000000000000004</v>
      </c>
      <c r="BI131" s="166">
        <v>0.75</v>
      </c>
      <c r="BJ131" s="60"/>
      <c r="BK131" s="60"/>
      <c r="BL131" s="61"/>
      <c r="BM131" s="162"/>
      <c r="BN131" s="60"/>
      <c r="BO131" s="60"/>
      <c r="BP131" s="61"/>
      <c r="BQ131" s="167"/>
      <c r="BR131" s="60"/>
      <c r="BS131" s="60"/>
      <c r="BT131" s="60"/>
      <c r="BU131" s="168"/>
      <c r="BV131" s="59"/>
      <c r="BW131" s="59"/>
      <c r="BX131" s="59"/>
      <c r="BY131" s="59"/>
      <c r="BZ131" s="59"/>
      <c r="CA131" s="59"/>
      <c r="CB131" s="59"/>
      <c r="CC131" s="59"/>
      <c r="CD131" s="59"/>
    </row>
    <row r="132" spans="1:82" ht="15" customHeight="1">
      <c r="A132" s="13" t="s">
        <v>1518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 t="s">
        <v>1519</v>
      </c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9"/>
      <c r="AC132" s="19"/>
      <c r="AD132" s="19"/>
      <c r="AE132" s="19"/>
      <c r="AF132" s="18"/>
      <c r="AG132" s="19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64"/>
      <c r="BE132" s="117"/>
      <c r="BF132" s="64"/>
      <c r="BG132" s="64"/>
      <c r="BH132" s="118"/>
      <c r="BI132" s="84"/>
      <c r="BJ132" s="64"/>
      <c r="BK132" s="64"/>
      <c r="BL132" s="118"/>
      <c r="BM132" s="117"/>
      <c r="BN132" s="64"/>
      <c r="BO132" s="64"/>
      <c r="BP132" s="118"/>
      <c r="BQ132" s="84"/>
      <c r="BR132" s="64"/>
      <c r="BS132" s="64"/>
      <c r="BT132" s="64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</row>
    <row r="133" spans="1:82" s="75" customFormat="1" ht="15" customHeight="1">
      <c r="A133" s="76" t="s">
        <v>1520</v>
      </c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 t="s">
        <v>1521</v>
      </c>
      <c r="P133" s="76"/>
      <c r="Q133" s="76"/>
      <c r="R133" s="76"/>
      <c r="S133" s="76"/>
      <c r="T133" s="76" t="s">
        <v>828</v>
      </c>
      <c r="U133" s="76"/>
      <c r="V133" s="76" t="s">
        <v>386</v>
      </c>
      <c r="W133" s="76" t="s">
        <v>387</v>
      </c>
      <c r="X133" s="76"/>
      <c r="Y133" s="76"/>
      <c r="Z133" s="76" t="s">
        <v>388</v>
      </c>
      <c r="AA133" s="76" t="s">
        <v>1522</v>
      </c>
      <c r="AB133" s="56">
        <v>2.3300000000000001E-2</v>
      </c>
      <c r="AC133" s="56">
        <v>2.4199999999999999E-2</v>
      </c>
      <c r="AD133" s="56">
        <v>2.98E-2</v>
      </c>
      <c r="AE133" s="169"/>
      <c r="AF133" s="59"/>
      <c r="AG133" s="16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163"/>
      <c r="BB133" s="163"/>
      <c r="BC133" s="163"/>
      <c r="BD133" s="60"/>
      <c r="BE133" s="162"/>
      <c r="BF133" s="60"/>
      <c r="BG133" s="60"/>
      <c r="BH133" s="61"/>
      <c r="BI133" s="167"/>
      <c r="BJ133" s="60"/>
      <c r="BK133" s="60"/>
      <c r="BL133" s="61"/>
      <c r="BM133" s="162"/>
      <c r="BN133" s="60"/>
      <c r="BO133" s="60"/>
      <c r="BP133" s="61"/>
      <c r="BQ133" s="167"/>
      <c r="BR133" s="60"/>
      <c r="BS133" s="60"/>
      <c r="BT133" s="60"/>
      <c r="BU133" s="168"/>
      <c r="BV133" s="59"/>
      <c r="BW133" s="59"/>
      <c r="BX133" s="59"/>
      <c r="BY133" s="59"/>
      <c r="BZ133" s="59"/>
      <c r="CA133" s="59"/>
      <c r="CB133" s="59"/>
      <c r="CC133" s="59"/>
      <c r="CD133" s="59"/>
    </row>
    <row r="134" spans="1:82" ht="15" customHeight="1">
      <c r="A134" s="13" t="s">
        <v>1523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 t="s">
        <v>1524</v>
      </c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9"/>
      <c r="AC134" s="19"/>
      <c r="AD134" s="19"/>
      <c r="AE134" s="19"/>
      <c r="AF134" s="18"/>
      <c r="AG134" s="19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64"/>
      <c r="BE134" s="117"/>
      <c r="BF134" s="64"/>
      <c r="BG134" s="64"/>
      <c r="BH134" s="118"/>
      <c r="BI134" s="84"/>
      <c r="BJ134" s="64"/>
      <c r="BK134" s="64"/>
      <c r="BL134" s="118"/>
      <c r="BM134" s="117"/>
      <c r="BN134" s="64"/>
      <c r="BO134" s="64"/>
      <c r="BP134" s="118"/>
      <c r="BQ134" s="84"/>
      <c r="BR134" s="64"/>
      <c r="BS134" s="64"/>
      <c r="BT134" s="64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</row>
    <row r="135" spans="1:82" s="75" customFormat="1" ht="15" customHeight="1">
      <c r="A135" s="170" t="s">
        <v>1525</v>
      </c>
      <c r="B135" s="170"/>
      <c r="C135" s="170"/>
      <c r="D135" s="170"/>
      <c r="E135" s="170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 t="s">
        <v>1526</v>
      </c>
      <c r="P135" s="170"/>
      <c r="Q135" s="170"/>
      <c r="R135" s="170"/>
      <c r="S135" s="170"/>
      <c r="T135" s="170"/>
      <c r="U135" s="170"/>
      <c r="V135" s="170" t="s">
        <v>149</v>
      </c>
      <c r="W135" s="170"/>
      <c r="X135" s="170"/>
      <c r="Y135" s="170"/>
      <c r="Z135" s="170"/>
      <c r="AA135" s="170" t="s">
        <v>1527</v>
      </c>
      <c r="AB135" s="19"/>
      <c r="AC135" s="19"/>
      <c r="AD135" s="19"/>
      <c r="AE135" s="19"/>
      <c r="AF135" s="18"/>
      <c r="AG135" s="19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71"/>
      <c r="BB135" s="171"/>
      <c r="BC135" s="171"/>
      <c r="BD135" s="64"/>
      <c r="BE135" s="160"/>
      <c r="BF135" s="64"/>
      <c r="BG135" s="64"/>
      <c r="BH135" s="118"/>
      <c r="BI135" s="126"/>
      <c r="BJ135" s="64"/>
      <c r="BK135" s="64"/>
      <c r="BL135" s="118"/>
      <c r="BM135" s="160"/>
      <c r="BN135" s="64"/>
      <c r="BO135" s="64"/>
      <c r="BP135" s="118"/>
      <c r="BQ135" s="126"/>
      <c r="BR135" s="64"/>
      <c r="BS135" s="64"/>
      <c r="BT135" s="64"/>
      <c r="BU135" s="172"/>
      <c r="BV135" s="18"/>
      <c r="BW135" s="18"/>
      <c r="BX135" s="18"/>
      <c r="BY135" s="18"/>
      <c r="BZ135" s="18"/>
      <c r="CA135" s="18"/>
      <c r="CB135" s="18"/>
      <c r="CC135" s="18"/>
      <c r="CD135" s="18"/>
    </row>
    <row r="136" spans="1:82" s="75" customFormat="1" ht="15" customHeight="1">
      <c r="A136" s="173" t="s">
        <v>1528</v>
      </c>
      <c r="B136" s="173"/>
      <c r="C136" s="173"/>
      <c r="D136" s="173"/>
      <c r="E136" s="173"/>
      <c r="F136" s="173"/>
      <c r="G136" s="173"/>
      <c r="H136" s="173"/>
      <c r="I136" s="173"/>
      <c r="J136" s="173"/>
      <c r="K136" s="173"/>
      <c r="L136" s="173"/>
      <c r="M136" s="173"/>
      <c r="N136" s="173"/>
      <c r="O136" s="173" t="s">
        <v>1529</v>
      </c>
      <c r="P136" s="173"/>
      <c r="Q136" s="173"/>
      <c r="R136" s="173"/>
      <c r="S136" s="173"/>
      <c r="T136" s="173" t="s">
        <v>828</v>
      </c>
      <c r="U136" s="173"/>
      <c r="V136" s="173" t="s">
        <v>386</v>
      </c>
      <c r="W136" s="173" t="s">
        <v>387</v>
      </c>
      <c r="X136" s="173"/>
      <c r="Y136" s="173"/>
      <c r="Z136" s="173" t="s">
        <v>388</v>
      </c>
      <c r="AA136" s="173" t="s">
        <v>1530</v>
      </c>
      <c r="AB136" s="174">
        <v>0.8</v>
      </c>
      <c r="AC136" s="162"/>
      <c r="AD136" s="174">
        <v>0.83</v>
      </c>
      <c r="AE136" s="174">
        <v>0.75</v>
      </c>
      <c r="AF136" s="167">
        <v>0.75</v>
      </c>
      <c r="AG136" s="174">
        <v>0.78</v>
      </c>
      <c r="AH136" s="175">
        <v>0.78</v>
      </c>
      <c r="AI136" s="175">
        <v>0.83</v>
      </c>
      <c r="AJ136" s="175">
        <v>0.76</v>
      </c>
      <c r="AK136" s="175">
        <v>0.79</v>
      </c>
      <c r="AL136" s="175">
        <v>0.73</v>
      </c>
      <c r="AM136" s="176">
        <v>0.7</v>
      </c>
      <c r="AN136" s="55">
        <v>0.77</v>
      </c>
      <c r="AO136" s="55">
        <v>0.67</v>
      </c>
      <c r="AP136" s="55">
        <v>0.72</v>
      </c>
      <c r="AQ136" s="55">
        <v>0.73</v>
      </c>
      <c r="AR136" s="55">
        <v>0.72</v>
      </c>
      <c r="AS136" s="55">
        <v>0.72</v>
      </c>
      <c r="AT136" s="55">
        <v>0.65</v>
      </c>
      <c r="AU136" s="55">
        <v>0.71</v>
      </c>
      <c r="AV136" s="55">
        <v>0.67</v>
      </c>
      <c r="AW136" s="55">
        <v>0.64</v>
      </c>
      <c r="AX136" s="55">
        <v>0.69</v>
      </c>
      <c r="AY136" s="55">
        <v>0.63</v>
      </c>
      <c r="AZ136" s="55">
        <v>0.66</v>
      </c>
      <c r="BA136" s="177"/>
      <c r="BB136" s="177"/>
      <c r="BC136" s="177"/>
      <c r="BD136" s="178"/>
      <c r="BE136" s="164">
        <v>0.78</v>
      </c>
      <c r="BF136" s="178"/>
      <c r="BG136" s="178"/>
      <c r="BH136" s="165">
        <f>AVERAGE(BD136,BE136,BF136,BG136)</f>
        <v>0.78</v>
      </c>
      <c r="BI136" s="166">
        <v>0.73</v>
      </c>
      <c r="BJ136" s="179"/>
      <c r="BK136" s="60"/>
      <c r="BL136" s="166">
        <v>0.72</v>
      </c>
      <c r="BM136" s="165">
        <v>0.73</v>
      </c>
      <c r="BN136" s="60"/>
      <c r="BO136" s="60"/>
      <c r="BP136" s="166">
        <v>0.71</v>
      </c>
      <c r="BQ136" s="166">
        <v>0.67</v>
      </c>
      <c r="BR136" s="60"/>
      <c r="BS136" s="60"/>
      <c r="BT136" s="166">
        <v>0.66</v>
      </c>
      <c r="BU136" s="180"/>
      <c r="BV136" s="180"/>
      <c r="BW136" s="180"/>
      <c r="BX136" s="180"/>
      <c r="BY136" s="181"/>
      <c r="BZ136" s="59"/>
      <c r="CA136" s="59"/>
      <c r="CB136" s="59"/>
      <c r="CC136" s="59"/>
      <c r="CD136" s="59"/>
    </row>
    <row r="137" spans="1:82" s="75" customFormat="1" ht="15" customHeight="1">
      <c r="A137" s="76" t="s">
        <v>1531</v>
      </c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 t="s">
        <v>1532</v>
      </c>
      <c r="P137" s="76"/>
      <c r="Q137" s="76"/>
      <c r="R137" s="76"/>
      <c r="S137" s="76"/>
      <c r="T137" s="76" t="s">
        <v>828</v>
      </c>
      <c r="U137" s="76"/>
      <c r="V137" s="76" t="s">
        <v>386</v>
      </c>
      <c r="W137" s="76" t="s">
        <v>387</v>
      </c>
      <c r="X137" s="76"/>
      <c r="Y137" s="76"/>
      <c r="Z137" s="76" t="s">
        <v>388</v>
      </c>
      <c r="AA137" s="76" t="s">
        <v>1533</v>
      </c>
      <c r="AB137" s="182">
        <v>0.05</v>
      </c>
      <c r="AC137" s="58"/>
      <c r="AD137" s="182">
        <v>0.03</v>
      </c>
      <c r="AE137" s="182">
        <v>0.02</v>
      </c>
      <c r="AF137" s="161">
        <v>0.05</v>
      </c>
      <c r="AG137" s="182">
        <v>0.05</v>
      </c>
      <c r="AH137" s="68">
        <v>0.05</v>
      </c>
      <c r="AI137" s="68">
        <v>0.03</v>
      </c>
      <c r="AJ137" s="68">
        <v>0.04</v>
      </c>
      <c r="AK137" s="68">
        <v>0.04</v>
      </c>
      <c r="AL137" s="68">
        <v>0.04</v>
      </c>
      <c r="AM137" s="183">
        <v>0.04</v>
      </c>
      <c r="AN137" s="55">
        <v>0.03</v>
      </c>
      <c r="AO137" s="55">
        <v>0.04</v>
      </c>
      <c r="AP137" s="55">
        <v>0.04</v>
      </c>
      <c r="AQ137" s="55">
        <v>0.03</v>
      </c>
      <c r="AR137" s="55">
        <v>0.03</v>
      </c>
      <c r="AS137" s="55">
        <v>0.02</v>
      </c>
      <c r="AT137" s="55">
        <v>0.03</v>
      </c>
      <c r="AU137" s="55">
        <v>0.03</v>
      </c>
      <c r="AV137" s="55">
        <v>0.03</v>
      </c>
      <c r="AW137" s="55">
        <v>0.03</v>
      </c>
      <c r="AX137" s="55">
        <v>0.02</v>
      </c>
      <c r="AY137" s="55">
        <v>0.03</v>
      </c>
      <c r="AZ137" s="55">
        <v>0.03</v>
      </c>
      <c r="BA137" s="163"/>
      <c r="BB137" s="163"/>
      <c r="BC137" s="163"/>
      <c r="BD137" s="184"/>
      <c r="BE137" s="62">
        <v>0.05</v>
      </c>
      <c r="BF137" s="184"/>
      <c r="BG137" s="184"/>
      <c r="BH137" s="61">
        <f>AVERAGE(BD137,BE137,BF137,BG137)</f>
        <v>0.05</v>
      </c>
      <c r="BI137" s="63">
        <v>0.04</v>
      </c>
      <c r="BJ137" s="185"/>
      <c r="BK137" s="60"/>
      <c r="BL137" s="166">
        <v>0.04</v>
      </c>
      <c r="BM137" s="165">
        <v>0.03</v>
      </c>
      <c r="BN137" s="60"/>
      <c r="BO137" s="60"/>
      <c r="BP137" s="166">
        <v>0.03</v>
      </c>
      <c r="BQ137" s="166">
        <v>0.03</v>
      </c>
      <c r="BR137" s="60"/>
      <c r="BS137" s="60"/>
      <c r="BT137" s="166">
        <v>0.03</v>
      </c>
      <c r="BU137" s="168"/>
      <c r="BV137" s="168"/>
      <c r="BW137" s="168"/>
      <c r="BX137" s="168"/>
      <c r="BY137" s="186"/>
      <c r="BZ137" s="59"/>
      <c r="CA137" s="59"/>
      <c r="CB137" s="59"/>
      <c r="CC137" s="59"/>
      <c r="CD137" s="59"/>
    </row>
    <row r="138" spans="1:82" s="75" customFormat="1" ht="15" customHeight="1">
      <c r="A138" s="76" t="s">
        <v>1534</v>
      </c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 t="s">
        <v>1535</v>
      </c>
      <c r="P138" s="76"/>
      <c r="Q138" s="76"/>
      <c r="R138" s="76"/>
      <c r="S138" s="76"/>
      <c r="T138" s="76" t="s">
        <v>828</v>
      </c>
      <c r="U138" s="76"/>
      <c r="V138" s="76" t="s">
        <v>386</v>
      </c>
      <c r="W138" s="76" t="s">
        <v>387</v>
      </c>
      <c r="X138" s="76"/>
      <c r="Y138" s="76"/>
      <c r="Z138" s="76" t="s">
        <v>388</v>
      </c>
      <c r="AA138" s="76" t="s">
        <v>1536</v>
      </c>
      <c r="AB138" s="182">
        <v>0.02</v>
      </c>
      <c r="AC138" s="58"/>
      <c r="AD138" s="182">
        <v>0.02</v>
      </c>
      <c r="AE138" s="182">
        <v>0.02</v>
      </c>
      <c r="AF138" s="161">
        <v>0.02</v>
      </c>
      <c r="AG138" s="182">
        <v>0.03</v>
      </c>
      <c r="AH138" s="68">
        <v>0.02</v>
      </c>
      <c r="AI138" s="68">
        <v>0.02</v>
      </c>
      <c r="AJ138" s="68">
        <v>0.02</v>
      </c>
      <c r="AK138" s="68">
        <v>0.02</v>
      </c>
      <c r="AL138" s="68">
        <v>0.04</v>
      </c>
      <c r="AM138" s="183">
        <v>0.04</v>
      </c>
      <c r="AN138" s="55">
        <v>0.04</v>
      </c>
      <c r="AO138" s="55">
        <v>0.06</v>
      </c>
      <c r="AP138" s="55">
        <v>0.05</v>
      </c>
      <c r="AQ138" s="55">
        <v>0.06</v>
      </c>
      <c r="AR138" s="55">
        <v>0.05</v>
      </c>
      <c r="AS138" s="55">
        <v>0.06</v>
      </c>
      <c r="AT138" s="55">
        <v>0.06</v>
      </c>
      <c r="AU138" s="55">
        <v>0.06</v>
      </c>
      <c r="AV138" s="55">
        <v>0.06</v>
      </c>
      <c r="AW138" s="55">
        <v>0.05</v>
      </c>
      <c r="AX138" s="55">
        <v>0.05</v>
      </c>
      <c r="AY138" s="55">
        <v>0.05</v>
      </c>
      <c r="AZ138" s="55">
        <v>0.5</v>
      </c>
      <c r="BA138" s="163"/>
      <c r="BB138" s="163"/>
      <c r="BC138" s="163"/>
      <c r="BD138" s="184"/>
      <c r="BE138" s="62">
        <v>0.03</v>
      </c>
      <c r="BF138" s="184"/>
      <c r="BG138" s="184"/>
      <c r="BH138" s="61">
        <f>AVERAGE(BD138,BE138,BF138,BG138)</f>
        <v>0.03</v>
      </c>
      <c r="BI138" s="63">
        <v>0.04</v>
      </c>
      <c r="BJ138" s="185"/>
      <c r="BK138" s="60"/>
      <c r="BL138" s="166">
        <v>0.05</v>
      </c>
      <c r="BM138" s="165">
        <v>0.06</v>
      </c>
      <c r="BN138" s="60"/>
      <c r="BO138" s="60"/>
      <c r="BP138" s="166">
        <v>0.06</v>
      </c>
      <c r="BQ138" s="166">
        <v>0.06</v>
      </c>
      <c r="BR138" s="60"/>
      <c r="BS138" s="60"/>
      <c r="BT138" s="166">
        <v>0.5</v>
      </c>
      <c r="BU138" s="168"/>
      <c r="BV138" s="168"/>
      <c r="BW138" s="168"/>
      <c r="BX138" s="168"/>
      <c r="BY138" s="186"/>
      <c r="BZ138" s="59"/>
      <c r="CA138" s="59"/>
      <c r="CB138" s="59"/>
      <c r="CC138" s="59"/>
      <c r="CD138" s="59"/>
    </row>
    <row r="139" spans="1:82" ht="15" customHeight="1">
      <c r="A139" s="13" t="s">
        <v>1537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 t="s">
        <v>1538</v>
      </c>
      <c r="P139" s="13"/>
      <c r="Q139" s="13"/>
      <c r="R139" s="13"/>
      <c r="S139" s="13"/>
      <c r="T139" s="13" t="s">
        <v>828</v>
      </c>
      <c r="U139" s="13"/>
      <c r="V139" s="13" t="s">
        <v>386</v>
      </c>
      <c r="W139" s="13" t="s">
        <v>387</v>
      </c>
      <c r="X139" s="13"/>
      <c r="Y139" s="13"/>
      <c r="Z139" s="13" t="s">
        <v>388</v>
      </c>
      <c r="AA139" s="13" t="s">
        <v>1539</v>
      </c>
      <c r="AB139" s="56">
        <v>7.0000000000000007E-2</v>
      </c>
      <c r="AC139" s="169"/>
      <c r="AD139" s="56">
        <v>0.02</v>
      </c>
      <c r="AE139" s="56">
        <v>7.0000000000000007E-2</v>
      </c>
      <c r="AF139" s="161">
        <v>7.0000000000000007E-2</v>
      </c>
      <c r="AG139" s="56">
        <v>0.06</v>
      </c>
      <c r="AH139" s="55">
        <v>0.06</v>
      </c>
      <c r="AI139" s="55">
        <v>0.04</v>
      </c>
      <c r="AJ139" s="55">
        <v>0.06</v>
      </c>
      <c r="AK139" s="55">
        <v>0.06</v>
      </c>
      <c r="AL139" s="55">
        <v>0.04</v>
      </c>
      <c r="AM139" s="55">
        <v>0.05</v>
      </c>
      <c r="AN139" s="55">
        <v>0.03</v>
      </c>
      <c r="AO139" s="55">
        <v>0.04</v>
      </c>
      <c r="AP139" s="55">
        <v>0.04</v>
      </c>
      <c r="AQ139" s="55">
        <v>0.03</v>
      </c>
      <c r="AR139" s="55">
        <v>0.03</v>
      </c>
      <c r="AS139" s="55">
        <v>0.02</v>
      </c>
      <c r="AT139" s="55">
        <v>0.03</v>
      </c>
      <c r="AU139" s="55">
        <v>0.02</v>
      </c>
      <c r="AV139" s="55">
        <v>0.02</v>
      </c>
      <c r="AW139" s="55">
        <v>0.02</v>
      </c>
      <c r="AX139" s="55">
        <v>0.02</v>
      </c>
      <c r="AY139" s="55">
        <v>0.02</v>
      </c>
      <c r="AZ139" s="55">
        <v>0.02</v>
      </c>
      <c r="BA139" s="59"/>
      <c r="BB139" s="59"/>
      <c r="BC139" s="59"/>
      <c r="BD139" s="60"/>
      <c r="BE139" s="62">
        <v>0.06</v>
      </c>
      <c r="BF139" s="60"/>
      <c r="BG139" s="60"/>
      <c r="BH139" s="61">
        <f>AVERAGE(BD139,BE139,BF139,BG139)</f>
        <v>0.06</v>
      </c>
      <c r="BI139" s="63">
        <v>0.04</v>
      </c>
      <c r="BJ139" s="60"/>
      <c r="BK139" s="60"/>
      <c r="BL139" s="63">
        <v>0.04</v>
      </c>
      <c r="BM139" s="61">
        <v>0.03</v>
      </c>
      <c r="BN139" s="60"/>
      <c r="BO139" s="60"/>
      <c r="BP139" s="63">
        <v>0.02</v>
      </c>
      <c r="BQ139" s="63">
        <v>0.02</v>
      </c>
      <c r="BR139" s="60"/>
      <c r="BS139" s="60"/>
      <c r="BT139" s="61">
        <v>0.02</v>
      </c>
      <c r="BU139" s="59"/>
      <c r="BV139" s="59"/>
      <c r="BW139" s="59"/>
      <c r="BX139" s="59"/>
      <c r="BY139" s="59"/>
      <c r="BZ139" s="59"/>
      <c r="CA139" s="59"/>
      <c r="CB139" s="59"/>
      <c r="CC139" s="59"/>
      <c r="CD139" s="59"/>
    </row>
    <row r="140" spans="1:82" ht="15" customHeight="1">
      <c r="A140" s="34" t="s">
        <v>1540</v>
      </c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 t="s">
        <v>1541</v>
      </c>
      <c r="P140" s="34"/>
      <c r="Q140" s="34"/>
      <c r="R140" s="34"/>
      <c r="S140" s="34"/>
      <c r="T140" s="34" t="s">
        <v>828</v>
      </c>
      <c r="U140" s="34"/>
      <c r="V140" s="34" t="s">
        <v>386</v>
      </c>
      <c r="W140" s="34" t="s">
        <v>387</v>
      </c>
      <c r="X140" s="34"/>
      <c r="Y140" s="34"/>
      <c r="Z140" s="34" t="s">
        <v>388</v>
      </c>
      <c r="AA140" s="34" t="s">
        <v>489</v>
      </c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55">
        <v>0.05</v>
      </c>
      <c r="AT140" s="55">
        <v>0.05</v>
      </c>
      <c r="AU140" s="55">
        <v>0.03</v>
      </c>
      <c r="AV140" s="55">
        <v>0.04</v>
      </c>
      <c r="AW140" s="55">
        <v>0.04</v>
      </c>
      <c r="AX140" s="55">
        <v>0.04</v>
      </c>
      <c r="AY140" s="55">
        <v>0.04</v>
      </c>
      <c r="AZ140" s="55">
        <v>0.04</v>
      </c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58"/>
      <c r="BN140" s="60"/>
      <c r="BO140" s="60"/>
      <c r="BP140" s="63">
        <v>0.03</v>
      </c>
      <c r="BQ140" s="63">
        <v>0.04</v>
      </c>
      <c r="BR140" s="60"/>
      <c r="BS140" s="60"/>
      <c r="BT140" s="63">
        <v>0.04</v>
      </c>
      <c r="BU140" s="60"/>
      <c r="BV140" s="60"/>
      <c r="BW140" s="60"/>
      <c r="BX140" s="60"/>
      <c r="BY140" s="60"/>
      <c r="BZ140" s="60"/>
      <c r="CA140" s="60"/>
      <c r="CB140" s="59"/>
      <c r="CC140" s="59"/>
      <c r="CD140" s="59"/>
    </row>
    <row r="141" spans="1:82" ht="15" customHeight="1">
      <c r="A141" s="34" t="s">
        <v>1542</v>
      </c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 t="s">
        <v>1543</v>
      </c>
      <c r="P141" s="34"/>
      <c r="Q141" s="34"/>
      <c r="R141" s="34"/>
      <c r="S141" s="34"/>
      <c r="T141" s="34" t="s">
        <v>828</v>
      </c>
      <c r="U141" s="34"/>
      <c r="V141" s="34" t="s">
        <v>386</v>
      </c>
      <c r="W141" s="34" t="s">
        <v>387</v>
      </c>
      <c r="X141" s="34"/>
      <c r="Y141" s="34"/>
      <c r="Z141" s="34" t="s">
        <v>388</v>
      </c>
      <c r="AA141" s="34" t="s">
        <v>1544</v>
      </c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55">
        <v>0.03</v>
      </c>
      <c r="AW141" s="55">
        <v>0.06</v>
      </c>
      <c r="AX141" s="55">
        <v>0.05</v>
      </c>
      <c r="AY141" s="55">
        <v>0.05</v>
      </c>
      <c r="AZ141" s="55">
        <v>0.05</v>
      </c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58"/>
      <c r="BN141" s="60"/>
      <c r="BO141" s="60"/>
      <c r="BP141" s="187">
        <v>0</v>
      </c>
      <c r="BQ141" s="61">
        <v>0.03</v>
      </c>
      <c r="BR141" s="60"/>
      <c r="BS141" s="60"/>
      <c r="BT141" s="63">
        <v>0.05</v>
      </c>
      <c r="BU141" s="60"/>
      <c r="BV141" s="60"/>
      <c r="BW141" s="60"/>
      <c r="BX141" s="60"/>
      <c r="BY141" s="60"/>
      <c r="BZ141" s="60"/>
      <c r="CA141" s="60"/>
      <c r="CB141" s="60"/>
      <c r="CC141" s="59"/>
      <c r="CD141" s="59"/>
    </row>
    <row r="142" spans="1:82" ht="15" customHeight="1">
      <c r="A142" s="13" t="s">
        <v>1545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 t="s">
        <v>1546</v>
      </c>
      <c r="P142" s="13"/>
      <c r="Q142" s="13"/>
      <c r="R142" s="13"/>
      <c r="S142" s="13"/>
      <c r="T142" s="13" t="s">
        <v>828</v>
      </c>
      <c r="U142" s="13"/>
      <c r="V142" s="13" t="s">
        <v>386</v>
      </c>
      <c r="W142" s="13" t="s">
        <v>387</v>
      </c>
      <c r="X142" s="13"/>
      <c r="Y142" s="13"/>
      <c r="Z142" s="13" t="s">
        <v>388</v>
      </c>
      <c r="AA142" s="13" t="s">
        <v>495</v>
      </c>
      <c r="AB142" s="56">
        <v>0.05</v>
      </c>
      <c r="AC142" s="169"/>
      <c r="AD142" s="56">
        <v>0.04</v>
      </c>
      <c r="AE142" s="56">
        <v>0.09</v>
      </c>
      <c r="AF142" s="161">
        <v>0.09</v>
      </c>
      <c r="AG142" s="188">
        <v>0</v>
      </c>
      <c r="AH142" s="52">
        <v>0</v>
      </c>
      <c r="AI142" s="189">
        <v>0.01</v>
      </c>
      <c r="AJ142" s="52">
        <v>0.01</v>
      </c>
      <c r="AK142" s="68">
        <v>0</v>
      </c>
      <c r="AL142" s="55">
        <v>0</v>
      </c>
      <c r="AM142" s="55">
        <v>0</v>
      </c>
      <c r="AN142" s="55">
        <v>0</v>
      </c>
      <c r="AO142" s="55">
        <v>0.01</v>
      </c>
      <c r="AP142" s="55">
        <v>0</v>
      </c>
      <c r="AQ142" s="55">
        <v>0.01</v>
      </c>
      <c r="AR142" s="55">
        <v>0.01</v>
      </c>
      <c r="AS142" s="55">
        <v>0.01</v>
      </c>
      <c r="AT142" s="55">
        <v>0.01</v>
      </c>
      <c r="AU142" s="55">
        <v>0.01</v>
      </c>
      <c r="AV142" s="55">
        <v>0.01</v>
      </c>
      <c r="AW142" s="55">
        <v>0.01</v>
      </c>
      <c r="AX142" s="55">
        <v>0.01</v>
      </c>
      <c r="AY142" s="55">
        <v>0.02</v>
      </c>
      <c r="AZ142" s="55">
        <v>0.01</v>
      </c>
      <c r="BA142" s="59"/>
      <c r="BB142" s="59"/>
      <c r="BC142" s="59"/>
      <c r="BD142" s="60"/>
      <c r="BE142" s="190">
        <v>0</v>
      </c>
      <c r="BF142" s="60"/>
      <c r="BG142" s="60"/>
      <c r="BH142" s="61">
        <f>AVERAGE(BD142,BE142,BF142,BG142)</f>
        <v>0</v>
      </c>
      <c r="BI142" s="161">
        <v>0</v>
      </c>
      <c r="BJ142" s="60"/>
      <c r="BK142" s="60"/>
      <c r="BL142" s="61">
        <v>0</v>
      </c>
      <c r="BM142" s="61">
        <v>0.01</v>
      </c>
      <c r="BN142" s="60"/>
      <c r="BO142" s="60"/>
      <c r="BP142" s="63">
        <v>0.01</v>
      </c>
      <c r="BQ142" s="63">
        <v>0.01</v>
      </c>
      <c r="BR142" s="60"/>
      <c r="BS142" s="60"/>
      <c r="BT142" s="61">
        <v>0.01</v>
      </c>
      <c r="BU142" s="59"/>
      <c r="BV142" s="59"/>
      <c r="BW142" s="59"/>
      <c r="BX142" s="59"/>
      <c r="BY142" s="59"/>
      <c r="BZ142" s="59"/>
      <c r="CA142" s="59"/>
      <c r="CB142" s="59"/>
      <c r="CC142" s="59"/>
      <c r="CD142" s="59"/>
    </row>
    <row r="143" spans="1:82" s="75" customFormat="1" ht="15" customHeight="1">
      <c r="A143" s="76" t="s">
        <v>1547</v>
      </c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 t="s">
        <v>1548</v>
      </c>
      <c r="P143" s="76"/>
      <c r="Q143" s="76"/>
      <c r="R143" s="76"/>
      <c r="S143" s="76"/>
      <c r="T143" s="76" t="s">
        <v>828</v>
      </c>
      <c r="U143" s="76"/>
      <c r="V143" s="76" t="s">
        <v>386</v>
      </c>
      <c r="W143" s="76" t="s">
        <v>387</v>
      </c>
      <c r="X143" s="76"/>
      <c r="Y143" s="76"/>
      <c r="Z143" s="76" t="s">
        <v>388</v>
      </c>
      <c r="AA143" s="76" t="s">
        <v>1549</v>
      </c>
      <c r="AB143" s="182">
        <v>0.01</v>
      </c>
      <c r="AC143" s="58"/>
      <c r="AD143" s="182">
        <v>0.06</v>
      </c>
      <c r="AE143" s="182">
        <v>0.02</v>
      </c>
      <c r="AF143" s="161">
        <v>0.02</v>
      </c>
      <c r="AG143" s="182">
        <v>0.02</v>
      </c>
      <c r="AH143" s="68">
        <v>0.03</v>
      </c>
      <c r="AI143" s="68">
        <v>0.02</v>
      </c>
      <c r="AJ143" s="68">
        <v>0.04</v>
      </c>
      <c r="AK143" s="68">
        <v>0.03</v>
      </c>
      <c r="AL143" s="68">
        <v>0.04</v>
      </c>
      <c r="AM143" s="183">
        <v>0.04</v>
      </c>
      <c r="AN143" s="55">
        <v>0.03</v>
      </c>
      <c r="AO143" s="55">
        <v>0.06</v>
      </c>
      <c r="AP143" s="55">
        <v>0.04</v>
      </c>
      <c r="AQ143" s="55">
        <v>0.05</v>
      </c>
      <c r="AR143" s="55">
        <v>0.05</v>
      </c>
      <c r="AS143" s="55">
        <v>0.04</v>
      </c>
      <c r="AT143" s="55">
        <v>7.0000000000000007E-2</v>
      </c>
      <c r="AU143" s="55">
        <v>0.05</v>
      </c>
      <c r="AV143" s="55">
        <v>0.06</v>
      </c>
      <c r="AW143" s="55">
        <v>7.0000000000000007E-2</v>
      </c>
      <c r="AX143" s="55">
        <v>0.06</v>
      </c>
      <c r="AY143" s="55">
        <v>0.08</v>
      </c>
      <c r="AZ143" s="55">
        <v>7.0000000000000007E-2</v>
      </c>
      <c r="BA143" s="163"/>
      <c r="BB143" s="163"/>
      <c r="BC143" s="163"/>
      <c r="BD143" s="184"/>
      <c r="BE143" s="62">
        <v>0.02</v>
      </c>
      <c r="BF143" s="184"/>
      <c r="BG143" s="184"/>
      <c r="BH143" s="61">
        <f>AVERAGE(BD143,BE143,BF143,BG143)</f>
        <v>0.02</v>
      </c>
      <c r="BI143" s="63">
        <v>0.04</v>
      </c>
      <c r="BJ143" s="185"/>
      <c r="BK143" s="60"/>
      <c r="BL143" s="166">
        <v>0.04</v>
      </c>
      <c r="BM143" s="165">
        <v>0.05</v>
      </c>
      <c r="BN143" s="60"/>
      <c r="BO143" s="60"/>
      <c r="BP143" s="166">
        <v>0.05</v>
      </c>
      <c r="BQ143" s="166">
        <v>0.06</v>
      </c>
      <c r="BR143" s="60"/>
      <c r="BS143" s="60"/>
      <c r="BT143" s="166">
        <v>7.0000000000000007E-2</v>
      </c>
      <c r="BU143" s="168"/>
      <c r="BV143" s="168"/>
      <c r="BW143" s="168"/>
      <c r="BX143" s="168"/>
      <c r="BY143" s="186"/>
      <c r="BZ143" s="59"/>
      <c r="CA143" s="59"/>
      <c r="CB143" s="59"/>
      <c r="CC143" s="59"/>
      <c r="CD143" s="59"/>
    </row>
    <row r="144" spans="1:82" ht="15" customHeight="1">
      <c r="A144" s="13" t="s">
        <v>1550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 t="s">
        <v>1551</v>
      </c>
      <c r="P144" s="13"/>
      <c r="Q144" s="13"/>
      <c r="R144" s="13"/>
      <c r="S144" s="13"/>
      <c r="T144" s="13" t="s">
        <v>828</v>
      </c>
      <c r="U144" s="13"/>
      <c r="V144" s="13" t="s">
        <v>386</v>
      </c>
      <c r="W144" s="13" t="s">
        <v>387</v>
      </c>
      <c r="X144" s="13"/>
      <c r="Y144" s="13"/>
      <c r="Z144" s="13" t="s">
        <v>388</v>
      </c>
      <c r="AA144" s="13" t="s">
        <v>1552</v>
      </c>
      <c r="AB144" s="59"/>
      <c r="AC144" s="59"/>
      <c r="AD144" s="59"/>
      <c r="AE144" s="59"/>
      <c r="AF144" s="59"/>
      <c r="AG144" s="55">
        <v>0.04</v>
      </c>
      <c r="AH144" s="55">
        <v>0.04</v>
      </c>
      <c r="AI144" s="55">
        <v>0.03</v>
      </c>
      <c r="AJ144" s="55">
        <v>0.05</v>
      </c>
      <c r="AK144" s="55">
        <v>0.04</v>
      </c>
      <c r="AL144" s="55">
        <v>0.1</v>
      </c>
      <c r="AM144" s="55">
        <v>0.11</v>
      </c>
      <c r="AN144" s="55">
        <v>0.08</v>
      </c>
      <c r="AO144" s="55">
        <v>0.1</v>
      </c>
      <c r="AP144" s="55">
        <v>0.09</v>
      </c>
      <c r="AQ144" s="55">
        <v>0.08</v>
      </c>
      <c r="AR144" s="55">
        <v>0.09</v>
      </c>
      <c r="AS144" s="55">
        <v>7.0000000000000007E-2</v>
      </c>
      <c r="AT144" s="55">
        <v>0.08</v>
      </c>
      <c r="AU144" s="55">
        <v>0.08</v>
      </c>
      <c r="AV144" s="55">
        <v>7.0000000000000007E-2</v>
      </c>
      <c r="AW144" s="55">
        <v>7.0000000000000007E-2</v>
      </c>
      <c r="AX144" s="55">
        <v>0.05</v>
      </c>
      <c r="AY144" s="55">
        <v>0.06</v>
      </c>
      <c r="AZ144" s="55">
        <v>0.06</v>
      </c>
      <c r="BA144" s="59"/>
      <c r="BB144" s="59"/>
      <c r="BC144" s="59"/>
      <c r="BD144" s="61"/>
      <c r="BE144" s="61">
        <v>0.04</v>
      </c>
      <c r="BF144" s="59"/>
      <c r="BG144" s="59"/>
      <c r="BH144" s="61"/>
      <c r="BI144" s="61">
        <v>0.1</v>
      </c>
      <c r="BJ144" s="60"/>
      <c r="BK144" s="60"/>
      <c r="BL144" s="63">
        <v>0.09</v>
      </c>
      <c r="BM144" s="61">
        <v>0.08</v>
      </c>
      <c r="BN144" s="60"/>
      <c r="BO144" s="60"/>
      <c r="BP144" s="63">
        <v>0.08</v>
      </c>
      <c r="BQ144" s="63">
        <v>7.0000000000000007E-2</v>
      </c>
      <c r="BR144" s="60"/>
      <c r="BS144" s="60"/>
      <c r="BT144" s="61">
        <v>0.06</v>
      </c>
      <c r="BU144" s="59"/>
      <c r="BV144" s="59"/>
      <c r="BW144" s="59"/>
      <c r="BX144" s="59"/>
      <c r="BY144" s="59"/>
      <c r="BZ144" s="59"/>
      <c r="CA144" s="59"/>
      <c r="CB144" s="59"/>
      <c r="CC144" s="59"/>
      <c r="CD144" s="59"/>
    </row>
    <row r="145" spans="1:82" ht="15" customHeight="1">
      <c r="A145" s="13" t="s">
        <v>1553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 t="s">
        <v>1554</v>
      </c>
      <c r="P145" s="13"/>
      <c r="Q145" s="13"/>
      <c r="R145" s="13"/>
      <c r="S145" s="13"/>
      <c r="T145" s="13" t="s">
        <v>828</v>
      </c>
      <c r="U145" s="13"/>
      <c r="V145" s="13" t="s">
        <v>386</v>
      </c>
      <c r="W145" s="13" t="s">
        <v>387</v>
      </c>
      <c r="X145" s="13"/>
      <c r="Y145" s="13"/>
      <c r="Z145" s="13" t="s">
        <v>388</v>
      </c>
      <c r="AA145" s="13" t="s">
        <v>1555</v>
      </c>
      <c r="AB145" s="59"/>
      <c r="AC145" s="59"/>
      <c r="AD145" s="59"/>
      <c r="AE145" s="59"/>
      <c r="AF145" s="59"/>
      <c r="AG145" s="55">
        <v>0.02</v>
      </c>
      <c r="AH145" s="55">
        <v>0.02</v>
      </c>
      <c r="AI145" s="55">
        <v>0.02</v>
      </c>
      <c r="AJ145" s="55">
        <v>0.02</v>
      </c>
      <c r="AK145" s="55">
        <v>0.02</v>
      </c>
      <c r="AL145" s="55">
        <v>0.01</v>
      </c>
      <c r="AM145" s="55">
        <v>0.02</v>
      </c>
      <c r="AN145" s="55">
        <v>0.02</v>
      </c>
      <c r="AO145" s="55">
        <v>0.02</v>
      </c>
      <c r="AP145" s="55">
        <v>0.02</v>
      </c>
      <c r="AQ145" s="55">
        <v>0.01</v>
      </c>
      <c r="AR145" s="55">
        <v>0.02</v>
      </c>
      <c r="AS145" s="55">
        <v>0.01</v>
      </c>
      <c r="AT145" s="55">
        <v>0.02</v>
      </c>
      <c r="AU145" s="55">
        <v>0.01</v>
      </c>
      <c r="AV145" s="55">
        <v>0.01</v>
      </c>
      <c r="AW145" s="55">
        <v>0.01</v>
      </c>
      <c r="AX145" s="55">
        <v>0.01</v>
      </c>
      <c r="AY145" s="55">
        <v>0.02</v>
      </c>
      <c r="AZ145" s="55">
        <v>0.01</v>
      </c>
      <c r="BA145" s="59"/>
      <c r="BB145" s="59"/>
      <c r="BC145" s="59"/>
      <c r="BD145" s="61"/>
      <c r="BE145" s="61">
        <v>0.02</v>
      </c>
      <c r="BF145" s="59"/>
      <c r="BG145" s="59"/>
      <c r="BH145" s="61"/>
      <c r="BI145" s="61">
        <v>0.01</v>
      </c>
      <c r="BJ145" s="60"/>
      <c r="BK145" s="60"/>
      <c r="BL145" s="63">
        <v>0.02</v>
      </c>
      <c r="BM145" s="61">
        <v>0.01</v>
      </c>
      <c r="BN145" s="60"/>
      <c r="BO145" s="60"/>
      <c r="BP145" s="63">
        <v>0.01</v>
      </c>
      <c r="BQ145" s="63">
        <v>0.01</v>
      </c>
      <c r="BR145" s="60"/>
      <c r="BS145" s="60"/>
      <c r="BT145" s="61">
        <v>0.01</v>
      </c>
      <c r="BU145" s="59"/>
      <c r="BV145" s="59"/>
      <c r="BW145" s="59"/>
      <c r="BX145" s="59"/>
      <c r="BY145" s="59"/>
      <c r="BZ145" s="59"/>
      <c r="CA145" s="59"/>
      <c r="CB145" s="59"/>
      <c r="CC145" s="59"/>
      <c r="CD145" s="59"/>
    </row>
    <row r="146" spans="1:82" ht="15" customHeight="1">
      <c r="A146" s="13" t="s">
        <v>1556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 t="s">
        <v>1557</v>
      </c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9"/>
      <c r="AC146" s="19"/>
      <c r="AD146" s="19"/>
      <c r="AE146" s="19"/>
      <c r="AF146" s="191"/>
      <c r="AG146" s="191"/>
      <c r="AH146" s="191"/>
      <c r="AI146" s="191"/>
      <c r="AJ146" s="191"/>
      <c r="AK146" s="191"/>
      <c r="AL146" s="191"/>
      <c r="AM146" s="191"/>
      <c r="AN146" s="191"/>
      <c r="AO146" s="191"/>
      <c r="AP146" s="191"/>
      <c r="AQ146" s="191"/>
      <c r="AR146" s="191"/>
      <c r="AS146" s="18"/>
      <c r="AT146" s="18"/>
      <c r="AU146" s="191"/>
      <c r="AV146" s="18"/>
      <c r="AW146" s="18"/>
      <c r="AX146" s="18"/>
      <c r="AY146" s="18"/>
      <c r="AZ146" s="18"/>
      <c r="BA146" s="18"/>
      <c r="BB146" s="18"/>
      <c r="BC146" s="18"/>
      <c r="BD146" s="64"/>
      <c r="BE146" s="117"/>
      <c r="BF146" s="64"/>
      <c r="BG146" s="64"/>
      <c r="BH146" s="118"/>
      <c r="BI146" s="64"/>
      <c r="BJ146" s="64"/>
      <c r="BK146" s="64"/>
      <c r="BL146" s="118"/>
      <c r="BM146" s="84"/>
      <c r="BN146" s="64"/>
      <c r="BO146" s="64"/>
      <c r="BP146" s="118"/>
      <c r="BQ146" s="84"/>
      <c r="BR146" s="64"/>
      <c r="BS146" s="64"/>
      <c r="BT146" s="64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</row>
    <row r="147" spans="1:82" s="70" customFormat="1" ht="15" customHeight="1">
      <c r="A147" s="71" t="s">
        <v>1558</v>
      </c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 t="s">
        <v>1559</v>
      </c>
      <c r="P147" s="71"/>
      <c r="Q147" s="71"/>
      <c r="R147" s="71"/>
      <c r="S147" s="71"/>
      <c r="T147" s="71"/>
      <c r="U147" s="71"/>
      <c r="V147" s="71" t="s">
        <v>149</v>
      </c>
      <c r="W147" s="71"/>
      <c r="X147" s="71"/>
      <c r="Y147" s="71"/>
      <c r="Z147" s="71"/>
      <c r="AA147" s="71" t="s">
        <v>1560</v>
      </c>
      <c r="AB147" s="19"/>
      <c r="AC147" s="19"/>
      <c r="AD147" s="19"/>
      <c r="AE147" s="19"/>
      <c r="AF147" s="18"/>
      <c r="AG147" s="19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74"/>
      <c r="BB147" s="74"/>
      <c r="BC147" s="74"/>
      <c r="BD147" s="64"/>
      <c r="BE147" s="160"/>
      <c r="BF147" s="64"/>
      <c r="BG147" s="64"/>
      <c r="BH147" s="118"/>
      <c r="BI147" s="64"/>
      <c r="BJ147" s="64"/>
      <c r="BK147" s="64"/>
      <c r="BL147" s="118"/>
      <c r="BM147" s="160"/>
      <c r="BN147" s="64"/>
      <c r="BO147" s="64"/>
      <c r="BP147" s="118"/>
      <c r="BQ147" s="126"/>
      <c r="BR147" s="64"/>
      <c r="BS147" s="64"/>
      <c r="BT147" s="64"/>
      <c r="BU147" s="73"/>
      <c r="BV147" s="18"/>
      <c r="BW147" s="18"/>
      <c r="BX147" s="18"/>
      <c r="BY147" s="18"/>
      <c r="BZ147" s="18"/>
      <c r="CA147" s="18"/>
      <c r="CB147" s="18"/>
      <c r="CC147" s="18"/>
      <c r="CD147" s="18"/>
    </row>
    <row r="148" spans="1:82" ht="15" customHeight="1">
      <c r="A148" s="13" t="s">
        <v>1561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 t="s">
        <v>1562</v>
      </c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9"/>
      <c r="AC148" s="19"/>
      <c r="AD148" s="19"/>
      <c r="AE148" s="19"/>
      <c r="AF148" s="18"/>
      <c r="AG148" s="19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64"/>
      <c r="BE148" s="117"/>
      <c r="BF148" s="64"/>
      <c r="BG148" s="64"/>
      <c r="BH148" s="118"/>
      <c r="BI148" s="64"/>
      <c r="BJ148" s="64"/>
      <c r="BK148" s="64"/>
      <c r="BL148" s="118"/>
      <c r="BM148" s="117"/>
      <c r="BN148" s="64"/>
      <c r="BO148" s="64"/>
      <c r="BP148" s="118"/>
      <c r="BQ148" s="84"/>
      <c r="BR148" s="64"/>
      <c r="BS148" s="64"/>
      <c r="BT148" s="64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</row>
    <row r="149" spans="1:82" ht="15" customHeight="1">
      <c r="A149" s="13" t="s">
        <v>1563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 t="s">
        <v>1564</v>
      </c>
      <c r="P149" s="13"/>
      <c r="Q149" s="13"/>
      <c r="R149" s="13"/>
      <c r="S149" s="13"/>
      <c r="T149" s="13" t="s">
        <v>1083</v>
      </c>
      <c r="U149" s="13"/>
      <c r="V149" s="13" t="s">
        <v>1491</v>
      </c>
      <c r="W149" s="13" t="s">
        <v>154</v>
      </c>
      <c r="X149" s="13" t="s">
        <v>179</v>
      </c>
      <c r="Y149" s="13"/>
      <c r="Z149" s="13" t="s">
        <v>376</v>
      </c>
      <c r="AA149" s="32" t="s">
        <v>1565</v>
      </c>
      <c r="AB149" s="15">
        <v>8.6</v>
      </c>
      <c r="AC149" s="15">
        <v>8.5</v>
      </c>
      <c r="AD149" s="15">
        <v>15.1</v>
      </c>
      <c r="AE149" s="15">
        <v>8.6</v>
      </c>
      <c r="AF149" s="88">
        <v>8.6</v>
      </c>
      <c r="AG149" s="15">
        <v>10.6</v>
      </c>
      <c r="AH149" s="22">
        <v>11.1</v>
      </c>
      <c r="AI149" s="22">
        <v>19.100000000000001</v>
      </c>
      <c r="AJ149" s="22">
        <v>11.5</v>
      </c>
      <c r="AK149" s="14">
        <f>SUM(AG149+AH149+AI149+AJ149)</f>
        <v>52.3</v>
      </c>
      <c r="AL149" s="22">
        <v>13.759</v>
      </c>
      <c r="AM149" s="22">
        <v>14.54</v>
      </c>
      <c r="AN149" s="22">
        <v>25.669</v>
      </c>
      <c r="AO149" s="22">
        <v>15.151</v>
      </c>
      <c r="AP149" s="22">
        <v>69.171999999999997</v>
      </c>
      <c r="AQ149" s="22">
        <v>23.518000000000001</v>
      </c>
      <c r="AR149" s="22">
        <v>23.018000000000001</v>
      </c>
      <c r="AS149" s="22">
        <v>33.661999999999999</v>
      </c>
      <c r="AT149" s="22">
        <v>16.805</v>
      </c>
      <c r="AU149" s="22">
        <v>97.003</v>
      </c>
      <c r="AV149" s="22">
        <v>26.501999999999999</v>
      </c>
      <c r="AW149" s="22">
        <v>23.155000000000001</v>
      </c>
      <c r="AX149" s="22">
        <v>36.567</v>
      </c>
      <c r="AY149" s="22">
        <v>20.757000000000001</v>
      </c>
      <c r="AZ149" s="22">
        <v>106.98099999999999</v>
      </c>
      <c r="BA149" s="14"/>
      <c r="BB149" s="14"/>
      <c r="BC149" s="14"/>
      <c r="BD149" s="48"/>
      <c r="BE149" s="49">
        <v>10.6</v>
      </c>
      <c r="BF149" s="48"/>
      <c r="BG149" s="48"/>
      <c r="BH149" s="49">
        <f>SUM(BD149+BE149+BF149+BG149)</f>
        <v>10.6</v>
      </c>
      <c r="BI149" s="50">
        <v>13.76</v>
      </c>
      <c r="BJ149" s="48"/>
      <c r="BK149" s="28">
        <v>54.021000000000001</v>
      </c>
      <c r="BL149" s="50">
        <v>69.17</v>
      </c>
      <c r="BM149" s="192">
        <v>23.52</v>
      </c>
      <c r="BN149" s="28">
        <v>46.536000000000001</v>
      </c>
      <c r="BO149" s="28">
        <v>80.197999999999993</v>
      </c>
      <c r="BP149" s="50">
        <v>97</v>
      </c>
      <c r="BQ149" s="50">
        <v>26.5</v>
      </c>
      <c r="BR149" s="48"/>
      <c r="BS149" s="48"/>
      <c r="BT149" s="50">
        <v>106.98</v>
      </c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</row>
    <row r="150" spans="1:82" s="70" customFormat="1" ht="15" customHeight="1">
      <c r="A150" s="76" t="s">
        <v>1566</v>
      </c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 t="s">
        <v>1567</v>
      </c>
      <c r="P150" s="76"/>
      <c r="Q150" s="76"/>
      <c r="R150" s="76"/>
      <c r="S150" s="76"/>
      <c r="T150" s="76" t="s">
        <v>828</v>
      </c>
      <c r="U150" s="76"/>
      <c r="V150" s="76" t="s">
        <v>386</v>
      </c>
      <c r="W150" s="76" t="s">
        <v>387</v>
      </c>
      <c r="X150" s="76" t="s">
        <v>148</v>
      </c>
      <c r="Y150" s="76"/>
      <c r="Z150" s="76" t="s">
        <v>388</v>
      </c>
      <c r="AA150" s="193" t="s">
        <v>1568</v>
      </c>
      <c r="AB150" s="56">
        <v>0.54</v>
      </c>
      <c r="AC150" s="56">
        <v>0.5</v>
      </c>
      <c r="AD150" s="56">
        <v>0.57999999999999996</v>
      </c>
      <c r="AE150" s="56">
        <v>0.49</v>
      </c>
      <c r="AF150" s="167">
        <v>0.49</v>
      </c>
      <c r="AG150" s="56">
        <v>0.52</v>
      </c>
      <c r="AH150" s="55">
        <v>0.5</v>
      </c>
      <c r="AI150" s="55">
        <v>0.55000000000000004</v>
      </c>
      <c r="AJ150" s="55">
        <v>0.48</v>
      </c>
      <c r="AK150" s="60">
        <f>AVERAGE(AG150,AH150,AI150,AJ150)</f>
        <v>0.51249999999999996</v>
      </c>
      <c r="AL150" s="55">
        <v>0.43</v>
      </c>
      <c r="AM150" s="55">
        <v>0.43</v>
      </c>
      <c r="AN150" s="55">
        <v>0.48</v>
      </c>
      <c r="AO150" s="55">
        <v>0.39</v>
      </c>
      <c r="AP150" s="55">
        <v>0.44</v>
      </c>
      <c r="AQ150" s="55">
        <v>0.47</v>
      </c>
      <c r="AR150" s="55">
        <v>0.42</v>
      </c>
      <c r="AS150" s="55">
        <v>0.41</v>
      </c>
      <c r="AT150" s="55">
        <v>0.27</v>
      </c>
      <c r="AU150" s="55">
        <v>0.39</v>
      </c>
      <c r="AV150" s="55">
        <v>0.33</v>
      </c>
      <c r="AW150" s="55">
        <v>0.27</v>
      </c>
      <c r="AX150" s="55">
        <v>0.31</v>
      </c>
      <c r="AY150" s="55">
        <v>0.22</v>
      </c>
      <c r="AZ150" s="55">
        <v>0.28000000000000003</v>
      </c>
      <c r="BA150" s="184"/>
      <c r="BB150" s="184"/>
      <c r="BC150" s="184"/>
      <c r="BD150" s="60"/>
      <c r="BE150" s="164">
        <v>0.52</v>
      </c>
      <c r="BF150" s="60"/>
      <c r="BG150" s="60"/>
      <c r="BH150" s="165">
        <f>AVERAGE(BD150,BE150,BF150,BG150)</f>
        <v>0.52</v>
      </c>
      <c r="BI150" s="165">
        <v>0.43</v>
      </c>
      <c r="BJ150" s="60"/>
      <c r="BK150" s="187">
        <v>0.45</v>
      </c>
      <c r="BL150" s="165">
        <v>0.44</v>
      </c>
      <c r="BM150" s="165">
        <v>0.47</v>
      </c>
      <c r="BN150" s="187">
        <v>0.44</v>
      </c>
      <c r="BO150" s="187">
        <v>0.43</v>
      </c>
      <c r="BP150" s="165">
        <v>0.39</v>
      </c>
      <c r="BQ150" s="166">
        <v>0.33</v>
      </c>
      <c r="BR150" s="60"/>
      <c r="BS150" s="60"/>
      <c r="BT150" s="166">
        <v>0.28000000000000003</v>
      </c>
      <c r="BU150" s="194"/>
      <c r="BV150" s="60"/>
      <c r="BW150" s="60"/>
      <c r="BX150" s="60"/>
      <c r="BY150" s="60"/>
      <c r="BZ150" s="60"/>
      <c r="CA150" s="60"/>
      <c r="CB150" s="60"/>
      <c r="CC150" s="60"/>
      <c r="CD150" s="59"/>
    </row>
    <row r="151" spans="1:82" ht="15" customHeight="1">
      <c r="A151" s="13" t="s">
        <v>1569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 t="s">
        <v>1570</v>
      </c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9"/>
      <c r="AC151" s="19"/>
      <c r="AD151" s="19"/>
      <c r="AE151" s="19"/>
      <c r="AF151" s="18"/>
      <c r="AG151" s="19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64"/>
      <c r="BE151" s="117"/>
      <c r="BF151" s="64"/>
      <c r="BG151" s="64"/>
      <c r="BH151" s="118"/>
      <c r="BI151" s="84"/>
      <c r="BJ151" s="64"/>
      <c r="BK151" s="64"/>
      <c r="BL151" s="118"/>
      <c r="BM151" s="117"/>
      <c r="BN151" s="64"/>
      <c r="BO151" s="64"/>
      <c r="BP151" s="118"/>
      <c r="BQ151" s="84"/>
      <c r="BR151" s="64"/>
      <c r="BS151" s="64"/>
      <c r="BT151" s="64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</row>
    <row r="152" spans="1:82" ht="15" customHeight="1">
      <c r="A152" s="13" t="s">
        <v>1571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 t="s">
        <v>1572</v>
      </c>
      <c r="P152" s="13"/>
      <c r="Q152" s="13"/>
      <c r="R152" s="13"/>
      <c r="S152" s="13"/>
      <c r="T152" s="13" t="s">
        <v>1083</v>
      </c>
      <c r="U152" s="13"/>
      <c r="V152" s="13" t="s">
        <v>1491</v>
      </c>
      <c r="W152" s="13" t="s">
        <v>154</v>
      </c>
      <c r="X152" s="13" t="s">
        <v>179</v>
      </c>
      <c r="Y152" s="13"/>
      <c r="Z152" s="13" t="s">
        <v>376</v>
      </c>
      <c r="AA152" s="32" t="s">
        <v>1573</v>
      </c>
      <c r="AB152" s="15">
        <v>7.3</v>
      </c>
      <c r="AC152" s="15">
        <v>6.8</v>
      </c>
      <c r="AD152" s="15">
        <v>13.1</v>
      </c>
      <c r="AE152" s="15">
        <v>7.7</v>
      </c>
      <c r="AF152" s="88">
        <v>7.7</v>
      </c>
      <c r="AG152" s="15">
        <v>9.5</v>
      </c>
      <c r="AH152" s="47">
        <v>9.3000000000000007</v>
      </c>
      <c r="AI152" s="22">
        <v>16.399999999999999</v>
      </c>
      <c r="AJ152" s="22">
        <v>7.6</v>
      </c>
      <c r="AK152" s="47">
        <f>SUM(AG152+AH152+AI152+AJ152)</f>
        <v>42.800000000000004</v>
      </c>
      <c r="AL152" s="22">
        <v>12</v>
      </c>
      <c r="AM152" s="22">
        <v>12.9</v>
      </c>
      <c r="AN152" s="22">
        <v>22.5</v>
      </c>
      <c r="AO152" s="22">
        <v>10.4</v>
      </c>
      <c r="AP152" s="78">
        <f>SUM(AL152+AM152+AN152+AO152)</f>
        <v>57.8</v>
      </c>
      <c r="AQ152" s="26">
        <v>20.018999999999998</v>
      </c>
      <c r="AR152" s="22">
        <v>22.1</v>
      </c>
      <c r="AS152" s="22">
        <v>27</v>
      </c>
      <c r="AT152" s="22">
        <v>14.099</v>
      </c>
      <c r="AU152" s="78">
        <v>83.213999999999999</v>
      </c>
      <c r="AV152" s="22">
        <v>20.100999999999999</v>
      </c>
      <c r="AW152" s="14"/>
      <c r="AX152" s="14"/>
      <c r="AY152" s="22">
        <v>20.056000000000001</v>
      </c>
      <c r="AZ152" s="22">
        <v>93.406999999999996</v>
      </c>
      <c r="BA152" s="14"/>
      <c r="BB152" s="14"/>
      <c r="BC152" s="14"/>
      <c r="BD152" s="48"/>
      <c r="BE152" s="49">
        <v>9.5</v>
      </c>
      <c r="BF152" s="48"/>
      <c r="BG152" s="48"/>
      <c r="BH152" s="49">
        <f>SUM(BD152+BE152+BF152+BG152)</f>
        <v>9.5</v>
      </c>
      <c r="BI152" s="88"/>
      <c r="BJ152" s="48"/>
      <c r="BK152" s="48"/>
      <c r="BL152" s="49"/>
      <c r="BM152" s="192">
        <v>20.02</v>
      </c>
      <c r="BN152" s="48"/>
      <c r="BO152" s="48"/>
      <c r="BP152" s="81">
        <f>SUM(BL152+BM152+BN152+BO152)</f>
        <v>20.02</v>
      </c>
      <c r="BQ152" s="50">
        <v>20.100000000000001</v>
      </c>
      <c r="BR152" s="48"/>
      <c r="BS152" s="48"/>
      <c r="BT152" s="49">
        <v>93.41</v>
      </c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</row>
    <row r="153" spans="1:82" s="70" customFormat="1" ht="15" customHeight="1">
      <c r="A153" s="76" t="s">
        <v>1574</v>
      </c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 t="s">
        <v>1575</v>
      </c>
      <c r="P153" s="76"/>
      <c r="Q153" s="76"/>
      <c r="R153" s="76"/>
      <c r="S153" s="76"/>
      <c r="T153" s="76" t="s">
        <v>828</v>
      </c>
      <c r="U153" s="76"/>
      <c r="V153" s="76" t="s">
        <v>386</v>
      </c>
      <c r="W153" s="76" t="s">
        <v>387</v>
      </c>
      <c r="X153" s="76" t="s">
        <v>148</v>
      </c>
      <c r="Y153" s="76"/>
      <c r="Z153" s="76" t="s">
        <v>388</v>
      </c>
      <c r="AA153" s="76" t="s">
        <v>1576</v>
      </c>
      <c r="AB153" s="56">
        <v>0.46</v>
      </c>
      <c r="AC153" s="56">
        <v>0.4</v>
      </c>
      <c r="AD153" s="56">
        <v>0.5</v>
      </c>
      <c r="AE153" s="56">
        <v>0.44</v>
      </c>
      <c r="AF153" s="167">
        <v>0.44</v>
      </c>
      <c r="AG153" s="56">
        <v>0.47</v>
      </c>
      <c r="AH153" s="174">
        <v>0.42</v>
      </c>
      <c r="AI153" s="55">
        <v>0.47</v>
      </c>
      <c r="AJ153" s="55">
        <v>0.32</v>
      </c>
      <c r="AK153" s="162">
        <f>AVERAGE(AG153,AH153,AI153,AJ153)</f>
        <v>0.42</v>
      </c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163"/>
      <c r="BB153" s="163"/>
      <c r="BC153" s="163"/>
      <c r="BD153" s="60"/>
      <c r="BE153" s="164">
        <v>0.47</v>
      </c>
      <c r="BF153" s="60"/>
      <c r="BG153" s="60"/>
      <c r="BH153" s="165">
        <f>AVERAGE(BD153,BE153,BF153,BG153)</f>
        <v>0.47</v>
      </c>
      <c r="BI153" s="167"/>
      <c r="BJ153" s="60"/>
      <c r="BK153" s="60"/>
      <c r="BL153" s="61"/>
      <c r="BM153" s="162"/>
      <c r="BN153" s="60"/>
      <c r="BO153" s="60"/>
      <c r="BP153" s="61"/>
      <c r="BQ153" s="167"/>
      <c r="BR153" s="60"/>
      <c r="BS153" s="60"/>
      <c r="BT153" s="60"/>
      <c r="BU153" s="168"/>
      <c r="BV153" s="59"/>
      <c r="BW153" s="59"/>
      <c r="BX153" s="59"/>
      <c r="BY153" s="59"/>
      <c r="BZ153" s="59"/>
      <c r="CA153" s="59"/>
      <c r="CB153" s="59"/>
      <c r="CC153" s="59"/>
      <c r="CD153" s="59"/>
    </row>
    <row r="154" spans="1:82" ht="15" customHeight="1">
      <c r="A154" s="13" t="s">
        <v>1577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 t="s">
        <v>1578</v>
      </c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9"/>
      <c r="AC154" s="19"/>
      <c r="AD154" s="19"/>
      <c r="AE154" s="19"/>
      <c r="AF154" s="18"/>
      <c r="AG154" s="19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64"/>
      <c r="BE154" s="117"/>
      <c r="BF154" s="64"/>
      <c r="BG154" s="64"/>
      <c r="BH154" s="118"/>
      <c r="BI154" s="84"/>
      <c r="BJ154" s="64"/>
      <c r="BK154" s="64"/>
      <c r="BL154" s="118"/>
      <c r="BM154" s="117"/>
      <c r="BN154" s="64"/>
      <c r="BO154" s="64"/>
      <c r="BP154" s="118"/>
      <c r="BQ154" s="84"/>
      <c r="BR154" s="64"/>
      <c r="BS154" s="64"/>
      <c r="BT154" s="64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</row>
    <row r="155" spans="1:82" s="70" customFormat="1" ht="15" customHeight="1">
      <c r="A155" s="71" t="s">
        <v>1579</v>
      </c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 t="s">
        <v>1580</v>
      </c>
      <c r="P155" s="71"/>
      <c r="Q155" s="71"/>
      <c r="R155" s="71"/>
      <c r="S155" s="71"/>
      <c r="T155" s="71"/>
      <c r="U155" s="71"/>
      <c r="V155" s="71" t="s">
        <v>149</v>
      </c>
      <c r="W155" s="71"/>
      <c r="X155" s="71"/>
      <c r="Y155" s="71"/>
      <c r="Z155" s="71"/>
      <c r="AA155" s="71" t="s">
        <v>1581</v>
      </c>
      <c r="AB155" s="19"/>
      <c r="AC155" s="19"/>
      <c r="AD155" s="19"/>
      <c r="AE155" s="19"/>
      <c r="AF155" s="18"/>
      <c r="AG155" s="19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74"/>
      <c r="BB155" s="74"/>
      <c r="BC155" s="74"/>
      <c r="BD155" s="64"/>
      <c r="BE155" s="160"/>
      <c r="BF155" s="64"/>
      <c r="BG155" s="64"/>
      <c r="BH155" s="118"/>
      <c r="BI155" s="126"/>
      <c r="BJ155" s="64"/>
      <c r="BK155" s="64"/>
      <c r="BL155" s="118"/>
      <c r="BM155" s="160"/>
      <c r="BN155" s="64"/>
      <c r="BO155" s="64"/>
      <c r="BP155" s="118"/>
      <c r="BQ155" s="126"/>
      <c r="BR155" s="64"/>
      <c r="BS155" s="64"/>
      <c r="BT155" s="64"/>
      <c r="BU155" s="73"/>
      <c r="BV155" s="18"/>
      <c r="BW155" s="18"/>
      <c r="BX155" s="18"/>
      <c r="BY155" s="18"/>
      <c r="BZ155" s="18"/>
      <c r="CA155" s="18"/>
      <c r="CB155" s="18"/>
      <c r="CC155" s="18"/>
      <c r="CD155" s="18"/>
    </row>
    <row r="156" spans="1:82" s="75" customFormat="1" ht="15" customHeight="1">
      <c r="A156" s="76" t="s">
        <v>1582</v>
      </c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 t="s">
        <v>1583</v>
      </c>
      <c r="P156" s="76"/>
      <c r="Q156" s="76"/>
      <c r="R156" s="76"/>
      <c r="S156" s="76"/>
      <c r="T156" s="76" t="s">
        <v>1083</v>
      </c>
      <c r="U156" s="76"/>
      <c r="V156" s="76" t="s">
        <v>1491</v>
      </c>
      <c r="W156" s="76" t="s">
        <v>154</v>
      </c>
      <c r="X156" s="76" t="s">
        <v>179</v>
      </c>
      <c r="Y156" s="76"/>
      <c r="Z156" s="76" t="s">
        <v>376</v>
      </c>
      <c r="AA156" s="76" t="s">
        <v>1584</v>
      </c>
      <c r="AB156" s="47">
        <v>4</v>
      </c>
      <c r="AC156" s="47">
        <v>4.4000000000000004</v>
      </c>
      <c r="AD156" s="47">
        <v>6.1</v>
      </c>
      <c r="AE156" s="47">
        <v>5.0999999999999996</v>
      </c>
      <c r="AF156" s="78">
        <v>5.0999999999999996</v>
      </c>
      <c r="AG156" s="47">
        <v>5.7</v>
      </c>
      <c r="AH156" s="79">
        <v>6.6</v>
      </c>
      <c r="AI156" s="79">
        <v>9.5</v>
      </c>
      <c r="AJ156" s="79">
        <v>8.5</v>
      </c>
      <c r="AK156" s="47">
        <f>SUM(AG156+AH156+AI156+AJ156)</f>
        <v>30.3</v>
      </c>
      <c r="AL156" s="22">
        <v>10.9</v>
      </c>
      <c r="AM156" s="22">
        <v>11.9</v>
      </c>
      <c r="AN156" s="22">
        <v>18.5</v>
      </c>
      <c r="AO156" s="22">
        <v>14.3</v>
      </c>
      <c r="AP156" s="14">
        <f>SUM(AL156+AM156+AN156+AO156)</f>
        <v>55.599999999999994</v>
      </c>
      <c r="AQ156" s="22">
        <v>16.3</v>
      </c>
      <c r="AR156" s="22">
        <v>20.6</v>
      </c>
      <c r="AS156" s="22">
        <v>33.799999999999997</v>
      </c>
      <c r="AT156" s="22">
        <v>30.824000000000002</v>
      </c>
      <c r="AU156" s="78">
        <f>SUM(AQ156+AR156+AS156+AT156)</f>
        <v>101.524</v>
      </c>
      <c r="AV156" s="22">
        <v>39.9</v>
      </c>
      <c r="AW156" s="22">
        <v>45.2</v>
      </c>
      <c r="AX156" s="22">
        <v>59.2</v>
      </c>
      <c r="AY156" s="22">
        <v>53.658999999999999</v>
      </c>
      <c r="AZ156" s="22">
        <v>29.504999999999999</v>
      </c>
      <c r="BA156" s="80"/>
      <c r="BB156" s="80"/>
      <c r="BC156" s="80"/>
      <c r="BD156" s="82"/>
      <c r="BE156" s="81">
        <v>5.7</v>
      </c>
      <c r="BF156" s="82"/>
      <c r="BG156" s="82"/>
      <c r="BH156" s="81">
        <f>SUM(BD156+BE156+BF156+BG156)</f>
        <v>5.7</v>
      </c>
      <c r="BI156" s="83">
        <v>10.9</v>
      </c>
      <c r="BJ156" s="48"/>
      <c r="BK156" s="48"/>
      <c r="BL156" s="83">
        <f>SUM(BH156+BI156+BJ156+BK156)</f>
        <v>16.600000000000001</v>
      </c>
      <c r="BM156" s="81">
        <v>16.3</v>
      </c>
      <c r="BN156" s="48"/>
      <c r="BO156" s="48"/>
      <c r="BP156" s="81">
        <f>SUM(BL156+BM156+BN156+BO156)</f>
        <v>32.900000000000006</v>
      </c>
      <c r="BQ156" s="83">
        <v>39.9</v>
      </c>
      <c r="BR156" s="48"/>
      <c r="BS156" s="48"/>
      <c r="BT156" s="83">
        <v>29.51</v>
      </c>
      <c r="BU156" s="77"/>
      <c r="BV156" s="77"/>
      <c r="BW156" s="77"/>
      <c r="BX156" s="77"/>
      <c r="BY156" s="14"/>
      <c r="BZ156" s="14"/>
      <c r="CA156" s="14"/>
      <c r="CB156" s="14"/>
      <c r="CC156" s="14"/>
      <c r="CD156" s="14"/>
    </row>
    <row r="157" spans="1:82" s="75" customFormat="1" ht="15" customHeight="1">
      <c r="A157" s="76" t="s">
        <v>1585</v>
      </c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 t="s">
        <v>1586</v>
      </c>
      <c r="P157" s="76"/>
      <c r="Q157" s="76"/>
      <c r="R157" s="76"/>
      <c r="S157" s="76"/>
      <c r="T157" s="76" t="s">
        <v>828</v>
      </c>
      <c r="U157" s="76"/>
      <c r="V157" s="76" t="s">
        <v>386</v>
      </c>
      <c r="W157" s="76" t="s">
        <v>387</v>
      </c>
      <c r="X157" s="76" t="s">
        <v>148</v>
      </c>
      <c r="Y157" s="76"/>
      <c r="Z157" s="76" t="s">
        <v>388</v>
      </c>
      <c r="AA157" s="76" t="s">
        <v>1584</v>
      </c>
      <c r="AB157" s="56">
        <v>0.25</v>
      </c>
      <c r="AC157" s="56">
        <v>0.26</v>
      </c>
      <c r="AD157" s="56">
        <v>0.23</v>
      </c>
      <c r="AE157" s="56">
        <v>0.28999999999999998</v>
      </c>
      <c r="AF157" s="174">
        <v>0.28999999999999998</v>
      </c>
      <c r="AG157" s="56">
        <v>0.28000000000000003</v>
      </c>
      <c r="AH157" s="55">
        <v>0.3</v>
      </c>
      <c r="AI157" s="189">
        <v>0.28000000000000003</v>
      </c>
      <c r="AJ157" s="55">
        <v>0.35</v>
      </c>
      <c r="AK157" s="162">
        <f>AVERAGE(AG157,AH157,AI157,AJ157)</f>
        <v>0.30249999999999999</v>
      </c>
      <c r="AL157" s="55">
        <v>0.34</v>
      </c>
      <c r="AM157" s="55">
        <v>0.34</v>
      </c>
      <c r="AN157" s="55">
        <v>0.35</v>
      </c>
      <c r="AO157" s="55">
        <v>0.37</v>
      </c>
      <c r="AP157" s="59">
        <f>AVERAGE(AL157,AM157,AN157,AO157)</f>
        <v>0.35</v>
      </c>
      <c r="AQ157" s="55">
        <v>0.33</v>
      </c>
      <c r="AR157" s="55">
        <v>0.38</v>
      </c>
      <c r="AS157" s="55">
        <v>0.4</v>
      </c>
      <c r="AT157" s="55">
        <v>0.5</v>
      </c>
      <c r="AU157" s="162">
        <f>AVERAGE(AQ157,AR157,AS157,AT157)</f>
        <v>0.40249999999999997</v>
      </c>
      <c r="AV157" s="55">
        <v>0.5</v>
      </c>
      <c r="AW157" s="55">
        <v>0.53</v>
      </c>
      <c r="AX157" s="55">
        <v>0.5</v>
      </c>
      <c r="AY157" s="55">
        <v>0.57999999999999996</v>
      </c>
      <c r="AZ157" s="55">
        <v>0.53</v>
      </c>
      <c r="BA157" s="163"/>
      <c r="BB157" s="163"/>
      <c r="BC157" s="163"/>
      <c r="BD157" s="60"/>
      <c r="BE157" s="164">
        <v>0.28000000000000003</v>
      </c>
      <c r="BF157" s="60"/>
      <c r="BG157" s="60"/>
      <c r="BH157" s="165">
        <f>AVERAGE(BD157,BE157,BF157,BG157)</f>
        <v>0.28000000000000003</v>
      </c>
      <c r="BI157" s="166">
        <v>0.34</v>
      </c>
      <c r="BJ157" s="60"/>
      <c r="BK157" s="60"/>
      <c r="BL157" s="165">
        <f>AVERAGE(BH157,BI157,BJ157,BK157)</f>
        <v>0.31000000000000005</v>
      </c>
      <c r="BM157" s="165">
        <v>0.33</v>
      </c>
      <c r="BN157" s="60"/>
      <c r="BO157" s="60"/>
      <c r="BP157" s="165">
        <f>AVERAGE(BL157,BM157,BN157,BO157)</f>
        <v>0.32000000000000006</v>
      </c>
      <c r="BQ157" s="166">
        <v>0.5</v>
      </c>
      <c r="BR157" s="60"/>
      <c r="BS157" s="60"/>
      <c r="BT157" s="166">
        <v>0.53</v>
      </c>
      <c r="BU157" s="168"/>
      <c r="BV157" s="59"/>
      <c r="BW157" s="59"/>
      <c r="BX157" s="59"/>
      <c r="BY157" s="59"/>
      <c r="BZ157" s="59"/>
      <c r="CA157" s="59"/>
      <c r="CB157" s="59"/>
      <c r="CC157" s="59"/>
      <c r="CD157" s="59"/>
    </row>
    <row r="158" spans="1:82" ht="15" customHeight="1">
      <c r="A158" s="13" t="s">
        <v>1587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 t="s">
        <v>1588</v>
      </c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9"/>
      <c r="AC158" s="19"/>
      <c r="AD158" s="19"/>
      <c r="AE158" s="19"/>
      <c r="AF158" s="117"/>
      <c r="AG158" s="19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64"/>
      <c r="BE158" s="117"/>
      <c r="BF158" s="64"/>
      <c r="BG158" s="64"/>
      <c r="BH158" s="118"/>
      <c r="BI158" s="84"/>
      <c r="BJ158" s="64"/>
      <c r="BK158" s="64"/>
      <c r="BL158" s="118"/>
      <c r="BM158" s="117"/>
      <c r="BN158" s="64"/>
      <c r="BO158" s="64"/>
      <c r="BP158" s="118"/>
      <c r="BQ158" s="84"/>
      <c r="BR158" s="64"/>
      <c r="BS158" s="64"/>
      <c r="BT158" s="64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</row>
    <row r="159" spans="1:82" s="75" customFormat="1" ht="15" customHeight="1">
      <c r="A159" s="76" t="s">
        <v>1589</v>
      </c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 t="s">
        <v>1590</v>
      </c>
      <c r="P159" s="76"/>
      <c r="Q159" s="76"/>
      <c r="R159" s="76"/>
      <c r="S159" s="76"/>
      <c r="T159" s="76" t="s">
        <v>1083</v>
      </c>
      <c r="U159" s="76"/>
      <c r="V159" s="76" t="s">
        <v>1491</v>
      </c>
      <c r="W159" s="76" t="s">
        <v>154</v>
      </c>
      <c r="X159" s="76" t="s">
        <v>179</v>
      </c>
      <c r="Y159" s="76"/>
      <c r="Z159" s="76" t="s">
        <v>376</v>
      </c>
      <c r="AA159" s="76" t="s">
        <v>1591</v>
      </c>
      <c r="AB159" s="47">
        <v>1.7</v>
      </c>
      <c r="AC159" s="47">
        <v>1.9</v>
      </c>
      <c r="AD159" s="47">
        <v>1.8</v>
      </c>
      <c r="AE159" s="47">
        <v>1.4</v>
      </c>
      <c r="AF159" s="78">
        <v>1.4</v>
      </c>
      <c r="AG159" s="47">
        <v>2</v>
      </c>
      <c r="AH159" s="79">
        <v>2</v>
      </c>
      <c r="AI159" s="79">
        <v>2.2000000000000002</v>
      </c>
      <c r="AJ159" s="79">
        <v>2</v>
      </c>
      <c r="AK159" s="47">
        <f>SUM(AG159+AH159+AI159+AJ159)</f>
        <v>8.1999999999999993</v>
      </c>
      <c r="AL159" s="22">
        <v>2.7</v>
      </c>
      <c r="AM159" s="22">
        <v>2.7</v>
      </c>
      <c r="AN159" s="22">
        <v>2.8</v>
      </c>
      <c r="AO159" s="22">
        <v>3.1</v>
      </c>
      <c r="AP159" s="159">
        <f>SUM(AL159+AM159+AN159+AO159)</f>
        <v>11.299999999999999</v>
      </c>
      <c r="AQ159" s="22">
        <v>3.4</v>
      </c>
      <c r="AR159" s="22">
        <v>3.4</v>
      </c>
      <c r="AS159" s="22">
        <v>4.4000000000000004</v>
      </c>
      <c r="AT159" s="22">
        <v>4.2249999999999996</v>
      </c>
      <c r="AU159" s="78">
        <f>SUM(AQ159+AR159+AS159+AT159)</f>
        <v>15.424999999999999</v>
      </c>
      <c r="AV159" s="22">
        <v>5</v>
      </c>
      <c r="AW159" s="22">
        <v>5.3</v>
      </c>
      <c r="AX159" s="22">
        <v>5.9</v>
      </c>
      <c r="AY159" s="22">
        <v>5.8579999999999997</v>
      </c>
      <c r="AZ159" s="22">
        <v>3.2869999999999999</v>
      </c>
      <c r="BA159" s="80"/>
      <c r="BB159" s="80"/>
      <c r="BC159" s="80"/>
      <c r="BD159" s="82"/>
      <c r="BE159" s="81">
        <v>2</v>
      </c>
      <c r="BF159" s="82"/>
      <c r="BG159" s="82"/>
      <c r="BH159" s="81">
        <f>SUM(BD159+BE159+BF159+BG159)</f>
        <v>2</v>
      </c>
      <c r="BI159" s="83">
        <v>2.7</v>
      </c>
      <c r="BJ159" s="48"/>
      <c r="BK159" s="48"/>
      <c r="BL159" s="83">
        <f>SUM(BH159+BI159+BJ159+BK159)</f>
        <v>4.7</v>
      </c>
      <c r="BM159" s="81">
        <v>3.4</v>
      </c>
      <c r="BN159" s="48"/>
      <c r="BO159" s="48"/>
      <c r="BP159" s="81">
        <f>SUM(BL159+BM159+BN159+BO159)</f>
        <v>8.1</v>
      </c>
      <c r="BQ159" s="83">
        <v>5</v>
      </c>
      <c r="BR159" s="48"/>
      <c r="BS159" s="48"/>
      <c r="BT159" s="83">
        <v>3.29</v>
      </c>
      <c r="BU159" s="77"/>
      <c r="BV159" s="77"/>
      <c r="BW159" s="77"/>
      <c r="BX159" s="77"/>
      <c r="BY159" s="14"/>
      <c r="BZ159" s="14"/>
      <c r="CA159" s="14"/>
      <c r="CB159" s="14"/>
      <c r="CC159" s="14"/>
      <c r="CD159" s="14"/>
    </row>
    <row r="160" spans="1:82" ht="15" customHeight="1">
      <c r="A160" s="13" t="s">
        <v>1592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 t="s">
        <v>1593</v>
      </c>
      <c r="P160" s="13"/>
      <c r="Q160" s="13"/>
      <c r="R160" s="13"/>
      <c r="S160" s="13"/>
      <c r="T160" s="13" t="s">
        <v>828</v>
      </c>
      <c r="U160" s="13"/>
      <c r="V160" s="13" t="s">
        <v>386</v>
      </c>
      <c r="W160" s="13" t="s">
        <v>387</v>
      </c>
      <c r="X160" s="13"/>
      <c r="Y160" s="13"/>
      <c r="Z160" s="13" t="s">
        <v>388</v>
      </c>
      <c r="AA160" s="13" t="s">
        <v>1591</v>
      </c>
      <c r="AB160" s="56">
        <v>0.11</v>
      </c>
      <c r="AC160" s="56">
        <v>0.11</v>
      </c>
      <c r="AD160" s="56">
        <v>7.0000000000000007E-2</v>
      </c>
      <c r="AE160" s="56">
        <v>0.08</v>
      </c>
      <c r="AF160" s="182">
        <v>0.08</v>
      </c>
      <c r="AG160" s="188">
        <v>0.09</v>
      </c>
      <c r="AH160" s="55">
        <v>0.09</v>
      </c>
      <c r="AI160" s="55">
        <v>0.06</v>
      </c>
      <c r="AJ160" s="55">
        <v>0.08</v>
      </c>
      <c r="AK160" s="162">
        <f>AVERAGE(AG160,AH160,AI160,AJ160)</f>
        <v>0.08</v>
      </c>
      <c r="AL160" s="55">
        <v>0.08</v>
      </c>
      <c r="AM160" s="55">
        <v>0.08</v>
      </c>
      <c r="AN160" s="55">
        <v>0.05</v>
      </c>
      <c r="AO160" s="55">
        <v>0.08</v>
      </c>
      <c r="AP160" s="162">
        <f>AVERAGE(AL160,AM160,AN160,AO160)</f>
        <v>7.2500000000000009E-2</v>
      </c>
      <c r="AQ160" s="55">
        <v>0.06</v>
      </c>
      <c r="AR160" s="55">
        <v>0.06</v>
      </c>
      <c r="AS160" s="55">
        <v>0.05</v>
      </c>
      <c r="AT160" s="55">
        <v>7.0000000000000007E-2</v>
      </c>
      <c r="AU160" s="162">
        <f>AVERAGE(AQ160,AR160,AS160,AT160)</f>
        <v>0.06</v>
      </c>
      <c r="AV160" s="55">
        <v>0.06</v>
      </c>
      <c r="AW160" s="55">
        <v>0.06</v>
      </c>
      <c r="AX160" s="55">
        <v>0.05</v>
      </c>
      <c r="AY160" s="55">
        <v>7.0000000000000007E-2</v>
      </c>
      <c r="AZ160" s="55">
        <v>0.06</v>
      </c>
      <c r="BA160" s="59"/>
      <c r="BB160" s="59"/>
      <c r="BC160" s="59"/>
      <c r="BD160" s="60"/>
      <c r="BE160" s="195">
        <v>0.09</v>
      </c>
      <c r="BF160" s="60"/>
      <c r="BG160" s="60"/>
      <c r="BH160" s="165">
        <f>AVERAGE(BD160,BE160,BF160,BG160)</f>
        <v>0.09</v>
      </c>
      <c r="BI160" s="63">
        <v>0.08</v>
      </c>
      <c r="BJ160" s="60"/>
      <c r="BK160" s="60"/>
      <c r="BL160" s="165">
        <f>AVERAGE(BH160,BI160,BJ160,BK160)</f>
        <v>8.4999999999999992E-2</v>
      </c>
      <c r="BM160" s="61">
        <v>0.06</v>
      </c>
      <c r="BN160" s="60"/>
      <c r="BO160" s="60"/>
      <c r="BP160" s="165">
        <f>AVERAGE(BL160,BM160,BN160,BO160)</f>
        <v>7.2499999999999995E-2</v>
      </c>
      <c r="BQ160" s="63">
        <v>0.06</v>
      </c>
      <c r="BR160" s="60"/>
      <c r="BS160" s="60"/>
      <c r="BT160" s="63">
        <v>0.06</v>
      </c>
      <c r="BU160" s="59"/>
      <c r="BV160" s="59"/>
      <c r="BW160" s="59"/>
      <c r="BX160" s="59"/>
      <c r="BY160" s="59"/>
      <c r="BZ160" s="59"/>
      <c r="CA160" s="59"/>
      <c r="CB160" s="59"/>
      <c r="CC160" s="59"/>
      <c r="CD160" s="59"/>
    </row>
    <row r="161" spans="1:82" ht="15" customHeight="1">
      <c r="A161" s="13" t="s">
        <v>1594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 t="s">
        <v>1595</v>
      </c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9"/>
      <c r="AC161" s="19"/>
      <c r="AD161" s="19"/>
      <c r="AE161" s="19"/>
      <c r="AF161" s="117"/>
      <c r="AG161" s="19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64"/>
      <c r="BE161" s="117"/>
      <c r="BF161" s="64"/>
      <c r="BG161" s="64"/>
      <c r="BH161" s="118"/>
      <c r="BI161" s="84"/>
      <c r="BJ161" s="64"/>
      <c r="BK161" s="64"/>
      <c r="BL161" s="118"/>
      <c r="BM161" s="117"/>
      <c r="BN161" s="64"/>
      <c r="BO161" s="64"/>
      <c r="BP161" s="118"/>
      <c r="BQ161" s="84"/>
      <c r="BR161" s="64"/>
      <c r="BS161" s="64"/>
      <c r="BT161" s="64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</row>
    <row r="162" spans="1:82" ht="15" customHeight="1">
      <c r="A162" s="13" t="s">
        <v>1596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 t="s">
        <v>1597</v>
      </c>
      <c r="P162" s="13"/>
      <c r="Q162" s="13"/>
      <c r="R162" s="13"/>
      <c r="S162" s="13"/>
      <c r="T162" s="13" t="s">
        <v>1083</v>
      </c>
      <c r="U162" s="13"/>
      <c r="V162" s="13" t="s">
        <v>1491</v>
      </c>
      <c r="W162" s="13" t="s">
        <v>154</v>
      </c>
      <c r="X162" s="13" t="s">
        <v>179</v>
      </c>
      <c r="Y162" s="13"/>
      <c r="Z162" s="13" t="s">
        <v>376</v>
      </c>
      <c r="AA162" s="13" t="s">
        <v>1598</v>
      </c>
      <c r="AB162" s="15">
        <v>1.2</v>
      </c>
      <c r="AC162" s="15">
        <v>1.6</v>
      </c>
      <c r="AD162" s="15">
        <v>2.6</v>
      </c>
      <c r="AE162" s="15">
        <v>1.9</v>
      </c>
      <c r="AF162" s="47">
        <v>1.9</v>
      </c>
      <c r="AG162" s="15">
        <v>1.7</v>
      </c>
      <c r="AH162" s="22">
        <v>2.2000000000000002</v>
      </c>
      <c r="AI162" s="22">
        <v>3.1</v>
      </c>
      <c r="AJ162" s="22">
        <v>2.2999999999999998</v>
      </c>
      <c r="AK162" s="47">
        <f>SUM(AG162+AH162+AI162+AJ162)</f>
        <v>9.3000000000000007</v>
      </c>
      <c r="AL162" s="22">
        <v>3.2</v>
      </c>
      <c r="AM162" s="22">
        <v>3.4</v>
      </c>
      <c r="AN162" s="22">
        <v>4.0999999999999996</v>
      </c>
      <c r="AO162" s="22">
        <v>3.9</v>
      </c>
      <c r="AP162" s="159">
        <f>SUM(AL162+AM162+AN162+AO162)</f>
        <v>14.6</v>
      </c>
      <c r="AQ162" s="22">
        <v>4.5</v>
      </c>
      <c r="AR162" s="22">
        <v>5.8</v>
      </c>
      <c r="AS162" s="22">
        <v>8.1</v>
      </c>
      <c r="AT162" s="22">
        <v>6.97</v>
      </c>
      <c r="AU162" s="78">
        <f>SUM(AQ162+AR162+AS162+AT162)</f>
        <v>25.369999999999997</v>
      </c>
      <c r="AV162" s="22">
        <v>6.9</v>
      </c>
      <c r="AW162" s="22">
        <v>8.4</v>
      </c>
      <c r="AX162" s="22">
        <v>11.3</v>
      </c>
      <c r="AY162" s="22">
        <v>8.8849999999999998</v>
      </c>
      <c r="AZ162" s="22">
        <v>5.2709999999999999</v>
      </c>
      <c r="BA162" s="14"/>
      <c r="BB162" s="14"/>
      <c r="BC162" s="14"/>
      <c r="BD162" s="48"/>
      <c r="BE162" s="49">
        <v>1.7</v>
      </c>
      <c r="BF162" s="48"/>
      <c r="BG162" s="48"/>
      <c r="BH162" s="49">
        <f>SUM(BD162+BE162+BF162+BG162)</f>
        <v>1.7</v>
      </c>
      <c r="BI162" s="50">
        <v>3.2</v>
      </c>
      <c r="BJ162" s="48"/>
      <c r="BK162" s="48"/>
      <c r="BL162" s="83">
        <f>SUM(BH162+BI162+BJ162+BK162)</f>
        <v>4.9000000000000004</v>
      </c>
      <c r="BM162" s="49">
        <v>4.5</v>
      </c>
      <c r="BN162" s="48"/>
      <c r="BO162" s="48"/>
      <c r="BP162" s="81">
        <f>SUM(BL162+BM162+BN162+BO162)</f>
        <v>9.4</v>
      </c>
      <c r="BQ162" s="50">
        <v>6.9</v>
      </c>
      <c r="BR162" s="48"/>
      <c r="BS162" s="48"/>
      <c r="BT162" s="49">
        <v>5.27</v>
      </c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</row>
    <row r="163" spans="1:82" ht="15" customHeight="1">
      <c r="A163" s="13" t="s">
        <v>1599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 t="s">
        <v>1600</v>
      </c>
      <c r="P163" s="13"/>
      <c r="Q163" s="13"/>
      <c r="R163" s="13"/>
      <c r="S163" s="13"/>
      <c r="T163" s="13" t="s">
        <v>828</v>
      </c>
      <c r="U163" s="13"/>
      <c r="V163" s="13" t="s">
        <v>386</v>
      </c>
      <c r="W163" s="13" t="s">
        <v>387</v>
      </c>
      <c r="X163" s="13"/>
      <c r="Y163" s="13"/>
      <c r="Z163" s="13" t="s">
        <v>388</v>
      </c>
      <c r="AA163" s="13" t="s">
        <v>1598</v>
      </c>
      <c r="AB163" s="56">
        <v>7.0000000000000007E-2</v>
      </c>
      <c r="AC163" s="56">
        <v>0.09</v>
      </c>
      <c r="AD163" s="56">
        <v>0.1</v>
      </c>
      <c r="AE163" s="56">
        <v>0.11</v>
      </c>
      <c r="AF163" s="182">
        <v>0.11</v>
      </c>
      <c r="AG163" s="56">
        <v>0.09</v>
      </c>
      <c r="AH163" s="52">
        <v>0.1</v>
      </c>
      <c r="AI163" s="55">
        <v>0.09</v>
      </c>
      <c r="AJ163" s="55">
        <v>0.1</v>
      </c>
      <c r="AK163" s="162">
        <f>AVERAGE(AG163,AH163,AI163,AJ163)</f>
        <v>9.5000000000000001E-2</v>
      </c>
      <c r="AL163" s="55">
        <v>0.1</v>
      </c>
      <c r="AM163" s="55">
        <v>0.1</v>
      </c>
      <c r="AN163" s="55">
        <v>0.08</v>
      </c>
      <c r="AO163" s="55">
        <v>0.1</v>
      </c>
      <c r="AP163" s="162">
        <f>AVERAGE(AL163,AM163,AN163,AO163)</f>
        <v>9.5000000000000001E-2</v>
      </c>
      <c r="AQ163" s="55">
        <v>0.09</v>
      </c>
      <c r="AR163" s="55">
        <v>0.1</v>
      </c>
      <c r="AS163" s="55">
        <v>0.1</v>
      </c>
      <c r="AT163" s="55">
        <v>0.11</v>
      </c>
      <c r="AU163" s="162">
        <f>AVERAGE(AQ163,AR163,AS163,AT163)</f>
        <v>0.1</v>
      </c>
      <c r="AV163" s="55">
        <v>0.08</v>
      </c>
      <c r="AW163" s="55">
        <v>0.1</v>
      </c>
      <c r="AX163" s="55">
        <v>0.1</v>
      </c>
      <c r="AY163" s="55">
        <v>0.09</v>
      </c>
      <c r="AZ163" s="55">
        <v>0.09</v>
      </c>
      <c r="BA163" s="59"/>
      <c r="BB163" s="59"/>
      <c r="BC163" s="59"/>
      <c r="BD163" s="60"/>
      <c r="BE163" s="62">
        <v>0.09</v>
      </c>
      <c r="BF163" s="60"/>
      <c r="BG163" s="60"/>
      <c r="BH163" s="165">
        <f>AVERAGE(BD163,BE163,BF163,BG163)</f>
        <v>0.09</v>
      </c>
      <c r="BI163" s="61">
        <v>0.1</v>
      </c>
      <c r="BJ163" s="60"/>
      <c r="BK163" s="60"/>
      <c r="BL163" s="165">
        <f>AVERAGE(BH163,BI163,BJ163,BK163)</f>
        <v>9.5000000000000001E-2</v>
      </c>
      <c r="BM163" s="61">
        <v>0.09</v>
      </c>
      <c r="BN163" s="60"/>
      <c r="BO163" s="60"/>
      <c r="BP163" s="165">
        <f>AVERAGE(BL163,BM163,BN163,BO163)</f>
        <v>9.2499999999999999E-2</v>
      </c>
      <c r="BQ163" s="63">
        <v>0.08</v>
      </c>
      <c r="BR163" s="60"/>
      <c r="BS163" s="60"/>
      <c r="BT163" s="61">
        <v>0.09</v>
      </c>
      <c r="BU163" s="59"/>
      <c r="BV163" s="59"/>
      <c r="BW163" s="59"/>
      <c r="BX163" s="59"/>
      <c r="BY163" s="59"/>
      <c r="BZ163" s="59"/>
      <c r="CA163" s="59"/>
      <c r="CB163" s="59"/>
      <c r="CC163" s="59"/>
      <c r="CD163" s="59"/>
    </row>
    <row r="164" spans="1:82" ht="15" customHeight="1">
      <c r="A164" s="13" t="s">
        <v>1601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 t="s">
        <v>1602</v>
      </c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9"/>
      <c r="AC164" s="19"/>
      <c r="AD164" s="19"/>
      <c r="AE164" s="19"/>
      <c r="AF164" s="117"/>
      <c r="AG164" s="19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64"/>
      <c r="BE164" s="117"/>
      <c r="BF164" s="64"/>
      <c r="BG164" s="64"/>
      <c r="BH164" s="118"/>
      <c r="BI164" s="84"/>
      <c r="BJ164" s="64"/>
      <c r="BK164" s="64"/>
      <c r="BL164" s="118"/>
      <c r="BM164" s="117"/>
      <c r="BN164" s="64"/>
      <c r="BO164" s="64"/>
      <c r="BP164" s="118"/>
      <c r="BQ164" s="84"/>
      <c r="BR164" s="64"/>
      <c r="BS164" s="64"/>
      <c r="BT164" s="64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</row>
    <row r="165" spans="1:82" s="75" customFormat="1" ht="15" customHeight="1">
      <c r="A165" s="76" t="s">
        <v>1603</v>
      </c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 t="s">
        <v>1604</v>
      </c>
      <c r="P165" s="76"/>
      <c r="Q165" s="76"/>
      <c r="R165" s="76"/>
      <c r="S165" s="76"/>
      <c r="T165" s="76" t="s">
        <v>1083</v>
      </c>
      <c r="U165" s="76"/>
      <c r="V165" s="76" t="s">
        <v>1491</v>
      </c>
      <c r="W165" s="76" t="s">
        <v>154</v>
      </c>
      <c r="X165" s="76" t="s">
        <v>179</v>
      </c>
      <c r="Y165" s="76"/>
      <c r="Z165" s="76" t="s">
        <v>376</v>
      </c>
      <c r="AA165" s="76" t="s">
        <v>1605</v>
      </c>
      <c r="AB165" s="47">
        <v>0.8</v>
      </c>
      <c r="AC165" s="47">
        <v>1</v>
      </c>
      <c r="AD165" s="47">
        <v>1.2</v>
      </c>
      <c r="AE165" s="47">
        <v>1.1000000000000001</v>
      </c>
      <c r="AF165" s="78">
        <v>1.1000000000000001</v>
      </c>
      <c r="AG165" s="47">
        <v>1</v>
      </c>
      <c r="AH165" s="79">
        <v>1.1000000000000001</v>
      </c>
      <c r="AI165" s="79">
        <v>1.7</v>
      </c>
      <c r="AJ165" s="79">
        <v>1</v>
      </c>
      <c r="AK165" s="47">
        <f>SUM(AG165+AH165+AI165+AJ165)</f>
        <v>4.8</v>
      </c>
      <c r="AL165" s="22">
        <v>1.7</v>
      </c>
      <c r="AM165" s="22">
        <v>1.7</v>
      </c>
      <c r="AN165" s="22">
        <v>2.1</v>
      </c>
      <c r="AO165" s="22">
        <v>2.2000000000000002</v>
      </c>
      <c r="AP165" s="159">
        <f>SUM(AL165+AM165+AN165+AO165)</f>
        <v>7.7</v>
      </c>
      <c r="AQ165" s="22">
        <v>2.5</v>
      </c>
      <c r="AR165" s="22">
        <v>2.2999999999999998</v>
      </c>
      <c r="AS165" s="22">
        <v>3.1</v>
      </c>
      <c r="AT165" s="22">
        <v>3.1080000000000001</v>
      </c>
      <c r="AU165" s="78">
        <f>SUM(AQ165+AR165+AS165+AT165)</f>
        <v>11.008000000000001</v>
      </c>
      <c r="AV165" s="22">
        <v>2.7</v>
      </c>
      <c r="AW165" s="22">
        <v>3.1</v>
      </c>
      <c r="AX165" s="22">
        <v>4.3</v>
      </c>
      <c r="AY165" s="22">
        <v>6.0179999999999998</v>
      </c>
      <c r="AZ165" s="22">
        <v>2.3980000000000001</v>
      </c>
      <c r="BA165" s="80"/>
      <c r="BB165" s="80"/>
      <c r="BC165" s="80"/>
      <c r="BD165" s="82"/>
      <c r="BE165" s="81">
        <v>1</v>
      </c>
      <c r="BF165" s="82"/>
      <c r="BG165" s="82"/>
      <c r="BH165" s="81">
        <f>SUM(BD165+BE165+BF165+BG165)</f>
        <v>1</v>
      </c>
      <c r="BI165" s="83">
        <v>1.7</v>
      </c>
      <c r="BJ165" s="48"/>
      <c r="BK165" s="48"/>
      <c r="BL165" s="83">
        <f>SUM(BH165+BI165+BJ165+BK165)</f>
        <v>2.7</v>
      </c>
      <c r="BM165" s="81">
        <v>2.5</v>
      </c>
      <c r="BN165" s="48"/>
      <c r="BO165" s="48"/>
      <c r="BP165" s="81">
        <f>SUM(BL165+BM165+BN165+BO165)</f>
        <v>5.2</v>
      </c>
      <c r="BQ165" s="83">
        <v>2.7</v>
      </c>
      <c r="BR165" s="48"/>
      <c r="BS165" s="48"/>
      <c r="BT165" s="83">
        <v>2.4</v>
      </c>
      <c r="BU165" s="77"/>
      <c r="BV165" s="77"/>
      <c r="BW165" s="77"/>
      <c r="BX165" s="77"/>
      <c r="BY165" s="14"/>
      <c r="BZ165" s="14"/>
      <c r="CA165" s="14"/>
      <c r="CB165" s="14"/>
      <c r="CC165" s="14"/>
      <c r="CD165" s="14"/>
    </row>
    <row r="166" spans="1:82" ht="15" customHeight="1">
      <c r="A166" s="13" t="s">
        <v>1606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 t="s">
        <v>1607</v>
      </c>
      <c r="P166" s="13"/>
      <c r="Q166" s="13"/>
      <c r="R166" s="13"/>
      <c r="S166" s="13"/>
      <c r="T166" s="13" t="s">
        <v>828</v>
      </c>
      <c r="U166" s="13"/>
      <c r="V166" s="13" t="s">
        <v>386</v>
      </c>
      <c r="W166" s="13" t="s">
        <v>387</v>
      </c>
      <c r="X166" s="13"/>
      <c r="Y166" s="13"/>
      <c r="Z166" s="13" t="s">
        <v>388</v>
      </c>
      <c r="AA166" s="13" t="s">
        <v>1605</v>
      </c>
      <c r="AB166" s="56">
        <v>0.05</v>
      </c>
      <c r="AC166" s="56">
        <v>0.06</v>
      </c>
      <c r="AD166" s="56">
        <v>0.05</v>
      </c>
      <c r="AE166" s="56">
        <v>0.06</v>
      </c>
      <c r="AF166" s="182">
        <v>0.06</v>
      </c>
      <c r="AG166" s="56">
        <v>0.05</v>
      </c>
      <c r="AH166" s="52">
        <v>0.05</v>
      </c>
      <c r="AI166" s="55">
        <v>0.06</v>
      </c>
      <c r="AJ166" s="55">
        <v>0.04</v>
      </c>
      <c r="AK166" s="162">
        <f>AVERAGE(AG166,AH166,AI166,AJ166)</f>
        <v>0.05</v>
      </c>
      <c r="AL166" s="55">
        <v>0.06</v>
      </c>
      <c r="AM166" s="55">
        <v>0.05</v>
      </c>
      <c r="AN166" s="55">
        <v>0.04</v>
      </c>
      <c r="AO166" s="55">
        <v>0.06</v>
      </c>
      <c r="AP166" s="162">
        <f>AVERAGE(AL166,AM166,AN166,AO166)</f>
        <v>5.2499999999999998E-2</v>
      </c>
      <c r="AQ166" s="55">
        <v>0.05</v>
      </c>
      <c r="AR166" s="55">
        <v>0.04</v>
      </c>
      <c r="AS166" s="55">
        <v>0.04</v>
      </c>
      <c r="AT166" s="55">
        <v>0.05</v>
      </c>
      <c r="AU166" s="162">
        <f>AVERAGE(AQ166,AR166,AS166,AT166)</f>
        <v>4.4999999999999998E-2</v>
      </c>
      <c r="AV166" s="55">
        <v>0.03</v>
      </c>
      <c r="AW166" s="55">
        <v>0.04</v>
      </c>
      <c r="AX166" s="55">
        <v>0.04</v>
      </c>
      <c r="AY166" s="55">
        <v>0.06</v>
      </c>
      <c r="AZ166" s="55">
        <v>0.04</v>
      </c>
      <c r="BA166" s="59"/>
      <c r="BB166" s="59"/>
      <c r="BC166" s="59"/>
      <c r="BD166" s="60"/>
      <c r="BE166" s="62">
        <v>0.05</v>
      </c>
      <c r="BF166" s="60"/>
      <c r="BG166" s="60"/>
      <c r="BH166" s="165">
        <f>AVERAGE(BD166,BE166,BF166,BG166)</f>
        <v>0.05</v>
      </c>
      <c r="BI166" s="63">
        <v>0.06</v>
      </c>
      <c r="BJ166" s="60"/>
      <c r="BK166" s="60"/>
      <c r="BL166" s="165">
        <f>AVERAGE(BH166,BI166,BJ166,BK166)</f>
        <v>5.5E-2</v>
      </c>
      <c r="BM166" s="61">
        <v>0.05</v>
      </c>
      <c r="BN166" s="60"/>
      <c r="BO166" s="60"/>
      <c r="BP166" s="165">
        <f>AVERAGE(BL166,BM166,BN166,BO166)</f>
        <v>5.2500000000000005E-2</v>
      </c>
      <c r="BQ166" s="63">
        <v>0.03</v>
      </c>
      <c r="BR166" s="60"/>
      <c r="BS166" s="60"/>
      <c r="BT166" s="63">
        <v>0.04</v>
      </c>
      <c r="BU166" s="59"/>
      <c r="BV166" s="59"/>
      <c r="BW166" s="59"/>
      <c r="BX166" s="59"/>
      <c r="BY166" s="59"/>
      <c r="BZ166" s="59"/>
      <c r="CA166" s="59"/>
      <c r="CB166" s="59"/>
      <c r="CC166" s="59"/>
      <c r="CD166" s="59"/>
    </row>
    <row r="167" spans="1:82" ht="15" customHeight="1">
      <c r="A167" s="13" t="s">
        <v>1608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 t="s">
        <v>1609</v>
      </c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8"/>
      <c r="AC167" s="18"/>
      <c r="AD167" s="18"/>
      <c r="AE167" s="18"/>
      <c r="AF167" s="18"/>
      <c r="AG167" s="19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64"/>
      <c r="BE167" s="117"/>
      <c r="BF167" s="64"/>
      <c r="BG167" s="64"/>
      <c r="BH167" s="118"/>
      <c r="BI167" s="84"/>
      <c r="BJ167" s="64"/>
      <c r="BK167" s="64"/>
      <c r="BL167" s="118"/>
      <c r="BM167" s="117"/>
      <c r="BN167" s="64"/>
      <c r="BO167" s="64"/>
      <c r="BP167" s="118"/>
      <c r="BQ167" s="84"/>
      <c r="BR167" s="64"/>
      <c r="BS167" s="64"/>
      <c r="BT167" s="64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</row>
    <row r="168" spans="1:82" ht="15" customHeight="1">
      <c r="A168" s="13" t="s">
        <v>1610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 t="s">
        <v>1611</v>
      </c>
      <c r="P168" s="13"/>
      <c r="Q168" s="13"/>
      <c r="R168" s="13"/>
      <c r="S168" s="13"/>
      <c r="T168" s="13" t="s">
        <v>148</v>
      </c>
      <c r="U168" s="13"/>
      <c r="V168" s="13" t="s">
        <v>153</v>
      </c>
      <c r="W168" s="13" t="s">
        <v>154</v>
      </c>
      <c r="X168" s="13" t="s">
        <v>155</v>
      </c>
      <c r="Y168" s="13"/>
      <c r="Z168" s="13" t="s">
        <v>376</v>
      </c>
      <c r="AA168" s="13" t="s">
        <v>1612</v>
      </c>
      <c r="AB168" s="15">
        <v>10.6</v>
      </c>
      <c r="AC168" s="15">
        <v>8.9</v>
      </c>
      <c r="AD168" s="15">
        <v>22.9</v>
      </c>
      <c r="AE168" s="15">
        <v>5.7</v>
      </c>
      <c r="AF168" s="15">
        <v>48.1</v>
      </c>
      <c r="AG168" s="15">
        <v>9.5</v>
      </c>
      <c r="AH168" s="22">
        <v>13.6</v>
      </c>
      <c r="AI168" s="22">
        <v>23.7</v>
      </c>
      <c r="AJ168" s="22">
        <v>4.4000000000000004</v>
      </c>
      <c r="AK168" s="22">
        <v>51.3</v>
      </c>
      <c r="AL168" s="22">
        <v>12.7</v>
      </c>
      <c r="AM168" s="22">
        <v>13.9</v>
      </c>
      <c r="AN168" s="22">
        <v>34.1</v>
      </c>
      <c r="AO168" s="22">
        <v>8</v>
      </c>
      <c r="AP168" s="159">
        <f>SUM(AL168+AM168+AN168+AO168)</f>
        <v>68.7</v>
      </c>
      <c r="AQ168" s="26">
        <v>22.7</v>
      </c>
      <c r="AR168" s="26">
        <v>22.1</v>
      </c>
      <c r="AS168" s="26">
        <v>46.4</v>
      </c>
      <c r="AT168" s="115">
        <v>8.7669999999999995</v>
      </c>
      <c r="AU168" s="78">
        <v>99.995999999999995</v>
      </c>
      <c r="AV168" s="22">
        <v>26.4</v>
      </c>
      <c r="AW168" s="22">
        <v>16</v>
      </c>
      <c r="AX168" s="22">
        <v>51.4</v>
      </c>
      <c r="AY168" s="22">
        <v>10.714</v>
      </c>
      <c r="AZ168" s="22">
        <v>104.47799999999999</v>
      </c>
      <c r="BA168" s="14"/>
      <c r="BB168" s="14"/>
      <c r="BC168" s="14"/>
      <c r="BD168" s="49"/>
      <c r="BE168" s="49">
        <v>9.5</v>
      </c>
      <c r="BF168" s="48"/>
      <c r="BG168" s="48"/>
      <c r="BH168" s="49">
        <v>51.3</v>
      </c>
      <c r="BI168" s="50">
        <v>12.7</v>
      </c>
      <c r="BJ168" s="48"/>
      <c r="BK168" s="48"/>
      <c r="BL168" s="83">
        <f>SUM(BH168+BI168+BJ168+BK168)</f>
        <v>64</v>
      </c>
      <c r="BM168" s="192">
        <v>22.7</v>
      </c>
      <c r="BN168" s="48"/>
      <c r="BO168" s="48"/>
      <c r="BP168" s="81">
        <f>SUM(BL168+BM168+BN168+BO168)</f>
        <v>86.7</v>
      </c>
      <c r="BQ168" s="50">
        <v>26.4</v>
      </c>
      <c r="BR168" s="48"/>
      <c r="BS168" s="48"/>
      <c r="BT168" s="49">
        <v>104.48</v>
      </c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</row>
    <row r="169" spans="1:82" ht="15" customHeight="1">
      <c r="A169" s="13" t="s">
        <v>1613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 t="s">
        <v>1614</v>
      </c>
      <c r="P169" s="13"/>
      <c r="Q169" s="13"/>
      <c r="R169" s="13"/>
      <c r="S169" s="13"/>
      <c r="T169" s="13" t="s">
        <v>828</v>
      </c>
      <c r="U169" s="13"/>
      <c r="V169" s="13" t="s">
        <v>386</v>
      </c>
      <c r="W169" s="13" t="s">
        <v>387</v>
      </c>
      <c r="X169" s="13"/>
      <c r="Y169" s="13"/>
      <c r="Z169" s="13" t="s">
        <v>388</v>
      </c>
      <c r="AA169" s="13" t="s">
        <v>1615</v>
      </c>
      <c r="AB169" s="56">
        <v>0.67</v>
      </c>
      <c r="AC169" s="169">
        <v>0.53</v>
      </c>
      <c r="AD169" s="169">
        <v>0.88</v>
      </c>
      <c r="AE169" s="56">
        <v>0.33</v>
      </c>
      <c r="AF169" s="169">
        <v>0.63</v>
      </c>
      <c r="AG169" s="56">
        <v>0.47</v>
      </c>
      <c r="AH169" s="55">
        <v>0.61</v>
      </c>
      <c r="AI169" s="55">
        <v>0.69</v>
      </c>
      <c r="AJ169" s="55">
        <v>0.18</v>
      </c>
      <c r="AK169" s="55">
        <v>0.51</v>
      </c>
      <c r="AL169" s="55">
        <v>0.4</v>
      </c>
      <c r="AM169" s="55">
        <v>0.41</v>
      </c>
      <c r="AN169" s="59"/>
      <c r="AO169" s="59"/>
      <c r="AP169" s="162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61"/>
      <c r="BE169" s="62">
        <v>0.47</v>
      </c>
      <c r="BF169" s="60"/>
      <c r="BG169" s="60"/>
      <c r="BH169" s="61">
        <v>0.51</v>
      </c>
      <c r="BI169" s="63">
        <v>0.4</v>
      </c>
      <c r="BJ169" s="60"/>
      <c r="BK169" s="60"/>
      <c r="BL169" s="61"/>
      <c r="BM169" s="58"/>
      <c r="BN169" s="60"/>
      <c r="BO169" s="60"/>
      <c r="BP169" s="61"/>
      <c r="BQ169" s="161"/>
      <c r="BR169" s="60"/>
      <c r="BS169" s="60"/>
      <c r="BT169" s="60"/>
      <c r="BU169" s="59"/>
      <c r="BV169" s="59"/>
      <c r="BW169" s="59"/>
      <c r="BX169" s="59"/>
      <c r="BY169" s="59"/>
      <c r="BZ169" s="59"/>
      <c r="CA169" s="59"/>
      <c r="CB169" s="59"/>
      <c r="CC169" s="59"/>
      <c r="CD169" s="59"/>
    </row>
    <row r="170" spans="1:82" ht="15" customHeight="1">
      <c r="A170" s="13" t="s">
        <v>1616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 t="s">
        <v>1617</v>
      </c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9"/>
      <c r="AC170" s="19"/>
      <c r="AD170" s="19"/>
      <c r="AE170" s="19"/>
      <c r="AF170" s="19"/>
      <c r="AG170" s="19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18"/>
      <c r="BE170" s="117"/>
      <c r="BF170" s="64"/>
      <c r="BG170" s="64"/>
      <c r="BH170" s="118"/>
      <c r="BI170" s="84"/>
      <c r="BJ170" s="64"/>
      <c r="BK170" s="64"/>
      <c r="BL170" s="118"/>
      <c r="BM170" s="117"/>
      <c r="BN170" s="64"/>
      <c r="BO170" s="64"/>
      <c r="BP170" s="118"/>
      <c r="BQ170" s="84"/>
      <c r="BR170" s="64"/>
      <c r="BS170" s="64"/>
      <c r="BT170" s="64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</row>
    <row r="171" spans="1:82" s="75" customFormat="1" ht="15" customHeight="1">
      <c r="A171" s="76" t="s">
        <v>1618</v>
      </c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 t="s">
        <v>1619</v>
      </c>
      <c r="P171" s="76"/>
      <c r="Q171" s="76"/>
      <c r="R171" s="76"/>
      <c r="S171" s="76"/>
      <c r="T171" s="76" t="s">
        <v>148</v>
      </c>
      <c r="U171" s="76"/>
      <c r="V171" s="76" t="s">
        <v>153</v>
      </c>
      <c r="W171" s="76" t="s">
        <v>154</v>
      </c>
      <c r="X171" s="76" t="s">
        <v>179</v>
      </c>
      <c r="Y171" s="76"/>
      <c r="Z171" s="76" t="s">
        <v>443</v>
      </c>
      <c r="AA171" s="76" t="s">
        <v>1620</v>
      </c>
      <c r="AB171" s="196"/>
      <c r="AC171" s="196"/>
      <c r="AD171" s="196"/>
      <c r="AE171" s="196"/>
      <c r="AF171" s="196"/>
      <c r="AG171" s="196"/>
      <c r="AH171" s="196"/>
      <c r="AI171" s="196"/>
      <c r="AJ171" s="196"/>
      <c r="AK171" s="196"/>
      <c r="AL171" s="196"/>
      <c r="AM171" s="196"/>
      <c r="AN171" s="196"/>
      <c r="AO171" s="196"/>
      <c r="AP171" s="196"/>
      <c r="AQ171" s="196"/>
      <c r="AR171" s="79">
        <v>5.3</v>
      </c>
      <c r="AS171" s="79">
        <v>6.4</v>
      </c>
      <c r="AT171" s="196"/>
      <c r="AU171" s="196"/>
      <c r="AV171" s="196"/>
      <c r="AW171" s="79">
        <v>11.6</v>
      </c>
      <c r="AX171" s="22">
        <v>10</v>
      </c>
      <c r="AY171" s="22">
        <v>6.5369999999999999</v>
      </c>
      <c r="AZ171" s="22">
        <v>35.481999999999999</v>
      </c>
      <c r="BA171" s="82"/>
      <c r="BB171" s="82"/>
      <c r="BC171" s="82"/>
      <c r="BD171" s="82"/>
      <c r="BE171" s="82"/>
      <c r="BF171" s="82"/>
      <c r="BG171" s="82"/>
      <c r="BH171" s="82"/>
      <c r="BI171" s="82"/>
      <c r="BJ171" s="82"/>
      <c r="BK171" s="82"/>
      <c r="BL171" s="82"/>
      <c r="BM171" s="82"/>
      <c r="BN171" s="82"/>
      <c r="BO171" s="82"/>
      <c r="BP171" s="82"/>
      <c r="BQ171" s="82"/>
      <c r="BR171" s="82"/>
      <c r="BS171" s="48"/>
      <c r="BT171" s="83">
        <v>35.479999999999997</v>
      </c>
      <c r="BU171" s="196"/>
      <c r="BV171" s="196"/>
      <c r="BW171" s="196"/>
      <c r="BX171" s="196"/>
      <c r="BY171" s="196"/>
      <c r="BZ171" s="196"/>
      <c r="CA171" s="196"/>
      <c r="CB171" s="196"/>
      <c r="CC171" s="196"/>
      <c r="CD171" s="14"/>
    </row>
    <row r="172" spans="1:82" s="75" customFormat="1" ht="15" customHeight="1">
      <c r="A172" s="76" t="s">
        <v>1621</v>
      </c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 t="s">
        <v>1622</v>
      </c>
      <c r="P172" s="76"/>
      <c r="Q172" s="76"/>
      <c r="R172" s="76"/>
      <c r="S172" s="76"/>
      <c r="T172" s="76" t="s">
        <v>148</v>
      </c>
      <c r="U172" s="76"/>
      <c r="V172" s="76" t="s">
        <v>153</v>
      </c>
      <c r="W172" s="76" t="s">
        <v>154</v>
      </c>
      <c r="X172" s="76" t="s">
        <v>179</v>
      </c>
      <c r="Y172" s="76"/>
      <c r="Z172" s="76" t="s">
        <v>443</v>
      </c>
      <c r="AA172" s="76" t="s">
        <v>1623</v>
      </c>
      <c r="AB172" s="196"/>
      <c r="AC172" s="196"/>
      <c r="AD172" s="196"/>
      <c r="AE172" s="196"/>
      <c r="AF172" s="196"/>
      <c r="AG172" s="196"/>
      <c r="AH172" s="196"/>
      <c r="AI172" s="196"/>
      <c r="AJ172" s="196"/>
      <c r="AK172" s="196"/>
      <c r="AL172" s="196"/>
      <c r="AM172" s="196"/>
      <c r="AN172" s="196"/>
      <c r="AO172" s="196"/>
      <c r="AP172" s="196"/>
      <c r="AQ172" s="196"/>
      <c r="AR172" s="79">
        <v>2.7</v>
      </c>
      <c r="AS172" s="79">
        <v>2.6</v>
      </c>
      <c r="AT172" s="196"/>
      <c r="AU172" s="196"/>
      <c r="AV172" s="196"/>
      <c r="AW172" s="79">
        <v>3.7</v>
      </c>
      <c r="AX172" s="22">
        <v>3.5</v>
      </c>
      <c r="AY172" s="22">
        <v>2.1509999999999998</v>
      </c>
      <c r="AZ172" s="22">
        <v>14.161</v>
      </c>
      <c r="BA172" s="82"/>
      <c r="BB172" s="82"/>
      <c r="BC172" s="82"/>
      <c r="BD172" s="82"/>
      <c r="BE172" s="82"/>
      <c r="BF172" s="82"/>
      <c r="BG172" s="82"/>
      <c r="BH172" s="82"/>
      <c r="BI172" s="82"/>
      <c r="BJ172" s="82"/>
      <c r="BK172" s="82"/>
      <c r="BL172" s="82"/>
      <c r="BM172" s="82"/>
      <c r="BN172" s="82"/>
      <c r="BO172" s="82"/>
      <c r="BP172" s="82"/>
      <c r="BQ172" s="82"/>
      <c r="BR172" s="82"/>
      <c r="BS172" s="48"/>
      <c r="BT172" s="83">
        <v>14.16</v>
      </c>
      <c r="BU172" s="196"/>
      <c r="BV172" s="196"/>
      <c r="BW172" s="196"/>
      <c r="BX172" s="196"/>
      <c r="BY172" s="196"/>
      <c r="BZ172" s="196"/>
      <c r="CA172" s="196"/>
      <c r="CB172" s="196"/>
      <c r="CC172" s="196"/>
      <c r="CD172" s="14"/>
    </row>
    <row r="173" spans="1:82" ht="15" customHeight="1">
      <c r="A173" s="13" t="s">
        <v>1624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 t="s">
        <v>1625</v>
      </c>
      <c r="P173" s="13"/>
      <c r="Q173" s="13"/>
      <c r="R173" s="13"/>
      <c r="S173" s="13"/>
      <c r="T173" s="13" t="s">
        <v>148</v>
      </c>
      <c r="U173" s="13"/>
      <c r="V173" s="13" t="s">
        <v>153</v>
      </c>
      <c r="W173" s="13" t="s">
        <v>154</v>
      </c>
      <c r="X173" s="13" t="s">
        <v>155</v>
      </c>
      <c r="Y173" s="13"/>
      <c r="Z173" s="13" t="s">
        <v>376</v>
      </c>
      <c r="AA173" s="13" t="s">
        <v>1626</v>
      </c>
      <c r="AB173" s="15">
        <v>1.2</v>
      </c>
      <c r="AC173" s="15">
        <v>1.7</v>
      </c>
      <c r="AD173" s="15">
        <v>1.2</v>
      </c>
      <c r="AE173" s="15">
        <v>0.7</v>
      </c>
      <c r="AF173" s="47">
        <f>SUM(AB173+AC173+AD173+AE173)</f>
        <v>4.8</v>
      </c>
      <c r="AG173" s="15">
        <v>1.1000000000000001</v>
      </c>
      <c r="AH173" s="22">
        <v>1.3</v>
      </c>
      <c r="AI173" s="22">
        <v>2.4</v>
      </c>
      <c r="AJ173" s="22">
        <v>0.7</v>
      </c>
      <c r="AK173" s="14">
        <f>SUM(AG173+AH173+AI173+AJ173)</f>
        <v>5.5000000000000009</v>
      </c>
      <c r="AL173" s="22">
        <v>2.8</v>
      </c>
      <c r="AM173" s="22">
        <v>3.3</v>
      </c>
      <c r="AN173" s="22">
        <v>3.2</v>
      </c>
      <c r="AO173" s="22">
        <v>2.8</v>
      </c>
      <c r="AP173" s="159">
        <f>SUM(AL173+AM173+AN173+AO173)</f>
        <v>12.100000000000001</v>
      </c>
      <c r="AQ173" s="22">
        <v>3.2</v>
      </c>
      <c r="AR173" s="115">
        <v>8</v>
      </c>
      <c r="AS173" s="22">
        <v>9</v>
      </c>
      <c r="AT173" s="22">
        <v>5.6</v>
      </c>
      <c r="AU173" s="78">
        <f>SUM(AQ173+AR173+AS173+AT173)</f>
        <v>25.799999999999997</v>
      </c>
      <c r="AV173" s="22">
        <v>9.8000000000000007</v>
      </c>
      <c r="AW173" s="14">
        <f>AW171+AW172</f>
        <v>15.3</v>
      </c>
      <c r="AX173" s="91">
        <f>AX171+AX172</f>
        <v>13.5</v>
      </c>
      <c r="AY173" s="91">
        <f>AY171+AY172</f>
        <v>8.6879999999999988</v>
      </c>
      <c r="AZ173" s="91">
        <f>AZ171+AZ172</f>
        <v>49.643000000000001</v>
      </c>
      <c r="BA173" s="14"/>
      <c r="BB173" s="14"/>
      <c r="BC173" s="14"/>
      <c r="BD173" s="49"/>
      <c r="BE173" s="49">
        <v>1.1000000000000001</v>
      </c>
      <c r="BF173" s="48"/>
      <c r="BG173" s="48"/>
      <c r="BH173" s="49">
        <f>SUM(BD173+BE173+BF173+BG173)</f>
        <v>1.1000000000000001</v>
      </c>
      <c r="BI173" s="50">
        <v>2.8</v>
      </c>
      <c r="BJ173" s="48"/>
      <c r="BK173" s="48"/>
      <c r="BL173" s="83">
        <f>SUM(BH173+BI173+BJ173+BK173)</f>
        <v>3.9</v>
      </c>
      <c r="BM173" s="49">
        <v>3.2</v>
      </c>
      <c r="BN173" s="48"/>
      <c r="BO173" s="48"/>
      <c r="BP173" s="81">
        <f>SUM(BL173+BM173+BN173+BO173)</f>
        <v>7.1</v>
      </c>
      <c r="BQ173" s="50">
        <v>9.8000000000000007</v>
      </c>
      <c r="BR173" s="48"/>
      <c r="BS173" s="48"/>
      <c r="BT173" s="50">
        <f>BT171+BT172</f>
        <v>49.64</v>
      </c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</row>
    <row r="174" spans="1:82" ht="15" customHeight="1">
      <c r="A174" s="13" t="s">
        <v>1627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 t="s">
        <v>1628</v>
      </c>
      <c r="P174" s="13"/>
      <c r="Q174" s="13"/>
      <c r="R174" s="13"/>
      <c r="S174" s="13"/>
      <c r="T174" s="13" t="s">
        <v>148</v>
      </c>
      <c r="U174" s="13"/>
      <c r="V174" s="13" t="s">
        <v>153</v>
      </c>
      <c r="W174" s="13" t="s">
        <v>154</v>
      </c>
      <c r="X174" s="13" t="s">
        <v>155</v>
      </c>
      <c r="Y174" s="13"/>
      <c r="Z174" s="13" t="s">
        <v>376</v>
      </c>
      <c r="AA174" s="32" t="s">
        <v>1629</v>
      </c>
      <c r="AB174" s="15">
        <v>0.1</v>
      </c>
      <c r="AC174" s="15">
        <v>1.7</v>
      </c>
      <c r="AD174" s="15">
        <v>0.3</v>
      </c>
      <c r="AE174" s="15">
        <v>0.8</v>
      </c>
      <c r="AF174" s="47">
        <f>SUM(AB174+AC174+AD174+AE174)</f>
        <v>2.9000000000000004</v>
      </c>
      <c r="AG174" s="15">
        <v>0.7</v>
      </c>
      <c r="AH174" s="22">
        <v>1.9</v>
      </c>
      <c r="AI174" s="22">
        <v>2.5</v>
      </c>
      <c r="AJ174" s="22">
        <v>0.3</v>
      </c>
      <c r="AK174" s="77">
        <f>SUM(AG174+AH174+AI174+AJ174)</f>
        <v>5.3999999999999995</v>
      </c>
      <c r="AL174" s="22">
        <v>0.5</v>
      </c>
      <c r="AM174" s="22">
        <v>0.3</v>
      </c>
      <c r="AN174" s="22">
        <v>4.0999999999999996</v>
      </c>
      <c r="AO174" s="22">
        <v>0.6</v>
      </c>
      <c r="AP174" s="159">
        <f>SUM(AL174+AM174+AN174+AO174)</f>
        <v>5.4999999999999991</v>
      </c>
      <c r="AQ174" s="22">
        <v>0.4</v>
      </c>
      <c r="AR174" s="22">
        <v>0.7</v>
      </c>
      <c r="AS174" s="22">
        <v>1.4</v>
      </c>
      <c r="AT174" s="22">
        <v>1.5</v>
      </c>
      <c r="AU174" s="78">
        <f>SUM(AQ174+AR174+AS174+AT174)</f>
        <v>4</v>
      </c>
      <c r="AV174" s="22">
        <v>1.4</v>
      </c>
      <c r="AW174" s="22">
        <v>0.8</v>
      </c>
      <c r="AX174" s="22">
        <v>0.1</v>
      </c>
      <c r="AY174" s="22">
        <v>8.49</v>
      </c>
      <c r="AZ174" s="22">
        <v>3.1459999999999999</v>
      </c>
      <c r="BA174" s="14"/>
      <c r="BB174" s="14"/>
      <c r="BC174" s="14"/>
      <c r="BD174" s="49"/>
      <c r="BE174" s="49">
        <v>0.7</v>
      </c>
      <c r="BF174" s="48"/>
      <c r="BG174" s="48"/>
      <c r="BH174" s="49">
        <f>SUM(BD174+BE174+BF174+BG174)</f>
        <v>0.7</v>
      </c>
      <c r="BI174" s="50">
        <v>0.5</v>
      </c>
      <c r="BJ174" s="48"/>
      <c r="BK174" s="48"/>
      <c r="BL174" s="83">
        <f>SUM(BH174+BI174+BJ174+BK174)</f>
        <v>1.2</v>
      </c>
      <c r="BM174" s="49">
        <v>0.4</v>
      </c>
      <c r="BN174" s="48"/>
      <c r="BO174" s="48"/>
      <c r="BP174" s="81">
        <f>SUM(BL174+BM174+BN174+BO174)</f>
        <v>1.6</v>
      </c>
      <c r="BQ174" s="50">
        <v>1.4</v>
      </c>
      <c r="BR174" s="48"/>
      <c r="BS174" s="48"/>
      <c r="BT174" s="49">
        <v>3.15</v>
      </c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</row>
    <row r="175" spans="1:82" ht="15" customHeight="1">
      <c r="A175" s="13" t="s">
        <v>1630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 t="s">
        <v>1631</v>
      </c>
      <c r="P175" s="13"/>
      <c r="Q175" s="13"/>
      <c r="R175" s="13"/>
      <c r="S175" s="13"/>
      <c r="T175" s="13" t="s">
        <v>148</v>
      </c>
      <c r="U175" s="13"/>
      <c r="V175" s="13" t="s">
        <v>153</v>
      </c>
      <c r="W175" s="13" t="s">
        <v>154</v>
      </c>
      <c r="X175" s="13" t="s">
        <v>155</v>
      </c>
      <c r="Y175" s="13"/>
      <c r="Z175" s="13" t="s">
        <v>376</v>
      </c>
      <c r="AA175" s="13" t="s">
        <v>434</v>
      </c>
      <c r="AB175" s="15">
        <v>1.3</v>
      </c>
      <c r="AC175" s="15">
        <v>3.4</v>
      </c>
      <c r="AD175" s="15">
        <v>1.5</v>
      </c>
      <c r="AE175" s="15">
        <v>1.5</v>
      </c>
      <c r="AF175" s="47">
        <f>SUM(AB175+AC175+AD175+AE175)</f>
        <v>7.7</v>
      </c>
      <c r="AG175" s="15">
        <v>1.8</v>
      </c>
      <c r="AH175" s="22">
        <v>3.2</v>
      </c>
      <c r="AI175" s="22">
        <v>4.9000000000000004</v>
      </c>
      <c r="AJ175" s="22">
        <v>1</v>
      </c>
      <c r="AK175" s="77">
        <f>SUM(AG175+AH175+AI175+AJ175)</f>
        <v>10.9</v>
      </c>
      <c r="AL175" s="22">
        <v>3.3</v>
      </c>
      <c r="AM175" s="22">
        <v>3.6</v>
      </c>
      <c r="AN175" s="22">
        <v>7.3</v>
      </c>
      <c r="AO175" s="22">
        <v>3.4</v>
      </c>
      <c r="AP175" s="159">
        <f>SUM(AL175+AM175+AN175+AO175)</f>
        <v>17.599999999999998</v>
      </c>
      <c r="AQ175" s="22">
        <v>3.6</v>
      </c>
      <c r="AR175" s="22">
        <v>8.6999999999999993</v>
      </c>
      <c r="AS175" s="22">
        <v>10.4</v>
      </c>
      <c r="AT175" s="22">
        <v>7.1</v>
      </c>
      <c r="AU175" s="78">
        <f>SUM(AQ175+AR175+AS175+AT175)</f>
        <v>29.799999999999997</v>
      </c>
      <c r="AV175" s="22">
        <v>11.2</v>
      </c>
      <c r="AW175" s="14">
        <f>AW173+AW174</f>
        <v>16.100000000000001</v>
      </c>
      <c r="AX175" s="91">
        <f>AX173+AX174</f>
        <v>13.6</v>
      </c>
      <c r="AY175" s="91">
        <f>AY173+AY174</f>
        <v>17.177999999999997</v>
      </c>
      <c r="AZ175" s="91">
        <f>AZ173+AZ174</f>
        <v>52.789000000000001</v>
      </c>
      <c r="BA175" s="14"/>
      <c r="BB175" s="14"/>
      <c r="BC175" s="14"/>
      <c r="BD175" s="49"/>
      <c r="BE175" s="49">
        <v>1.8</v>
      </c>
      <c r="BF175" s="48"/>
      <c r="BG175" s="48"/>
      <c r="BH175" s="49">
        <f>SUM(BD175+BE175+BF175+BG175)</f>
        <v>1.8</v>
      </c>
      <c r="BI175" s="50">
        <v>3.3</v>
      </c>
      <c r="BJ175" s="48"/>
      <c r="BK175" s="48"/>
      <c r="BL175" s="83">
        <f>SUM(BH175+BI175+BJ175+BK175)</f>
        <v>5.0999999999999996</v>
      </c>
      <c r="BM175" s="49">
        <v>3.6</v>
      </c>
      <c r="BN175" s="48"/>
      <c r="BO175" s="48"/>
      <c r="BP175" s="81">
        <f>SUM(BL175+BM175+BN175+BO175)</f>
        <v>8.6999999999999993</v>
      </c>
      <c r="BQ175" s="50">
        <v>11.2</v>
      </c>
      <c r="BR175" s="48"/>
      <c r="BS175" s="48"/>
      <c r="BT175" s="50">
        <f>BT173+BT174</f>
        <v>52.79</v>
      </c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</row>
    <row r="176" spans="1:82" ht="15" customHeight="1">
      <c r="A176" s="13" t="s">
        <v>1632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 t="s">
        <v>1633</v>
      </c>
      <c r="P176" s="13"/>
      <c r="Q176" s="13"/>
      <c r="R176" s="13"/>
      <c r="S176" s="13"/>
      <c r="T176" s="13" t="s">
        <v>828</v>
      </c>
      <c r="U176" s="13"/>
      <c r="V176" s="13" t="s">
        <v>386</v>
      </c>
      <c r="W176" s="13" t="s">
        <v>387</v>
      </c>
      <c r="X176" s="13"/>
      <c r="Y176" s="13"/>
      <c r="Z176" s="13" t="s">
        <v>388</v>
      </c>
      <c r="AA176" s="13" t="s">
        <v>1634</v>
      </c>
      <c r="AB176" s="56">
        <v>7.0000000000000007E-2</v>
      </c>
      <c r="AC176" s="169">
        <v>0.1</v>
      </c>
      <c r="AD176" s="169">
        <v>0.05</v>
      </c>
      <c r="AE176" s="56">
        <v>0.04</v>
      </c>
      <c r="AF176" s="162">
        <f>AVERAGE(AB176,AC176,AD176,AE176)</f>
        <v>6.5000000000000002E-2</v>
      </c>
      <c r="AG176" s="56">
        <v>0.06</v>
      </c>
      <c r="AH176" s="55">
        <v>0.06</v>
      </c>
      <c r="AI176" s="55">
        <v>7.0000000000000007E-2</v>
      </c>
      <c r="AJ176" s="55">
        <v>0.03</v>
      </c>
      <c r="AK176" s="162">
        <f>AVERAGE(AG176,AH176,AI176,AJ176)</f>
        <v>5.5E-2</v>
      </c>
      <c r="AL176" s="55">
        <v>0.09</v>
      </c>
      <c r="AM176" s="55">
        <v>0.1</v>
      </c>
      <c r="AN176" s="55">
        <v>0.06</v>
      </c>
      <c r="AO176" s="55">
        <v>7.0000000000000007E-2</v>
      </c>
      <c r="AP176" s="162">
        <f>AVERAGE(AL176,AM176,AN176,AO176)</f>
        <v>0.08</v>
      </c>
      <c r="AQ176" s="55">
        <v>0.06</v>
      </c>
      <c r="AR176" s="55">
        <v>0.15</v>
      </c>
      <c r="AS176" s="55">
        <v>0.11</v>
      </c>
      <c r="AT176" s="55">
        <v>0.09</v>
      </c>
      <c r="AU176" s="162">
        <f>AVERAGE(AQ176,AR176,AS176,AT176)</f>
        <v>0.10250000000000001</v>
      </c>
      <c r="AV176" s="55">
        <v>0.12</v>
      </c>
      <c r="AW176" s="59"/>
      <c r="AX176" s="59"/>
      <c r="AY176" s="59"/>
      <c r="AZ176" s="59"/>
      <c r="BA176" s="59"/>
      <c r="BB176" s="59"/>
      <c r="BC176" s="59"/>
      <c r="BD176" s="61"/>
      <c r="BE176" s="62">
        <v>0.06</v>
      </c>
      <c r="BF176" s="60"/>
      <c r="BG176" s="60"/>
      <c r="BH176" s="165">
        <f>AVERAGE(BD176,BE176,BF176,BG176)</f>
        <v>0.06</v>
      </c>
      <c r="BI176" s="63">
        <v>0.09</v>
      </c>
      <c r="BJ176" s="60"/>
      <c r="BK176" s="60"/>
      <c r="BL176" s="165">
        <f>AVERAGE(BH176,BI176,BJ176,BK176)</f>
        <v>7.4999999999999997E-2</v>
      </c>
      <c r="BM176" s="61">
        <v>0.06</v>
      </c>
      <c r="BN176" s="60"/>
      <c r="BO176" s="60"/>
      <c r="BP176" s="165">
        <f>AVERAGE(BL176,BM176,BN176,BO176)</f>
        <v>6.7500000000000004E-2</v>
      </c>
      <c r="BQ176" s="63">
        <v>0.12</v>
      </c>
      <c r="BR176" s="60"/>
      <c r="BS176" s="60"/>
      <c r="BT176" s="61"/>
      <c r="BU176" s="59"/>
      <c r="BV176" s="59"/>
      <c r="BW176" s="59"/>
      <c r="BX176" s="59"/>
      <c r="BY176" s="59"/>
      <c r="BZ176" s="59"/>
      <c r="CA176" s="59"/>
      <c r="CB176" s="59"/>
      <c r="CC176" s="59"/>
      <c r="CD176" s="59"/>
    </row>
    <row r="177" spans="1:82" ht="15" customHeight="1">
      <c r="A177" s="13" t="s">
        <v>1635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 t="s">
        <v>1636</v>
      </c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18"/>
      <c r="BE177" s="117"/>
      <c r="BF177" s="64"/>
      <c r="BG177" s="64"/>
      <c r="BH177" s="118"/>
      <c r="BI177" s="84"/>
      <c r="BJ177" s="64"/>
      <c r="BK177" s="64"/>
      <c r="BL177" s="118"/>
      <c r="BM177" s="117"/>
      <c r="BN177" s="64"/>
      <c r="BO177" s="64"/>
      <c r="BP177" s="118"/>
      <c r="BQ177" s="84"/>
      <c r="BR177" s="64"/>
      <c r="BS177" s="64"/>
      <c r="BT177" s="65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</row>
    <row r="178" spans="1:82" ht="15" customHeight="1">
      <c r="A178" s="10" t="s">
        <v>1637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 t="s">
        <v>1638</v>
      </c>
      <c r="P178" s="10"/>
      <c r="Q178" s="10"/>
      <c r="R178" s="10"/>
      <c r="S178" s="10"/>
      <c r="T178" s="10"/>
      <c r="U178" s="10"/>
      <c r="V178" s="10" t="s">
        <v>149</v>
      </c>
      <c r="W178" s="10"/>
      <c r="X178" s="10"/>
      <c r="Y178" s="10"/>
      <c r="Z178" s="10"/>
      <c r="AA178" s="10" t="s">
        <v>1639</v>
      </c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97">
        <v>177.3</v>
      </c>
      <c r="AW178" s="18"/>
      <c r="AX178" s="18"/>
      <c r="AY178" s="18"/>
      <c r="AZ178" s="18"/>
      <c r="BA178" s="18"/>
      <c r="BB178" s="18"/>
      <c r="BC178" s="18"/>
      <c r="BD178" s="118"/>
      <c r="BE178" s="117"/>
      <c r="BF178" s="64"/>
      <c r="BG178" s="64"/>
      <c r="BH178" s="118"/>
      <c r="BI178" s="84"/>
      <c r="BJ178" s="64"/>
      <c r="BK178" s="64"/>
      <c r="BL178" s="118"/>
      <c r="BM178" s="117"/>
      <c r="BN178" s="64"/>
      <c r="BO178" s="64"/>
      <c r="BP178" s="118"/>
      <c r="BQ178" s="84"/>
      <c r="BR178" s="64"/>
      <c r="BS178" s="64"/>
      <c r="BT178" s="64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</row>
    <row r="179" spans="1:82" ht="15" customHeight="1">
      <c r="A179" s="13" t="s">
        <v>1640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 t="s">
        <v>1641</v>
      </c>
      <c r="P179" s="13"/>
      <c r="Q179" s="13"/>
      <c r="R179" s="13"/>
      <c r="S179" s="13"/>
      <c r="T179" s="13" t="s">
        <v>1083</v>
      </c>
      <c r="U179" s="13"/>
      <c r="V179" s="13" t="s">
        <v>153</v>
      </c>
      <c r="W179" s="13" t="s">
        <v>154</v>
      </c>
      <c r="X179" s="13" t="s">
        <v>155</v>
      </c>
      <c r="Y179" s="13"/>
      <c r="Z179" s="13" t="s">
        <v>376</v>
      </c>
      <c r="AA179" s="13" t="s">
        <v>1642</v>
      </c>
      <c r="AB179" s="14"/>
      <c r="AC179" s="14"/>
      <c r="AD179" s="22">
        <v>107</v>
      </c>
      <c r="AE179" s="22">
        <v>108.2</v>
      </c>
      <c r="AF179" s="47">
        <v>108.2</v>
      </c>
      <c r="AG179" s="22">
        <v>104.1</v>
      </c>
      <c r="AH179" s="22">
        <v>96.8</v>
      </c>
      <c r="AI179" s="22">
        <v>110.3</v>
      </c>
      <c r="AJ179" s="22">
        <v>106.8</v>
      </c>
      <c r="AK179" s="88">
        <v>106.8</v>
      </c>
      <c r="AL179" s="22">
        <v>82.2</v>
      </c>
      <c r="AM179" s="22">
        <v>103.7</v>
      </c>
      <c r="AN179" s="22">
        <v>134</v>
      </c>
      <c r="AO179" s="22">
        <v>143.69999999999999</v>
      </c>
      <c r="AP179" s="88">
        <v>143.69999999999999</v>
      </c>
      <c r="AQ179" s="22">
        <v>145.1</v>
      </c>
      <c r="AR179" s="22">
        <v>148.69999999999999</v>
      </c>
      <c r="AS179" s="22">
        <v>212.2</v>
      </c>
      <c r="AT179" s="88">
        <v>199.3</v>
      </c>
      <c r="AU179" s="22">
        <v>199.309</v>
      </c>
      <c r="AV179" s="22">
        <v>167.9</v>
      </c>
      <c r="AW179" s="14"/>
      <c r="AX179" s="14"/>
      <c r="AY179" s="14"/>
      <c r="AZ179" s="22">
        <v>189.976</v>
      </c>
      <c r="BA179" s="14"/>
      <c r="BB179" s="14"/>
      <c r="BC179" s="14"/>
      <c r="BD179" s="49"/>
      <c r="BE179" s="49">
        <v>104.1</v>
      </c>
      <c r="BF179" s="48"/>
      <c r="BG179" s="48"/>
      <c r="BH179" s="50">
        <v>106.8</v>
      </c>
      <c r="BI179" s="50">
        <v>82.2</v>
      </c>
      <c r="BJ179" s="48"/>
      <c r="BK179" s="48"/>
      <c r="BL179" s="50">
        <v>143.69999999999999</v>
      </c>
      <c r="BM179" s="49">
        <v>145.1</v>
      </c>
      <c r="BN179" s="48"/>
      <c r="BO179" s="48"/>
      <c r="BP179" s="49">
        <v>199.3</v>
      </c>
      <c r="BQ179" s="50">
        <v>167.9</v>
      </c>
      <c r="BR179" s="48"/>
      <c r="BS179" s="48"/>
      <c r="BT179" s="49">
        <v>189.98</v>
      </c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</row>
    <row r="180" spans="1:82" ht="15" customHeight="1">
      <c r="A180" s="13" t="s">
        <v>1643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 t="s">
        <v>1644</v>
      </c>
      <c r="P180" s="13"/>
      <c r="Q180" s="13"/>
      <c r="R180" s="13"/>
      <c r="S180" s="13"/>
      <c r="T180" s="13" t="s">
        <v>148</v>
      </c>
      <c r="U180" s="13"/>
      <c r="V180" s="13" t="s">
        <v>153</v>
      </c>
      <c r="W180" s="13" t="s">
        <v>154</v>
      </c>
      <c r="X180" s="13" t="s">
        <v>155</v>
      </c>
      <c r="Y180" s="13"/>
      <c r="Z180" s="13" t="s">
        <v>376</v>
      </c>
      <c r="AA180" s="13" t="s">
        <v>1645</v>
      </c>
      <c r="AB180" s="14"/>
      <c r="AC180" s="14"/>
      <c r="AD180" s="22">
        <v>23.7</v>
      </c>
      <c r="AE180" s="22">
        <v>14.1</v>
      </c>
      <c r="AF180" s="47">
        <v>14.1</v>
      </c>
      <c r="AG180" s="22">
        <v>11.2</v>
      </c>
      <c r="AH180" s="22">
        <v>8.9</v>
      </c>
      <c r="AI180" s="22">
        <v>8</v>
      </c>
      <c r="AJ180" s="22">
        <v>4.7</v>
      </c>
      <c r="AK180" s="88">
        <v>4.7</v>
      </c>
      <c r="AL180" s="22">
        <v>7.2</v>
      </c>
      <c r="AM180" s="22">
        <v>3.9</v>
      </c>
      <c r="AN180" s="22">
        <v>4.5</v>
      </c>
      <c r="AO180" s="22">
        <v>3</v>
      </c>
      <c r="AP180" s="88">
        <v>3</v>
      </c>
      <c r="AQ180" s="22">
        <v>3</v>
      </c>
      <c r="AR180" s="22">
        <v>11.1</v>
      </c>
      <c r="AS180" s="22">
        <v>8.1999999999999993</v>
      </c>
      <c r="AT180" s="88">
        <v>6.1</v>
      </c>
      <c r="AU180" s="22">
        <v>6.0279999999999996</v>
      </c>
      <c r="AV180" s="22">
        <v>9.4</v>
      </c>
      <c r="AW180" s="14"/>
      <c r="AX180" s="14"/>
      <c r="AY180" s="14"/>
      <c r="AZ180" s="22">
        <v>7.3559999999999999</v>
      </c>
      <c r="BA180" s="14"/>
      <c r="BB180" s="14"/>
      <c r="BC180" s="14"/>
      <c r="BD180" s="49"/>
      <c r="BE180" s="49">
        <v>11.2</v>
      </c>
      <c r="BF180" s="48"/>
      <c r="BG180" s="48"/>
      <c r="BH180" s="50">
        <v>4.7</v>
      </c>
      <c r="BI180" s="50">
        <v>7.2</v>
      </c>
      <c r="BJ180" s="48"/>
      <c r="BK180" s="48"/>
      <c r="BL180" s="50">
        <v>3</v>
      </c>
      <c r="BM180" s="49">
        <v>3</v>
      </c>
      <c r="BN180" s="48"/>
      <c r="BO180" s="48"/>
      <c r="BP180" s="49">
        <v>6.1</v>
      </c>
      <c r="BQ180" s="50">
        <v>9.4</v>
      </c>
      <c r="BR180" s="48"/>
      <c r="BS180" s="48"/>
      <c r="BT180" s="49">
        <v>7.36</v>
      </c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</row>
    <row r="181" spans="1:82" ht="15" customHeight="1">
      <c r="A181" s="13" t="s">
        <v>1646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 t="s">
        <v>1647</v>
      </c>
      <c r="P181" s="13"/>
      <c r="Q181" s="13"/>
      <c r="R181" s="13"/>
      <c r="S181" s="13"/>
      <c r="T181" s="13" t="s">
        <v>148</v>
      </c>
      <c r="U181" s="13"/>
      <c r="V181" s="13" t="s">
        <v>153</v>
      </c>
      <c r="W181" s="13" t="s">
        <v>154</v>
      </c>
      <c r="X181" s="13" t="s">
        <v>155</v>
      </c>
      <c r="Y181" s="13"/>
      <c r="Z181" s="13" t="s">
        <v>376</v>
      </c>
      <c r="AA181" s="13" t="s">
        <v>434</v>
      </c>
      <c r="AB181" s="14"/>
      <c r="AC181" s="14"/>
      <c r="AD181" s="22">
        <v>130.69999999999999</v>
      </c>
      <c r="AE181" s="22">
        <v>122.3</v>
      </c>
      <c r="AF181" s="47">
        <v>122.3</v>
      </c>
      <c r="AG181" s="22">
        <v>115.3</v>
      </c>
      <c r="AH181" s="22">
        <v>105.7</v>
      </c>
      <c r="AI181" s="22">
        <v>118.3</v>
      </c>
      <c r="AJ181" s="22">
        <v>111.5</v>
      </c>
      <c r="AK181" s="88">
        <v>111.5</v>
      </c>
      <c r="AL181" s="22">
        <v>89.4</v>
      </c>
      <c r="AM181" s="22">
        <v>107.6</v>
      </c>
      <c r="AN181" s="22">
        <v>138.5</v>
      </c>
      <c r="AO181" s="22">
        <v>146.69999999999999</v>
      </c>
      <c r="AP181" s="88">
        <v>146.69999999999999</v>
      </c>
      <c r="AQ181" s="22">
        <v>148.1</v>
      </c>
      <c r="AR181" s="22">
        <v>159.80000000000001</v>
      </c>
      <c r="AS181" s="22">
        <v>220.4</v>
      </c>
      <c r="AT181" s="88">
        <v>205.4</v>
      </c>
      <c r="AU181" s="22">
        <f>AU179+AU180</f>
        <v>205.33699999999999</v>
      </c>
      <c r="AV181" s="79">
        <v>177.3</v>
      </c>
      <c r="AW181" s="79"/>
      <c r="AX181" s="79"/>
      <c r="AY181" s="79"/>
      <c r="AZ181" s="79">
        <f>AZ179+AZ180</f>
        <v>197.33199999999999</v>
      </c>
      <c r="BA181" s="14"/>
      <c r="BB181" s="14"/>
      <c r="BC181" s="14"/>
      <c r="BD181" s="49"/>
      <c r="BE181" s="49">
        <v>115.3</v>
      </c>
      <c r="BF181" s="48"/>
      <c r="BG181" s="48"/>
      <c r="BH181" s="50">
        <v>111.5</v>
      </c>
      <c r="BI181" s="50">
        <v>89.4</v>
      </c>
      <c r="BJ181" s="48"/>
      <c r="BK181" s="48"/>
      <c r="BL181" s="50">
        <v>146.69999999999999</v>
      </c>
      <c r="BM181" s="49">
        <v>148.1</v>
      </c>
      <c r="BN181" s="48"/>
      <c r="BO181" s="48"/>
      <c r="BP181" s="49">
        <v>205.4</v>
      </c>
      <c r="BQ181" s="50">
        <v>177.3</v>
      </c>
      <c r="BR181" s="48"/>
      <c r="BS181" s="48"/>
      <c r="BT181" s="49">
        <f>BT179+BT180</f>
        <v>197.34</v>
      </c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</row>
    <row r="182" spans="1:82" s="33" customFormat="1" ht="15" customHeight="1">
      <c r="A182" s="34" t="s">
        <v>1648</v>
      </c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 t="s">
        <v>1649</v>
      </c>
      <c r="P182" s="34"/>
      <c r="Q182" s="34"/>
      <c r="R182" s="34"/>
      <c r="S182" s="34"/>
      <c r="T182" s="34"/>
      <c r="U182" s="34">
        <v>19</v>
      </c>
      <c r="V182" s="34"/>
      <c r="W182" s="34"/>
      <c r="X182" s="34"/>
      <c r="Y182" s="34"/>
      <c r="Z182" s="34"/>
      <c r="AA182" s="34"/>
      <c r="AB182" s="198"/>
      <c r="AC182" s="35"/>
      <c r="AD182" s="35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5"/>
      <c r="BV182" s="35"/>
      <c r="BW182" s="38"/>
      <c r="BX182" s="38"/>
      <c r="BY182" s="38"/>
      <c r="BZ182" s="38"/>
      <c r="CA182" s="38"/>
      <c r="CB182" s="38"/>
      <c r="CC182" s="38"/>
      <c r="CD182" s="38"/>
    </row>
    <row r="183" spans="1:82" s="33" customFormat="1" ht="15" customHeight="1">
      <c r="A183" s="39" t="s">
        <v>1650</v>
      </c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 t="s">
        <v>1651</v>
      </c>
      <c r="P183" s="39"/>
      <c r="Q183" s="39"/>
      <c r="R183" s="39"/>
      <c r="S183" s="39"/>
      <c r="T183" s="39"/>
      <c r="U183" s="39">
        <v>19</v>
      </c>
      <c r="V183" s="39" t="s">
        <v>149</v>
      </c>
      <c r="W183" s="39"/>
      <c r="X183" s="39"/>
      <c r="Y183" s="39"/>
      <c r="Z183" s="39"/>
      <c r="AA183" s="39" t="s">
        <v>344</v>
      </c>
      <c r="AB183" s="35"/>
      <c r="AC183" s="35"/>
      <c r="AD183" s="35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5"/>
      <c r="BV183" s="35"/>
      <c r="BW183" s="38"/>
      <c r="BX183" s="38"/>
      <c r="BY183" s="38"/>
      <c r="BZ183" s="38"/>
      <c r="CA183" s="38"/>
      <c r="CB183" s="38"/>
      <c r="CC183" s="38"/>
      <c r="CD183" s="38"/>
    </row>
    <row r="184" spans="1:82" s="33" customFormat="1" ht="15" customHeight="1">
      <c r="A184" s="34" t="s">
        <v>1652</v>
      </c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 t="s">
        <v>1653</v>
      </c>
      <c r="P184" s="34"/>
      <c r="Q184" s="34"/>
      <c r="R184" s="34"/>
      <c r="S184" s="34"/>
      <c r="T184" s="34"/>
      <c r="U184" s="34">
        <v>19</v>
      </c>
      <c r="V184" s="34" t="s">
        <v>153</v>
      </c>
      <c r="W184" s="34" t="s">
        <v>154</v>
      </c>
      <c r="X184" s="34" t="s">
        <v>155</v>
      </c>
      <c r="Y184" s="34"/>
      <c r="Z184" s="34" t="s">
        <v>156</v>
      </c>
      <c r="AA184" s="34" t="s">
        <v>1654</v>
      </c>
      <c r="AB184" s="35">
        <f t="shared" ref="AB184:BT184" si="0">SUM(AB16,AB17,AB18,AB19)-AB20</f>
        <v>0</v>
      </c>
      <c r="AC184" s="37">
        <f t="shared" si="0"/>
        <v>0</v>
      </c>
      <c r="AD184" s="37">
        <f t="shared" si="0"/>
        <v>0</v>
      </c>
      <c r="AE184" s="37">
        <f t="shared" si="0"/>
        <v>0</v>
      </c>
      <c r="AF184" s="37">
        <f t="shared" si="0"/>
        <v>0</v>
      </c>
      <c r="AG184" s="37">
        <f t="shared" si="0"/>
        <v>0</v>
      </c>
      <c r="AH184" s="37">
        <f t="shared" si="0"/>
        <v>0</v>
      </c>
      <c r="AI184" s="37">
        <f t="shared" si="0"/>
        <v>0</v>
      </c>
      <c r="AJ184" s="37">
        <f t="shared" si="0"/>
        <v>0</v>
      </c>
      <c r="AK184" s="37">
        <f t="shared" si="0"/>
        <v>0</v>
      </c>
      <c r="AL184" s="37">
        <f t="shared" si="0"/>
        <v>0</v>
      </c>
      <c r="AM184" s="37">
        <f t="shared" si="0"/>
        <v>0</v>
      </c>
      <c r="AN184" s="37">
        <f t="shared" si="0"/>
        <v>0</v>
      </c>
      <c r="AO184" s="37">
        <f t="shared" si="0"/>
        <v>0</v>
      </c>
      <c r="AP184" s="37">
        <f t="shared" si="0"/>
        <v>0</v>
      </c>
      <c r="AQ184" s="37">
        <f t="shared" si="0"/>
        <v>0</v>
      </c>
      <c r="AR184" s="37">
        <f t="shared" si="0"/>
        <v>0</v>
      </c>
      <c r="AS184" s="37">
        <f t="shared" si="0"/>
        <v>0</v>
      </c>
      <c r="AT184" s="37">
        <f t="shared" si="0"/>
        <v>0</v>
      </c>
      <c r="AU184" s="37">
        <f t="shared" si="0"/>
        <v>0</v>
      </c>
      <c r="AV184" s="37">
        <f t="shared" si="0"/>
        <v>0</v>
      </c>
      <c r="AW184" s="37">
        <f t="shared" si="0"/>
        <v>0</v>
      </c>
      <c r="AX184" s="37">
        <f t="shared" si="0"/>
        <v>0</v>
      </c>
      <c r="AY184" s="37">
        <f t="shared" si="0"/>
        <v>0</v>
      </c>
      <c r="AZ184" s="37">
        <f t="shared" si="0"/>
        <v>0</v>
      </c>
      <c r="BA184" s="37">
        <f t="shared" si="0"/>
        <v>-15771</v>
      </c>
      <c r="BB184" s="37">
        <f t="shared" si="0"/>
        <v>0</v>
      </c>
      <c r="BC184" s="37">
        <f t="shared" si="0"/>
        <v>0</v>
      </c>
      <c r="BD184" s="37">
        <f t="shared" si="0"/>
        <v>0</v>
      </c>
      <c r="BE184" s="37">
        <f t="shared" si="0"/>
        <v>0</v>
      </c>
      <c r="BF184" s="37">
        <f t="shared" si="0"/>
        <v>0</v>
      </c>
      <c r="BG184" s="37">
        <f t="shared" si="0"/>
        <v>0</v>
      </c>
      <c r="BH184" s="37">
        <f t="shared" si="0"/>
        <v>0</v>
      </c>
      <c r="BI184" s="37">
        <f t="shared" si="0"/>
        <v>0</v>
      </c>
      <c r="BJ184" s="37">
        <f t="shared" si="0"/>
        <v>0</v>
      </c>
      <c r="BK184" s="37">
        <f t="shared" si="0"/>
        <v>0</v>
      </c>
      <c r="BL184" s="37">
        <f t="shared" si="0"/>
        <v>0</v>
      </c>
      <c r="BM184" s="37">
        <f t="shared" si="0"/>
        <v>0</v>
      </c>
      <c r="BN184" s="37">
        <f t="shared" si="0"/>
        <v>0</v>
      </c>
      <c r="BO184" s="37">
        <f t="shared" si="0"/>
        <v>0</v>
      </c>
      <c r="BP184" s="37">
        <f t="shared" si="0"/>
        <v>0</v>
      </c>
      <c r="BQ184" s="37">
        <f t="shared" si="0"/>
        <v>0</v>
      </c>
      <c r="BR184" s="37">
        <f t="shared" si="0"/>
        <v>0</v>
      </c>
      <c r="BS184" s="37">
        <f t="shared" si="0"/>
        <v>0</v>
      </c>
      <c r="BT184" s="37">
        <f t="shared" si="0"/>
        <v>0</v>
      </c>
      <c r="BU184" s="35"/>
      <c r="BV184" s="35"/>
      <c r="BW184" s="38"/>
      <c r="BX184" s="38"/>
      <c r="BY184" s="38"/>
      <c r="BZ184" s="38"/>
      <c r="CA184" s="38"/>
      <c r="CB184" s="38"/>
      <c r="CC184" s="38"/>
      <c r="CD184" s="38"/>
    </row>
    <row r="185" spans="1:82" s="33" customFormat="1" ht="15" customHeight="1">
      <c r="A185" s="34" t="s">
        <v>1655</v>
      </c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 t="s">
        <v>1656</v>
      </c>
      <c r="P185" s="34"/>
      <c r="Q185" s="34"/>
      <c r="R185" s="34"/>
      <c r="S185" s="34"/>
      <c r="T185" s="34"/>
      <c r="U185" s="34">
        <v>19</v>
      </c>
      <c r="V185" s="34" t="s">
        <v>153</v>
      </c>
      <c r="W185" s="34" t="s">
        <v>154</v>
      </c>
      <c r="X185" s="34" t="s">
        <v>155</v>
      </c>
      <c r="Y185" s="34"/>
      <c r="Z185" s="34" t="s">
        <v>156</v>
      </c>
      <c r="AA185" s="34" t="s">
        <v>1127</v>
      </c>
      <c r="AB185" s="35">
        <f t="shared" ref="AB185:BT185" si="1">SUM(AB22,AB23,AB24)-AB25</f>
        <v>0</v>
      </c>
      <c r="AC185" s="37">
        <f t="shared" si="1"/>
        <v>0</v>
      </c>
      <c r="AD185" s="37">
        <f t="shared" si="1"/>
        <v>0</v>
      </c>
      <c r="AE185" s="37">
        <f t="shared" si="1"/>
        <v>0</v>
      </c>
      <c r="AF185" s="37">
        <f t="shared" si="1"/>
        <v>0</v>
      </c>
      <c r="AG185" s="37">
        <f t="shared" si="1"/>
        <v>0</v>
      </c>
      <c r="AH185" s="37">
        <f t="shared" si="1"/>
        <v>0</v>
      </c>
      <c r="AI185" s="37">
        <f t="shared" si="1"/>
        <v>0</v>
      </c>
      <c r="AJ185" s="37">
        <f t="shared" si="1"/>
        <v>0</v>
      </c>
      <c r="AK185" s="37">
        <f t="shared" si="1"/>
        <v>0</v>
      </c>
      <c r="AL185" s="37">
        <f t="shared" si="1"/>
        <v>0</v>
      </c>
      <c r="AM185" s="37">
        <f t="shared" si="1"/>
        <v>0</v>
      </c>
      <c r="AN185" s="37">
        <f t="shared" si="1"/>
        <v>0</v>
      </c>
      <c r="AO185" s="37">
        <f t="shared" si="1"/>
        <v>0</v>
      </c>
      <c r="AP185" s="37">
        <f t="shared" si="1"/>
        <v>0</v>
      </c>
      <c r="AQ185" s="37">
        <f t="shared" si="1"/>
        <v>0</v>
      </c>
      <c r="AR185" s="37">
        <f t="shared" si="1"/>
        <v>0</v>
      </c>
      <c r="AS185" s="37">
        <f t="shared" si="1"/>
        <v>0</v>
      </c>
      <c r="AT185" s="37">
        <f t="shared" si="1"/>
        <v>0</v>
      </c>
      <c r="AU185" s="37">
        <f t="shared" si="1"/>
        <v>0</v>
      </c>
      <c r="AV185" s="37">
        <f t="shared" si="1"/>
        <v>0</v>
      </c>
      <c r="AW185" s="37">
        <f t="shared" si="1"/>
        <v>0</v>
      </c>
      <c r="AX185" s="37">
        <f t="shared" si="1"/>
        <v>0</v>
      </c>
      <c r="AY185" s="37">
        <f t="shared" si="1"/>
        <v>0</v>
      </c>
      <c r="AZ185" s="37">
        <f t="shared" si="1"/>
        <v>0</v>
      </c>
      <c r="BA185" s="37">
        <f t="shared" si="1"/>
        <v>-711</v>
      </c>
      <c r="BB185" s="37">
        <f t="shared" si="1"/>
        <v>0</v>
      </c>
      <c r="BC185" s="37">
        <f t="shared" si="1"/>
        <v>0</v>
      </c>
      <c r="BD185" s="37">
        <f t="shared" si="1"/>
        <v>0</v>
      </c>
      <c r="BE185" s="37">
        <f t="shared" si="1"/>
        <v>0</v>
      </c>
      <c r="BF185" s="37">
        <f t="shared" si="1"/>
        <v>0</v>
      </c>
      <c r="BG185" s="37">
        <f t="shared" si="1"/>
        <v>0</v>
      </c>
      <c r="BH185" s="37">
        <f t="shared" si="1"/>
        <v>0</v>
      </c>
      <c r="BI185" s="37">
        <f t="shared" si="1"/>
        <v>0</v>
      </c>
      <c r="BJ185" s="37">
        <f t="shared" si="1"/>
        <v>0</v>
      </c>
      <c r="BK185" s="37">
        <f t="shared" si="1"/>
        <v>0</v>
      </c>
      <c r="BL185" s="37">
        <f t="shared" si="1"/>
        <v>0</v>
      </c>
      <c r="BM185" s="37">
        <f t="shared" si="1"/>
        <v>0</v>
      </c>
      <c r="BN185" s="37">
        <f t="shared" si="1"/>
        <v>0</v>
      </c>
      <c r="BO185" s="37">
        <f t="shared" si="1"/>
        <v>0</v>
      </c>
      <c r="BP185" s="37">
        <f t="shared" si="1"/>
        <v>0</v>
      </c>
      <c r="BQ185" s="37">
        <f t="shared" si="1"/>
        <v>0</v>
      </c>
      <c r="BR185" s="37">
        <f t="shared" si="1"/>
        <v>0</v>
      </c>
      <c r="BS185" s="37">
        <f t="shared" si="1"/>
        <v>0</v>
      </c>
      <c r="BT185" s="37">
        <f t="shared" si="1"/>
        <v>0</v>
      </c>
      <c r="BU185" s="35"/>
      <c r="BV185" s="35"/>
      <c r="BW185" s="38"/>
      <c r="BX185" s="38"/>
      <c r="BY185" s="38"/>
      <c r="BZ185" s="38"/>
      <c r="CA185" s="38"/>
      <c r="CB185" s="38"/>
      <c r="CC185" s="38"/>
      <c r="CD185" s="38"/>
    </row>
    <row r="186" spans="1:82" s="33" customFormat="1" ht="15" customHeight="1">
      <c r="A186" s="34" t="s">
        <v>1657</v>
      </c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 t="s">
        <v>1658</v>
      </c>
      <c r="P186" s="34"/>
      <c r="Q186" s="34"/>
      <c r="R186" s="34"/>
      <c r="S186" s="34"/>
      <c r="T186" s="34"/>
      <c r="U186" s="34">
        <v>19</v>
      </c>
      <c r="V186" s="34" t="s">
        <v>153</v>
      </c>
      <c r="W186" s="34" t="s">
        <v>154</v>
      </c>
      <c r="X186" s="34" t="s">
        <v>155</v>
      </c>
      <c r="Y186" s="34"/>
      <c r="Z186" s="34" t="s">
        <v>156</v>
      </c>
      <c r="AA186" s="34" t="s">
        <v>1143</v>
      </c>
      <c r="AB186" s="35">
        <f t="shared" ref="AB186:BT186" si="2">SUM(AB27,AB28)-AB29</f>
        <v>0</v>
      </c>
      <c r="AC186" s="37">
        <f t="shared" si="2"/>
        <v>0</v>
      </c>
      <c r="AD186" s="37">
        <f t="shared" si="2"/>
        <v>0</v>
      </c>
      <c r="AE186" s="37">
        <f t="shared" si="2"/>
        <v>0</v>
      </c>
      <c r="AF186" s="37">
        <f t="shared" si="2"/>
        <v>0</v>
      </c>
      <c r="AG186" s="37">
        <f t="shared" si="2"/>
        <v>0</v>
      </c>
      <c r="AH186" s="37">
        <f t="shared" si="2"/>
        <v>0</v>
      </c>
      <c r="AI186" s="37">
        <f t="shared" si="2"/>
        <v>0</v>
      </c>
      <c r="AJ186" s="37">
        <f t="shared" si="2"/>
        <v>0</v>
      </c>
      <c r="AK186" s="37">
        <f t="shared" si="2"/>
        <v>0</v>
      </c>
      <c r="AL186" s="37">
        <f t="shared" si="2"/>
        <v>0</v>
      </c>
      <c r="AM186" s="37">
        <f t="shared" si="2"/>
        <v>0</v>
      </c>
      <c r="AN186" s="37">
        <f t="shared" si="2"/>
        <v>0</v>
      </c>
      <c r="AO186" s="37">
        <f t="shared" si="2"/>
        <v>0</v>
      </c>
      <c r="AP186" s="37">
        <f t="shared" si="2"/>
        <v>0</v>
      </c>
      <c r="AQ186" s="37">
        <f t="shared" si="2"/>
        <v>0</v>
      </c>
      <c r="AR186" s="37">
        <f t="shared" si="2"/>
        <v>0</v>
      </c>
      <c r="AS186" s="37">
        <f t="shared" si="2"/>
        <v>0</v>
      </c>
      <c r="AT186" s="37">
        <f t="shared" si="2"/>
        <v>0</v>
      </c>
      <c r="AU186" s="37">
        <f t="shared" si="2"/>
        <v>0</v>
      </c>
      <c r="AV186" s="37">
        <f t="shared" si="2"/>
        <v>0</v>
      </c>
      <c r="AW186" s="37">
        <f t="shared" si="2"/>
        <v>0</v>
      </c>
      <c r="AX186" s="37">
        <f t="shared" si="2"/>
        <v>0</v>
      </c>
      <c r="AY186" s="37">
        <f t="shared" si="2"/>
        <v>0</v>
      </c>
      <c r="AZ186" s="37">
        <f t="shared" si="2"/>
        <v>0</v>
      </c>
      <c r="BA186" s="37">
        <f t="shared" si="2"/>
        <v>-1445</v>
      </c>
      <c r="BB186" s="37">
        <f t="shared" si="2"/>
        <v>0</v>
      </c>
      <c r="BC186" s="37">
        <f t="shared" si="2"/>
        <v>0</v>
      </c>
      <c r="BD186" s="37">
        <f t="shared" si="2"/>
        <v>0</v>
      </c>
      <c r="BE186" s="37">
        <f t="shared" si="2"/>
        <v>0</v>
      </c>
      <c r="BF186" s="37">
        <f t="shared" si="2"/>
        <v>0</v>
      </c>
      <c r="BG186" s="37">
        <f t="shared" si="2"/>
        <v>0</v>
      </c>
      <c r="BH186" s="37">
        <f t="shared" si="2"/>
        <v>0</v>
      </c>
      <c r="BI186" s="37">
        <f t="shared" si="2"/>
        <v>0</v>
      </c>
      <c r="BJ186" s="37">
        <f t="shared" si="2"/>
        <v>0</v>
      </c>
      <c r="BK186" s="37">
        <f t="shared" si="2"/>
        <v>0</v>
      </c>
      <c r="BL186" s="37">
        <f t="shared" si="2"/>
        <v>0</v>
      </c>
      <c r="BM186" s="37">
        <f t="shared" si="2"/>
        <v>0</v>
      </c>
      <c r="BN186" s="37">
        <f t="shared" si="2"/>
        <v>0</v>
      </c>
      <c r="BO186" s="37">
        <f t="shared" si="2"/>
        <v>0</v>
      </c>
      <c r="BP186" s="37">
        <f t="shared" si="2"/>
        <v>0</v>
      </c>
      <c r="BQ186" s="37">
        <f t="shared" si="2"/>
        <v>0</v>
      </c>
      <c r="BR186" s="37">
        <f t="shared" si="2"/>
        <v>0</v>
      </c>
      <c r="BS186" s="37">
        <f t="shared" si="2"/>
        <v>0</v>
      </c>
      <c r="BT186" s="37">
        <f t="shared" si="2"/>
        <v>0</v>
      </c>
      <c r="BU186" s="35"/>
      <c r="BV186" s="35"/>
      <c r="BW186" s="38"/>
      <c r="BX186" s="38"/>
      <c r="BY186" s="38"/>
      <c r="BZ186" s="38"/>
      <c r="CA186" s="38"/>
      <c r="CB186" s="38"/>
      <c r="CC186" s="38"/>
      <c r="CD186" s="38"/>
    </row>
    <row r="187" spans="1:82" s="33" customFormat="1" ht="15" customHeight="1">
      <c r="A187" s="34" t="s">
        <v>1659</v>
      </c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 t="s">
        <v>1660</v>
      </c>
      <c r="P187" s="34"/>
      <c r="Q187" s="34"/>
      <c r="R187" s="34"/>
      <c r="S187" s="34"/>
      <c r="T187" s="34"/>
      <c r="U187" s="34">
        <v>19</v>
      </c>
      <c r="V187" s="34" t="s">
        <v>153</v>
      </c>
      <c r="W187" s="34" t="s">
        <v>154</v>
      </c>
      <c r="X187" s="34" t="s">
        <v>155</v>
      </c>
      <c r="Y187" s="34"/>
      <c r="Z187" s="34" t="s">
        <v>156</v>
      </c>
      <c r="AA187" s="34" t="s">
        <v>1174</v>
      </c>
      <c r="AB187" s="35">
        <f t="shared" ref="AB187:BT187" si="3">SUM(AB32,AB33,AB34)-AB35</f>
        <v>0</v>
      </c>
      <c r="AC187" s="37">
        <f t="shared" si="3"/>
        <v>0</v>
      </c>
      <c r="AD187" s="37">
        <f t="shared" si="3"/>
        <v>0</v>
      </c>
      <c r="AE187" s="37">
        <f t="shared" si="3"/>
        <v>0</v>
      </c>
      <c r="AF187" s="37">
        <f t="shared" si="3"/>
        <v>0</v>
      </c>
      <c r="AG187" s="37">
        <f t="shared" si="3"/>
        <v>0</v>
      </c>
      <c r="AH187" s="37">
        <f t="shared" si="3"/>
        <v>0</v>
      </c>
      <c r="AI187" s="37">
        <f t="shared" si="3"/>
        <v>0</v>
      </c>
      <c r="AJ187" s="37">
        <f t="shared" si="3"/>
        <v>0</v>
      </c>
      <c r="AK187" s="37">
        <f t="shared" si="3"/>
        <v>0</v>
      </c>
      <c r="AL187" s="37">
        <f t="shared" si="3"/>
        <v>0</v>
      </c>
      <c r="AM187" s="37">
        <f t="shared" si="3"/>
        <v>0</v>
      </c>
      <c r="AN187" s="37">
        <f t="shared" si="3"/>
        <v>0</v>
      </c>
      <c r="AO187" s="37">
        <f t="shared" si="3"/>
        <v>0</v>
      </c>
      <c r="AP187" s="37">
        <f t="shared" si="3"/>
        <v>0</v>
      </c>
      <c r="AQ187" s="37">
        <f t="shared" si="3"/>
        <v>0</v>
      </c>
      <c r="AR187" s="37">
        <f t="shared" si="3"/>
        <v>0</v>
      </c>
      <c r="AS187" s="37">
        <f t="shared" si="3"/>
        <v>0</v>
      </c>
      <c r="AT187" s="37">
        <f t="shared" si="3"/>
        <v>0</v>
      </c>
      <c r="AU187" s="37">
        <f t="shared" si="3"/>
        <v>0</v>
      </c>
      <c r="AV187" s="37">
        <f t="shared" si="3"/>
        <v>0</v>
      </c>
      <c r="AW187" s="37">
        <f t="shared" si="3"/>
        <v>0</v>
      </c>
      <c r="AX187" s="37">
        <f t="shared" si="3"/>
        <v>0</v>
      </c>
      <c r="AY187" s="37">
        <f t="shared" si="3"/>
        <v>0</v>
      </c>
      <c r="AZ187" s="37">
        <f t="shared" si="3"/>
        <v>0</v>
      </c>
      <c r="BA187" s="37">
        <f t="shared" si="3"/>
        <v>-12404</v>
      </c>
      <c r="BB187" s="37">
        <f t="shared" si="3"/>
        <v>0</v>
      </c>
      <c r="BC187" s="37">
        <f t="shared" si="3"/>
        <v>0</v>
      </c>
      <c r="BD187" s="37">
        <f t="shared" si="3"/>
        <v>0</v>
      </c>
      <c r="BE187" s="37">
        <f t="shared" si="3"/>
        <v>0</v>
      </c>
      <c r="BF187" s="37">
        <f t="shared" si="3"/>
        <v>0</v>
      </c>
      <c r="BG187" s="37">
        <f t="shared" si="3"/>
        <v>0</v>
      </c>
      <c r="BH187" s="37">
        <f t="shared" si="3"/>
        <v>0</v>
      </c>
      <c r="BI187" s="37">
        <f t="shared" si="3"/>
        <v>0</v>
      </c>
      <c r="BJ187" s="37">
        <f t="shared" si="3"/>
        <v>0</v>
      </c>
      <c r="BK187" s="37">
        <f t="shared" si="3"/>
        <v>0</v>
      </c>
      <c r="BL187" s="37">
        <f t="shared" si="3"/>
        <v>0</v>
      </c>
      <c r="BM187" s="37">
        <f t="shared" si="3"/>
        <v>0</v>
      </c>
      <c r="BN187" s="37">
        <f t="shared" si="3"/>
        <v>0</v>
      </c>
      <c r="BO187" s="37">
        <f t="shared" si="3"/>
        <v>0</v>
      </c>
      <c r="BP187" s="37">
        <f t="shared" si="3"/>
        <v>0</v>
      </c>
      <c r="BQ187" s="37">
        <f t="shared" si="3"/>
        <v>0</v>
      </c>
      <c r="BR187" s="37">
        <f t="shared" si="3"/>
        <v>0</v>
      </c>
      <c r="BS187" s="37">
        <f t="shared" si="3"/>
        <v>0</v>
      </c>
      <c r="BT187" s="37">
        <f t="shared" si="3"/>
        <v>0</v>
      </c>
      <c r="BU187" s="35"/>
      <c r="BV187" s="35"/>
      <c r="BW187" s="38"/>
      <c r="BX187" s="38"/>
      <c r="BY187" s="38"/>
      <c r="BZ187" s="38"/>
      <c r="CA187" s="38"/>
      <c r="CB187" s="38"/>
      <c r="CC187" s="38"/>
      <c r="CD187" s="38"/>
    </row>
    <row r="188" spans="1:82" s="33" customFormat="1" ht="15" customHeight="1">
      <c r="A188" s="34" t="s">
        <v>1661</v>
      </c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 t="s">
        <v>1662</v>
      </c>
      <c r="P188" s="34"/>
      <c r="Q188" s="34"/>
      <c r="R188" s="34"/>
      <c r="S188" s="34"/>
      <c r="T188" s="34"/>
      <c r="U188" s="34">
        <v>19</v>
      </c>
      <c r="V188" s="34" t="s">
        <v>153</v>
      </c>
      <c r="W188" s="34" t="s">
        <v>154</v>
      </c>
      <c r="X188" s="34" t="s">
        <v>155</v>
      </c>
      <c r="Y188" s="34"/>
      <c r="Z188" s="34" t="s">
        <v>156</v>
      </c>
      <c r="AA188" s="34" t="s">
        <v>1191</v>
      </c>
      <c r="AB188" s="35">
        <f t="shared" ref="AB188:BT188" si="4">SUM(AB37,AB38,AB39)-AB40</f>
        <v>0</v>
      </c>
      <c r="AC188" s="37">
        <f t="shared" si="4"/>
        <v>0</v>
      </c>
      <c r="AD188" s="37">
        <f t="shared" si="4"/>
        <v>0</v>
      </c>
      <c r="AE188" s="37">
        <f t="shared" si="4"/>
        <v>0</v>
      </c>
      <c r="AF188" s="37">
        <f t="shared" si="4"/>
        <v>0</v>
      </c>
      <c r="AG188" s="37">
        <f t="shared" si="4"/>
        <v>0</v>
      </c>
      <c r="AH188" s="37">
        <f t="shared" si="4"/>
        <v>0</v>
      </c>
      <c r="AI188" s="37">
        <f t="shared" si="4"/>
        <v>0</v>
      </c>
      <c r="AJ188" s="37">
        <f t="shared" si="4"/>
        <v>0</v>
      </c>
      <c r="AK188" s="37">
        <f t="shared" si="4"/>
        <v>0</v>
      </c>
      <c r="AL188" s="37">
        <f t="shared" si="4"/>
        <v>0</v>
      </c>
      <c r="AM188" s="37">
        <f t="shared" si="4"/>
        <v>0</v>
      </c>
      <c r="AN188" s="37">
        <f t="shared" si="4"/>
        <v>0</v>
      </c>
      <c r="AO188" s="37">
        <f t="shared" si="4"/>
        <v>0</v>
      </c>
      <c r="AP188" s="37">
        <f t="shared" si="4"/>
        <v>0</v>
      </c>
      <c r="AQ188" s="37">
        <f t="shared" si="4"/>
        <v>0</v>
      </c>
      <c r="AR188" s="37">
        <f t="shared" si="4"/>
        <v>0</v>
      </c>
      <c r="AS188" s="37">
        <f t="shared" si="4"/>
        <v>0</v>
      </c>
      <c r="AT188" s="37">
        <f t="shared" si="4"/>
        <v>0</v>
      </c>
      <c r="AU188" s="37">
        <f t="shared" si="4"/>
        <v>0</v>
      </c>
      <c r="AV188" s="37">
        <f t="shared" si="4"/>
        <v>0</v>
      </c>
      <c r="AW188" s="37">
        <f t="shared" si="4"/>
        <v>0</v>
      </c>
      <c r="AX188" s="37">
        <f t="shared" si="4"/>
        <v>0</v>
      </c>
      <c r="AY188" s="37">
        <f t="shared" si="4"/>
        <v>0</v>
      </c>
      <c r="AZ188" s="37">
        <f t="shared" si="4"/>
        <v>0</v>
      </c>
      <c r="BA188" s="37">
        <f t="shared" si="4"/>
        <v>-2384</v>
      </c>
      <c r="BB188" s="37">
        <f t="shared" si="4"/>
        <v>0</v>
      </c>
      <c r="BC188" s="37">
        <f t="shared" si="4"/>
        <v>0</v>
      </c>
      <c r="BD188" s="37">
        <f t="shared" si="4"/>
        <v>0</v>
      </c>
      <c r="BE188" s="37">
        <f t="shared" si="4"/>
        <v>0</v>
      </c>
      <c r="BF188" s="37">
        <f t="shared" si="4"/>
        <v>0</v>
      </c>
      <c r="BG188" s="37">
        <f t="shared" si="4"/>
        <v>0</v>
      </c>
      <c r="BH188" s="37">
        <f t="shared" si="4"/>
        <v>0</v>
      </c>
      <c r="BI188" s="37">
        <f t="shared" si="4"/>
        <v>0</v>
      </c>
      <c r="BJ188" s="37">
        <f t="shared" si="4"/>
        <v>0</v>
      </c>
      <c r="BK188" s="37">
        <f t="shared" si="4"/>
        <v>0</v>
      </c>
      <c r="BL188" s="37">
        <f t="shared" si="4"/>
        <v>0</v>
      </c>
      <c r="BM188" s="37">
        <f t="shared" si="4"/>
        <v>0</v>
      </c>
      <c r="BN188" s="37">
        <f t="shared" si="4"/>
        <v>0</v>
      </c>
      <c r="BO188" s="37">
        <f t="shared" si="4"/>
        <v>0</v>
      </c>
      <c r="BP188" s="37">
        <f t="shared" si="4"/>
        <v>0</v>
      </c>
      <c r="BQ188" s="37">
        <f t="shared" si="4"/>
        <v>0</v>
      </c>
      <c r="BR188" s="37">
        <f t="shared" si="4"/>
        <v>0</v>
      </c>
      <c r="BS188" s="37">
        <f t="shared" si="4"/>
        <v>0</v>
      </c>
      <c r="BT188" s="37">
        <f t="shared" si="4"/>
        <v>0</v>
      </c>
      <c r="BU188" s="35"/>
      <c r="BV188" s="35"/>
      <c r="BW188" s="38"/>
      <c r="BX188" s="38"/>
      <c r="BY188" s="38"/>
      <c r="BZ188" s="38"/>
      <c r="CA188" s="38"/>
      <c r="CB188" s="38"/>
      <c r="CC188" s="38"/>
      <c r="CD188" s="38"/>
    </row>
    <row r="189" spans="1:82" s="33" customFormat="1" ht="15" customHeight="1">
      <c r="A189" s="34" t="s">
        <v>1663</v>
      </c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 t="s">
        <v>1664</v>
      </c>
      <c r="P189" s="34"/>
      <c r="Q189" s="34"/>
      <c r="R189" s="34"/>
      <c r="S189" s="34"/>
      <c r="T189" s="34"/>
      <c r="U189" s="34">
        <v>19</v>
      </c>
      <c r="V189" s="34" t="s">
        <v>153</v>
      </c>
      <c r="W189" s="34" t="s">
        <v>154</v>
      </c>
      <c r="X189" s="34" t="s">
        <v>155</v>
      </c>
      <c r="Y189" s="34"/>
      <c r="Z189" s="34" t="s">
        <v>156</v>
      </c>
      <c r="AA189" s="34" t="s">
        <v>854</v>
      </c>
      <c r="AB189" s="35">
        <f t="shared" ref="AB189:BT189" si="5">SUM(AB47,AB48,AB49,AB50,AB51,AB52,AB53,AB54,AB55,AB56,AB57,AB58)-AB59</f>
        <v>0</v>
      </c>
      <c r="AC189" s="37">
        <f t="shared" si="5"/>
        <v>0</v>
      </c>
      <c r="AD189" s="37">
        <f t="shared" si="5"/>
        <v>0</v>
      </c>
      <c r="AE189" s="37">
        <f t="shared" si="5"/>
        <v>0</v>
      </c>
      <c r="AF189" s="37">
        <f t="shared" si="5"/>
        <v>0</v>
      </c>
      <c r="AG189" s="37">
        <f t="shared" si="5"/>
        <v>0</v>
      </c>
      <c r="AH189" s="37">
        <f t="shared" si="5"/>
        <v>0</v>
      </c>
      <c r="AI189" s="37">
        <f t="shared" si="5"/>
        <v>0</v>
      </c>
      <c r="AJ189" s="37">
        <f t="shared" si="5"/>
        <v>0</v>
      </c>
      <c r="AK189" s="37">
        <f t="shared" si="5"/>
        <v>0</v>
      </c>
      <c r="AL189" s="37">
        <f t="shared" si="5"/>
        <v>0</v>
      </c>
      <c r="AM189" s="37">
        <f t="shared" si="5"/>
        <v>0</v>
      </c>
      <c r="AN189" s="37">
        <f t="shared" si="5"/>
        <v>0</v>
      </c>
      <c r="AO189" s="37">
        <f t="shared" si="5"/>
        <v>0</v>
      </c>
      <c r="AP189" s="37">
        <f t="shared" si="5"/>
        <v>0</v>
      </c>
      <c r="AQ189" s="37">
        <f t="shared" si="5"/>
        <v>0</v>
      </c>
      <c r="AR189" s="37">
        <f t="shared" si="5"/>
        <v>0</v>
      </c>
      <c r="AS189" s="37">
        <f t="shared" si="5"/>
        <v>0</v>
      </c>
      <c r="AT189" s="37">
        <f t="shared" si="5"/>
        <v>0</v>
      </c>
      <c r="AU189" s="37">
        <f t="shared" si="5"/>
        <v>0</v>
      </c>
      <c r="AV189" s="37">
        <f t="shared" si="5"/>
        <v>0</v>
      </c>
      <c r="AW189" s="37">
        <f t="shared" si="5"/>
        <v>0</v>
      </c>
      <c r="AX189" s="37">
        <f t="shared" si="5"/>
        <v>0</v>
      </c>
      <c r="AY189" s="37">
        <f t="shared" si="5"/>
        <v>0</v>
      </c>
      <c r="AZ189" s="37">
        <f t="shared" si="5"/>
        <v>0</v>
      </c>
      <c r="BA189" s="37">
        <f t="shared" si="5"/>
        <v>-7145</v>
      </c>
      <c r="BB189" s="37">
        <f t="shared" si="5"/>
        <v>0</v>
      </c>
      <c r="BC189" s="37">
        <f t="shared" si="5"/>
        <v>0</v>
      </c>
      <c r="BD189" s="37">
        <f t="shared" si="5"/>
        <v>0</v>
      </c>
      <c r="BE189" s="37">
        <f t="shared" si="5"/>
        <v>0</v>
      </c>
      <c r="BF189" s="37">
        <f t="shared" si="5"/>
        <v>0</v>
      </c>
      <c r="BG189" s="37">
        <f t="shared" si="5"/>
        <v>0</v>
      </c>
      <c r="BH189" s="37">
        <f t="shared" si="5"/>
        <v>0</v>
      </c>
      <c r="BI189" s="37">
        <f t="shared" si="5"/>
        <v>0</v>
      </c>
      <c r="BJ189" s="37">
        <f t="shared" si="5"/>
        <v>0</v>
      </c>
      <c r="BK189" s="37">
        <f t="shared" si="5"/>
        <v>0</v>
      </c>
      <c r="BL189" s="37">
        <f t="shared" si="5"/>
        <v>0</v>
      </c>
      <c r="BM189" s="37">
        <f t="shared" si="5"/>
        <v>0</v>
      </c>
      <c r="BN189" s="37">
        <f t="shared" si="5"/>
        <v>0</v>
      </c>
      <c r="BO189" s="37">
        <f t="shared" si="5"/>
        <v>0</v>
      </c>
      <c r="BP189" s="37">
        <f t="shared" si="5"/>
        <v>0</v>
      </c>
      <c r="BQ189" s="37">
        <f t="shared" si="5"/>
        <v>0</v>
      </c>
      <c r="BR189" s="37">
        <f t="shared" si="5"/>
        <v>0</v>
      </c>
      <c r="BS189" s="37">
        <f t="shared" si="5"/>
        <v>0</v>
      </c>
      <c r="BT189" s="37">
        <f t="shared" si="5"/>
        <v>0</v>
      </c>
      <c r="BU189" s="35"/>
      <c r="BV189" s="35"/>
      <c r="BW189" s="38"/>
      <c r="BX189" s="38"/>
      <c r="BY189" s="38"/>
      <c r="BZ189" s="38"/>
      <c r="CA189" s="38"/>
      <c r="CB189" s="38"/>
      <c r="CC189" s="38"/>
      <c r="CD189" s="38"/>
    </row>
    <row r="190" spans="1:82" s="33" customFormat="1" ht="15" customHeight="1">
      <c r="A190" s="34" t="s">
        <v>1665</v>
      </c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 t="s">
        <v>1666</v>
      </c>
      <c r="P190" s="34"/>
      <c r="Q190" s="34"/>
      <c r="R190" s="34"/>
      <c r="S190" s="34"/>
      <c r="T190" s="34"/>
      <c r="U190" s="34">
        <v>19</v>
      </c>
      <c r="V190" s="34" t="s">
        <v>153</v>
      </c>
      <c r="W190" s="34" t="s">
        <v>154</v>
      </c>
      <c r="X190" s="34" t="s">
        <v>155</v>
      </c>
      <c r="Y190" s="34"/>
      <c r="Z190" s="34" t="s">
        <v>156</v>
      </c>
      <c r="AA190" s="34" t="s">
        <v>887</v>
      </c>
      <c r="AB190" s="35">
        <f t="shared" ref="AB190:BT190" si="6">SUM(AB61,AB62,AB63,AB64,AB65,AB66)-AB67</f>
        <v>0</v>
      </c>
      <c r="AC190" s="37">
        <f t="shared" si="6"/>
        <v>0</v>
      </c>
      <c r="AD190" s="37">
        <f t="shared" si="6"/>
        <v>0</v>
      </c>
      <c r="AE190" s="37">
        <f t="shared" si="6"/>
        <v>0</v>
      </c>
      <c r="AF190" s="37">
        <f t="shared" si="6"/>
        <v>0</v>
      </c>
      <c r="AG190" s="37">
        <f t="shared" si="6"/>
        <v>0</v>
      </c>
      <c r="AH190" s="37">
        <f t="shared" si="6"/>
        <v>0</v>
      </c>
      <c r="AI190" s="37">
        <f t="shared" si="6"/>
        <v>0</v>
      </c>
      <c r="AJ190" s="37">
        <f t="shared" si="6"/>
        <v>0</v>
      </c>
      <c r="AK190" s="37">
        <f t="shared" si="6"/>
        <v>0</v>
      </c>
      <c r="AL190" s="37">
        <f t="shared" si="6"/>
        <v>0</v>
      </c>
      <c r="AM190" s="37">
        <f t="shared" si="6"/>
        <v>0</v>
      </c>
      <c r="AN190" s="37">
        <f t="shared" si="6"/>
        <v>0</v>
      </c>
      <c r="AO190" s="37">
        <f t="shared" si="6"/>
        <v>0</v>
      </c>
      <c r="AP190" s="37">
        <f t="shared" si="6"/>
        <v>0</v>
      </c>
      <c r="AQ190" s="37">
        <f t="shared" si="6"/>
        <v>0</v>
      </c>
      <c r="AR190" s="37">
        <f t="shared" si="6"/>
        <v>0</v>
      </c>
      <c r="AS190" s="37">
        <f t="shared" si="6"/>
        <v>0</v>
      </c>
      <c r="AT190" s="37">
        <f t="shared" si="6"/>
        <v>0</v>
      </c>
      <c r="AU190" s="37">
        <f t="shared" si="6"/>
        <v>0</v>
      </c>
      <c r="AV190" s="37">
        <f t="shared" si="6"/>
        <v>0</v>
      </c>
      <c r="AW190" s="37">
        <f t="shared" si="6"/>
        <v>0</v>
      </c>
      <c r="AX190" s="37">
        <f t="shared" si="6"/>
        <v>0</v>
      </c>
      <c r="AY190" s="37">
        <f t="shared" si="6"/>
        <v>0</v>
      </c>
      <c r="AZ190" s="37">
        <f t="shared" si="6"/>
        <v>0</v>
      </c>
      <c r="BA190" s="37">
        <f t="shared" si="6"/>
        <v>-7567</v>
      </c>
      <c r="BB190" s="37">
        <f t="shared" si="6"/>
        <v>0</v>
      </c>
      <c r="BC190" s="37">
        <f t="shared" si="6"/>
        <v>0</v>
      </c>
      <c r="BD190" s="37">
        <f t="shared" si="6"/>
        <v>0</v>
      </c>
      <c r="BE190" s="37">
        <f t="shared" si="6"/>
        <v>0</v>
      </c>
      <c r="BF190" s="37">
        <f t="shared" si="6"/>
        <v>0</v>
      </c>
      <c r="BG190" s="37">
        <f t="shared" si="6"/>
        <v>0</v>
      </c>
      <c r="BH190" s="37">
        <f t="shared" si="6"/>
        <v>0</v>
      </c>
      <c r="BI190" s="37">
        <f t="shared" si="6"/>
        <v>0</v>
      </c>
      <c r="BJ190" s="37">
        <f t="shared" si="6"/>
        <v>0</v>
      </c>
      <c r="BK190" s="37">
        <f t="shared" si="6"/>
        <v>0</v>
      </c>
      <c r="BL190" s="37">
        <f t="shared" si="6"/>
        <v>0</v>
      </c>
      <c r="BM190" s="37">
        <f t="shared" si="6"/>
        <v>0</v>
      </c>
      <c r="BN190" s="37">
        <f t="shared" si="6"/>
        <v>0</v>
      </c>
      <c r="BO190" s="37">
        <f t="shared" si="6"/>
        <v>0</v>
      </c>
      <c r="BP190" s="37">
        <f t="shared" si="6"/>
        <v>0</v>
      </c>
      <c r="BQ190" s="37">
        <f t="shared" si="6"/>
        <v>0</v>
      </c>
      <c r="BR190" s="37">
        <f t="shared" si="6"/>
        <v>0</v>
      </c>
      <c r="BS190" s="37">
        <f t="shared" si="6"/>
        <v>0</v>
      </c>
      <c r="BT190" s="37">
        <f t="shared" si="6"/>
        <v>0</v>
      </c>
      <c r="BU190" s="35"/>
      <c r="BV190" s="35"/>
      <c r="BW190" s="38"/>
      <c r="BX190" s="38"/>
      <c r="BY190" s="38"/>
      <c r="BZ190" s="38"/>
      <c r="CA190" s="38"/>
      <c r="CB190" s="38"/>
      <c r="CC190" s="38"/>
      <c r="CD190" s="38"/>
    </row>
    <row r="191" spans="1:82" s="33" customFormat="1" ht="15" customHeight="1">
      <c r="A191" s="34" t="s">
        <v>1667</v>
      </c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 t="s">
        <v>1668</v>
      </c>
      <c r="P191" s="34"/>
      <c r="Q191" s="34"/>
      <c r="R191" s="34"/>
      <c r="S191" s="34"/>
      <c r="T191" s="34"/>
      <c r="U191" s="34">
        <v>19</v>
      </c>
      <c r="V191" s="34" t="s">
        <v>153</v>
      </c>
      <c r="W191" s="34" t="s">
        <v>154</v>
      </c>
      <c r="X191" s="34" t="s">
        <v>155</v>
      </c>
      <c r="Y191" s="34"/>
      <c r="Z191" s="34" t="s">
        <v>156</v>
      </c>
      <c r="AA191" s="34" t="s">
        <v>892</v>
      </c>
      <c r="AB191" s="35">
        <f t="shared" ref="AB191:BT191" si="7">SUM(AB69,AB70,AB71)-AB72</f>
        <v>0</v>
      </c>
      <c r="AC191" s="37">
        <f t="shared" si="7"/>
        <v>0</v>
      </c>
      <c r="AD191" s="37">
        <f t="shared" si="7"/>
        <v>0</v>
      </c>
      <c r="AE191" s="37">
        <f t="shared" si="7"/>
        <v>0</v>
      </c>
      <c r="AF191" s="37">
        <f t="shared" si="7"/>
        <v>0</v>
      </c>
      <c r="AG191" s="37">
        <f t="shared" si="7"/>
        <v>0</v>
      </c>
      <c r="AH191" s="37">
        <f t="shared" si="7"/>
        <v>0</v>
      </c>
      <c r="AI191" s="37">
        <f t="shared" si="7"/>
        <v>0</v>
      </c>
      <c r="AJ191" s="37">
        <f t="shared" si="7"/>
        <v>0</v>
      </c>
      <c r="AK191" s="37">
        <f t="shared" si="7"/>
        <v>0</v>
      </c>
      <c r="AL191" s="37">
        <f t="shared" si="7"/>
        <v>0</v>
      </c>
      <c r="AM191" s="37">
        <f t="shared" si="7"/>
        <v>0</v>
      </c>
      <c r="AN191" s="37">
        <f t="shared" si="7"/>
        <v>0</v>
      </c>
      <c r="AO191" s="37">
        <f t="shared" si="7"/>
        <v>0</v>
      </c>
      <c r="AP191" s="37">
        <f t="shared" si="7"/>
        <v>0</v>
      </c>
      <c r="AQ191" s="37">
        <f t="shared" si="7"/>
        <v>0</v>
      </c>
      <c r="AR191" s="37">
        <f t="shared" si="7"/>
        <v>0</v>
      </c>
      <c r="AS191" s="37">
        <f t="shared" si="7"/>
        <v>0</v>
      </c>
      <c r="AT191" s="37">
        <f t="shared" si="7"/>
        <v>0</v>
      </c>
      <c r="AU191" s="37">
        <f t="shared" si="7"/>
        <v>0</v>
      </c>
      <c r="AV191" s="37">
        <f t="shared" si="7"/>
        <v>0</v>
      </c>
      <c r="AW191" s="37">
        <f t="shared" si="7"/>
        <v>0</v>
      </c>
      <c r="AX191" s="37">
        <f t="shared" si="7"/>
        <v>0</v>
      </c>
      <c r="AY191" s="37">
        <f t="shared" si="7"/>
        <v>0</v>
      </c>
      <c r="AZ191" s="37">
        <f t="shared" si="7"/>
        <v>0</v>
      </c>
      <c r="BA191" s="37">
        <f t="shared" si="7"/>
        <v>-29289</v>
      </c>
      <c r="BB191" s="37">
        <f t="shared" si="7"/>
        <v>0</v>
      </c>
      <c r="BC191" s="37">
        <f t="shared" si="7"/>
        <v>0</v>
      </c>
      <c r="BD191" s="37">
        <f t="shared" si="7"/>
        <v>0</v>
      </c>
      <c r="BE191" s="37">
        <f t="shared" si="7"/>
        <v>0</v>
      </c>
      <c r="BF191" s="37">
        <f t="shared" si="7"/>
        <v>0</v>
      </c>
      <c r="BG191" s="37">
        <f t="shared" si="7"/>
        <v>0</v>
      </c>
      <c r="BH191" s="37">
        <f t="shared" si="7"/>
        <v>0</v>
      </c>
      <c r="BI191" s="37">
        <f t="shared" si="7"/>
        <v>0</v>
      </c>
      <c r="BJ191" s="37">
        <f t="shared" si="7"/>
        <v>0</v>
      </c>
      <c r="BK191" s="37">
        <f t="shared" si="7"/>
        <v>0</v>
      </c>
      <c r="BL191" s="37">
        <f t="shared" si="7"/>
        <v>0</v>
      </c>
      <c r="BM191" s="37">
        <f t="shared" si="7"/>
        <v>0</v>
      </c>
      <c r="BN191" s="37">
        <f t="shared" si="7"/>
        <v>0</v>
      </c>
      <c r="BO191" s="37">
        <f t="shared" si="7"/>
        <v>0</v>
      </c>
      <c r="BP191" s="37">
        <f t="shared" si="7"/>
        <v>0</v>
      </c>
      <c r="BQ191" s="37">
        <f t="shared" si="7"/>
        <v>0</v>
      </c>
      <c r="BR191" s="37">
        <f t="shared" si="7"/>
        <v>0</v>
      </c>
      <c r="BS191" s="37">
        <f t="shared" si="7"/>
        <v>0</v>
      </c>
      <c r="BT191" s="37">
        <f t="shared" si="7"/>
        <v>0</v>
      </c>
      <c r="BU191" s="35"/>
      <c r="BV191" s="35"/>
      <c r="BW191" s="38"/>
      <c r="BX191" s="38"/>
      <c r="BY191" s="38"/>
      <c r="BZ191" s="38"/>
      <c r="CA191" s="38"/>
      <c r="CB191" s="38"/>
      <c r="CC191" s="38"/>
      <c r="CD191" s="38"/>
    </row>
    <row r="192" spans="1:82" s="33" customFormat="1" ht="15" customHeight="1">
      <c r="A192" s="34" t="s">
        <v>1669</v>
      </c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 t="s">
        <v>1670</v>
      </c>
      <c r="P192" s="34"/>
      <c r="Q192" s="34"/>
      <c r="R192" s="34"/>
      <c r="S192" s="34"/>
      <c r="T192" s="34"/>
      <c r="U192" s="34">
        <v>19</v>
      </c>
      <c r="V192" s="34" t="s">
        <v>153</v>
      </c>
      <c r="W192" s="34" t="s">
        <v>154</v>
      </c>
      <c r="X192" s="34" t="s">
        <v>155</v>
      </c>
      <c r="Y192" s="34"/>
      <c r="Z192" s="34" t="s">
        <v>156</v>
      </c>
      <c r="AA192" s="34" t="s">
        <v>1401</v>
      </c>
      <c r="AB192" s="35">
        <f t="shared" ref="AB192:BT192" si="8">SUM(AB80,AB81,AB82,AB83,AB84,AB85,AB86,AB87,AB88,AB89,AB90,AB91,AB92,AB93,AB94)-AB95</f>
        <v>-15347</v>
      </c>
      <c r="AC192" s="37">
        <f t="shared" si="8"/>
        <v>0</v>
      </c>
      <c r="AD192" s="37">
        <f t="shared" si="8"/>
        <v>0</v>
      </c>
      <c r="AE192" s="37">
        <f t="shared" si="8"/>
        <v>0</v>
      </c>
      <c r="AF192" s="37">
        <f t="shared" si="8"/>
        <v>0</v>
      </c>
      <c r="AG192" s="37">
        <f t="shared" si="8"/>
        <v>0</v>
      </c>
      <c r="AH192" s="37">
        <f t="shared" si="8"/>
        <v>0</v>
      </c>
      <c r="AI192" s="37">
        <f t="shared" si="8"/>
        <v>0</v>
      </c>
      <c r="AJ192" s="37">
        <f t="shared" si="8"/>
        <v>0</v>
      </c>
      <c r="AK192" s="37">
        <f t="shared" si="8"/>
        <v>0</v>
      </c>
      <c r="AL192" s="37">
        <f t="shared" si="8"/>
        <v>0</v>
      </c>
      <c r="AM192" s="37">
        <f t="shared" si="8"/>
        <v>0</v>
      </c>
      <c r="AN192" s="37">
        <f t="shared" si="8"/>
        <v>0</v>
      </c>
      <c r="AO192" s="37">
        <f t="shared" si="8"/>
        <v>0</v>
      </c>
      <c r="AP192" s="37">
        <f t="shared" si="8"/>
        <v>0</v>
      </c>
      <c r="AQ192" s="37">
        <f t="shared" si="8"/>
        <v>0</v>
      </c>
      <c r="AR192" s="37">
        <f t="shared" si="8"/>
        <v>0</v>
      </c>
      <c r="AS192" s="37">
        <f t="shared" si="8"/>
        <v>0</v>
      </c>
      <c r="AT192" s="37">
        <f t="shared" si="8"/>
        <v>0</v>
      </c>
      <c r="AU192" s="37">
        <f t="shared" si="8"/>
        <v>0</v>
      </c>
      <c r="AV192" s="37">
        <f t="shared" si="8"/>
        <v>0</v>
      </c>
      <c r="AW192" s="37">
        <f t="shared" si="8"/>
        <v>0</v>
      </c>
      <c r="AX192" s="37">
        <f t="shared" si="8"/>
        <v>0</v>
      </c>
      <c r="AY192" s="37">
        <f t="shared" si="8"/>
        <v>0</v>
      </c>
      <c r="AZ192" s="37">
        <f t="shared" si="8"/>
        <v>0</v>
      </c>
      <c r="BA192" s="37">
        <f t="shared" si="8"/>
        <v>-15347</v>
      </c>
      <c r="BB192" s="37">
        <f t="shared" si="8"/>
        <v>0</v>
      </c>
      <c r="BC192" s="37">
        <f t="shared" si="8"/>
        <v>0</v>
      </c>
      <c r="BD192" s="37">
        <f t="shared" si="8"/>
        <v>0</v>
      </c>
      <c r="BE192" s="37">
        <f t="shared" si="8"/>
        <v>0</v>
      </c>
      <c r="BF192" s="37">
        <f t="shared" si="8"/>
        <v>0</v>
      </c>
      <c r="BG192" s="37">
        <f t="shared" si="8"/>
        <v>0</v>
      </c>
      <c r="BH192" s="37">
        <f t="shared" si="8"/>
        <v>0</v>
      </c>
      <c r="BI192" s="37">
        <f t="shared" si="8"/>
        <v>0</v>
      </c>
      <c r="BJ192" s="37">
        <f t="shared" si="8"/>
        <v>0</v>
      </c>
      <c r="BK192" s="37">
        <f t="shared" si="8"/>
        <v>0</v>
      </c>
      <c r="BL192" s="37">
        <f t="shared" si="8"/>
        <v>0</v>
      </c>
      <c r="BM192" s="37">
        <f t="shared" si="8"/>
        <v>0</v>
      </c>
      <c r="BN192" s="37">
        <f t="shared" si="8"/>
        <v>0</v>
      </c>
      <c r="BO192" s="37">
        <f t="shared" si="8"/>
        <v>0</v>
      </c>
      <c r="BP192" s="37">
        <f t="shared" si="8"/>
        <v>0</v>
      </c>
      <c r="BQ192" s="37">
        <f t="shared" si="8"/>
        <v>0</v>
      </c>
      <c r="BR192" s="37">
        <f t="shared" si="8"/>
        <v>0</v>
      </c>
      <c r="BS192" s="37">
        <f t="shared" si="8"/>
        <v>0</v>
      </c>
      <c r="BT192" s="37">
        <f t="shared" si="8"/>
        <v>0</v>
      </c>
      <c r="BU192" s="35"/>
      <c r="BV192" s="35"/>
      <c r="BW192" s="38"/>
      <c r="BX192" s="38"/>
      <c r="BY192" s="38"/>
      <c r="BZ192" s="38"/>
      <c r="CA192" s="38"/>
      <c r="CB192" s="38"/>
      <c r="CC192" s="38"/>
      <c r="CD192" s="38"/>
    </row>
    <row r="193" spans="1:82" s="33" customFormat="1" ht="15" customHeight="1">
      <c r="A193" s="34" t="s">
        <v>1671</v>
      </c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 t="s">
        <v>1672</v>
      </c>
      <c r="P193" s="34"/>
      <c r="Q193" s="34"/>
      <c r="R193" s="34"/>
      <c r="S193" s="34"/>
      <c r="T193" s="34"/>
      <c r="U193" s="34">
        <v>19</v>
      </c>
      <c r="V193" s="34" t="s">
        <v>153</v>
      </c>
      <c r="W193" s="34" t="s">
        <v>154</v>
      </c>
      <c r="X193" s="34" t="s">
        <v>155</v>
      </c>
      <c r="Y193" s="34"/>
      <c r="Z193" s="34" t="s">
        <v>156</v>
      </c>
      <c r="AA193" s="34" t="s">
        <v>1416</v>
      </c>
      <c r="AB193" s="35">
        <f t="shared" ref="AB193:BT193" si="9">SUM(AB97,AB98)-AB99</f>
        <v>-1850</v>
      </c>
      <c r="AC193" s="37">
        <f t="shared" si="9"/>
        <v>0</v>
      </c>
      <c r="AD193" s="37">
        <f t="shared" si="9"/>
        <v>0</v>
      </c>
      <c r="AE193" s="37">
        <f t="shared" si="9"/>
        <v>0</v>
      </c>
      <c r="AF193" s="37">
        <f t="shared" si="9"/>
        <v>0</v>
      </c>
      <c r="AG193" s="37">
        <f t="shared" si="9"/>
        <v>0</v>
      </c>
      <c r="AH193" s="37">
        <f t="shared" si="9"/>
        <v>0</v>
      </c>
      <c r="AI193" s="37">
        <f t="shared" si="9"/>
        <v>0</v>
      </c>
      <c r="AJ193" s="37">
        <f t="shared" si="9"/>
        <v>0</v>
      </c>
      <c r="AK193" s="37">
        <f t="shared" si="9"/>
        <v>0</v>
      </c>
      <c r="AL193" s="37">
        <f t="shared" si="9"/>
        <v>0</v>
      </c>
      <c r="AM193" s="37">
        <f t="shared" si="9"/>
        <v>0</v>
      </c>
      <c r="AN193" s="37">
        <f t="shared" si="9"/>
        <v>0</v>
      </c>
      <c r="AO193" s="37">
        <f t="shared" si="9"/>
        <v>0</v>
      </c>
      <c r="AP193" s="37">
        <f t="shared" si="9"/>
        <v>0</v>
      </c>
      <c r="AQ193" s="37">
        <f t="shared" si="9"/>
        <v>0</v>
      </c>
      <c r="AR193" s="37">
        <f t="shared" si="9"/>
        <v>0</v>
      </c>
      <c r="AS193" s="37">
        <f t="shared" si="9"/>
        <v>0</v>
      </c>
      <c r="AT193" s="37">
        <f t="shared" si="9"/>
        <v>0</v>
      </c>
      <c r="AU193" s="37">
        <f t="shared" si="9"/>
        <v>0</v>
      </c>
      <c r="AV193" s="37">
        <f t="shared" si="9"/>
        <v>0</v>
      </c>
      <c r="AW193" s="37">
        <f t="shared" si="9"/>
        <v>0</v>
      </c>
      <c r="AX193" s="37">
        <f t="shared" si="9"/>
        <v>0</v>
      </c>
      <c r="AY193" s="37">
        <f t="shared" si="9"/>
        <v>0</v>
      </c>
      <c r="AZ193" s="37">
        <f t="shared" si="9"/>
        <v>0</v>
      </c>
      <c r="BA193" s="37">
        <f t="shared" si="9"/>
        <v>-1850</v>
      </c>
      <c r="BB193" s="37">
        <f t="shared" si="9"/>
        <v>0</v>
      </c>
      <c r="BC193" s="37">
        <f t="shared" si="9"/>
        <v>0</v>
      </c>
      <c r="BD193" s="37">
        <f t="shared" si="9"/>
        <v>0</v>
      </c>
      <c r="BE193" s="37">
        <f t="shared" si="9"/>
        <v>0</v>
      </c>
      <c r="BF193" s="37">
        <f t="shared" si="9"/>
        <v>0</v>
      </c>
      <c r="BG193" s="37">
        <f t="shared" si="9"/>
        <v>0</v>
      </c>
      <c r="BH193" s="37">
        <f t="shared" si="9"/>
        <v>0</v>
      </c>
      <c r="BI193" s="37">
        <f t="shared" si="9"/>
        <v>0</v>
      </c>
      <c r="BJ193" s="37">
        <f t="shared" si="9"/>
        <v>0</v>
      </c>
      <c r="BK193" s="37">
        <f t="shared" si="9"/>
        <v>0</v>
      </c>
      <c r="BL193" s="37">
        <f t="shared" si="9"/>
        <v>0</v>
      </c>
      <c r="BM193" s="37">
        <f t="shared" si="9"/>
        <v>0</v>
      </c>
      <c r="BN193" s="37">
        <f t="shared" si="9"/>
        <v>0</v>
      </c>
      <c r="BO193" s="37">
        <f t="shared" si="9"/>
        <v>0</v>
      </c>
      <c r="BP193" s="37">
        <f t="shared" si="9"/>
        <v>0</v>
      </c>
      <c r="BQ193" s="37">
        <f t="shared" si="9"/>
        <v>0</v>
      </c>
      <c r="BR193" s="37">
        <f t="shared" si="9"/>
        <v>0</v>
      </c>
      <c r="BS193" s="37">
        <f t="shared" si="9"/>
        <v>0</v>
      </c>
      <c r="BT193" s="37">
        <f t="shared" si="9"/>
        <v>0</v>
      </c>
      <c r="BU193" s="35"/>
      <c r="BV193" s="38"/>
      <c r="BW193" s="38"/>
      <c r="BX193" s="38"/>
      <c r="BY193" s="38"/>
      <c r="BZ193" s="38"/>
      <c r="CA193" s="38"/>
      <c r="CB193" s="38"/>
      <c r="CC193" s="38"/>
      <c r="CD193" s="38"/>
    </row>
    <row r="194" spans="1:82" s="33" customFormat="1" ht="15" customHeight="1">
      <c r="A194" s="34" t="s">
        <v>1673</v>
      </c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 t="s">
        <v>1674</v>
      </c>
      <c r="P194" s="34"/>
      <c r="Q194" s="34"/>
      <c r="R194" s="34"/>
      <c r="S194" s="34"/>
      <c r="T194" s="34"/>
      <c r="U194" s="34">
        <v>19</v>
      </c>
      <c r="V194" s="34" t="s">
        <v>153</v>
      </c>
      <c r="W194" s="34" t="s">
        <v>154</v>
      </c>
      <c r="X194" s="34" t="s">
        <v>155</v>
      </c>
      <c r="Y194" s="34"/>
      <c r="Z194" s="34" t="s">
        <v>156</v>
      </c>
      <c r="AA194" s="34" t="s">
        <v>1440</v>
      </c>
      <c r="AB194" s="35">
        <f t="shared" ref="AB194:BT194" si="10">SUM(AB101,AB102,AB103,AB104,AB105)-AB106</f>
        <v>0</v>
      </c>
      <c r="AC194" s="37">
        <f t="shared" si="10"/>
        <v>0</v>
      </c>
      <c r="AD194" s="37">
        <f t="shared" si="10"/>
        <v>0</v>
      </c>
      <c r="AE194" s="37">
        <f t="shared" si="10"/>
        <v>0</v>
      </c>
      <c r="AF194" s="37">
        <f t="shared" si="10"/>
        <v>0</v>
      </c>
      <c r="AG194" s="37">
        <f t="shared" si="10"/>
        <v>0</v>
      </c>
      <c r="AH194" s="37">
        <f t="shared" si="10"/>
        <v>0</v>
      </c>
      <c r="AI194" s="37">
        <f t="shared" si="10"/>
        <v>0</v>
      </c>
      <c r="AJ194" s="37">
        <f t="shared" si="10"/>
        <v>0</v>
      </c>
      <c r="AK194" s="37">
        <f t="shared" si="10"/>
        <v>0</v>
      </c>
      <c r="AL194" s="37">
        <f t="shared" si="10"/>
        <v>0</v>
      </c>
      <c r="AM194" s="37">
        <f t="shared" si="10"/>
        <v>0</v>
      </c>
      <c r="AN194" s="37">
        <f t="shared" si="10"/>
        <v>0</v>
      </c>
      <c r="AO194" s="37">
        <f t="shared" si="10"/>
        <v>0</v>
      </c>
      <c r="AP194" s="37">
        <f t="shared" si="10"/>
        <v>0</v>
      </c>
      <c r="AQ194" s="37">
        <f t="shared" si="10"/>
        <v>0</v>
      </c>
      <c r="AR194" s="37">
        <f t="shared" si="10"/>
        <v>0</v>
      </c>
      <c r="AS194" s="37">
        <f t="shared" si="10"/>
        <v>0</v>
      </c>
      <c r="AT194" s="37">
        <f t="shared" si="10"/>
        <v>0</v>
      </c>
      <c r="AU194" s="37">
        <f t="shared" si="10"/>
        <v>0</v>
      </c>
      <c r="AV194" s="37">
        <f t="shared" si="10"/>
        <v>0</v>
      </c>
      <c r="AW194" s="37">
        <f t="shared" si="10"/>
        <v>0</v>
      </c>
      <c r="AX194" s="37">
        <f t="shared" si="10"/>
        <v>0</v>
      </c>
      <c r="AY194" s="37">
        <f t="shared" si="10"/>
        <v>0</v>
      </c>
      <c r="AZ194" s="37">
        <f t="shared" si="10"/>
        <v>0</v>
      </c>
      <c r="BA194" s="37">
        <f t="shared" si="10"/>
        <v>-54275</v>
      </c>
      <c r="BB194" s="37">
        <f t="shared" si="10"/>
        <v>0</v>
      </c>
      <c r="BC194" s="37">
        <f t="shared" si="10"/>
        <v>0</v>
      </c>
      <c r="BD194" s="37">
        <f t="shared" si="10"/>
        <v>0</v>
      </c>
      <c r="BE194" s="37">
        <f t="shared" si="10"/>
        <v>0</v>
      </c>
      <c r="BF194" s="37">
        <f t="shared" si="10"/>
        <v>0</v>
      </c>
      <c r="BG194" s="37">
        <f t="shared" si="10"/>
        <v>0</v>
      </c>
      <c r="BH194" s="37">
        <f t="shared" si="10"/>
        <v>0</v>
      </c>
      <c r="BI194" s="37">
        <f t="shared" si="10"/>
        <v>0</v>
      </c>
      <c r="BJ194" s="37">
        <f t="shared" si="10"/>
        <v>0</v>
      </c>
      <c r="BK194" s="37">
        <f t="shared" si="10"/>
        <v>0</v>
      </c>
      <c r="BL194" s="37">
        <f t="shared" si="10"/>
        <v>0</v>
      </c>
      <c r="BM194" s="37">
        <f t="shared" si="10"/>
        <v>0</v>
      </c>
      <c r="BN194" s="37">
        <f t="shared" si="10"/>
        <v>0</v>
      </c>
      <c r="BO194" s="37">
        <f t="shared" si="10"/>
        <v>0</v>
      </c>
      <c r="BP194" s="37">
        <f t="shared" si="10"/>
        <v>0</v>
      </c>
      <c r="BQ194" s="37">
        <f t="shared" si="10"/>
        <v>0</v>
      </c>
      <c r="BR194" s="37">
        <f t="shared" si="10"/>
        <v>0</v>
      </c>
      <c r="BS194" s="37">
        <f t="shared" si="10"/>
        <v>0</v>
      </c>
      <c r="BT194" s="37">
        <f t="shared" si="10"/>
        <v>0</v>
      </c>
      <c r="BU194" s="35"/>
      <c r="BV194" s="38"/>
      <c r="BW194" s="38"/>
      <c r="BX194" s="38"/>
      <c r="BY194" s="38"/>
      <c r="BZ194" s="38"/>
      <c r="CA194" s="38"/>
      <c r="CB194" s="38"/>
      <c r="CC194" s="38"/>
      <c r="CD194" s="38"/>
    </row>
    <row r="195" spans="1:82" s="33" customFormat="1" ht="15" customHeight="1">
      <c r="A195" s="34" t="s">
        <v>1675</v>
      </c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 t="s">
        <v>1676</v>
      </c>
      <c r="P195" s="34"/>
      <c r="Q195" s="34"/>
      <c r="R195" s="34"/>
      <c r="S195" s="34"/>
      <c r="T195" s="34"/>
      <c r="U195" s="34">
        <v>19</v>
      </c>
      <c r="V195" s="34" t="s">
        <v>153</v>
      </c>
      <c r="W195" s="34" t="s">
        <v>154</v>
      </c>
      <c r="X195" s="34" t="s">
        <v>155</v>
      </c>
      <c r="Y195" s="34"/>
      <c r="Z195" s="34" t="s">
        <v>156</v>
      </c>
      <c r="AA195" s="34" t="s">
        <v>1451</v>
      </c>
      <c r="AB195" s="35">
        <f t="shared" ref="AB195:BT195" si="11">SUM(AB110,AB111,AB112)-AB113</f>
        <v>0</v>
      </c>
      <c r="AC195" s="37">
        <f t="shared" si="11"/>
        <v>0</v>
      </c>
      <c r="AD195" s="37">
        <f t="shared" si="11"/>
        <v>0</v>
      </c>
      <c r="AE195" s="37">
        <f t="shared" si="11"/>
        <v>0</v>
      </c>
      <c r="AF195" s="37">
        <f t="shared" si="11"/>
        <v>0</v>
      </c>
      <c r="AG195" s="37">
        <f t="shared" si="11"/>
        <v>0</v>
      </c>
      <c r="AH195" s="37">
        <f t="shared" si="11"/>
        <v>0</v>
      </c>
      <c r="AI195" s="37">
        <f t="shared" si="11"/>
        <v>0</v>
      </c>
      <c r="AJ195" s="37">
        <f t="shared" si="11"/>
        <v>0</v>
      </c>
      <c r="AK195" s="37">
        <f t="shared" si="11"/>
        <v>0</v>
      </c>
      <c r="AL195" s="37">
        <f t="shared" si="11"/>
        <v>0</v>
      </c>
      <c r="AM195" s="37">
        <f t="shared" si="11"/>
        <v>0</v>
      </c>
      <c r="AN195" s="37">
        <f t="shared" si="11"/>
        <v>0</v>
      </c>
      <c r="AO195" s="37">
        <f t="shared" si="11"/>
        <v>0</v>
      </c>
      <c r="AP195" s="37">
        <f t="shared" si="11"/>
        <v>0</v>
      </c>
      <c r="AQ195" s="37">
        <f t="shared" si="11"/>
        <v>0</v>
      </c>
      <c r="AR195" s="37">
        <f t="shared" si="11"/>
        <v>0</v>
      </c>
      <c r="AS195" s="37">
        <f t="shared" si="11"/>
        <v>0</v>
      </c>
      <c r="AT195" s="37">
        <f t="shared" si="11"/>
        <v>0</v>
      </c>
      <c r="AU195" s="37">
        <f t="shared" si="11"/>
        <v>0</v>
      </c>
      <c r="AV195" s="37">
        <f t="shared" si="11"/>
        <v>0</v>
      </c>
      <c r="AW195" s="37">
        <f t="shared" si="11"/>
        <v>0</v>
      </c>
      <c r="AX195" s="37">
        <f t="shared" si="11"/>
        <v>0</v>
      </c>
      <c r="AY195" s="37">
        <f t="shared" si="11"/>
        <v>0</v>
      </c>
      <c r="AZ195" s="37">
        <f t="shared" si="11"/>
        <v>0</v>
      </c>
      <c r="BA195" s="37">
        <f t="shared" si="11"/>
        <v>-622</v>
      </c>
      <c r="BB195" s="37">
        <f t="shared" si="11"/>
        <v>0</v>
      </c>
      <c r="BC195" s="37">
        <f t="shared" si="11"/>
        <v>0</v>
      </c>
      <c r="BD195" s="37">
        <f t="shared" si="11"/>
        <v>0</v>
      </c>
      <c r="BE195" s="37">
        <f t="shared" si="11"/>
        <v>0</v>
      </c>
      <c r="BF195" s="37">
        <f t="shared" si="11"/>
        <v>0</v>
      </c>
      <c r="BG195" s="37">
        <f t="shared" si="11"/>
        <v>0</v>
      </c>
      <c r="BH195" s="37">
        <f t="shared" si="11"/>
        <v>0</v>
      </c>
      <c r="BI195" s="37">
        <f t="shared" si="11"/>
        <v>0</v>
      </c>
      <c r="BJ195" s="37">
        <f t="shared" si="11"/>
        <v>0</v>
      </c>
      <c r="BK195" s="37">
        <f t="shared" si="11"/>
        <v>0</v>
      </c>
      <c r="BL195" s="37">
        <f t="shared" si="11"/>
        <v>0</v>
      </c>
      <c r="BM195" s="37">
        <f t="shared" si="11"/>
        <v>0</v>
      </c>
      <c r="BN195" s="37">
        <f t="shared" si="11"/>
        <v>0</v>
      </c>
      <c r="BO195" s="37">
        <f t="shared" si="11"/>
        <v>0</v>
      </c>
      <c r="BP195" s="37">
        <f t="shared" si="11"/>
        <v>0</v>
      </c>
      <c r="BQ195" s="37">
        <f t="shared" si="11"/>
        <v>0</v>
      </c>
      <c r="BR195" s="37">
        <f t="shared" si="11"/>
        <v>0</v>
      </c>
      <c r="BS195" s="37">
        <f t="shared" si="11"/>
        <v>0</v>
      </c>
      <c r="BT195" s="37">
        <f t="shared" si="11"/>
        <v>0</v>
      </c>
      <c r="BU195" s="35"/>
      <c r="BV195" s="38"/>
      <c r="BW195" s="38"/>
      <c r="BX195" s="38"/>
      <c r="BY195" s="38"/>
      <c r="BZ195" s="38"/>
      <c r="CA195" s="38"/>
      <c r="CB195" s="38"/>
      <c r="CC195" s="38"/>
      <c r="CD195" s="38"/>
    </row>
    <row r="196" spans="1:82" s="33" customFormat="1" ht="15" customHeight="1">
      <c r="A196" s="34" t="s">
        <v>1677</v>
      </c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 t="s">
        <v>1678</v>
      </c>
      <c r="P196" s="34"/>
      <c r="Q196" s="34"/>
      <c r="R196" s="34"/>
      <c r="S196" s="34"/>
      <c r="T196" s="34"/>
      <c r="U196" s="34">
        <v>19</v>
      </c>
      <c r="V196" s="34" t="s">
        <v>153</v>
      </c>
      <c r="W196" s="34" t="s">
        <v>154</v>
      </c>
      <c r="X196" s="34" t="s">
        <v>155</v>
      </c>
      <c r="Y196" s="34"/>
      <c r="Z196" s="34" t="s">
        <v>156</v>
      </c>
      <c r="AA196" s="34" t="s">
        <v>1468</v>
      </c>
      <c r="AB196" s="35">
        <f t="shared" ref="AB196:BT196" si="12">SUM(AB115,AB116)-AB117</f>
        <v>0</v>
      </c>
      <c r="AC196" s="37">
        <f t="shared" si="12"/>
        <v>0</v>
      </c>
      <c r="AD196" s="37">
        <f t="shared" si="12"/>
        <v>0</v>
      </c>
      <c r="AE196" s="37">
        <f t="shared" si="12"/>
        <v>0</v>
      </c>
      <c r="AF196" s="37">
        <f t="shared" si="12"/>
        <v>0</v>
      </c>
      <c r="AG196" s="37">
        <f t="shared" si="12"/>
        <v>0</v>
      </c>
      <c r="AH196" s="37">
        <f t="shared" si="12"/>
        <v>0</v>
      </c>
      <c r="AI196" s="37">
        <f t="shared" si="12"/>
        <v>0</v>
      </c>
      <c r="AJ196" s="37">
        <f t="shared" si="12"/>
        <v>0</v>
      </c>
      <c r="AK196" s="37">
        <f t="shared" si="12"/>
        <v>0</v>
      </c>
      <c r="AL196" s="37">
        <f t="shared" si="12"/>
        <v>0</v>
      </c>
      <c r="AM196" s="37">
        <f t="shared" si="12"/>
        <v>0</v>
      </c>
      <c r="AN196" s="37">
        <f t="shared" si="12"/>
        <v>0</v>
      </c>
      <c r="AO196" s="37">
        <f t="shared" si="12"/>
        <v>0</v>
      </c>
      <c r="AP196" s="37">
        <f t="shared" si="12"/>
        <v>0</v>
      </c>
      <c r="AQ196" s="37">
        <f t="shared" si="12"/>
        <v>0</v>
      </c>
      <c r="AR196" s="37">
        <f t="shared" si="12"/>
        <v>0</v>
      </c>
      <c r="AS196" s="37">
        <f t="shared" si="12"/>
        <v>0</v>
      </c>
      <c r="AT196" s="37">
        <f t="shared" si="12"/>
        <v>0</v>
      </c>
      <c r="AU196" s="37">
        <f t="shared" si="12"/>
        <v>0</v>
      </c>
      <c r="AV196" s="37">
        <f t="shared" si="12"/>
        <v>0</v>
      </c>
      <c r="AW196" s="37">
        <f t="shared" si="12"/>
        <v>0</v>
      </c>
      <c r="AX196" s="37">
        <f t="shared" si="12"/>
        <v>0</v>
      </c>
      <c r="AY196" s="37">
        <f t="shared" si="12"/>
        <v>0</v>
      </c>
      <c r="AZ196" s="37">
        <f t="shared" si="12"/>
        <v>0</v>
      </c>
      <c r="BA196" s="37">
        <f t="shared" si="12"/>
        <v>-790</v>
      </c>
      <c r="BB196" s="37">
        <f t="shared" si="12"/>
        <v>0</v>
      </c>
      <c r="BC196" s="37">
        <f t="shared" si="12"/>
        <v>0</v>
      </c>
      <c r="BD196" s="37">
        <f t="shared" si="12"/>
        <v>0</v>
      </c>
      <c r="BE196" s="37">
        <f t="shared" si="12"/>
        <v>0</v>
      </c>
      <c r="BF196" s="37">
        <f t="shared" si="12"/>
        <v>0</v>
      </c>
      <c r="BG196" s="37">
        <f t="shared" si="12"/>
        <v>0</v>
      </c>
      <c r="BH196" s="37">
        <f t="shared" si="12"/>
        <v>0</v>
      </c>
      <c r="BI196" s="37">
        <f t="shared" si="12"/>
        <v>0</v>
      </c>
      <c r="BJ196" s="37">
        <f t="shared" si="12"/>
        <v>0</v>
      </c>
      <c r="BK196" s="37">
        <f t="shared" si="12"/>
        <v>0</v>
      </c>
      <c r="BL196" s="37">
        <f t="shared" si="12"/>
        <v>0</v>
      </c>
      <c r="BM196" s="37">
        <f t="shared" si="12"/>
        <v>0</v>
      </c>
      <c r="BN196" s="37">
        <f t="shared" si="12"/>
        <v>0</v>
      </c>
      <c r="BO196" s="37">
        <f t="shared" si="12"/>
        <v>0</v>
      </c>
      <c r="BP196" s="37">
        <f t="shared" si="12"/>
        <v>0</v>
      </c>
      <c r="BQ196" s="37">
        <f t="shared" si="12"/>
        <v>0</v>
      </c>
      <c r="BR196" s="37">
        <f t="shared" si="12"/>
        <v>0</v>
      </c>
      <c r="BS196" s="37">
        <f t="shared" si="12"/>
        <v>0</v>
      </c>
      <c r="BT196" s="37">
        <f t="shared" si="12"/>
        <v>0</v>
      </c>
      <c r="BU196" s="35"/>
      <c r="BV196" s="38"/>
      <c r="BW196" s="38"/>
      <c r="BX196" s="38"/>
      <c r="BY196" s="38"/>
      <c r="BZ196" s="38"/>
      <c r="CA196" s="38"/>
      <c r="CB196" s="38"/>
      <c r="CC196" s="38"/>
      <c r="CD196" s="38"/>
    </row>
    <row r="197" spans="1:82" s="33" customFormat="1" ht="15" customHeight="1">
      <c r="A197" s="34" t="s">
        <v>1679</v>
      </c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 t="s">
        <v>1680</v>
      </c>
      <c r="P197" s="34"/>
      <c r="Q197" s="34"/>
      <c r="R197" s="34"/>
      <c r="S197" s="34"/>
      <c r="T197" s="34"/>
      <c r="U197" s="34">
        <v>19</v>
      </c>
      <c r="V197" s="34" t="s">
        <v>153</v>
      </c>
      <c r="W197" s="34" t="s">
        <v>154</v>
      </c>
      <c r="X197" s="34" t="s">
        <v>155</v>
      </c>
      <c r="Y197" s="34"/>
      <c r="Z197" s="34" t="s">
        <v>376</v>
      </c>
      <c r="AA197" s="34" t="s">
        <v>1681</v>
      </c>
      <c r="AB197" s="40">
        <f t="shared" ref="AB197:BG197" si="13">ROUND(AB173+AB174-AB175,2)</f>
        <v>0</v>
      </c>
      <c r="AC197" s="41">
        <f t="shared" si="13"/>
        <v>0</v>
      </c>
      <c r="AD197" s="41">
        <f t="shared" si="13"/>
        <v>0</v>
      </c>
      <c r="AE197" s="41">
        <f t="shared" si="13"/>
        <v>0</v>
      </c>
      <c r="AF197" s="41">
        <f t="shared" si="13"/>
        <v>0</v>
      </c>
      <c r="AG197" s="41">
        <f t="shared" si="13"/>
        <v>0</v>
      </c>
      <c r="AH197" s="41">
        <f t="shared" si="13"/>
        <v>0</v>
      </c>
      <c r="AI197" s="41">
        <f t="shared" si="13"/>
        <v>0</v>
      </c>
      <c r="AJ197" s="41">
        <f t="shared" si="13"/>
        <v>0</v>
      </c>
      <c r="AK197" s="41">
        <f t="shared" si="13"/>
        <v>0</v>
      </c>
      <c r="AL197" s="41">
        <f t="shared" si="13"/>
        <v>0</v>
      </c>
      <c r="AM197" s="41">
        <f t="shared" si="13"/>
        <v>0</v>
      </c>
      <c r="AN197" s="41">
        <f t="shared" si="13"/>
        <v>0</v>
      </c>
      <c r="AO197" s="41">
        <f t="shared" si="13"/>
        <v>0</v>
      </c>
      <c r="AP197" s="41">
        <f t="shared" si="13"/>
        <v>0</v>
      </c>
      <c r="AQ197" s="41">
        <f t="shared" si="13"/>
        <v>0</v>
      </c>
      <c r="AR197" s="41">
        <f t="shared" si="13"/>
        <v>0</v>
      </c>
      <c r="AS197" s="41">
        <f t="shared" si="13"/>
        <v>0</v>
      </c>
      <c r="AT197" s="41">
        <f t="shared" si="13"/>
        <v>0</v>
      </c>
      <c r="AU197" s="41">
        <f t="shared" si="13"/>
        <v>0</v>
      </c>
      <c r="AV197" s="41">
        <f t="shared" si="13"/>
        <v>0</v>
      </c>
      <c r="AW197" s="41">
        <f t="shared" si="13"/>
        <v>0</v>
      </c>
      <c r="AX197" s="41">
        <f t="shared" si="13"/>
        <v>0</v>
      </c>
      <c r="AY197" s="41">
        <f t="shared" si="13"/>
        <v>0</v>
      </c>
      <c r="AZ197" s="41">
        <f t="shared" si="13"/>
        <v>0</v>
      </c>
      <c r="BA197" s="41">
        <f t="shared" si="13"/>
        <v>0</v>
      </c>
      <c r="BB197" s="41">
        <f t="shared" si="13"/>
        <v>0</v>
      </c>
      <c r="BC197" s="41">
        <f t="shared" si="13"/>
        <v>0</v>
      </c>
      <c r="BD197" s="41">
        <f t="shared" si="13"/>
        <v>0</v>
      </c>
      <c r="BE197" s="41">
        <f t="shared" si="13"/>
        <v>0</v>
      </c>
      <c r="BF197" s="41">
        <f t="shared" si="13"/>
        <v>0</v>
      </c>
      <c r="BG197" s="41">
        <f t="shared" si="13"/>
        <v>0</v>
      </c>
      <c r="BH197" s="41">
        <f t="shared" ref="BH197:BY197" si="14">ROUND(BH173+BH174-BH175,2)</f>
        <v>0</v>
      </c>
      <c r="BI197" s="41">
        <f t="shared" si="14"/>
        <v>0</v>
      </c>
      <c r="BJ197" s="41">
        <f t="shared" si="14"/>
        <v>0</v>
      </c>
      <c r="BK197" s="41">
        <f t="shared" si="14"/>
        <v>0</v>
      </c>
      <c r="BL197" s="41">
        <f t="shared" si="14"/>
        <v>0</v>
      </c>
      <c r="BM197" s="41">
        <f t="shared" si="14"/>
        <v>0</v>
      </c>
      <c r="BN197" s="41">
        <f t="shared" si="14"/>
        <v>0</v>
      </c>
      <c r="BO197" s="41">
        <f t="shared" si="14"/>
        <v>0</v>
      </c>
      <c r="BP197" s="41">
        <f t="shared" si="14"/>
        <v>0</v>
      </c>
      <c r="BQ197" s="41">
        <f t="shared" si="14"/>
        <v>0</v>
      </c>
      <c r="BR197" s="41">
        <f t="shared" si="14"/>
        <v>0</v>
      </c>
      <c r="BS197" s="41">
        <f t="shared" si="14"/>
        <v>0</v>
      </c>
      <c r="BT197" s="41">
        <f t="shared" si="14"/>
        <v>0</v>
      </c>
      <c r="BU197" s="41">
        <f t="shared" si="14"/>
        <v>0</v>
      </c>
      <c r="BV197" s="41">
        <f t="shared" si="14"/>
        <v>0</v>
      </c>
      <c r="BW197" s="41">
        <f t="shared" si="14"/>
        <v>0</v>
      </c>
      <c r="BX197" s="41">
        <f t="shared" si="14"/>
        <v>0</v>
      </c>
      <c r="BY197" s="41">
        <f t="shared" si="14"/>
        <v>0</v>
      </c>
      <c r="BZ197" s="38"/>
      <c r="CA197" s="38"/>
      <c r="CB197" s="38"/>
      <c r="CC197" s="38"/>
      <c r="CD197" s="38"/>
    </row>
    <row r="198" spans="1:82" s="33" customFormat="1" ht="15" customHeight="1">
      <c r="A198" s="34" t="s">
        <v>1682</v>
      </c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 t="s">
        <v>1683</v>
      </c>
      <c r="P198" s="34"/>
      <c r="Q198" s="34"/>
      <c r="R198" s="34"/>
      <c r="S198" s="34"/>
      <c r="T198" s="34"/>
      <c r="U198" s="34">
        <v>19</v>
      </c>
      <c r="V198" s="34" t="s">
        <v>153</v>
      </c>
      <c r="W198" s="34" t="s">
        <v>154</v>
      </c>
      <c r="X198" s="34" t="s">
        <v>155</v>
      </c>
      <c r="Y198" s="34"/>
      <c r="Z198" s="34" t="s">
        <v>376</v>
      </c>
      <c r="AA198" s="34" t="s">
        <v>1684</v>
      </c>
      <c r="AB198" s="40">
        <f t="shared" ref="AB198:BG198" si="15">ROUND(AB179+AB180-AB181,2)</f>
        <v>0</v>
      </c>
      <c r="AC198" s="41">
        <f t="shared" si="15"/>
        <v>0</v>
      </c>
      <c r="AD198" s="41">
        <f t="shared" si="15"/>
        <v>0</v>
      </c>
      <c r="AE198" s="41">
        <f t="shared" si="15"/>
        <v>0</v>
      </c>
      <c r="AF198" s="41">
        <f t="shared" si="15"/>
        <v>0</v>
      </c>
      <c r="AG198" s="41">
        <f t="shared" si="15"/>
        <v>0</v>
      </c>
      <c r="AH198" s="41">
        <f t="shared" si="15"/>
        <v>0</v>
      </c>
      <c r="AI198" s="41">
        <f t="shared" si="15"/>
        <v>0</v>
      </c>
      <c r="AJ198" s="41">
        <f t="shared" si="15"/>
        <v>0</v>
      </c>
      <c r="AK198" s="41">
        <f t="shared" si="15"/>
        <v>0</v>
      </c>
      <c r="AL198" s="41">
        <f t="shared" si="15"/>
        <v>0</v>
      </c>
      <c r="AM198" s="41">
        <f t="shared" si="15"/>
        <v>0</v>
      </c>
      <c r="AN198" s="41">
        <f t="shared" si="15"/>
        <v>0</v>
      </c>
      <c r="AO198" s="41">
        <f t="shared" si="15"/>
        <v>0</v>
      </c>
      <c r="AP198" s="41">
        <f t="shared" si="15"/>
        <v>0</v>
      </c>
      <c r="AQ198" s="41">
        <f t="shared" si="15"/>
        <v>0</v>
      </c>
      <c r="AR198" s="41">
        <f t="shared" si="15"/>
        <v>0</v>
      </c>
      <c r="AS198" s="41">
        <f t="shared" si="15"/>
        <v>0</v>
      </c>
      <c r="AT198" s="41">
        <f t="shared" si="15"/>
        <v>0</v>
      </c>
      <c r="AU198" s="41">
        <f t="shared" si="15"/>
        <v>0</v>
      </c>
      <c r="AV198" s="41">
        <f t="shared" si="15"/>
        <v>0</v>
      </c>
      <c r="AW198" s="41">
        <f t="shared" si="15"/>
        <v>0</v>
      </c>
      <c r="AX198" s="41">
        <f t="shared" si="15"/>
        <v>0</v>
      </c>
      <c r="AY198" s="41">
        <f t="shared" si="15"/>
        <v>0</v>
      </c>
      <c r="AZ198" s="41">
        <f t="shared" si="15"/>
        <v>0</v>
      </c>
      <c r="BA198" s="41">
        <f t="shared" si="15"/>
        <v>0</v>
      </c>
      <c r="BB198" s="41">
        <f t="shared" si="15"/>
        <v>0</v>
      </c>
      <c r="BC198" s="41">
        <f t="shared" si="15"/>
        <v>0</v>
      </c>
      <c r="BD198" s="41">
        <f t="shared" si="15"/>
        <v>0</v>
      </c>
      <c r="BE198" s="41">
        <f t="shared" si="15"/>
        <v>0</v>
      </c>
      <c r="BF198" s="41">
        <f t="shared" si="15"/>
        <v>0</v>
      </c>
      <c r="BG198" s="41">
        <f t="shared" si="15"/>
        <v>0</v>
      </c>
      <c r="BH198" s="41">
        <f t="shared" ref="BH198:BY198" si="16">ROUND(BH179+BH180-BH181,2)</f>
        <v>0</v>
      </c>
      <c r="BI198" s="41">
        <f t="shared" si="16"/>
        <v>0</v>
      </c>
      <c r="BJ198" s="41">
        <f t="shared" si="16"/>
        <v>0</v>
      </c>
      <c r="BK198" s="41">
        <f t="shared" si="16"/>
        <v>0</v>
      </c>
      <c r="BL198" s="41">
        <f t="shared" si="16"/>
        <v>0</v>
      </c>
      <c r="BM198" s="41">
        <f t="shared" si="16"/>
        <v>0</v>
      </c>
      <c r="BN198" s="41">
        <f t="shared" si="16"/>
        <v>0</v>
      </c>
      <c r="BO198" s="41">
        <f t="shared" si="16"/>
        <v>0</v>
      </c>
      <c r="BP198" s="41">
        <f t="shared" si="16"/>
        <v>0</v>
      </c>
      <c r="BQ198" s="41">
        <f t="shared" si="16"/>
        <v>0</v>
      </c>
      <c r="BR198" s="41">
        <f t="shared" si="16"/>
        <v>0</v>
      </c>
      <c r="BS198" s="41">
        <f t="shared" si="16"/>
        <v>0</v>
      </c>
      <c r="BT198" s="41">
        <f t="shared" si="16"/>
        <v>0</v>
      </c>
      <c r="BU198" s="41">
        <f t="shared" si="16"/>
        <v>0</v>
      </c>
      <c r="BV198" s="41">
        <f t="shared" si="16"/>
        <v>0</v>
      </c>
      <c r="BW198" s="41">
        <f t="shared" si="16"/>
        <v>0</v>
      </c>
      <c r="BX198" s="41">
        <f t="shared" si="16"/>
        <v>0</v>
      </c>
      <c r="BY198" s="41">
        <f t="shared" si="16"/>
        <v>0</v>
      </c>
      <c r="BZ198" s="38"/>
      <c r="CA198" s="38"/>
      <c r="CB198" s="38"/>
      <c r="CC198" s="38"/>
      <c r="CD198" s="38"/>
    </row>
    <row r="199" spans="1:82" s="42" customFormat="1" ht="15" customHeight="1">
      <c r="A199" s="43" t="s">
        <v>1685</v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 t="s">
        <v>1686</v>
      </c>
      <c r="P199" s="43"/>
      <c r="Q199" s="43"/>
      <c r="R199" s="43"/>
      <c r="S199" s="43"/>
      <c r="T199" s="43"/>
      <c r="U199" s="43">
        <v>19</v>
      </c>
      <c r="V199" s="43" t="s">
        <v>149</v>
      </c>
      <c r="W199" s="43"/>
      <c r="X199" s="43"/>
      <c r="Y199" s="43"/>
      <c r="Z199" s="43"/>
      <c r="AA199" s="43" t="s">
        <v>359</v>
      </c>
      <c r="AB199" s="44"/>
      <c r="AC199" s="44"/>
      <c r="AD199" s="44"/>
      <c r="AE199" s="38"/>
      <c r="AF199" s="38"/>
      <c r="AG199" s="38"/>
      <c r="AH199" s="38"/>
      <c r="AI199" s="38"/>
      <c r="AJ199" s="38"/>
      <c r="AK199" s="38"/>
      <c r="AL199" s="38"/>
      <c r="AM199" s="38"/>
      <c r="AN199" s="199"/>
      <c r="AO199" s="199"/>
      <c r="AP199" s="199"/>
      <c r="AQ199" s="199"/>
      <c r="AR199" s="199"/>
      <c r="AS199" s="199"/>
      <c r="AT199" s="199"/>
      <c r="AU199" s="199"/>
      <c r="AV199" s="199"/>
      <c r="AW199" s="199"/>
      <c r="AX199" s="199"/>
      <c r="AY199" s="199"/>
      <c r="AZ199" s="199"/>
      <c r="BA199" s="44"/>
      <c r="BB199" s="200"/>
      <c r="BC199" s="200"/>
      <c r="BD199" s="200"/>
      <c r="BE199" s="38"/>
      <c r="BF199" s="38"/>
      <c r="BG199" s="38"/>
      <c r="BH199" s="38"/>
      <c r="BI199" s="38"/>
      <c r="BJ199" s="38"/>
      <c r="BK199" s="199"/>
      <c r="BL199" s="199"/>
      <c r="BM199" s="199"/>
      <c r="BN199" s="199"/>
      <c r="BO199" s="199"/>
      <c r="BP199" s="199"/>
      <c r="BQ199" s="199"/>
      <c r="BR199" s="199"/>
      <c r="BS199" s="199"/>
      <c r="BT199" s="199"/>
      <c r="BU199" s="44"/>
      <c r="BV199" s="38"/>
      <c r="BW199" s="38"/>
      <c r="BX199" s="38"/>
      <c r="BY199" s="38"/>
      <c r="BZ199" s="38"/>
      <c r="CA199" s="38"/>
      <c r="CB199" s="38"/>
      <c r="CC199" s="38"/>
      <c r="CD199" s="38"/>
    </row>
    <row r="200" spans="1:82" s="33" customFormat="1" ht="15" customHeight="1">
      <c r="A200" s="34" t="s">
        <v>1687</v>
      </c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 t="s">
        <v>1688</v>
      </c>
      <c r="P200" s="34"/>
      <c r="Q200" s="34"/>
      <c r="R200" s="34"/>
      <c r="S200" s="34"/>
      <c r="T200" s="34"/>
      <c r="U200" s="34">
        <v>19</v>
      </c>
      <c r="V200" s="34" t="s">
        <v>153</v>
      </c>
      <c r="W200" s="34" t="s">
        <v>154</v>
      </c>
      <c r="X200" s="34" t="s">
        <v>362</v>
      </c>
      <c r="Y200" s="34"/>
      <c r="Z200" s="34" t="s">
        <v>156</v>
      </c>
      <c r="AA200" s="34" t="s">
        <v>1689</v>
      </c>
      <c r="AB200" s="40">
        <f t="shared" ref="AB200:BG200" si="17">AB16+AB17+AB18+AB19-AB20</f>
        <v>0</v>
      </c>
      <c r="AC200" s="41">
        <f t="shared" si="17"/>
        <v>0</v>
      </c>
      <c r="AD200" s="41">
        <f t="shared" si="17"/>
        <v>0</v>
      </c>
      <c r="AE200" s="41">
        <f t="shared" si="17"/>
        <v>0</v>
      </c>
      <c r="AF200" s="41">
        <f t="shared" si="17"/>
        <v>0</v>
      </c>
      <c r="AG200" s="41">
        <f t="shared" si="17"/>
        <v>0</v>
      </c>
      <c r="AH200" s="41">
        <f t="shared" si="17"/>
        <v>0</v>
      </c>
      <c r="AI200" s="41">
        <f t="shared" si="17"/>
        <v>0</v>
      </c>
      <c r="AJ200" s="41">
        <f t="shared" si="17"/>
        <v>0</v>
      </c>
      <c r="AK200" s="41">
        <f t="shared" si="17"/>
        <v>0</v>
      </c>
      <c r="AL200" s="41">
        <f t="shared" si="17"/>
        <v>0</v>
      </c>
      <c r="AM200" s="41">
        <f t="shared" si="17"/>
        <v>0</v>
      </c>
      <c r="AN200" s="41">
        <f t="shared" si="17"/>
        <v>0</v>
      </c>
      <c r="AO200" s="41">
        <f t="shared" si="17"/>
        <v>0</v>
      </c>
      <c r="AP200" s="41">
        <f t="shared" si="17"/>
        <v>0</v>
      </c>
      <c r="AQ200" s="41">
        <f t="shared" si="17"/>
        <v>0</v>
      </c>
      <c r="AR200" s="41">
        <f t="shared" si="17"/>
        <v>0</v>
      </c>
      <c r="AS200" s="41">
        <f t="shared" si="17"/>
        <v>0</v>
      </c>
      <c r="AT200" s="41">
        <f t="shared" si="17"/>
        <v>0</v>
      </c>
      <c r="AU200" s="41">
        <f t="shared" si="17"/>
        <v>0</v>
      </c>
      <c r="AV200" s="41">
        <f t="shared" si="17"/>
        <v>0</v>
      </c>
      <c r="AW200" s="41">
        <f t="shared" si="17"/>
        <v>0</v>
      </c>
      <c r="AX200" s="41">
        <f t="shared" si="17"/>
        <v>0</v>
      </c>
      <c r="AY200" s="41">
        <f t="shared" si="17"/>
        <v>0</v>
      </c>
      <c r="AZ200" s="41">
        <f t="shared" si="17"/>
        <v>0</v>
      </c>
      <c r="BA200" s="41">
        <f t="shared" si="17"/>
        <v>0</v>
      </c>
      <c r="BB200" s="41">
        <f t="shared" si="17"/>
        <v>0</v>
      </c>
      <c r="BC200" s="41">
        <f t="shared" si="17"/>
        <v>0</v>
      </c>
      <c r="BD200" s="41">
        <f t="shared" si="17"/>
        <v>0</v>
      </c>
      <c r="BE200" s="41">
        <f t="shared" si="17"/>
        <v>0</v>
      </c>
      <c r="BF200" s="41">
        <f t="shared" si="17"/>
        <v>0</v>
      </c>
      <c r="BG200" s="41">
        <f t="shared" si="17"/>
        <v>0</v>
      </c>
      <c r="BH200" s="41">
        <f t="shared" ref="BH200:BX200" si="18">BH16+BH17+BH18+BH19-BH20</f>
        <v>0</v>
      </c>
      <c r="BI200" s="41">
        <f t="shared" si="18"/>
        <v>0</v>
      </c>
      <c r="BJ200" s="41">
        <f t="shared" si="18"/>
        <v>0</v>
      </c>
      <c r="BK200" s="41">
        <f t="shared" si="18"/>
        <v>0</v>
      </c>
      <c r="BL200" s="41">
        <f t="shared" si="18"/>
        <v>0</v>
      </c>
      <c r="BM200" s="41">
        <f t="shared" si="18"/>
        <v>0</v>
      </c>
      <c r="BN200" s="41">
        <f t="shared" si="18"/>
        <v>0</v>
      </c>
      <c r="BO200" s="41">
        <f t="shared" si="18"/>
        <v>0</v>
      </c>
      <c r="BP200" s="41">
        <f t="shared" si="18"/>
        <v>0</v>
      </c>
      <c r="BQ200" s="41">
        <f t="shared" si="18"/>
        <v>0</v>
      </c>
      <c r="BR200" s="41">
        <f t="shared" si="18"/>
        <v>0</v>
      </c>
      <c r="BS200" s="41">
        <f t="shared" si="18"/>
        <v>0</v>
      </c>
      <c r="BT200" s="41">
        <f t="shared" si="18"/>
        <v>0</v>
      </c>
      <c r="BU200" s="41">
        <f t="shared" si="18"/>
        <v>0</v>
      </c>
      <c r="BV200" s="41">
        <f t="shared" si="18"/>
        <v>0</v>
      </c>
      <c r="BW200" s="41">
        <f t="shared" si="18"/>
        <v>0</v>
      </c>
      <c r="BX200" s="41">
        <f t="shared" si="18"/>
        <v>0</v>
      </c>
      <c r="BY200" s="38"/>
      <c r="BZ200" s="38"/>
      <c r="CA200" s="38"/>
      <c r="CB200" s="38"/>
      <c r="CC200" s="38"/>
      <c r="CD200" s="38"/>
    </row>
    <row r="201" spans="1:82" s="33" customFormat="1" ht="15" customHeight="1">
      <c r="A201" s="34" t="s">
        <v>1690</v>
      </c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 t="s">
        <v>1691</v>
      </c>
      <c r="P201" s="34"/>
      <c r="Q201" s="34"/>
      <c r="R201" s="34"/>
      <c r="S201" s="34"/>
      <c r="T201" s="34"/>
      <c r="U201" s="34">
        <v>19</v>
      </c>
      <c r="V201" s="34" t="s">
        <v>153</v>
      </c>
      <c r="W201" s="34" t="s">
        <v>154</v>
      </c>
      <c r="X201" s="34" t="s">
        <v>362</v>
      </c>
      <c r="Y201" s="34"/>
      <c r="Z201" s="34" t="s">
        <v>156</v>
      </c>
      <c r="AA201" s="34" t="s">
        <v>1692</v>
      </c>
      <c r="AB201" s="40">
        <f t="shared" ref="AB201:BG201" si="19">AB22+AB23+AB24-AB25</f>
        <v>0</v>
      </c>
      <c r="AC201" s="41">
        <f t="shared" si="19"/>
        <v>0</v>
      </c>
      <c r="AD201" s="41">
        <f t="shared" si="19"/>
        <v>0</v>
      </c>
      <c r="AE201" s="41">
        <f t="shared" si="19"/>
        <v>0</v>
      </c>
      <c r="AF201" s="41">
        <f t="shared" si="19"/>
        <v>0</v>
      </c>
      <c r="AG201" s="41">
        <f t="shared" si="19"/>
        <v>0</v>
      </c>
      <c r="AH201" s="41">
        <f t="shared" si="19"/>
        <v>0</v>
      </c>
      <c r="AI201" s="41">
        <f t="shared" si="19"/>
        <v>0</v>
      </c>
      <c r="AJ201" s="41">
        <f t="shared" si="19"/>
        <v>0</v>
      </c>
      <c r="AK201" s="41">
        <f t="shared" si="19"/>
        <v>0</v>
      </c>
      <c r="AL201" s="41">
        <f t="shared" si="19"/>
        <v>0</v>
      </c>
      <c r="AM201" s="41">
        <f t="shared" si="19"/>
        <v>0</v>
      </c>
      <c r="AN201" s="41">
        <f t="shared" si="19"/>
        <v>0</v>
      </c>
      <c r="AO201" s="41">
        <f t="shared" si="19"/>
        <v>0</v>
      </c>
      <c r="AP201" s="41">
        <f t="shared" si="19"/>
        <v>0</v>
      </c>
      <c r="AQ201" s="41">
        <f t="shared" si="19"/>
        <v>0</v>
      </c>
      <c r="AR201" s="41">
        <f t="shared" si="19"/>
        <v>0</v>
      </c>
      <c r="AS201" s="41">
        <f t="shared" si="19"/>
        <v>0</v>
      </c>
      <c r="AT201" s="41">
        <f t="shared" si="19"/>
        <v>0</v>
      </c>
      <c r="AU201" s="41">
        <f t="shared" si="19"/>
        <v>0</v>
      </c>
      <c r="AV201" s="41">
        <f t="shared" si="19"/>
        <v>0</v>
      </c>
      <c r="AW201" s="41">
        <f t="shared" si="19"/>
        <v>0</v>
      </c>
      <c r="AX201" s="41">
        <f t="shared" si="19"/>
        <v>0</v>
      </c>
      <c r="AY201" s="41">
        <f t="shared" si="19"/>
        <v>0</v>
      </c>
      <c r="AZ201" s="41">
        <f t="shared" si="19"/>
        <v>0</v>
      </c>
      <c r="BA201" s="41">
        <f t="shared" si="19"/>
        <v>0</v>
      </c>
      <c r="BB201" s="41">
        <f t="shared" si="19"/>
        <v>0</v>
      </c>
      <c r="BC201" s="41">
        <f t="shared" si="19"/>
        <v>0</v>
      </c>
      <c r="BD201" s="41">
        <f t="shared" si="19"/>
        <v>0</v>
      </c>
      <c r="BE201" s="41">
        <f t="shared" si="19"/>
        <v>0</v>
      </c>
      <c r="BF201" s="41">
        <f t="shared" si="19"/>
        <v>0</v>
      </c>
      <c r="BG201" s="41">
        <f t="shared" si="19"/>
        <v>0</v>
      </c>
      <c r="BH201" s="41">
        <f t="shared" ref="BH201:BX201" si="20">BH22+BH23+BH24-BH25</f>
        <v>0</v>
      </c>
      <c r="BI201" s="41">
        <f t="shared" si="20"/>
        <v>0</v>
      </c>
      <c r="BJ201" s="41">
        <f t="shared" si="20"/>
        <v>0</v>
      </c>
      <c r="BK201" s="41">
        <f t="shared" si="20"/>
        <v>0</v>
      </c>
      <c r="BL201" s="41">
        <f t="shared" si="20"/>
        <v>0</v>
      </c>
      <c r="BM201" s="41">
        <f t="shared" si="20"/>
        <v>0</v>
      </c>
      <c r="BN201" s="41">
        <f t="shared" si="20"/>
        <v>0</v>
      </c>
      <c r="BO201" s="41">
        <f t="shared" si="20"/>
        <v>0</v>
      </c>
      <c r="BP201" s="41">
        <f t="shared" si="20"/>
        <v>0</v>
      </c>
      <c r="BQ201" s="41">
        <f t="shared" si="20"/>
        <v>0</v>
      </c>
      <c r="BR201" s="41">
        <f t="shared" si="20"/>
        <v>0</v>
      </c>
      <c r="BS201" s="41">
        <f t="shared" si="20"/>
        <v>0</v>
      </c>
      <c r="BT201" s="41">
        <f t="shared" si="20"/>
        <v>0</v>
      </c>
      <c r="BU201" s="41">
        <f t="shared" si="20"/>
        <v>0</v>
      </c>
      <c r="BV201" s="41">
        <f t="shared" si="20"/>
        <v>0</v>
      </c>
      <c r="BW201" s="41">
        <f t="shared" si="20"/>
        <v>0</v>
      </c>
      <c r="BX201" s="41">
        <f t="shared" si="20"/>
        <v>0</v>
      </c>
      <c r="BY201" s="38"/>
      <c r="BZ201" s="38"/>
      <c r="CA201" s="38"/>
      <c r="CB201" s="38"/>
      <c r="CC201" s="38"/>
      <c r="CD201" s="38"/>
    </row>
    <row r="202" spans="1:82" s="33" customFormat="1" ht="15" customHeight="1">
      <c r="A202" s="34" t="s">
        <v>1693</v>
      </c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 t="s">
        <v>1694</v>
      </c>
      <c r="P202" s="34"/>
      <c r="Q202" s="34"/>
      <c r="R202" s="34"/>
      <c r="S202" s="34"/>
      <c r="T202" s="34"/>
      <c r="U202" s="34">
        <v>19</v>
      </c>
      <c r="V202" s="34" t="s">
        <v>153</v>
      </c>
      <c r="W202" s="34" t="s">
        <v>154</v>
      </c>
      <c r="X202" s="34" t="s">
        <v>362</v>
      </c>
      <c r="Y202" s="34"/>
      <c r="Z202" s="34" t="s">
        <v>156</v>
      </c>
      <c r="AA202" s="34" t="s">
        <v>1695</v>
      </c>
      <c r="AB202" s="40">
        <f t="shared" ref="AB202:BG202" si="21">AB27+AB28-AB29</f>
        <v>0</v>
      </c>
      <c r="AC202" s="41">
        <f t="shared" si="21"/>
        <v>0</v>
      </c>
      <c r="AD202" s="41">
        <f t="shared" si="21"/>
        <v>0</v>
      </c>
      <c r="AE202" s="41">
        <f t="shared" si="21"/>
        <v>0</v>
      </c>
      <c r="AF202" s="41">
        <f t="shared" si="21"/>
        <v>0</v>
      </c>
      <c r="AG202" s="41">
        <f t="shared" si="21"/>
        <v>0</v>
      </c>
      <c r="AH202" s="41">
        <f t="shared" si="21"/>
        <v>0</v>
      </c>
      <c r="AI202" s="41">
        <f t="shared" si="21"/>
        <v>0</v>
      </c>
      <c r="AJ202" s="41">
        <f t="shared" si="21"/>
        <v>0</v>
      </c>
      <c r="AK202" s="41">
        <f t="shared" si="21"/>
        <v>0</v>
      </c>
      <c r="AL202" s="41">
        <f t="shared" si="21"/>
        <v>0</v>
      </c>
      <c r="AM202" s="41">
        <f t="shared" si="21"/>
        <v>0</v>
      </c>
      <c r="AN202" s="41">
        <f t="shared" si="21"/>
        <v>0</v>
      </c>
      <c r="AO202" s="41">
        <f t="shared" si="21"/>
        <v>0</v>
      </c>
      <c r="AP202" s="41">
        <f t="shared" si="21"/>
        <v>0</v>
      </c>
      <c r="AQ202" s="41">
        <f t="shared" si="21"/>
        <v>0</v>
      </c>
      <c r="AR202" s="41">
        <f t="shared" si="21"/>
        <v>0</v>
      </c>
      <c r="AS202" s="41">
        <f t="shared" si="21"/>
        <v>0</v>
      </c>
      <c r="AT202" s="41">
        <f t="shared" si="21"/>
        <v>0</v>
      </c>
      <c r="AU202" s="41">
        <f t="shared" si="21"/>
        <v>0</v>
      </c>
      <c r="AV202" s="41">
        <f t="shared" si="21"/>
        <v>0</v>
      </c>
      <c r="AW202" s="41">
        <f t="shared" si="21"/>
        <v>0</v>
      </c>
      <c r="AX202" s="41">
        <f t="shared" si="21"/>
        <v>0</v>
      </c>
      <c r="AY202" s="41">
        <f t="shared" si="21"/>
        <v>0</v>
      </c>
      <c r="AZ202" s="41">
        <f t="shared" si="21"/>
        <v>0</v>
      </c>
      <c r="BA202" s="41">
        <f t="shared" si="21"/>
        <v>0</v>
      </c>
      <c r="BB202" s="41">
        <f t="shared" si="21"/>
        <v>0</v>
      </c>
      <c r="BC202" s="41">
        <f t="shared" si="21"/>
        <v>0</v>
      </c>
      <c r="BD202" s="41">
        <f t="shared" si="21"/>
        <v>0</v>
      </c>
      <c r="BE202" s="41">
        <f t="shared" si="21"/>
        <v>0</v>
      </c>
      <c r="BF202" s="41">
        <f t="shared" si="21"/>
        <v>0</v>
      </c>
      <c r="BG202" s="41">
        <f t="shared" si="21"/>
        <v>0</v>
      </c>
      <c r="BH202" s="41">
        <f t="shared" ref="BH202:BX202" si="22">BH27+BH28-BH29</f>
        <v>0</v>
      </c>
      <c r="BI202" s="41">
        <f t="shared" si="22"/>
        <v>0</v>
      </c>
      <c r="BJ202" s="41">
        <f t="shared" si="22"/>
        <v>0</v>
      </c>
      <c r="BK202" s="41">
        <f t="shared" si="22"/>
        <v>0</v>
      </c>
      <c r="BL202" s="41">
        <f t="shared" si="22"/>
        <v>0</v>
      </c>
      <c r="BM202" s="41">
        <f t="shared" si="22"/>
        <v>0</v>
      </c>
      <c r="BN202" s="41">
        <f t="shared" si="22"/>
        <v>0</v>
      </c>
      <c r="BO202" s="41">
        <f t="shared" si="22"/>
        <v>0</v>
      </c>
      <c r="BP202" s="41">
        <f t="shared" si="22"/>
        <v>0</v>
      </c>
      <c r="BQ202" s="41">
        <f t="shared" si="22"/>
        <v>0</v>
      </c>
      <c r="BR202" s="41">
        <f t="shared" si="22"/>
        <v>0</v>
      </c>
      <c r="BS202" s="41">
        <f t="shared" si="22"/>
        <v>0</v>
      </c>
      <c r="BT202" s="41">
        <f t="shared" si="22"/>
        <v>0</v>
      </c>
      <c r="BU202" s="41">
        <f t="shared" si="22"/>
        <v>0</v>
      </c>
      <c r="BV202" s="41">
        <f t="shared" si="22"/>
        <v>0</v>
      </c>
      <c r="BW202" s="41">
        <f t="shared" si="22"/>
        <v>0</v>
      </c>
      <c r="BX202" s="41">
        <f t="shared" si="22"/>
        <v>0</v>
      </c>
      <c r="BY202" s="38"/>
      <c r="BZ202" s="38"/>
      <c r="CA202" s="38"/>
      <c r="CB202" s="38"/>
      <c r="CC202" s="38"/>
      <c r="CD202" s="38"/>
    </row>
    <row r="203" spans="1:82" s="33" customFormat="1" ht="15" customHeight="1">
      <c r="A203" s="34" t="s">
        <v>1696</v>
      </c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 t="s">
        <v>1697</v>
      </c>
      <c r="P203" s="34"/>
      <c r="Q203" s="34"/>
      <c r="R203" s="34"/>
      <c r="S203" s="34"/>
      <c r="T203" s="34"/>
      <c r="U203" s="34">
        <v>19</v>
      </c>
      <c r="V203" s="34" t="s">
        <v>153</v>
      </c>
      <c r="W203" s="34" t="s">
        <v>154</v>
      </c>
      <c r="X203" s="34" t="s">
        <v>362</v>
      </c>
      <c r="Y203" s="34"/>
      <c r="Z203" s="34" t="s">
        <v>156</v>
      </c>
      <c r="AA203" s="93" t="s">
        <v>1698</v>
      </c>
      <c r="AB203" s="40">
        <f t="shared" ref="AB203:BG203" si="23">AB32+AB33+AB34-AB35</f>
        <v>0</v>
      </c>
      <c r="AC203" s="41">
        <f t="shared" si="23"/>
        <v>0</v>
      </c>
      <c r="AD203" s="41">
        <f t="shared" si="23"/>
        <v>0</v>
      </c>
      <c r="AE203" s="41">
        <f t="shared" si="23"/>
        <v>0</v>
      </c>
      <c r="AF203" s="41">
        <f t="shared" si="23"/>
        <v>0</v>
      </c>
      <c r="AG203" s="41">
        <f t="shared" si="23"/>
        <v>0</v>
      </c>
      <c r="AH203" s="41">
        <f t="shared" si="23"/>
        <v>0</v>
      </c>
      <c r="AI203" s="41">
        <f t="shared" si="23"/>
        <v>0</v>
      </c>
      <c r="AJ203" s="41">
        <f t="shared" si="23"/>
        <v>0</v>
      </c>
      <c r="AK203" s="41">
        <f t="shared" si="23"/>
        <v>0</v>
      </c>
      <c r="AL203" s="41">
        <f t="shared" si="23"/>
        <v>0</v>
      </c>
      <c r="AM203" s="41">
        <f t="shared" si="23"/>
        <v>0</v>
      </c>
      <c r="AN203" s="41">
        <f t="shared" si="23"/>
        <v>0</v>
      </c>
      <c r="AO203" s="41">
        <f t="shared" si="23"/>
        <v>0</v>
      </c>
      <c r="AP203" s="41">
        <f t="shared" si="23"/>
        <v>0</v>
      </c>
      <c r="AQ203" s="41">
        <f t="shared" si="23"/>
        <v>0</v>
      </c>
      <c r="AR203" s="41">
        <f t="shared" si="23"/>
        <v>0</v>
      </c>
      <c r="AS203" s="41">
        <f t="shared" si="23"/>
        <v>0</v>
      </c>
      <c r="AT203" s="41">
        <f t="shared" si="23"/>
        <v>0</v>
      </c>
      <c r="AU203" s="41">
        <f t="shared" si="23"/>
        <v>0</v>
      </c>
      <c r="AV203" s="41">
        <f t="shared" si="23"/>
        <v>0</v>
      </c>
      <c r="AW203" s="41">
        <f t="shared" si="23"/>
        <v>0</v>
      </c>
      <c r="AX203" s="41">
        <f t="shared" si="23"/>
        <v>0</v>
      </c>
      <c r="AY203" s="41">
        <f t="shared" si="23"/>
        <v>0</v>
      </c>
      <c r="AZ203" s="41">
        <f t="shared" si="23"/>
        <v>0</v>
      </c>
      <c r="BA203" s="41">
        <f t="shared" si="23"/>
        <v>0</v>
      </c>
      <c r="BB203" s="41">
        <f t="shared" si="23"/>
        <v>0</v>
      </c>
      <c r="BC203" s="41">
        <f t="shared" si="23"/>
        <v>0</v>
      </c>
      <c r="BD203" s="41">
        <f t="shared" si="23"/>
        <v>0</v>
      </c>
      <c r="BE203" s="41">
        <f t="shared" si="23"/>
        <v>0</v>
      </c>
      <c r="BF203" s="41">
        <f t="shared" si="23"/>
        <v>0</v>
      </c>
      <c r="BG203" s="41">
        <f t="shared" si="23"/>
        <v>0</v>
      </c>
      <c r="BH203" s="41">
        <f t="shared" ref="BH203:BX203" si="24">BH32+BH33+BH34-BH35</f>
        <v>0</v>
      </c>
      <c r="BI203" s="41">
        <f t="shared" si="24"/>
        <v>0</v>
      </c>
      <c r="BJ203" s="41">
        <f t="shared" si="24"/>
        <v>0</v>
      </c>
      <c r="BK203" s="41">
        <f t="shared" si="24"/>
        <v>0</v>
      </c>
      <c r="BL203" s="41">
        <f t="shared" si="24"/>
        <v>0</v>
      </c>
      <c r="BM203" s="41">
        <f t="shared" si="24"/>
        <v>0</v>
      </c>
      <c r="BN203" s="41">
        <f t="shared" si="24"/>
        <v>0</v>
      </c>
      <c r="BO203" s="41">
        <f t="shared" si="24"/>
        <v>0</v>
      </c>
      <c r="BP203" s="41">
        <f t="shared" si="24"/>
        <v>0</v>
      </c>
      <c r="BQ203" s="41">
        <f t="shared" si="24"/>
        <v>0</v>
      </c>
      <c r="BR203" s="41">
        <f t="shared" si="24"/>
        <v>0</v>
      </c>
      <c r="BS203" s="41">
        <f t="shared" si="24"/>
        <v>0</v>
      </c>
      <c r="BT203" s="41">
        <f t="shared" si="24"/>
        <v>0</v>
      </c>
      <c r="BU203" s="41">
        <f t="shared" si="24"/>
        <v>0</v>
      </c>
      <c r="BV203" s="41">
        <f t="shared" si="24"/>
        <v>0</v>
      </c>
      <c r="BW203" s="41">
        <f t="shared" si="24"/>
        <v>0</v>
      </c>
      <c r="BX203" s="41">
        <f t="shared" si="24"/>
        <v>0</v>
      </c>
      <c r="BY203" s="38"/>
      <c r="BZ203" s="38"/>
      <c r="CA203" s="38"/>
      <c r="CB203" s="38"/>
      <c r="CC203" s="38"/>
      <c r="CD203" s="38"/>
    </row>
    <row r="204" spans="1:82" s="33" customFormat="1" ht="15" customHeight="1">
      <c r="A204" s="34" t="s">
        <v>1699</v>
      </c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 t="s">
        <v>1700</v>
      </c>
      <c r="P204" s="34"/>
      <c r="Q204" s="34"/>
      <c r="R204" s="34"/>
      <c r="S204" s="34"/>
      <c r="T204" s="34"/>
      <c r="U204" s="34">
        <v>19</v>
      </c>
      <c r="V204" s="34" t="s">
        <v>153</v>
      </c>
      <c r="W204" s="34" t="s">
        <v>154</v>
      </c>
      <c r="X204" s="34" t="s">
        <v>362</v>
      </c>
      <c r="Y204" s="34"/>
      <c r="Z204" s="34" t="s">
        <v>156</v>
      </c>
      <c r="AA204" s="34" t="s">
        <v>1701</v>
      </c>
      <c r="AB204" s="40">
        <f t="shared" ref="AB204:BG204" si="25">AB37+AB38+AB39-AB40</f>
        <v>0</v>
      </c>
      <c r="AC204" s="41">
        <f t="shared" si="25"/>
        <v>0</v>
      </c>
      <c r="AD204" s="41">
        <f t="shared" si="25"/>
        <v>0</v>
      </c>
      <c r="AE204" s="41">
        <f t="shared" si="25"/>
        <v>0</v>
      </c>
      <c r="AF204" s="41">
        <f t="shared" si="25"/>
        <v>0</v>
      </c>
      <c r="AG204" s="41">
        <f t="shared" si="25"/>
        <v>0</v>
      </c>
      <c r="AH204" s="41">
        <f t="shared" si="25"/>
        <v>0</v>
      </c>
      <c r="AI204" s="41">
        <f t="shared" si="25"/>
        <v>0</v>
      </c>
      <c r="AJ204" s="41">
        <f t="shared" si="25"/>
        <v>0</v>
      </c>
      <c r="AK204" s="41">
        <f t="shared" si="25"/>
        <v>0</v>
      </c>
      <c r="AL204" s="41">
        <f t="shared" si="25"/>
        <v>0</v>
      </c>
      <c r="AM204" s="41">
        <f t="shared" si="25"/>
        <v>0</v>
      </c>
      <c r="AN204" s="41">
        <f t="shared" si="25"/>
        <v>0</v>
      </c>
      <c r="AO204" s="41">
        <f t="shared" si="25"/>
        <v>0</v>
      </c>
      <c r="AP204" s="41">
        <f t="shared" si="25"/>
        <v>0</v>
      </c>
      <c r="AQ204" s="41">
        <f t="shared" si="25"/>
        <v>0</v>
      </c>
      <c r="AR204" s="41">
        <f t="shared" si="25"/>
        <v>0</v>
      </c>
      <c r="AS204" s="41">
        <f t="shared" si="25"/>
        <v>0</v>
      </c>
      <c r="AT204" s="41">
        <f t="shared" si="25"/>
        <v>0</v>
      </c>
      <c r="AU204" s="41">
        <f t="shared" si="25"/>
        <v>0</v>
      </c>
      <c r="AV204" s="41">
        <f t="shared" si="25"/>
        <v>0</v>
      </c>
      <c r="AW204" s="41">
        <f t="shared" si="25"/>
        <v>0</v>
      </c>
      <c r="AX204" s="41">
        <f t="shared" si="25"/>
        <v>0</v>
      </c>
      <c r="AY204" s="41">
        <f t="shared" si="25"/>
        <v>0</v>
      </c>
      <c r="AZ204" s="41">
        <f t="shared" si="25"/>
        <v>0</v>
      </c>
      <c r="BA204" s="41">
        <f t="shared" si="25"/>
        <v>0</v>
      </c>
      <c r="BB204" s="41">
        <f t="shared" si="25"/>
        <v>0</v>
      </c>
      <c r="BC204" s="41">
        <f t="shared" si="25"/>
        <v>0</v>
      </c>
      <c r="BD204" s="41">
        <f t="shared" si="25"/>
        <v>0</v>
      </c>
      <c r="BE204" s="41">
        <f t="shared" si="25"/>
        <v>0</v>
      </c>
      <c r="BF204" s="41">
        <f t="shared" si="25"/>
        <v>0</v>
      </c>
      <c r="BG204" s="41">
        <f t="shared" si="25"/>
        <v>0</v>
      </c>
      <c r="BH204" s="41">
        <f t="shared" ref="BH204:BX204" si="26">BH37+BH38+BH39-BH40</f>
        <v>0</v>
      </c>
      <c r="BI204" s="41">
        <f t="shared" si="26"/>
        <v>0</v>
      </c>
      <c r="BJ204" s="41">
        <f t="shared" si="26"/>
        <v>0</v>
      </c>
      <c r="BK204" s="41">
        <f t="shared" si="26"/>
        <v>0</v>
      </c>
      <c r="BL204" s="41">
        <f t="shared" si="26"/>
        <v>0</v>
      </c>
      <c r="BM204" s="41">
        <f t="shared" si="26"/>
        <v>0</v>
      </c>
      <c r="BN204" s="41">
        <f t="shared" si="26"/>
        <v>0</v>
      </c>
      <c r="BO204" s="41">
        <f t="shared" si="26"/>
        <v>0</v>
      </c>
      <c r="BP204" s="41">
        <f t="shared" si="26"/>
        <v>0</v>
      </c>
      <c r="BQ204" s="41">
        <f t="shared" si="26"/>
        <v>0</v>
      </c>
      <c r="BR204" s="41">
        <f t="shared" si="26"/>
        <v>0</v>
      </c>
      <c r="BS204" s="41">
        <f t="shared" si="26"/>
        <v>0</v>
      </c>
      <c r="BT204" s="41">
        <f t="shared" si="26"/>
        <v>0</v>
      </c>
      <c r="BU204" s="41">
        <f t="shared" si="26"/>
        <v>0</v>
      </c>
      <c r="BV204" s="41">
        <f t="shared" si="26"/>
        <v>0</v>
      </c>
      <c r="BW204" s="41">
        <f t="shared" si="26"/>
        <v>0</v>
      </c>
      <c r="BX204" s="41">
        <f t="shared" si="26"/>
        <v>0</v>
      </c>
      <c r="BY204" s="38"/>
      <c r="BZ204" s="38"/>
      <c r="CA204" s="38"/>
      <c r="CB204" s="38"/>
      <c r="CC204" s="38"/>
      <c r="CD204" s="38"/>
    </row>
    <row r="205" spans="1:82" s="33" customFormat="1" ht="15" customHeight="1">
      <c r="A205" s="34" t="s">
        <v>1702</v>
      </c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 t="s">
        <v>1703</v>
      </c>
      <c r="P205" s="34"/>
      <c r="Q205" s="34"/>
      <c r="R205" s="34"/>
      <c r="S205" s="34"/>
      <c r="T205" s="34"/>
      <c r="U205" s="34">
        <v>19</v>
      </c>
      <c r="V205" s="34" t="s">
        <v>153</v>
      </c>
      <c r="W205" s="34" t="s">
        <v>154</v>
      </c>
      <c r="X205" s="34" t="s">
        <v>362</v>
      </c>
      <c r="Y205" s="34"/>
      <c r="Z205" s="34" t="s">
        <v>156</v>
      </c>
      <c r="AA205" s="34" t="s">
        <v>1704</v>
      </c>
      <c r="AB205" s="40">
        <f t="shared" ref="AB205:BG205" si="27">AB47+AB48+AB49+AB50+AB51+AB52+AB53+AB54+AB55+AB56+AB57+AB58-AB59</f>
        <v>0</v>
      </c>
      <c r="AC205" s="41">
        <f t="shared" si="27"/>
        <v>0</v>
      </c>
      <c r="AD205" s="41">
        <f t="shared" si="27"/>
        <v>0</v>
      </c>
      <c r="AE205" s="41">
        <f t="shared" si="27"/>
        <v>0</v>
      </c>
      <c r="AF205" s="41">
        <f t="shared" si="27"/>
        <v>0</v>
      </c>
      <c r="AG205" s="41">
        <f t="shared" si="27"/>
        <v>0</v>
      </c>
      <c r="AH205" s="41">
        <f t="shared" si="27"/>
        <v>0</v>
      </c>
      <c r="AI205" s="41">
        <f t="shared" si="27"/>
        <v>0</v>
      </c>
      <c r="AJ205" s="41">
        <f t="shared" si="27"/>
        <v>0</v>
      </c>
      <c r="AK205" s="41">
        <f t="shared" si="27"/>
        <v>0</v>
      </c>
      <c r="AL205" s="41">
        <f t="shared" si="27"/>
        <v>0</v>
      </c>
      <c r="AM205" s="41">
        <f t="shared" si="27"/>
        <v>0</v>
      </c>
      <c r="AN205" s="41">
        <f t="shared" si="27"/>
        <v>0</v>
      </c>
      <c r="AO205" s="41">
        <f t="shared" si="27"/>
        <v>0</v>
      </c>
      <c r="AP205" s="41">
        <f t="shared" si="27"/>
        <v>0</v>
      </c>
      <c r="AQ205" s="41">
        <f t="shared" si="27"/>
        <v>0</v>
      </c>
      <c r="AR205" s="41">
        <f t="shared" si="27"/>
        <v>0</v>
      </c>
      <c r="AS205" s="41">
        <f t="shared" si="27"/>
        <v>0</v>
      </c>
      <c r="AT205" s="41">
        <f t="shared" si="27"/>
        <v>0</v>
      </c>
      <c r="AU205" s="41">
        <f t="shared" si="27"/>
        <v>0</v>
      </c>
      <c r="AV205" s="41">
        <f t="shared" si="27"/>
        <v>0</v>
      </c>
      <c r="AW205" s="41">
        <f t="shared" si="27"/>
        <v>0</v>
      </c>
      <c r="AX205" s="41">
        <f t="shared" si="27"/>
        <v>0</v>
      </c>
      <c r="AY205" s="41">
        <f t="shared" si="27"/>
        <v>0</v>
      </c>
      <c r="AZ205" s="41">
        <f t="shared" si="27"/>
        <v>0</v>
      </c>
      <c r="BA205" s="41">
        <f t="shared" si="27"/>
        <v>0</v>
      </c>
      <c r="BB205" s="41">
        <f t="shared" si="27"/>
        <v>0</v>
      </c>
      <c r="BC205" s="41">
        <f t="shared" si="27"/>
        <v>0</v>
      </c>
      <c r="BD205" s="41">
        <f t="shared" si="27"/>
        <v>0</v>
      </c>
      <c r="BE205" s="41">
        <f t="shared" si="27"/>
        <v>0</v>
      </c>
      <c r="BF205" s="41">
        <f t="shared" si="27"/>
        <v>0</v>
      </c>
      <c r="BG205" s="41">
        <f t="shared" si="27"/>
        <v>0</v>
      </c>
      <c r="BH205" s="41">
        <f t="shared" ref="BH205:BX205" si="28">BH47+BH48+BH49+BH50+BH51+BH52+BH53+BH54+BH55+BH56+BH57+BH58-BH59</f>
        <v>0</v>
      </c>
      <c r="BI205" s="41">
        <f t="shared" si="28"/>
        <v>0</v>
      </c>
      <c r="BJ205" s="41">
        <f t="shared" si="28"/>
        <v>0</v>
      </c>
      <c r="BK205" s="41">
        <f t="shared" si="28"/>
        <v>0</v>
      </c>
      <c r="BL205" s="41">
        <f t="shared" si="28"/>
        <v>0</v>
      </c>
      <c r="BM205" s="41">
        <f t="shared" si="28"/>
        <v>0</v>
      </c>
      <c r="BN205" s="41">
        <f t="shared" si="28"/>
        <v>0</v>
      </c>
      <c r="BO205" s="41">
        <f t="shared" si="28"/>
        <v>0</v>
      </c>
      <c r="BP205" s="41">
        <f t="shared" si="28"/>
        <v>0</v>
      </c>
      <c r="BQ205" s="41">
        <f t="shared" si="28"/>
        <v>0</v>
      </c>
      <c r="BR205" s="41">
        <f t="shared" si="28"/>
        <v>0</v>
      </c>
      <c r="BS205" s="41">
        <f t="shared" si="28"/>
        <v>0</v>
      </c>
      <c r="BT205" s="41">
        <f t="shared" si="28"/>
        <v>0</v>
      </c>
      <c r="BU205" s="41">
        <f t="shared" si="28"/>
        <v>0</v>
      </c>
      <c r="BV205" s="41">
        <f t="shared" si="28"/>
        <v>0</v>
      </c>
      <c r="BW205" s="41">
        <f t="shared" si="28"/>
        <v>0</v>
      </c>
      <c r="BX205" s="41">
        <f t="shared" si="28"/>
        <v>0</v>
      </c>
      <c r="BY205" s="38"/>
      <c r="BZ205" s="38"/>
      <c r="CA205" s="38"/>
      <c r="CB205" s="38"/>
      <c r="CC205" s="38"/>
      <c r="CD205" s="38"/>
    </row>
    <row r="206" spans="1:82" s="33" customFormat="1" ht="15" customHeight="1">
      <c r="A206" s="34" t="s">
        <v>1705</v>
      </c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 t="s">
        <v>1706</v>
      </c>
      <c r="P206" s="34"/>
      <c r="Q206" s="34"/>
      <c r="R206" s="34"/>
      <c r="S206" s="34"/>
      <c r="T206" s="34"/>
      <c r="U206" s="34">
        <v>19</v>
      </c>
      <c r="V206" s="34" t="s">
        <v>153</v>
      </c>
      <c r="W206" s="34" t="s">
        <v>154</v>
      </c>
      <c r="X206" s="34" t="s">
        <v>362</v>
      </c>
      <c r="Y206" s="34"/>
      <c r="Z206" s="34" t="s">
        <v>156</v>
      </c>
      <c r="AA206" s="34" t="s">
        <v>1707</v>
      </c>
      <c r="AB206" s="40">
        <f t="shared" ref="AB206:BG206" si="29">AB61+AB62+AB63+AB64+AB65+AB66-AB67</f>
        <v>0</v>
      </c>
      <c r="AC206" s="41">
        <f t="shared" si="29"/>
        <v>0</v>
      </c>
      <c r="AD206" s="41">
        <f t="shared" si="29"/>
        <v>0</v>
      </c>
      <c r="AE206" s="41">
        <f t="shared" si="29"/>
        <v>0</v>
      </c>
      <c r="AF206" s="41">
        <f t="shared" si="29"/>
        <v>0</v>
      </c>
      <c r="AG206" s="41">
        <f t="shared" si="29"/>
        <v>0</v>
      </c>
      <c r="AH206" s="41">
        <f t="shared" si="29"/>
        <v>0</v>
      </c>
      <c r="AI206" s="41">
        <f t="shared" si="29"/>
        <v>0</v>
      </c>
      <c r="AJ206" s="41">
        <f t="shared" si="29"/>
        <v>0</v>
      </c>
      <c r="AK206" s="41">
        <f t="shared" si="29"/>
        <v>0</v>
      </c>
      <c r="AL206" s="41">
        <f t="shared" si="29"/>
        <v>0</v>
      </c>
      <c r="AM206" s="41">
        <f t="shared" si="29"/>
        <v>0</v>
      </c>
      <c r="AN206" s="41">
        <f t="shared" si="29"/>
        <v>0</v>
      </c>
      <c r="AO206" s="41">
        <f t="shared" si="29"/>
        <v>0</v>
      </c>
      <c r="AP206" s="41">
        <f t="shared" si="29"/>
        <v>0</v>
      </c>
      <c r="AQ206" s="41">
        <f t="shared" si="29"/>
        <v>0</v>
      </c>
      <c r="AR206" s="41">
        <f t="shared" si="29"/>
        <v>0</v>
      </c>
      <c r="AS206" s="41">
        <f t="shared" si="29"/>
        <v>0</v>
      </c>
      <c r="AT206" s="41">
        <f t="shared" si="29"/>
        <v>0</v>
      </c>
      <c r="AU206" s="41">
        <f t="shared" si="29"/>
        <v>0</v>
      </c>
      <c r="AV206" s="41">
        <f t="shared" si="29"/>
        <v>0</v>
      </c>
      <c r="AW206" s="41">
        <f t="shared" si="29"/>
        <v>0</v>
      </c>
      <c r="AX206" s="41">
        <f t="shared" si="29"/>
        <v>0</v>
      </c>
      <c r="AY206" s="41">
        <f t="shared" si="29"/>
        <v>0</v>
      </c>
      <c r="AZ206" s="41">
        <f t="shared" si="29"/>
        <v>0</v>
      </c>
      <c r="BA206" s="41">
        <f t="shared" si="29"/>
        <v>0</v>
      </c>
      <c r="BB206" s="41">
        <f t="shared" si="29"/>
        <v>0</v>
      </c>
      <c r="BC206" s="41">
        <f t="shared" si="29"/>
        <v>0</v>
      </c>
      <c r="BD206" s="41">
        <f t="shared" si="29"/>
        <v>0</v>
      </c>
      <c r="BE206" s="41">
        <f t="shared" si="29"/>
        <v>0</v>
      </c>
      <c r="BF206" s="41">
        <f t="shared" si="29"/>
        <v>0</v>
      </c>
      <c r="BG206" s="41">
        <f t="shared" si="29"/>
        <v>0</v>
      </c>
      <c r="BH206" s="41">
        <f t="shared" ref="BH206:BX206" si="30">BH61+BH62+BH63+BH64+BH65+BH66-BH67</f>
        <v>0</v>
      </c>
      <c r="BI206" s="41">
        <f t="shared" si="30"/>
        <v>0</v>
      </c>
      <c r="BJ206" s="41">
        <f t="shared" si="30"/>
        <v>0</v>
      </c>
      <c r="BK206" s="41">
        <f t="shared" si="30"/>
        <v>0</v>
      </c>
      <c r="BL206" s="41">
        <f t="shared" si="30"/>
        <v>0</v>
      </c>
      <c r="BM206" s="41">
        <f t="shared" si="30"/>
        <v>0</v>
      </c>
      <c r="BN206" s="41">
        <f t="shared" si="30"/>
        <v>0</v>
      </c>
      <c r="BO206" s="41">
        <f t="shared" si="30"/>
        <v>0</v>
      </c>
      <c r="BP206" s="41">
        <f t="shared" si="30"/>
        <v>0</v>
      </c>
      <c r="BQ206" s="41">
        <f t="shared" si="30"/>
        <v>0</v>
      </c>
      <c r="BR206" s="41">
        <f t="shared" si="30"/>
        <v>0</v>
      </c>
      <c r="BS206" s="41">
        <f t="shared" si="30"/>
        <v>0</v>
      </c>
      <c r="BT206" s="41">
        <f t="shared" si="30"/>
        <v>0</v>
      </c>
      <c r="BU206" s="41">
        <f t="shared" si="30"/>
        <v>0</v>
      </c>
      <c r="BV206" s="41">
        <f t="shared" si="30"/>
        <v>0</v>
      </c>
      <c r="BW206" s="41">
        <f t="shared" si="30"/>
        <v>0</v>
      </c>
      <c r="BX206" s="41">
        <f t="shared" si="30"/>
        <v>0</v>
      </c>
      <c r="BY206" s="38"/>
      <c r="BZ206" s="38"/>
      <c r="CA206" s="38"/>
      <c r="CB206" s="38"/>
      <c r="CC206" s="38"/>
      <c r="CD206" s="38"/>
    </row>
    <row r="207" spans="1:82" s="33" customFormat="1" ht="15" customHeight="1">
      <c r="A207" s="34" t="s">
        <v>1708</v>
      </c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 t="s">
        <v>1709</v>
      </c>
      <c r="P207" s="34"/>
      <c r="Q207" s="34"/>
      <c r="R207" s="34"/>
      <c r="S207" s="34"/>
      <c r="T207" s="34"/>
      <c r="U207" s="34">
        <v>19</v>
      </c>
      <c r="V207" s="34" t="s">
        <v>153</v>
      </c>
      <c r="W207" s="34" t="s">
        <v>154</v>
      </c>
      <c r="X207" s="34" t="s">
        <v>362</v>
      </c>
      <c r="Y207" s="34"/>
      <c r="Z207" s="34" t="s">
        <v>156</v>
      </c>
      <c r="AA207" s="34" t="s">
        <v>892</v>
      </c>
      <c r="AB207" s="40">
        <f t="shared" ref="AB207:BG207" si="31">AB69+AB70+AB71-AB72</f>
        <v>0</v>
      </c>
      <c r="AC207" s="41">
        <f t="shared" si="31"/>
        <v>0</v>
      </c>
      <c r="AD207" s="41">
        <f t="shared" si="31"/>
        <v>0</v>
      </c>
      <c r="AE207" s="41">
        <f t="shared" si="31"/>
        <v>0</v>
      </c>
      <c r="AF207" s="41">
        <f t="shared" si="31"/>
        <v>0</v>
      </c>
      <c r="AG207" s="41">
        <f t="shared" si="31"/>
        <v>0</v>
      </c>
      <c r="AH207" s="41">
        <f t="shared" si="31"/>
        <v>0</v>
      </c>
      <c r="AI207" s="41">
        <f t="shared" si="31"/>
        <v>0</v>
      </c>
      <c r="AJ207" s="41">
        <f t="shared" si="31"/>
        <v>0</v>
      </c>
      <c r="AK207" s="41">
        <f t="shared" si="31"/>
        <v>0</v>
      </c>
      <c r="AL207" s="41">
        <f t="shared" si="31"/>
        <v>0</v>
      </c>
      <c r="AM207" s="41">
        <f t="shared" si="31"/>
        <v>0</v>
      </c>
      <c r="AN207" s="41">
        <f t="shared" si="31"/>
        <v>0</v>
      </c>
      <c r="AO207" s="41">
        <f t="shared" si="31"/>
        <v>0</v>
      </c>
      <c r="AP207" s="41">
        <f t="shared" si="31"/>
        <v>0</v>
      </c>
      <c r="AQ207" s="41">
        <f t="shared" si="31"/>
        <v>0</v>
      </c>
      <c r="AR207" s="41">
        <f t="shared" si="31"/>
        <v>0</v>
      </c>
      <c r="AS207" s="41">
        <f t="shared" si="31"/>
        <v>0</v>
      </c>
      <c r="AT207" s="41">
        <f t="shared" si="31"/>
        <v>0</v>
      </c>
      <c r="AU207" s="41">
        <f t="shared" si="31"/>
        <v>0</v>
      </c>
      <c r="AV207" s="41">
        <f t="shared" si="31"/>
        <v>0</v>
      </c>
      <c r="AW207" s="41">
        <f t="shared" si="31"/>
        <v>0</v>
      </c>
      <c r="AX207" s="41">
        <f t="shared" si="31"/>
        <v>0</v>
      </c>
      <c r="AY207" s="41">
        <f t="shared" si="31"/>
        <v>0</v>
      </c>
      <c r="AZ207" s="41">
        <f t="shared" si="31"/>
        <v>0</v>
      </c>
      <c r="BA207" s="41">
        <f t="shared" si="31"/>
        <v>0</v>
      </c>
      <c r="BB207" s="41">
        <f t="shared" si="31"/>
        <v>0</v>
      </c>
      <c r="BC207" s="41">
        <f t="shared" si="31"/>
        <v>0</v>
      </c>
      <c r="BD207" s="41">
        <f t="shared" si="31"/>
        <v>0</v>
      </c>
      <c r="BE207" s="41">
        <f t="shared" si="31"/>
        <v>0</v>
      </c>
      <c r="BF207" s="41">
        <f t="shared" si="31"/>
        <v>0</v>
      </c>
      <c r="BG207" s="41">
        <f t="shared" si="31"/>
        <v>0</v>
      </c>
      <c r="BH207" s="41">
        <f t="shared" ref="BH207:BX207" si="32">BH69+BH70+BH71-BH72</f>
        <v>0</v>
      </c>
      <c r="BI207" s="41">
        <f t="shared" si="32"/>
        <v>0</v>
      </c>
      <c r="BJ207" s="41">
        <f t="shared" si="32"/>
        <v>0</v>
      </c>
      <c r="BK207" s="41">
        <f t="shared" si="32"/>
        <v>0</v>
      </c>
      <c r="BL207" s="41">
        <f t="shared" si="32"/>
        <v>0</v>
      </c>
      <c r="BM207" s="41">
        <f t="shared" si="32"/>
        <v>0</v>
      </c>
      <c r="BN207" s="41">
        <f t="shared" si="32"/>
        <v>0</v>
      </c>
      <c r="BO207" s="41">
        <f t="shared" si="32"/>
        <v>0</v>
      </c>
      <c r="BP207" s="41">
        <f t="shared" si="32"/>
        <v>0</v>
      </c>
      <c r="BQ207" s="41">
        <f t="shared" si="32"/>
        <v>0</v>
      </c>
      <c r="BR207" s="41">
        <f t="shared" si="32"/>
        <v>0</v>
      </c>
      <c r="BS207" s="41">
        <f t="shared" si="32"/>
        <v>0</v>
      </c>
      <c r="BT207" s="41">
        <f t="shared" si="32"/>
        <v>0</v>
      </c>
      <c r="BU207" s="41">
        <f t="shared" si="32"/>
        <v>0</v>
      </c>
      <c r="BV207" s="41">
        <f t="shared" si="32"/>
        <v>0</v>
      </c>
      <c r="BW207" s="41">
        <f t="shared" si="32"/>
        <v>0</v>
      </c>
      <c r="BX207" s="41">
        <f t="shared" si="32"/>
        <v>0</v>
      </c>
      <c r="BY207" s="38"/>
      <c r="BZ207" s="38"/>
      <c r="CA207" s="38"/>
      <c r="CB207" s="38"/>
      <c r="CC207" s="38"/>
      <c r="CD207" s="38"/>
    </row>
    <row r="208" spans="1:82" s="33" customFormat="1" ht="15" customHeight="1">
      <c r="A208" s="34" t="s">
        <v>1710</v>
      </c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 t="s">
        <v>1711</v>
      </c>
      <c r="P208" s="34"/>
      <c r="Q208" s="34"/>
      <c r="R208" s="34"/>
      <c r="S208" s="34"/>
      <c r="T208" s="34"/>
      <c r="U208" s="34">
        <v>19</v>
      </c>
      <c r="V208" s="34" t="s">
        <v>153</v>
      </c>
      <c r="W208" s="34" t="s">
        <v>154</v>
      </c>
      <c r="X208" s="34" t="s">
        <v>362</v>
      </c>
      <c r="Y208" s="34"/>
      <c r="Z208" s="34" t="s">
        <v>156</v>
      </c>
      <c r="AA208" s="34" t="s">
        <v>1712</v>
      </c>
      <c r="AB208" s="40">
        <f t="shared" ref="AB208:BG208" si="33">AB74+AB75+AB76-AB77</f>
        <v>0</v>
      </c>
      <c r="AC208" s="41">
        <f t="shared" si="33"/>
        <v>0</v>
      </c>
      <c r="AD208" s="41">
        <f t="shared" si="33"/>
        <v>0</v>
      </c>
      <c r="AE208" s="41">
        <f t="shared" si="33"/>
        <v>0</v>
      </c>
      <c r="AF208" s="41">
        <f t="shared" si="33"/>
        <v>0</v>
      </c>
      <c r="AG208" s="41">
        <f t="shared" si="33"/>
        <v>0</v>
      </c>
      <c r="AH208" s="41">
        <f t="shared" si="33"/>
        <v>0</v>
      </c>
      <c r="AI208" s="41">
        <f t="shared" si="33"/>
        <v>0</v>
      </c>
      <c r="AJ208" s="41">
        <f t="shared" si="33"/>
        <v>0</v>
      </c>
      <c r="AK208" s="41">
        <f t="shared" si="33"/>
        <v>0</v>
      </c>
      <c r="AL208" s="41">
        <f t="shared" si="33"/>
        <v>0</v>
      </c>
      <c r="AM208" s="41">
        <f t="shared" si="33"/>
        <v>0</v>
      </c>
      <c r="AN208" s="41">
        <f t="shared" si="33"/>
        <v>0</v>
      </c>
      <c r="AO208" s="41">
        <f t="shared" si="33"/>
        <v>0</v>
      </c>
      <c r="AP208" s="41">
        <f t="shared" si="33"/>
        <v>0</v>
      </c>
      <c r="AQ208" s="41">
        <f t="shared" si="33"/>
        <v>0</v>
      </c>
      <c r="AR208" s="41">
        <f t="shared" si="33"/>
        <v>0</v>
      </c>
      <c r="AS208" s="41">
        <f t="shared" si="33"/>
        <v>0</v>
      </c>
      <c r="AT208" s="41">
        <f t="shared" si="33"/>
        <v>0</v>
      </c>
      <c r="AU208" s="41">
        <f t="shared" si="33"/>
        <v>0</v>
      </c>
      <c r="AV208" s="41">
        <f t="shared" si="33"/>
        <v>0</v>
      </c>
      <c r="AW208" s="41">
        <f t="shared" si="33"/>
        <v>0</v>
      </c>
      <c r="AX208" s="41">
        <f t="shared" si="33"/>
        <v>0</v>
      </c>
      <c r="AY208" s="41">
        <f t="shared" si="33"/>
        <v>0</v>
      </c>
      <c r="AZ208" s="41">
        <f t="shared" si="33"/>
        <v>0</v>
      </c>
      <c r="BA208" s="41">
        <f t="shared" si="33"/>
        <v>0</v>
      </c>
      <c r="BB208" s="41">
        <f t="shared" si="33"/>
        <v>0</v>
      </c>
      <c r="BC208" s="41">
        <f t="shared" si="33"/>
        <v>0</v>
      </c>
      <c r="BD208" s="41">
        <f t="shared" si="33"/>
        <v>0</v>
      </c>
      <c r="BE208" s="41">
        <f t="shared" si="33"/>
        <v>0</v>
      </c>
      <c r="BF208" s="41">
        <f t="shared" si="33"/>
        <v>0</v>
      </c>
      <c r="BG208" s="41">
        <f t="shared" si="33"/>
        <v>0</v>
      </c>
      <c r="BH208" s="41">
        <f t="shared" ref="BH208:BX208" si="34">BH74+BH75+BH76-BH77</f>
        <v>0</v>
      </c>
      <c r="BI208" s="41">
        <f t="shared" si="34"/>
        <v>0</v>
      </c>
      <c r="BJ208" s="41">
        <f t="shared" si="34"/>
        <v>0</v>
      </c>
      <c r="BK208" s="41">
        <f t="shared" si="34"/>
        <v>0</v>
      </c>
      <c r="BL208" s="41">
        <f t="shared" si="34"/>
        <v>0</v>
      </c>
      <c r="BM208" s="41">
        <f t="shared" si="34"/>
        <v>0</v>
      </c>
      <c r="BN208" s="41">
        <f t="shared" si="34"/>
        <v>0</v>
      </c>
      <c r="BO208" s="41">
        <f t="shared" si="34"/>
        <v>0</v>
      </c>
      <c r="BP208" s="41">
        <f t="shared" si="34"/>
        <v>0</v>
      </c>
      <c r="BQ208" s="41">
        <f t="shared" si="34"/>
        <v>0</v>
      </c>
      <c r="BR208" s="41">
        <f t="shared" si="34"/>
        <v>0</v>
      </c>
      <c r="BS208" s="41">
        <f t="shared" si="34"/>
        <v>0</v>
      </c>
      <c r="BT208" s="41">
        <f t="shared" si="34"/>
        <v>0</v>
      </c>
      <c r="BU208" s="41">
        <f t="shared" si="34"/>
        <v>0</v>
      </c>
      <c r="BV208" s="41">
        <f t="shared" si="34"/>
        <v>0</v>
      </c>
      <c r="BW208" s="41">
        <f t="shared" si="34"/>
        <v>0</v>
      </c>
      <c r="BX208" s="41">
        <f t="shared" si="34"/>
        <v>0</v>
      </c>
      <c r="BY208" s="38"/>
      <c r="BZ208" s="38"/>
      <c r="CA208" s="38"/>
      <c r="CB208" s="38"/>
      <c r="CC208" s="38"/>
      <c r="CD208" s="38"/>
    </row>
    <row r="209" spans="1:82" s="33" customFormat="1" ht="15" customHeight="1">
      <c r="A209" s="34" t="s">
        <v>1713</v>
      </c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 t="s">
        <v>1714</v>
      </c>
      <c r="P209" s="34"/>
      <c r="Q209" s="34"/>
      <c r="R209" s="34"/>
      <c r="S209" s="34"/>
      <c r="T209" s="34"/>
      <c r="U209" s="34">
        <v>19</v>
      </c>
      <c r="V209" s="34" t="s">
        <v>153</v>
      </c>
      <c r="W209" s="34" t="s">
        <v>154</v>
      </c>
      <c r="X209" s="34" t="s">
        <v>362</v>
      </c>
      <c r="Y209" s="34"/>
      <c r="Z209" s="34" t="s">
        <v>156</v>
      </c>
      <c r="AA209" s="34" t="s">
        <v>1715</v>
      </c>
      <c r="AB209" s="40">
        <f t="shared" ref="AB209:BG209" si="35">AB80+AB81+AB82+AB83+AB84+AB85+AB86+AB87+AB88+AB89+AB90+AB91+AB92+AB93+AB94-AB95</f>
        <v>0</v>
      </c>
      <c r="AC209" s="41">
        <f t="shared" si="35"/>
        <v>0</v>
      </c>
      <c r="AD209" s="41">
        <f t="shared" si="35"/>
        <v>0</v>
      </c>
      <c r="AE209" s="41">
        <f t="shared" si="35"/>
        <v>0</v>
      </c>
      <c r="AF209" s="41">
        <f t="shared" si="35"/>
        <v>0</v>
      </c>
      <c r="AG209" s="41">
        <f t="shared" si="35"/>
        <v>0</v>
      </c>
      <c r="AH209" s="41">
        <f t="shared" si="35"/>
        <v>0</v>
      </c>
      <c r="AI209" s="41">
        <f t="shared" si="35"/>
        <v>0</v>
      </c>
      <c r="AJ209" s="41">
        <f t="shared" si="35"/>
        <v>0</v>
      </c>
      <c r="AK209" s="41">
        <f t="shared" si="35"/>
        <v>0</v>
      </c>
      <c r="AL209" s="41">
        <f t="shared" si="35"/>
        <v>0</v>
      </c>
      <c r="AM209" s="41">
        <f t="shared" si="35"/>
        <v>0</v>
      </c>
      <c r="AN209" s="41">
        <f t="shared" si="35"/>
        <v>0</v>
      </c>
      <c r="AO209" s="41">
        <f t="shared" si="35"/>
        <v>0</v>
      </c>
      <c r="AP209" s="41">
        <f t="shared" si="35"/>
        <v>0</v>
      </c>
      <c r="AQ209" s="41">
        <f t="shared" si="35"/>
        <v>0</v>
      </c>
      <c r="AR209" s="41">
        <f t="shared" si="35"/>
        <v>0</v>
      </c>
      <c r="AS209" s="41">
        <f t="shared" si="35"/>
        <v>0</v>
      </c>
      <c r="AT209" s="41">
        <f t="shared" si="35"/>
        <v>0</v>
      </c>
      <c r="AU209" s="41">
        <f t="shared" si="35"/>
        <v>0</v>
      </c>
      <c r="AV209" s="41">
        <f t="shared" si="35"/>
        <v>0</v>
      </c>
      <c r="AW209" s="41">
        <f t="shared" si="35"/>
        <v>0</v>
      </c>
      <c r="AX209" s="41">
        <f t="shared" si="35"/>
        <v>0</v>
      </c>
      <c r="AY209" s="41">
        <f t="shared" si="35"/>
        <v>0</v>
      </c>
      <c r="AZ209" s="41">
        <f t="shared" si="35"/>
        <v>0</v>
      </c>
      <c r="BA209" s="41">
        <f t="shared" si="35"/>
        <v>0</v>
      </c>
      <c r="BB209" s="41">
        <f t="shared" si="35"/>
        <v>0</v>
      </c>
      <c r="BC209" s="41">
        <f t="shared" si="35"/>
        <v>0</v>
      </c>
      <c r="BD209" s="41">
        <f t="shared" si="35"/>
        <v>0</v>
      </c>
      <c r="BE209" s="41">
        <f t="shared" si="35"/>
        <v>0</v>
      </c>
      <c r="BF209" s="41">
        <f t="shared" si="35"/>
        <v>0</v>
      </c>
      <c r="BG209" s="41">
        <f t="shared" si="35"/>
        <v>0</v>
      </c>
      <c r="BH209" s="41">
        <f t="shared" ref="BH209:BX209" si="36">BH80+BH81+BH82+BH83+BH84+BH85+BH86+BH87+BH88+BH89+BH90+BH91+BH92+BH93+BH94-BH95</f>
        <v>0</v>
      </c>
      <c r="BI209" s="41">
        <f t="shared" si="36"/>
        <v>0</v>
      </c>
      <c r="BJ209" s="41">
        <f t="shared" si="36"/>
        <v>0</v>
      </c>
      <c r="BK209" s="41">
        <f t="shared" si="36"/>
        <v>0</v>
      </c>
      <c r="BL209" s="41">
        <f t="shared" si="36"/>
        <v>0</v>
      </c>
      <c r="BM209" s="41">
        <f t="shared" si="36"/>
        <v>0</v>
      </c>
      <c r="BN209" s="41">
        <f t="shared" si="36"/>
        <v>0</v>
      </c>
      <c r="BO209" s="41">
        <f t="shared" si="36"/>
        <v>0</v>
      </c>
      <c r="BP209" s="41">
        <f t="shared" si="36"/>
        <v>0</v>
      </c>
      <c r="BQ209" s="41">
        <f t="shared" si="36"/>
        <v>0</v>
      </c>
      <c r="BR209" s="41">
        <f t="shared" si="36"/>
        <v>0</v>
      </c>
      <c r="BS209" s="41">
        <f t="shared" si="36"/>
        <v>0</v>
      </c>
      <c r="BT209" s="41">
        <f t="shared" si="36"/>
        <v>0</v>
      </c>
      <c r="BU209" s="41">
        <f t="shared" si="36"/>
        <v>0</v>
      </c>
      <c r="BV209" s="41">
        <f t="shared" si="36"/>
        <v>0</v>
      </c>
      <c r="BW209" s="41">
        <f t="shared" si="36"/>
        <v>0</v>
      </c>
      <c r="BX209" s="41">
        <f t="shared" si="36"/>
        <v>0</v>
      </c>
      <c r="BY209" s="38"/>
      <c r="BZ209" s="38"/>
      <c r="CA209" s="38"/>
      <c r="CB209" s="38"/>
      <c r="CC209" s="38"/>
      <c r="CD209" s="38"/>
    </row>
    <row r="210" spans="1:82" s="33" customFormat="1" ht="15" customHeight="1">
      <c r="A210" s="34" t="s">
        <v>1716</v>
      </c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 t="s">
        <v>1717</v>
      </c>
      <c r="P210" s="34"/>
      <c r="Q210" s="34"/>
      <c r="R210" s="34"/>
      <c r="S210" s="34"/>
      <c r="T210" s="34"/>
      <c r="U210" s="34">
        <v>19</v>
      </c>
      <c r="V210" s="34" t="s">
        <v>153</v>
      </c>
      <c r="W210" s="34" t="s">
        <v>154</v>
      </c>
      <c r="X210" s="34" t="s">
        <v>362</v>
      </c>
      <c r="Y210" s="34"/>
      <c r="Z210" s="34" t="s">
        <v>156</v>
      </c>
      <c r="AA210" s="34" t="s">
        <v>1718</v>
      </c>
      <c r="AB210" s="40">
        <f t="shared" ref="AB210:BG210" si="37">AB97+AB98-AB99</f>
        <v>0</v>
      </c>
      <c r="AC210" s="41">
        <f t="shared" si="37"/>
        <v>0</v>
      </c>
      <c r="AD210" s="41">
        <f t="shared" si="37"/>
        <v>0</v>
      </c>
      <c r="AE210" s="41">
        <f t="shared" si="37"/>
        <v>0</v>
      </c>
      <c r="AF210" s="41">
        <f t="shared" si="37"/>
        <v>0</v>
      </c>
      <c r="AG210" s="41">
        <f t="shared" si="37"/>
        <v>0</v>
      </c>
      <c r="AH210" s="41">
        <f t="shared" si="37"/>
        <v>0</v>
      </c>
      <c r="AI210" s="41">
        <f t="shared" si="37"/>
        <v>0</v>
      </c>
      <c r="AJ210" s="41">
        <f t="shared" si="37"/>
        <v>0</v>
      </c>
      <c r="AK210" s="41">
        <f t="shared" si="37"/>
        <v>0</v>
      </c>
      <c r="AL210" s="41">
        <f t="shared" si="37"/>
        <v>0</v>
      </c>
      <c r="AM210" s="41">
        <f t="shared" si="37"/>
        <v>0</v>
      </c>
      <c r="AN210" s="41">
        <f t="shared" si="37"/>
        <v>0</v>
      </c>
      <c r="AO210" s="41">
        <f t="shared" si="37"/>
        <v>0</v>
      </c>
      <c r="AP210" s="41">
        <f t="shared" si="37"/>
        <v>0</v>
      </c>
      <c r="AQ210" s="41">
        <f t="shared" si="37"/>
        <v>0</v>
      </c>
      <c r="AR210" s="41">
        <f t="shared" si="37"/>
        <v>0</v>
      </c>
      <c r="AS210" s="41">
        <f t="shared" si="37"/>
        <v>0</v>
      </c>
      <c r="AT210" s="41">
        <f t="shared" si="37"/>
        <v>0</v>
      </c>
      <c r="AU210" s="41">
        <f t="shared" si="37"/>
        <v>0</v>
      </c>
      <c r="AV210" s="41">
        <f t="shared" si="37"/>
        <v>0</v>
      </c>
      <c r="AW210" s="41">
        <f t="shared" si="37"/>
        <v>0</v>
      </c>
      <c r="AX210" s="41">
        <f t="shared" si="37"/>
        <v>0</v>
      </c>
      <c r="AY210" s="41">
        <f t="shared" si="37"/>
        <v>0</v>
      </c>
      <c r="AZ210" s="41">
        <f t="shared" si="37"/>
        <v>0</v>
      </c>
      <c r="BA210" s="41">
        <f t="shared" si="37"/>
        <v>0</v>
      </c>
      <c r="BB210" s="41">
        <f t="shared" si="37"/>
        <v>0</v>
      </c>
      <c r="BC210" s="41">
        <f t="shared" si="37"/>
        <v>0</v>
      </c>
      <c r="BD210" s="41">
        <f t="shared" si="37"/>
        <v>0</v>
      </c>
      <c r="BE210" s="41">
        <f t="shared" si="37"/>
        <v>0</v>
      </c>
      <c r="BF210" s="41">
        <f t="shared" si="37"/>
        <v>0</v>
      </c>
      <c r="BG210" s="41">
        <f t="shared" si="37"/>
        <v>0</v>
      </c>
      <c r="BH210" s="41">
        <f t="shared" ref="BH210:BX210" si="38">BH97+BH98-BH99</f>
        <v>0</v>
      </c>
      <c r="BI210" s="41">
        <f t="shared" si="38"/>
        <v>0</v>
      </c>
      <c r="BJ210" s="41">
        <f t="shared" si="38"/>
        <v>0</v>
      </c>
      <c r="BK210" s="41">
        <f t="shared" si="38"/>
        <v>0</v>
      </c>
      <c r="BL210" s="41">
        <f t="shared" si="38"/>
        <v>0</v>
      </c>
      <c r="BM210" s="41">
        <f t="shared" si="38"/>
        <v>0</v>
      </c>
      <c r="BN210" s="41">
        <f t="shared" si="38"/>
        <v>0</v>
      </c>
      <c r="BO210" s="41">
        <f t="shared" si="38"/>
        <v>0</v>
      </c>
      <c r="BP210" s="41">
        <f t="shared" si="38"/>
        <v>0</v>
      </c>
      <c r="BQ210" s="41">
        <f t="shared" si="38"/>
        <v>0</v>
      </c>
      <c r="BR210" s="41">
        <f t="shared" si="38"/>
        <v>0</v>
      </c>
      <c r="BS210" s="41">
        <f t="shared" si="38"/>
        <v>0</v>
      </c>
      <c r="BT210" s="41">
        <f t="shared" si="38"/>
        <v>0</v>
      </c>
      <c r="BU210" s="41">
        <f t="shared" si="38"/>
        <v>0</v>
      </c>
      <c r="BV210" s="41">
        <f t="shared" si="38"/>
        <v>0</v>
      </c>
      <c r="BW210" s="41">
        <f t="shared" si="38"/>
        <v>0</v>
      </c>
      <c r="BX210" s="41">
        <f t="shared" si="38"/>
        <v>0</v>
      </c>
      <c r="BY210" s="38"/>
      <c r="BZ210" s="38"/>
      <c r="CA210" s="38"/>
      <c r="CB210" s="38"/>
      <c r="CC210" s="38"/>
      <c r="CD210" s="38"/>
    </row>
    <row r="211" spans="1:82" s="33" customFormat="1" ht="15" customHeight="1">
      <c r="A211" s="34" t="s">
        <v>1719</v>
      </c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 t="s">
        <v>1720</v>
      </c>
      <c r="P211" s="34"/>
      <c r="Q211" s="34"/>
      <c r="R211" s="34"/>
      <c r="S211" s="34"/>
      <c r="T211" s="34"/>
      <c r="U211" s="34">
        <v>19</v>
      </c>
      <c r="V211" s="34" t="s">
        <v>153</v>
      </c>
      <c r="W211" s="34" t="s">
        <v>154</v>
      </c>
      <c r="X211" s="34" t="s">
        <v>362</v>
      </c>
      <c r="Y211" s="34"/>
      <c r="Z211" s="34" t="s">
        <v>156</v>
      </c>
      <c r="AA211" s="34" t="s">
        <v>1721</v>
      </c>
      <c r="AB211" s="40">
        <f t="shared" ref="AB211:BG211" si="39">AB101+AB102+AB103+AB104+AB105-AB106</f>
        <v>0</v>
      </c>
      <c r="AC211" s="41">
        <f t="shared" si="39"/>
        <v>0</v>
      </c>
      <c r="AD211" s="41">
        <f t="shared" si="39"/>
        <v>0</v>
      </c>
      <c r="AE211" s="41">
        <f t="shared" si="39"/>
        <v>0</v>
      </c>
      <c r="AF211" s="41">
        <f t="shared" si="39"/>
        <v>0</v>
      </c>
      <c r="AG211" s="41">
        <f t="shared" si="39"/>
        <v>0</v>
      </c>
      <c r="AH211" s="41">
        <f t="shared" si="39"/>
        <v>0</v>
      </c>
      <c r="AI211" s="41">
        <f t="shared" si="39"/>
        <v>0</v>
      </c>
      <c r="AJ211" s="41">
        <f t="shared" si="39"/>
        <v>0</v>
      </c>
      <c r="AK211" s="41">
        <f t="shared" si="39"/>
        <v>0</v>
      </c>
      <c r="AL211" s="41">
        <f t="shared" si="39"/>
        <v>0</v>
      </c>
      <c r="AM211" s="41">
        <f t="shared" si="39"/>
        <v>0</v>
      </c>
      <c r="AN211" s="41">
        <f t="shared" si="39"/>
        <v>0</v>
      </c>
      <c r="AO211" s="41">
        <f t="shared" si="39"/>
        <v>0</v>
      </c>
      <c r="AP211" s="41">
        <f t="shared" si="39"/>
        <v>0</v>
      </c>
      <c r="AQ211" s="41">
        <f t="shared" si="39"/>
        <v>0</v>
      </c>
      <c r="AR211" s="41">
        <f t="shared" si="39"/>
        <v>0</v>
      </c>
      <c r="AS211" s="41">
        <f t="shared" si="39"/>
        <v>0</v>
      </c>
      <c r="AT211" s="41">
        <f t="shared" si="39"/>
        <v>0</v>
      </c>
      <c r="AU211" s="41">
        <f t="shared" si="39"/>
        <v>0</v>
      </c>
      <c r="AV211" s="41">
        <f t="shared" si="39"/>
        <v>0</v>
      </c>
      <c r="AW211" s="41">
        <f t="shared" si="39"/>
        <v>0</v>
      </c>
      <c r="AX211" s="41">
        <f t="shared" si="39"/>
        <v>0</v>
      </c>
      <c r="AY211" s="41">
        <f t="shared" si="39"/>
        <v>0</v>
      </c>
      <c r="AZ211" s="41">
        <f t="shared" si="39"/>
        <v>0</v>
      </c>
      <c r="BA211" s="41">
        <f t="shared" si="39"/>
        <v>0</v>
      </c>
      <c r="BB211" s="41">
        <f t="shared" si="39"/>
        <v>0</v>
      </c>
      <c r="BC211" s="41">
        <f t="shared" si="39"/>
        <v>0</v>
      </c>
      <c r="BD211" s="41">
        <f t="shared" si="39"/>
        <v>0</v>
      </c>
      <c r="BE211" s="41">
        <f t="shared" si="39"/>
        <v>0</v>
      </c>
      <c r="BF211" s="41">
        <f t="shared" si="39"/>
        <v>0</v>
      </c>
      <c r="BG211" s="41">
        <f t="shared" si="39"/>
        <v>0</v>
      </c>
      <c r="BH211" s="41">
        <f t="shared" ref="BH211:BX211" si="40">BH101+BH102+BH103+BH104+BH105-BH106</f>
        <v>0</v>
      </c>
      <c r="BI211" s="41">
        <f t="shared" si="40"/>
        <v>0</v>
      </c>
      <c r="BJ211" s="41">
        <f t="shared" si="40"/>
        <v>0</v>
      </c>
      <c r="BK211" s="41">
        <f t="shared" si="40"/>
        <v>0</v>
      </c>
      <c r="BL211" s="41">
        <f t="shared" si="40"/>
        <v>0</v>
      </c>
      <c r="BM211" s="41">
        <f t="shared" si="40"/>
        <v>0</v>
      </c>
      <c r="BN211" s="41">
        <f t="shared" si="40"/>
        <v>0</v>
      </c>
      <c r="BO211" s="41">
        <f t="shared" si="40"/>
        <v>0</v>
      </c>
      <c r="BP211" s="41">
        <f t="shared" si="40"/>
        <v>0</v>
      </c>
      <c r="BQ211" s="41">
        <f t="shared" si="40"/>
        <v>0</v>
      </c>
      <c r="BR211" s="41">
        <f t="shared" si="40"/>
        <v>0</v>
      </c>
      <c r="BS211" s="41">
        <f t="shared" si="40"/>
        <v>0</v>
      </c>
      <c r="BT211" s="41">
        <f t="shared" si="40"/>
        <v>0</v>
      </c>
      <c r="BU211" s="41">
        <f t="shared" si="40"/>
        <v>0</v>
      </c>
      <c r="BV211" s="41">
        <f t="shared" si="40"/>
        <v>0</v>
      </c>
      <c r="BW211" s="41">
        <f t="shared" si="40"/>
        <v>0</v>
      </c>
      <c r="BX211" s="41">
        <f t="shared" si="40"/>
        <v>0</v>
      </c>
      <c r="BY211" s="38"/>
      <c r="BZ211" s="38"/>
      <c r="CA211" s="38"/>
      <c r="CB211" s="38"/>
      <c r="CC211" s="38"/>
      <c r="CD211" s="38"/>
    </row>
    <row r="212" spans="1:82" s="33" customFormat="1" ht="15" customHeight="1">
      <c r="A212" s="34" t="s">
        <v>1722</v>
      </c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 t="s">
        <v>1723</v>
      </c>
      <c r="P212" s="34"/>
      <c r="Q212" s="34"/>
      <c r="R212" s="34"/>
      <c r="S212" s="34"/>
      <c r="T212" s="34"/>
      <c r="U212" s="34">
        <v>19</v>
      </c>
      <c r="V212" s="34" t="s">
        <v>153</v>
      </c>
      <c r="W212" s="34" t="s">
        <v>154</v>
      </c>
      <c r="X212" s="34" t="s">
        <v>362</v>
      </c>
      <c r="Y212" s="34"/>
      <c r="Z212" s="34" t="s">
        <v>156</v>
      </c>
      <c r="AA212" s="34" t="s">
        <v>1724</v>
      </c>
      <c r="AB212" s="40">
        <f t="shared" ref="AB212:BG212" si="41">AB110+AB111+AB112-AB113</f>
        <v>0</v>
      </c>
      <c r="AC212" s="41">
        <f t="shared" si="41"/>
        <v>0</v>
      </c>
      <c r="AD212" s="41">
        <f t="shared" si="41"/>
        <v>0</v>
      </c>
      <c r="AE212" s="41">
        <f t="shared" si="41"/>
        <v>0</v>
      </c>
      <c r="AF212" s="41">
        <f t="shared" si="41"/>
        <v>0</v>
      </c>
      <c r="AG212" s="41">
        <f t="shared" si="41"/>
        <v>0</v>
      </c>
      <c r="AH212" s="41">
        <f t="shared" si="41"/>
        <v>0</v>
      </c>
      <c r="AI212" s="41">
        <f t="shared" si="41"/>
        <v>0</v>
      </c>
      <c r="AJ212" s="41">
        <f t="shared" si="41"/>
        <v>0</v>
      </c>
      <c r="AK212" s="41">
        <f t="shared" si="41"/>
        <v>0</v>
      </c>
      <c r="AL212" s="41">
        <f t="shared" si="41"/>
        <v>0</v>
      </c>
      <c r="AM212" s="41">
        <f t="shared" si="41"/>
        <v>0</v>
      </c>
      <c r="AN212" s="41">
        <f t="shared" si="41"/>
        <v>0</v>
      </c>
      <c r="AO212" s="41">
        <f t="shared" si="41"/>
        <v>0</v>
      </c>
      <c r="AP212" s="41">
        <f t="shared" si="41"/>
        <v>0</v>
      </c>
      <c r="AQ212" s="41">
        <f t="shared" si="41"/>
        <v>0</v>
      </c>
      <c r="AR212" s="41">
        <f t="shared" si="41"/>
        <v>0</v>
      </c>
      <c r="AS212" s="41">
        <f t="shared" si="41"/>
        <v>0</v>
      </c>
      <c r="AT212" s="41">
        <f t="shared" si="41"/>
        <v>0</v>
      </c>
      <c r="AU212" s="41">
        <f t="shared" si="41"/>
        <v>0</v>
      </c>
      <c r="AV212" s="41">
        <f t="shared" si="41"/>
        <v>0</v>
      </c>
      <c r="AW212" s="41">
        <f t="shared" si="41"/>
        <v>0</v>
      </c>
      <c r="AX212" s="41">
        <f t="shared" si="41"/>
        <v>0</v>
      </c>
      <c r="AY212" s="41">
        <f t="shared" si="41"/>
        <v>0</v>
      </c>
      <c r="AZ212" s="41">
        <f t="shared" si="41"/>
        <v>0</v>
      </c>
      <c r="BA212" s="41">
        <f t="shared" si="41"/>
        <v>0</v>
      </c>
      <c r="BB212" s="41">
        <f t="shared" si="41"/>
        <v>0</v>
      </c>
      <c r="BC212" s="41">
        <f t="shared" si="41"/>
        <v>0</v>
      </c>
      <c r="BD212" s="41">
        <f t="shared" si="41"/>
        <v>0</v>
      </c>
      <c r="BE212" s="41">
        <f t="shared" si="41"/>
        <v>0</v>
      </c>
      <c r="BF212" s="41">
        <f t="shared" si="41"/>
        <v>0</v>
      </c>
      <c r="BG212" s="41">
        <f t="shared" si="41"/>
        <v>0</v>
      </c>
      <c r="BH212" s="41">
        <f t="shared" ref="BH212:BX212" si="42">BH110+BH111+BH112-BH113</f>
        <v>0</v>
      </c>
      <c r="BI212" s="41">
        <f t="shared" si="42"/>
        <v>0</v>
      </c>
      <c r="BJ212" s="41">
        <f t="shared" si="42"/>
        <v>0</v>
      </c>
      <c r="BK212" s="41">
        <f t="shared" si="42"/>
        <v>0</v>
      </c>
      <c r="BL212" s="41">
        <f t="shared" si="42"/>
        <v>0</v>
      </c>
      <c r="BM212" s="41">
        <f t="shared" si="42"/>
        <v>0</v>
      </c>
      <c r="BN212" s="41">
        <f t="shared" si="42"/>
        <v>0</v>
      </c>
      <c r="BO212" s="41">
        <f t="shared" si="42"/>
        <v>0</v>
      </c>
      <c r="BP212" s="41">
        <f t="shared" si="42"/>
        <v>0</v>
      </c>
      <c r="BQ212" s="41">
        <f t="shared" si="42"/>
        <v>0</v>
      </c>
      <c r="BR212" s="41">
        <f t="shared" si="42"/>
        <v>0</v>
      </c>
      <c r="BS212" s="41">
        <f t="shared" si="42"/>
        <v>0</v>
      </c>
      <c r="BT212" s="41">
        <f t="shared" si="42"/>
        <v>0</v>
      </c>
      <c r="BU212" s="41">
        <f t="shared" si="42"/>
        <v>0</v>
      </c>
      <c r="BV212" s="41">
        <f t="shared" si="42"/>
        <v>0</v>
      </c>
      <c r="BW212" s="41">
        <f t="shared" si="42"/>
        <v>0</v>
      </c>
      <c r="BX212" s="41">
        <f t="shared" si="42"/>
        <v>0</v>
      </c>
      <c r="BY212" s="38"/>
      <c r="BZ212" s="38"/>
      <c r="CA212" s="38"/>
      <c r="CB212" s="38"/>
      <c r="CC212" s="38"/>
      <c r="CD212" s="38"/>
    </row>
    <row r="213" spans="1:82" s="33" customFormat="1" ht="15" customHeight="1">
      <c r="A213" s="34" t="s">
        <v>1725</v>
      </c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 t="s">
        <v>1726</v>
      </c>
      <c r="P213" s="34"/>
      <c r="Q213" s="34"/>
      <c r="R213" s="34"/>
      <c r="S213" s="34"/>
      <c r="T213" s="34"/>
      <c r="U213" s="34">
        <v>19</v>
      </c>
      <c r="V213" s="34" t="s">
        <v>153</v>
      </c>
      <c r="W213" s="34" t="s">
        <v>154</v>
      </c>
      <c r="X213" s="34" t="s">
        <v>362</v>
      </c>
      <c r="Y213" s="34"/>
      <c r="Z213" s="34" t="s">
        <v>156</v>
      </c>
      <c r="AA213" s="34" t="s">
        <v>1727</v>
      </c>
      <c r="AB213" s="40">
        <f t="shared" ref="AB213:BG213" si="43">AB115+AB116-AB117</f>
        <v>0</v>
      </c>
      <c r="AC213" s="41">
        <f t="shared" si="43"/>
        <v>0</v>
      </c>
      <c r="AD213" s="41">
        <f t="shared" si="43"/>
        <v>0</v>
      </c>
      <c r="AE213" s="41">
        <f t="shared" si="43"/>
        <v>0</v>
      </c>
      <c r="AF213" s="41">
        <f t="shared" si="43"/>
        <v>0</v>
      </c>
      <c r="AG213" s="41">
        <f t="shared" si="43"/>
        <v>0</v>
      </c>
      <c r="AH213" s="41">
        <f t="shared" si="43"/>
        <v>0</v>
      </c>
      <c r="AI213" s="41">
        <f t="shared" si="43"/>
        <v>0</v>
      </c>
      <c r="AJ213" s="41">
        <f t="shared" si="43"/>
        <v>0</v>
      </c>
      <c r="AK213" s="41">
        <f t="shared" si="43"/>
        <v>0</v>
      </c>
      <c r="AL213" s="41">
        <f t="shared" si="43"/>
        <v>0</v>
      </c>
      <c r="AM213" s="41">
        <f t="shared" si="43"/>
        <v>0</v>
      </c>
      <c r="AN213" s="41">
        <f t="shared" si="43"/>
        <v>0</v>
      </c>
      <c r="AO213" s="41">
        <f t="shared" si="43"/>
        <v>0</v>
      </c>
      <c r="AP213" s="41">
        <f t="shared" si="43"/>
        <v>0</v>
      </c>
      <c r="AQ213" s="41">
        <f t="shared" si="43"/>
        <v>0</v>
      </c>
      <c r="AR213" s="41">
        <f t="shared" si="43"/>
        <v>0</v>
      </c>
      <c r="AS213" s="41">
        <f t="shared" si="43"/>
        <v>0</v>
      </c>
      <c r="AT213" s="41">
        <f t="shared" si="43"/>
        <v>0</v>
      </c>
      <c r="AU213" s="41">
        <f t="shared" si="43"/>
        <v>0</v>
      </c>
      <c r="AV213" s="41">
        <f t="shared" si="43"/>
        <v>0</v>
      </c>
      <c r="AW213" s="41">
        <f t="shared" si="43"/>
        <v>0</v>
      </c>
      <c r="AX213" s="41">
        <f t="shared" si="43"/>
        <v>0</v>
      </c>
      <c r="AY213" s="41">
        <f t="shared" si="43"/>
        <v>0</v>
      </c>
      <c r="AZ213" s="41">
        <f t="shared" si="43"/>
        <v>0</v>
      </c>
      <c r="BA213" s="41">
        <f t="shared" si="43"/>
        <v>0</v>
      </c>
      <c r="BB213" s="41">
        <f t="shared" si="43"/>
        <v>0</v>
      </c>
      <c r="BC213" s="41">
        <f t="shared" si="43"/>
        <v>0</v>
      </c>
      <c r="BD213" s="41">
        <f t="shared" si="43"/>
        <v>0</v>
      </c>
      <c r="BE213" s="41">
        <f t="shared" si="43"/>
        <v>0</v>
      </c>
      <c r="BF213" s="41">
        <f t="shared" si="43"/>
        <v>0</v>
      </c>
      <c r="BG213" s="41">
        <f t="shared" si="43"/>
        <v>0</v>
      </c>
      <c r="BH213" s="41">
        <f t="shared" ref="BH213:BX213" si="44">BH115+BH116-BH117</f>
        <v>0</v>
      </c>
      <c r="BI213" s="41">
        <f t="shared" si="44"/>
        <v>0</v>
      </c>
      <c r="BJ213" s="41">
        <f t="shared" si="44"/>
        <v>0</v>
      </c>
      <c r="BK213" s="41">
        <f t="shared" si="44"/>
        <v>0</v>
      </c>
      <c r="BL213" s="41">
        <f t="shared" si="44"/>
        <v>0</v>
      </c>
      <c r="BM213" s="41">
        <f t="shared" si="44"/>
        <v>0</v>
      </c>
      <c r="BN213" s="41">
        <f t="shared" si="44"/>
        <v>0</v>
      </c>
      <c r="BO213" s="41">
        <f t="shared" si="44"/>
        <v>0</v>
      </c>
      <c r="BP213" s="41">
        <f t="shared" si="44"/>
        <v>0</v>
      </c>
      <c r="BQ213" s="41">
        <f t="shared" si="44"/>
        <v>0</v>
      </c>
      <c r="BR213" s="41">
        <f t="shared" si="44"/>
        <v>0</v>
      </c>
      <c r="BS213" s="41">
        <f t="shared" si="44"/>
        <v>0</v>
      </c>
      <c r="BT213" s="41">
        <f t="shared" si="44"/>
        <v>0</v>
      </c>
      <c r="BU213" s="41">
        <f t="shared" si="44"/>
        <v>0</v>
      </c>
      <c r="BV213" s="41">
        <f t="shared" si="44"/>
        <v>0</v>
      </c>
      <c r="BW213" s="41">
        <f t="shared" si="44"/>
        <v>0</v>
      </c>
      <c r="BX213" s="41">
        <f t="shared" si="44"/>
        <v>0</v>
      </c>
      <c r="BY213" s="38"/>
      <c r="BZ213" s="38"/>
      <c r="CA213" s="38"/>
      <c r="CB213" s="38"/>
      <c r="CC213" s="38"/>
      <c r="CD213" s="38"/>
    </row>
    <row r="214" spans="1:82" ht="15" customHeight="1"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</row>
    <row r="215" spans="1:82" ht="15" customHeight="1"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</row>
    <row r="216" spans="1:82" ht="15" customHeight="1"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</row>
    <row r="217" spans="1:82" ht="15" customHeight="1"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</row>
    <row r="218" spans="1:82" ht="15" customHeight="1"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</row>
    <row r="219" spans="1:82" ht="15" customHeight="1"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</row>
    <row r="220" spans="1:82" ht="15" customHeight="1"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6"/>
  <sheetViews>
    <sheetView workbookViewId="0">
      <pane xSplit="27" ySplit="10" topLeftCell="AB11" activePane="bottomRight" state="frozen"/>
      <selection pane="topRight" activeCell="AB1" sqref="AB1"/>
      <selection pane="bottomLeft" activeCell="A11" sqref="A11"/>
      <selection pane="bottomRight" activeCell="BP29" sqref="BP29"/>
    </sheetView>
  </sheetViews>
  <sheetFormatPr defaultColWidth="8.85546875" defaultRowHeight="15" customHeight="1" outlineLevelCol="1"/>
  <cols>
    <col min="1" max="1" width="8.85546875" hidden="1"/>
    <col min="2" max="14" width="8.85546875" hidden="1" outlineLevel="1"/>
    <col min="15" max="15" width="12.85546875" hidden="1" customWidth="1" outlineLevel="1"/>
    <col min="16" max="21" width="8.85546875" hidden="1" outlineLevel="1"/>
    <col min="22" max="23" width="12.85546875" hidden="1" customWidth="1" outlineLevel="1"/>
    <col min="24" max="26" width="8.85546875" hidden="1" outlineLevel="1"/>
    <col min="27" max="27" width="35.7109375" customWidth="1" collapsed="1"/>
    <col min="28" max="31" width="12.85546875" hidden="1" customWidth="1" outlineLevel="1"/>
    <col min="32" max="32" width="12.85546875" customWidth="1" collapsed="1"/>
    <col min="33" max="36" width="12.85546875" hidden="1" customWidth="1" outlineLevel="1"/>
    <col min="37" max="37" width="12.85546875" customWidth="1" collapsed="1"/>
    <col min="38" max="41" width="12.85546875" hidden="1" customWidth="1" outlineLevel="1"/>
    <col min="42" max="42" width="12.85546875" customWidth="1" collapsed="1"/>
    <col min="43" max="46" width="12.85546875" hidden="1" customWidth="1" outlineLevel="1"/>
    <col min="47" max="47" width="12.85546875" customWidth="1" collapsed="1"/>
    <col min="48" max="51" width="12.85546875" hidden="1" customWidth="1" outlineLevel="1"/>
    <col min="52" max="52" width="12.85546875" customWidth="1" collapsed="1"/>
    <col min="53" max="55" width="12.85546875" style="46" hidden="1" customWidth="1" outlineLevel="1"/>
    <col min="56" max="56" width="12.85546875" style="46" customWidth="1" collapsed="1"/>
    <col min="57" max="59" width="12.85546875" style="46" hidden="1" customWidth="1" outlineLevel="1"/>
    <col min="60" max="60" width="12.85546875" style="46" customWidth="1" collapsed="1"/>
    <col min="61" max="63" width="12.85546875" style="46" hidden="1" customWidth="1" outlineLevel="1"/>
    <col min="64" max="64" width="12.85546875" style="46" customWidth="1" collapsed="1"/>
    <col min="65" max="67" width="12.85546875" style="46" hidden="1" customWidth="1" outlineLevel="1"/>
    <col min="68" max="68" width="12.85546875" style="46" customWidth="1" collapsed="1"/>
    <col min="69" max="71" width="12.85546875" style="46" hidden="1" customWidth="1" outlineLevel="1"/>
    <col min="72" max="72" width="12.85546875" style="46" customWidth="1" collapsed="1"/>
    <col min="73" max="73" width="12.85546875" hidden="1" customWidth="1" outlineLevel="1"/>
    <col min="74" max="74" width="12.85546875" hidden="1" customWidth="1" collapsed="1"/>
    <col min="75" max="75" width="12.85546875" hidden="1" customWidth="1" outlineLevel="1"/>
    <col min="76" max="76" width="12.85546875" hidden="1" customWidth="1" collapsed="1"/>
    <col min="77" max="77" width="12.85546875" hidden="1" customWidth="1" outlineLevel="1"/>
    <col min="78" max="78" width="12.85546875" hidden="1" customWidth="1" collapsed="1"/>
    <col min="79" max="79" width="12.85546875" hidden="1" customWidth="1" outlineLevel="1"/>
    <col min="80" max="80" width="12.85546875" hidden="1" customWidth="1" collapsed="1"/>
    <col min="81" max="81" width="12.85546875" hidden="1" customWidth="1" outlineLevel="1"/>
    <col min="82" max="82" width="12.85546875" hidden="1" customWidth="1" collapsed="1"/>
  </cols>
  <sheetData>
    <row r="1" spans="1:82" ht="15" hidden="1" customHeight="1"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82" ht="15" hidden="1" customHeight="1"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82" ht="15" hidden="1" customHeight="1">
      <c r="AH3" s="2" t="s">
        <v>134</v>
      </c>
      <c r="AI3" s="2" t="s">
        <v>135</v>
      </c>
      <c r="AJ3" t="s">
        <v>136</v>
      </c>
      <c r="AK3" t="s">
        <v>136</v>
      </c>
      <c r="AL3" s="2" t="s">
        <v>137</v>
      </c>
      <c r="AQ3" s="2" t="s">
        <v>2</v>
      </c>
      <c r="AR3" t="s">
        <v>3</v>
      </c>
      <c r="AS3" t="s">
        <v>4</v>
      </c>
      <c r="AT3" s="2" t="s">
        <v>5</v>
      </c>
      <c r="AU3" s="2" t="s">
        <v>5</v>
      </c>
      <c r="BA3" s="1"/>
      <c r="BB3" s="1"/>
      <c r="BC3" s="1" t="s">
        <v>7</v>
      </c>
      <c r="BD3" s="1"/>
      <c r="BE3" s="1"/>
      <c r="BF3" s="1"/>
      <c r="BG3" s="1"/>
      <c r="BH3" s="1" t="s">
        <v>136</v>
      </c>
      <c r="BI3" s="1" t="s">
        <v>137</v>
      </c>
      <c r="BJ3" s="1"/>
      <c r="BK3" s="1"/>
      <c r="BL3" s="1"/>
      <c r="BM3" s="1"/>
      <c r="BN3" s="1"/>
      <c r="BO3" s="1" t="s">
        <v>4</v>
      </c>
      <c r="BP3" s="1" t="s">
        <v>5</v>
      </c>
      <c r="BQ3" s="1"/>
      <c r="BR3" s="1"/>
      <c r="BS3" s="1"/>
      <c r="BT3" s="1"/>
    </row>
    <row r="4" spans="1:82" ht="15" hidden="1" customHeight="1"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82" ht="15" hidden="1" customHeight="1">
      <c r="AB5" s="4" t="s">
        <v>8</v>
      </c>
      <c r="AC5" s="4" t="s">
        <v>9</v>
      </c>
      <c r="AD5" s="4" t="s">
        <v>10</v>
      </c>
      <c r="AE5" s="4" t="s">
        <v>11</v>
      </c>
      <c r="AF5" s="4" t="s">
        <v>8</v>
      </c>
      <c r="AG5" s="4" t="s">
        <v>12</v>
      </c>
      <c r="AH5" s="4" t="s">
        <v>13</v>
      </c>
      <c r="AI5" s="4" t="s">
        <v>14</v>
      </c>
      <c r="AJ5" s="4" t="s">
        <v>15</v>
      </c>
      <c r="AK5" s="4" t="s">
        <v>12</v>
      </c>
      <c r="AL5" s="4" t="s">
        <v>16</v>
      </c>
      <c r="AM5" s="4" t="s">
        <v>17</v>
      </c>
      <c r="AN5" s="4" t="s">
        <v>18</v>
      </c>
      <c r="AO5" s="4" t="s">
        <v>19</v>
      </c>
      <c r="AP5" s="4" t="s">
        <v>16</v>
      </c>
      <c r="AQ5" s="4" t="s">
        <v>20</v>
      </c>
      <c r="AR5" s="4" t="s">
        <v>21</v>
      </c>
      <c r="AS5" s="4" t="s">
        <v>22</v>
      </c>
      <c r="AT5" s="4" t="s">
        <v>23</v>
      </c>
      <c r="AU5" s="4" t="s">
        <v>20</v>
      </c>
      <c r="AV5" s="4" t="s">
        <v>24</v>
      </c>
      <c r="AW5" s="4" t="s">
        <v>25</v>
      </c>
      <c r="AX5" s="4" t="s">
        <v>26</v>
      </c>
      <c r="AY5" s="4" t="s">
        <v>27</v>
      </c>
      <c r="AZ5" s="4" t="s">
        <v>24</v>
      </c>
      <c r="BA5" s="5" t="s">
        <v>8</v>
      </c>
      <c r="BB5" s="5" t="s">
        <v>8</v>
      </c>
      <c r="BC5" s="5" t="s">
        <v>8</v>
      </c>
      <c r="BD5" s="5" t="s">
        <v>8</v>
      </c>
      <c r="BE5" s="5" t="s">
        <v>12</v>
      </c>
      <c r="BF5" s="5" t="s">
        <v>12</v>
      </c>
      <c r="BG5" s="5" t="s">
        <v>12</v>
      </c>
      <c r="BH5" s="5" t="s">
        <v>12</v>
      </c>
      <c r="BI5" s="5" t="s">
        <v>16</v>
      </c>
      <c r="BJ5" s="5" t="s">
        <v>16</v>
      </c>
      <c r="BK5" s="5" t="s">
        <v>16</v>
      </c>
      <c r="BL5" s="5" t="s">
        <v>16</v>
      </c>
      <c r="BM5" s="5" t="s">
        <v>20</v>
      </c>
      <c r="BN5" s="5" t="s">
        <v>20</v>
      </c>
      <c r="BO5" s="5" t="s">
        <v>20</v>
      </c>
      <c r="BP5" s="5" t="s">
        <v>20</v>
      </c>
      <c r="BQ5" s="5" t="s">
        <v>24</v>
      </c>
      <c r="BR5" s="5" t="s">
        <v>24</v>
      </c>
      <c r="BS5" s="5" t="s">
        <v>24</v>
      </c>
      <c r="BT5" s="5" t="s">
        <v>24</v>
      </c>
      <c r="BU5" s="4" t="s">
        <v>8</v>
      </c>
      <c r="BV5" s="4" t="s">
        <v>10</v>
      </c>
      <c r="BW5" s="4" t="s">
        <v>12</v>
      </c>
      <c r="BX5" s="4" t="s">
        <v>14</v>
      </c>
      <c r="BY5" s="4" t="s">
        <v>16</v>
      </c>
      <c r="BZ5" s="4" t="s">
        <v>18</v>
      </c>
      <c r="CA5" s="4" t="s">
        <v>20</v>
      </c>
      <c r="CB5" s="4" t="s">
        <v>22</v>
      </c>
      <c r="CC5" s="4" t="s">
        <v>24</v>
      </c>
      <c r="CD5" s="4" t="s">
        <v>26</v>
      </c>
    </row>
    <row r="6" spans="1:82" ht="15" hidden="1" customHeight="1">
      <c r="AB6" s="4" t="s">
        <v>28</v>
      </c>
      <c r="AC6" s="4" t="s">
        <v>28</v>
      </c>
      <c r="AD6" s="4" t="s">
        <v>28</v>
      </c>
      <c r="AE6" s="4" t="s">
        <v>28</v>
      </c>
      <c r="AF6" t="s">
        <v>29</v>
      </c>
      <c r="AG6" s="4" t="s">
        <v>28</v>
      </c>
      <c r="AH6" s="4" t="s">
        <v>28</v>
      </c>
      <c r="AI6" s="4" t="s">
        <v>28</v>
      </c>
      <c r="AJ6" s="4" t="s">
        <v>28</v>
      </c>
      <c r="AK6" t="s">
        <v>29</v>
      </c>
      <c r="AL6" s="4" t="s">
        <v>28</v>
      </c>
      <c r="AM6" s="4" t="s">
        <v>28</v>
      </c>
      <c r="AN6" s="4" t="s">
        <v>28</v>
      </c>
      <c r="AO6" s="4" t="s">
        <v>28</v>
      </c>
      <c r="AP6" t="s">
        <v>29</v>
      </c>
      <c r="AQ6" s="4" t="s">
        <v>28</v>
      </c>
      <c r="AR6" s="4" t="s">
        <v>28</v>
      </c>
      <c r="AS6" s="4" t="s">
        <v>28</v>
      </c>
      <c r="AT6" s="4" t="s">
        <v>28</v>
      </c>
      <c r="AU6" t="s">
        <v>29</v>
      </c>
      <c r="AV6" s="4" t="s">
        <v>28</v>
      </c>
      <c r="AW6" s="4" t="s">
        <v>28</v>
      </c>
      <c r="AX6" s="4" t="s">
        <v>28</v>
      </c>
      <c r="AY6" s="4" t="s">
        <v>28</v>
      </c>
      <c r="AZ6" t="s">
        <v>29</v>
      </c>
      <c r="BA6" s="1" t="s">
        <v>30</v>
      </c>
      <c r="BB6" s="1" t="s">
        <v>30</v>
      </c>
      <c r="BC6" s="1" t="s">
        <v>30</v>
      </c>
      <c r="BD6" s="1" t="s">
        <v>30</v>
      </c>
      <c r="BE6" s="1" t="s">
        <v>30</v>
      </c>
      <c r="BF6" s="1" t="s">
        <v>30</v>
      </c>
      <c r="BG6" s="1" t="s">
        <v>30</v>
      </c>
      <c r="BH6" s="1" t="s">
        <v>30</v>
      </c>
      <c r="BI6" s="1" t="s">
        <v>30</v>
      </c>
      <c r="BJ6" s="1" t="s">
        <v>30</v>
      </c>
      <c r="BK6" s="1" t="s">
        <v>30</v>
      </c>
      <c r="BL6" s="1" t="s">
        <v>30</v>
      </c>
      <c r="BM6" s="1" t="s">
        <v>30</v>
      </c>
      <c r="BN6" s="1" t="s">
        <v>30</v>
      </c>
      <c r="BO6" s="1" t="s">
        <v>30</v>
      </c>
      <c r="BP6" s="1" t="s">
        <v>30</v>
      </c>
      <c r="BQ6" s="1" t="s">
        <v>30</v>
      </c>
      <c r="BR6" s="1" t="s">
        <v>30</v>
      </c>
      <c r="BS6" s="1" t="s">
        <v>30</v>
      </c>
      <c r="BT6" s="1" t="s">
        <v>30</v>
      </c>
      <c r="BU6" t="s">
        <v>31</v>
      </c>
      <c r="BV6" t="s">
        <v>31</v>
      </c>
      <c r="BW6" t="s">
        <v>31</v>
      </c>
      <c r="BX6" t="s">
        <v>31</v>
      </c>
      <c r="BY6" t="s">
        <v>31</v>
      </c>
      <c r="BZ6" t="s">
        <v>31</v>
      </c>
      <c r="CA6" t="s">
        <v>31</v>
      </c>
      <c r="CB6" t="s">
        <v>31</v>
      </c>
      <c r="CC6" t="s">
        <v>31</v>
      </c>
      <c r="CD6" t="s">
        <v>31</v>
      </c>
    </row>
    <row r="7" spans="1:82" ht="15" hidden="1" customHeight="1">
      <c r="AB7" s="4">
        <v>3073</v>
      </c>
      <c r="AC7" s="4">
        <v>3074</v>
      </c>
      <c r="AD7" s="4">
        <v>3075</v>
      </c>
      <c r="AE7" s="4">
        <v>3076</v>
      </c>
      <c r="AF7">
        <v>1019</v>
      </c>
      <c r="AG7" s="4">
        <v>3077</v>
      </c>
      <c r="AH7" s="4">
        <v>3078</v>
      </c>
      <c r="AI7" s="4">
        <v>3079</v>
      </c>
      <c r="AJ7" s="4">
        <v>3080</v>
      </c>
      <c r="AK7">
        <v>1020</v>
      </c>
      <c r="AL7" s="4">
        <v>3081</v>
      </c>
      <c r="AM7" s="4">
        <v>3082</v>
      </c>
      <c r="AN7" s="4">
        <v>3083</v>
      </c>
      <c r="AO7" s="4">
        <v>3084</v>
      </c>
      <c r="AP7">
        <v>1021</v>
      </c>
      <c r="AQ7" s="4">
        <v>3085</v>
      </c>
      <c r="AR7" s="4">
        <v>3086</v>
      </c>
      <c r="AS7" s="4">
        <v>3087</v>
      </c>
      <c r="AT7" s="4">
        <v>3088</v>
      </c>
      <c r="AU7">
        <v>1022</v>
      </c>
      <c r="AV7" s="4">
        <v>3089</v>
      </c>
      <c r="AW7" s="4">
        <v>3090</v>
      </c>
      <c r="AX7" s="4">
        <v>3091</v>
      </c>
      <c r="AY7" s="4">
        <v>3092</v>
      </c>
      <c r="AZ7">
        <v>1023</v>
      </c>
      <c r="BA7" s="1">
        <v>4073</v>
      </c>
      <c r="BB7" s="1">
        <v>4074</v>
      </c>
      <c r="BC7" s="1">
        <v>4075</v>
      </c>
      <c r="BD7" s="1">
        <v>4076</v>
      </c>
      <c r="BE7" s="1">
        <v>4077</v>
      </c>
      <c r="BF7" s="1">
        <v>4078</v>
      </c>
      <c r="BG7" s="1">
        <v>4079</v>
      </c>
      <c r="BH7" s="1">
        <v>4080</v>
      </c>
      <c r="BI7" s="1">
        <v>4081</v>
      </c>
      <c r="BJ7" s="1">
        <v>4082</v>
      </c>
      <c r="BK7" s="1">
        <v>4083</v>
      </c>
      <c r="BL7" s="1">
        <v>4084</v>
      </c>
      <c r="BM7" s="1">
        <v>4085</v>
      </c>
      <c r="BN7" s="1">
        <v>4086</v>
      </c>
      <c r="BO7" s="1">
        <v>4087</v>
      </c>
      <c r="BP7" s="1">
        <v>4088</v>
      </c>
      <c r="BQ7" s="1">
        <v>4089</v>
      </c>
      <c r="BR7" s="1">
        <v>4090</v>
      </c>
      <c r="BS7" s="1">
        <v>4091</v>
      </c>
      <c r="BT7" s="1">
        <v>4092</v>
      </c>
      <c r="BU7">
        <v>2037</v>
      </c>
      <c r="BV7">
        <v>2038</v>
      </c>
      <c r="BW7">
        <v>2039</v>
      </c>
      <c r="BX7">
        <v>2040</v>
      </c>
      <c r="BY7">
        <v>2041</v>
      </c>
      <c r="BZ7">
        <v>2042</v>
      </c>
      <c r="CA7">
        <v>2043</v>
      </c>
      <c r="CB7">
        <v>2044</v>
      </c>
      <c r="CC7">
        <v>2045</v>
      </c>
      <c r="CD7">
        <v>2046</v>
      </c>
    </row>
    <row r="8" spans="1:82" ht="15" customHeight="1">
      <c r="A8" s="6" t="s">
        <v>32</v>
      </c>
      <c r="B8" s="6" t="s">
        <v>33</v>
      </c>
      <c r="C8" s="6" t="s">
        <v>34</v>
      </c>
      <c r="D8" s="6" t="s">
        <v>35</v>
      </c>
      <c r="E8" s="6" t="s">
        <v>36</v>
      </c>
      <c r="F8" s="6" t="s">
        <v>37</v>
      </c>
      <c r="H8" s="6" t="s">
        <v>38</v>
      </c>
      <c r="J8" s="6" t="s">
        <v>39</v>
      </c>
      <c r="L8" s="6" t="s">
        <v>40</v>
      </c>
      <c r="M8" s="6" t="s">
        <v>41</v>
      </c>
      <c r="N8" s="6" t="s">
        <v>42</v>
      </c>
      <c r="O8" s="6" t="s">
        <v>43</v>
      </c>
      <c r="P8" s="6" t="s">
        <v>44</v>
      </c>
      <c r="Q8" s="6" t="s">
        <v>45</v>
      </c>
      <c r="R8" s="6" t="s">
        <v>46</v>
      </c>
      <c r="S8" s="6" t="s">
        <v>47</v>
      </c>
      <c r="T8" s="6" t="s">
        <v>48</v>
      </c>
      <c r="U8" s="6" t="s">
        <v>49</v>
      </c>
      <c r="V8" s="6" t="s">
        <v>50</v>
      </c>
      <c r="W8" s="6" t="s">
        <v>51</v>
      </c>
      <c r="X8" s="6" t="s">
        <v>52</v>
      </c>
      <c r="Y8" s="6" t="s">
        <v>53</v>
      </c>
      <c r="Z8" s="6" t="s">
        <v>54</v>
      </c>
      <c r="AA8" s="6" t="s">
        <v>55</v>
      </c>
      <c r="AB8" s="4" t="s">
        <v>56</v>
      </c>
      <c r="AC8" s="4" t="s">
        <v>57</v>
      </c>
      <c r="AD8" s="4" t="s">
        <v>58</v>
      </c>
      <c r="AE8" s="4" t="s">
        <v>59</v>
      </c>
      <c r="AF8" s="4" t="s">
        <v>60</v>
      </c>
      <c r="AG8" s="4" t="s">
        <v>61</v>
      </c>
      <c r="AH8" s="4" t="s">
        <v>62</v>
      </c>
      <c r="AI8" s="4" t="s">
        <v>63</v>
      </c>
      <c r="AJ8" s="4" t="s">
        <v>64</v>
      </c>
      <c r="AK8" s="4" t="s">
        <v>65</v>
      </c>
      <c r="AL8" s="4" t="s">
        <v>66</v>
      </c>
      <c r="AM8" s="4" t="s">
        <v>67</v>
      </c>
      <c r="AN8" s="4" t="s">
        <v>68</v>
      </c>
      <c r="AO8" s="4" t="s">
        <v>69</v>
      </c>
      <c r="AP8" s="4" t="s">
        <v>70</v>
      </c>
      <c r="AQ8" s="4" t="s">
        <v>71</v>
      </c>
      <c r="AR8" s="4" t="s">
        <v>72</v>
      </c>
      <c r="AS8" s="4" t="s">
        <v>73</v>
      </c>
      <c r="AT8" s="4" t="s">
        <v>74</v>
      </c>
      <c r="AU8" s="4" t="s">
        <v>75</v>
      </c>
      <c r="AV8" s="4" t="s">
        <v>76</v>
      </c>
      <c r="AW8" s="4" t="s">
        <v>77</v>
      </c>
      <c r="AX8" s="4" t="s">
        <v>78</v>
      </c>
      <c r="AY8" s="4" t="s">
        <v>79</v>
      </c>
      <c r="AZ8" s="4" t="s">
        <v>80</v>
      </c>
      <c r="BA8" s="5" t="s">
        <v>81</v>
      </c>
      <c r="BB8" s="5" t="s">
        <v>82</v>
      </c>
      <c r="BC8" s="5" t="s">
        <v>83</v>
      </c>
      <c r="BD8" s="5" t="s">
        <v>84</v>
      </c>
      <c r="BE8" s="5" t="s">
        <v>85</v>
      </c>
      <c r="BF8" s="5" t="s">
        <v>86</v>
      </c>
      <c r="BG8" s="5" t="s">
        <v>87</v>
      </c>
      <c r="BH8" s="5" t="s">
        <v>88</v>
      </c>
      <c r="BI8" s="5" t="s">
        <v>89</v>
      </c>
      <c r="BJ8" s="5" t="s">
        <v>90</v>
      </c>
      <c r="BK8" s="5" t="s">
        <v>91</v>
      </c>
      <c r="BL8" s="5" t="s">
        <v>92</v>
      </c>
      <c r="BM8" s="5" t="s">
        <v>93</v>
      </c>
      <c r="BN8" s="5" t="s">
        <v>94</v>
      </c>
      <c r="BO8" s="5" t="s">
        <v>95</v>
      </c>
      <c r="BP8" s="5" t="s">
        <v>96</v>
      </c>
      <c r="BQ8" s="5" t="s">
        <v>97</v>
      </c>
      <c r="BR8" s="5" t="s">
        <v>98</v>
      </c>
      <c r="BS8" s="5" t="s">
        <v>99</v>
      </c>
      <c r="BT8" s="5" t="s">
        <v>100</v>
      </c>
      <c r="BU8" s="4" t="s">
        <v>101</v>
      </c>
      <c r="BV8" s="4" t="s">
        <v>102</v>
      </c>
      <c r="BW8" s="4" t="s">
        <v>103</v>
      </c>
      <c r="BX8" s="4" t="s">
        <v>104</v>
      </c>
      <c r="BY8" s="4" t="s">
        <v>105</v>
      </c>
      <c r="BZ8" s="4" t="s">
        <v>106</v>
      </c>
      <c r="CA8" s="4" t="s">
        <v>107</v>
      </c>
      <c r="CB8" s="4" t="s">
        <v>108</v>
      </c>
      <c r="CC8" s="4" t="s">
        <v>109</v>
      </c>
      <c r="CD8" s="4" t="s">
        <v>110</v>
      </c>
    </row>
    <row r="9" spans="1:82" ht="15" customHeight="1">
      <c r="AA9" s="6" t="s">
        <v>111</v>
      </c>
      <c r="AB9" s="4" t="s">
        <v>112</v>
      </c>
      <c r="AC9" s="4" t="s">
        <v>113</v>
      </c>
      <c r="AD9" s="4" t="s">
        <v>114</v>
      </c>
      <c r="AE9" s="4" t="s">
        <v>115</v>
      </c>
      <c r="AF9" s="4" t="s">
        <v>115</v>
      </c>
      <c r="AG9" s="4" t="s">
        <v>116</v>
      </c>
      <c r="AH9" s="4" t="s">
        <v>117</v>
      </c>
      <c r="AI9" s="4" t="s">
        <v>118</v>
      </c>
      <c r="AJ9" s="4" t="s">
        <v>119</v>
      </c>
      <c r="AK9" s="4" t="s">
        <v>119</v>
      </c>
      <c r="AL9" s="4" t="s">
        <v>120</v>
      </c>
      <c r="AM9" s="4" t="s">
        <v>121</v>
      </c>
      <c r="AN9" s="4" t="s">
        <v>122</v>
      </c>
      <c r="AO9" s="4" t="s">
        <v>123</v>
      </c>
      <c r="AP9" s="4" t="s">
        <v>123</v>
      </c>
      <c r="AQ9" s="4" t="s">
        <v>124</v>
      </c>
      <c r="AR9" s="4" t="s">
        <v>125</v>
      </c>
      <c r="AS9" s="4" t="s">
        <v>126</v>
      </c>
      <c r="AT9" s="4" t="s">
        <v>127</v>
      </c>
      <c r="AU9" s="4" t="s">
        <v>127</v>
      </c>
      <c r="AV9" s="4" t="s">
        <v>128</v>
      </c>
      <c r="AW9" s="4" t="s">
        <v>129</v>
      </c>
      <c r="AX9" s="4" t="s">
        <v>130</v>
      </c>
      <c r="AY9" s="4" t="s">
        <v>131</v>
      </c>
      <c r="AZ9" s="4" t="s">
        <v>131</v>
      </c>
      <c r="BA9" s="5" t="s">
        <v>112</v>
      </c>
      <c r="BB9" s="5" t="s">
        <v>113</v>
      </c>
      <c r="BC9" s="5" t="s">
        <v>114</v>
      </c>
      <c r="BD9" s="5" t="s">
        <v>115</v>
      </c>
      <c r="BE9" s="5" t="s">
        <v>116</v>
      </c>
      <c r="BF9" s="5" t="s">
        <v>117</v>
      </c>
      <c r="BG9" s="5" t="s">
        <v>118</v>
      </c>
      <c r="BH9" s="5" t="s">
        <v>119</v>
      </c>
      <c r="BI9" s="5" t="s">
        <v>120</v>
      </c>
      <c r="BJ9" s="5" t="s">
        <v>121</v>
      </c>
      <c r="BK9" s="5" t="s">
        <v>122</v>
      </c>
      <c r="BL9" s="5" t="s">
        <v>123</v>
      </c>
      <c r="BM9" s="5" t="s">
        <v>124</v>
      </c>
      <c r="BN9" s="5" t="s">
        <v>125</v>
      </c>
      <c r="BO9" s="5" t="s">
        <v>126</v>
      </c>
      <c r="BP9" s="5" t="s">
        <v>127</v>
      </c>
      <c r="BQ9" s="5" t="s">
        <v>128</v>
      </c>
      <c r="BR9" s="5" t="s">
        <v>129</v>
      </c>
      <c r="BS9" s="5" t="s">
        <v>130</v>
      </c>
      <c r="BT9" s="5" t="s">
        <v>131</v>
      </c>
      <c r="BU9" s="4" t="s">
        <v>113</v>
      </c>
      <c r="BV9" s="4" t="s">
        <v>115</v>
      </c>
      <c r="BW9" s="4" t="s">
        <v>117</v>
      </c>
      <c r="BX9" s="4" t="s">
        <v>119</v>
      </c>
      <c r="BY9" s="4" t="s">
        <v>121</v>
      </c>
      <c r="BZ9" s="4" t="s">
        <v>123</v>
      </c>
      <c r="CA9" s="4" t="s">
        <v>125</v>
      </c>
      <c r="CB9" s="4" t="s">
        <v>127</v>
      </c>
      <c r="CC9" s="4" t="s">
        <v>129</v>
      </c>
      <c r="CD9" s="4" t="s">
        <v>131</v>
      </c>
    </row>
    <row r="10" spans="1:82" ht="15" customHeight="1">
      <c r="AA10" s="6" t="s">
        <v>132</v>
      </c>
      <c r="AB10" s="4" t="s">
        <v>6</v>
      </c>
      <c r="AC10" s="4" t="s">
        <v>0</v>
      </c>
      <c r="AD10" s="4" t="s">
        <v>7</v>
      </c>
      <c r="AE10" s="4" t="s">
        <v>1</v>
      </c>
      <c r="AF10" s="4" t="s">
        <v>1</v>
      </c>
      <c r="AG10" s="4" t="s">
        <v>145</v>
      </c>
      <c r="AH10" s="8" t="s">
        <v>138</v>
      </c>
      <c r="AI10" s="8" t="s">
        <v>139</v>
      </c>
      <c r="AJ10" s="4" t="s">
        <v>140</v>
      </c>
      <c r="AK10" s="4" t="s">
        <v>140</v>
      </c>
      <c r="AL10" s="8" t="s">
        <v>2</v>
      </c>
      <c r="AM10" s="4" t="s">
        <v>138</v>
      </c>
      <c r="AN10" s="4" t="s">
        <v>139</v>
      </c>
      <c r="AO10" s="4" t="s">
        <v>140</v>
      </c>
      <c r="AP10" s="4" t="s">
        <v>140</v>
      </c>
      <c r="AQ10" s="8" t="s">
        <v>141</v>
      </c>
      <c r="AR10" s="4" t="s">
        <v>142</v>
      </c>
      <c r="AS10" s="4" t="s">
        <v>143</v>
      </c>
      <c r="AT10" s="8" t="s">
        <v>141</v>
      </c>
      <c r="AU10" s="8" t="s">
        <v>141</v>
      </c>
      <c r="AV10" s="4" t="s">
        <v>141</v>
      </c>
      <c r="AW10" s="4" t="s">
        <v>142</v>
      </c>
      <c r="AX10" s="4" t="s">
        <v>143</v>
      </c>
      <c r="AY10" s="4" t="s">
        <v>144</v>
      </c>
      <c r="AZ10" s="4" t="s">
        <v>144</v>
      </c>
      <c r="BA10" s="5" t="s">
        <v>6</v>
      </c>
      <c r="BB10" s="5" t="s">
        <v>0</v>
      </c>
      <c r="BC10" s="5" t="s">
        <v>135</v>
      </c>
      <c r="BD10" s="5" t="s">
        <v>1</v>
      </c>
      <c r="BE10" s="5" t="s">
        <v>145</v>
      </c>
      <c r="BF10" s="5" t="s">
        <v>134</v>
      </c>
      <c r="BG10" s="5" t="s">
        <v>135</v>
      </c>
      <c r="BH10" s="5" t="s">
        <v>140</v>
      </c>
      <c r="BI10" s="5" t="s">
        <v>2</v>
      </c>
      <c r="BJ10" s="5" t="s">
        <v>138</v>
      </c>
      <c r="BK10" s="5" t="s">
        <v>139</v>
      </c>
      <c r="BL10" s="5" t="s">
        <v>140</v>
      </c>
      <c r="BM10" s="5" t="s">
        <v>2</v>
      </c>
      <c r="BN10" s="5" t="s">
        <v>3</v>
      </c>
      <c r="BO10" s="5" t="s">
        <v>143</v>
      </c>
      <c r="BP10" s="5" t="s">
        <v>141</v>
      </c>
      <c r="BQ10" s="5" t="s">
        <v>141</v>
      </c>
      <c r="BR10" s="5" t="s">
        <v>142</v>
      </c>
      <c r="BS10" s="5" t="s">
        <v>143</v>
      </c>
      <c r="BT10" s="5" t="s">
        <v>144</v>
      </c>
      <c r="BU10" s="4" t="s">
        <v>0</v>
      </c>
      <c r="BV10" s="4" t="s">
        <v>1</v>
      </c>
      <c r="BW10" s="4" t="s">
        <v>134</v>
      </c>
      <c r="BX10" s="4" t="s">
        <v>136</v>
      </c>
      <c r="BY10" s="4" t="s">
        <v>138</v>
      </c>
      <c r="BZ10" s="4" t="s">
        <v>140</v>
      </c>
      <c r="CA10" s="4" t="s">
        <v>3</v>
      </c>
      <c r="CB10" s="4" t="s">
        <v>5</v>
      </c>
      <c r="CC10" s="4" t="s">
        <v>142</v>
      </c>
      <c r="CD10" s="4" t="s">
        <v>144</v>
      </c>
    </row>
    <row r="11" spans="1:82" ht="15" customHeight="1">
      <c r="A11" s="10" t="s">
        <v>1728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s">
        <v>1729</v>
      </c>
      <c r="P11" s="10"/>
      <c r="Q11" s="10"/>
      <c r="R11" s="10"/>
      <c r="S11" s="10"/>
      <c r="T11" s="10"/>
      <c r="U11" s="10"/>
      <c r="V11" s="10" t="s">
        <v>149</v>
      </c>
      <c r="W11" s="10"/>
      <c r="X11" s="10"/>
      <c r="Y11" s="10"/>
      <c r="Z11" s="10"/>
      <c r="AA11" s="10" t="s">
        <v>1730</v>
      </c>
      <c r="AB11" s="11"/>
      <c r="BA11" s="12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82" ht="15" customHeight="1">
      <c r="A12" s="13" t="s">
        <v>1731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 t="s">
        <v>1732</v>
      </c>
      <c r="P12" s="13"/>
      <c r="Q12" s="13"/>
      <c r="R12" s="13"/>
      <c r="S12" s="13"/>
      <c r="T12" s="13" t="s">
        <v>148</v>
      </c>
      <c r="U12" s="13"/>
      <c r="V12" s="13" t="s">
        <v>153</v>
      </c>
      <c r="W12" s="13" t="s">
        <v>154</v>
      </c>
      <c r="X12" s="13" t="s">
        <v>155</v>
      </c>
      <c r="Y12" s="13"/>
      <c r="Z12" s="13" t="s">
        <v>156</v>
      </c>
      <c r="AA12" s="13" t="s">
        <v>1733</v>
      </c>
      <c r="AB12" s="14">
        <v>6844</v>
      </c>
      <c r="AC12" s="22">
        <v>4345</v>
      </c>
      <c r="AD12" s="22">
        <v>9347</v>
      </c>
      <c r="AE12" s="22">
        <v>2599</v>
      </c>
      <c r="AF12" s="22">
        <v>23135</v>
      </c>
      <c r="AG12" s="24">
        <v>5161</v>
      </c>
      <c r="AH12" s="22">
        <v>6395</v>
      </c>
      <c r="AI12" s="22">
        <v>12434</v>
      </c>
      <c r="AJ12" s="22">
        <v>5112</v>
      </c>
      <c r="AK12" s="22">
        <v>29102</v>
      </c>
      <c r="AL12" s="22">
        <v>8814</v>
      </c>
      <c r="AM12" s="22">
        <v>9045</v>
      </c>
      <c r="AN12" s="22">
        <v>20664</v>
      </c>
      <c r="AO12" s="22">
        <v>9532</v>
      </c>
      <c r="AP12" s="22">
        <v>48055</v>
      </c>
      <c r="AQ12" s="22">
        <v>17513</v>
      </c>
      <c r="AR12" s="22">
        <v>16584</v>
      </c>
      <c r="AS12" s="22">
        <v>25996</v>
      </c>
      <c r="AT12" s="22">
        <v>9221</v>
      </c>
      <c r="AU12" s="22">
        <v>69314</v>
      </c>
      <c r="AV12" s="22">
        <v>8020</v>
      </c>
      <c r="AW12" s="22">
        <v>13501</v>
      </c>
      <c r="AX12" s="22">
        <v>26798</v>
      </c>
      <c r="AY12" s="22">
        <v>8765</v>
      </c>
      <c r="AZ12" s="22">
        <v>57084</v>
      </c>
      <c r="BA12" s="49">
        <v>6844</v>
      </c>
      <c r="BB12" s="28">
        <v>11189</v>
      </c>
      <c r="BC12" s="28">
        <v>20536</v>
      </c>
      <c r="BD12" s="48">
        <f t="shared" ref="BD12:BD18" si="0">SUM(AB12:AE12)</f>
        <v>23135</v>
      </c>
      <c r="BE12" s="16">
        <v>5161</v>
      </c>
      <c r="BF12" s="28">
        <v>11556</v>
      </c>
      <c r="BG12" s="28">
        <v>23990</v>
      </c>
      <c r="BH12" s="49">
        <v>29102</v>
      </c>
      <c r="BI12" s="49">
        <v>8814</v>
      </c>
      <c r="BJ12" s="28">
        <v>17859</v>
      </c>
      <c r="BK12" s="28">
        <v>38523</v>
      </c>
      <c r="BL12" s="86">
        <f>AL12+AM12+AN12+AO12</f>
        <v>48055</v>
      </c>
      <c r="BM12" s="50">
        <v>17513</v>
      </c>
      <c r="BN12" s="28">
        <v>34097</v>
      </c>
      <c r="BO12" s="28">
        <v>60093</v>
      </c>
      <c r="BP12" s="50">
        <v>69314</v>
      </c>
      <c r="BQ12" s="49">
        <v>8020</v>
      </c>
      <c r="BR12" s="28">
        <v>21521</v>
      </c>
      <c r="BS12" s="28">
        <v>48319</v>
      </c>
      <c r="BT12" s="50">
        <v>57084</v>
      </c>
      <c r="BU12" s="14"/>
      <c r="BV12" s="14"/>
      <c r="BW12" s="14"/>
      <c r="BX12" s="14"/>
      <c r="BY12" s="14"/>
      <c r="BZ12" s="14"/>
      <c r="CA12" s="14"/>
      <c r="CB12" s="14"/>
      <c r="CC12" s="14"/>
      <c r="CD12" s="14"/>
    </row>
    <row r="13" spans="1:82" ht="15" customHeight="1">
      <c r="A13" s="13" t="s">
        <v>1734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 t="s">
        <v>1735</v>
      </c>
      <c r="P13" s="13"/>
      <c r="Q13" s="13"/>
      <c r="R13" s="13"/>
      <c r="S13" s="13"/>
      <c r="T13" s="13" t="s">
        <v>148</v>
      </c>
      <c r="U13" s="13"/>
      <c r="V13" s="13" t="s">
        <v>153</v>
      </c>
      <c r="W13" s="13" t="s">
        <v>154</v>
      </c>
      <c r="X13" s="13" t="s">
        <v>155</v>
      </c>
      <c r="Y13" s="13"/>
      <c r="Z13" s="13" t="s">
        <v>156</v>
      </c>
      <c r="AA13" s="13" t="s">
        <v>1736</v>
      </c>
      <c r="AB13" s="14">
        <v>1073</v>
      </c>
      <c r="AC13" s="22">
        <v>3010</v>
      </c>
      <c r="AD13" s="22">
        <v>4313</v>
      </c>
      <c r="AE13" s="22">
        <v>4632</v>
      </c>
      <c r="AF13" s="79">
        <v>13028</v>
      </c>
      <c r="AG13" s="24">
        <v>3995</v>
      </c>
      <c r="AH13" s="22">
        <v>3164</v>
      </c>
      <c r="AI13" s="22">
        <v>4370</v>
      </c>
      <c r="AJ13" s="22">
        <v>4553</v>
      </c>
      <c r="AK13" s="22">
        <v>16082</v>
      </c>
      <c r="AL13" s="22">
        <v>3694</v>
      </c>
      <c r="AM13" s="22">
        <v>4251</v>
      </c>
      <c r="AN13" s="22">
        <v>3744</v>
      </c>
      <c r="AO13" s="22">
        <v>4306</v>
      </c>
      <c r="AP13" s="51">
        <v>15995</v>
      </c>
      <c r="AQ13" s="22">
        <v>4019</v>
      </c>
      <c r="AR13" s="22">
        <v>4686</v>
      </c>
      <c r="AS13" s="22">
        <v>5115</v>
      </c>
      <c r="AT13" s="22">
        <v>6255</v>
      </c>
      <c r="AU13" s="22">
        <v>20075</v>
      </c>
      <c r="AV13" s="22">
        <v>16378</v>
      </c>
      <c r="AW13" s="22">
        <v>7043</v>
      </c>
      <c r="AX13" s="22">
        <v>6960</v>
      </c>
      <c r="AY13" s="22">
        <v>7110</v>
      </c>
      <c r="AZ13" s="22">
        <v>37491</v>
      </c>
      <c r="BA13" s="49">
        <v>1073</v>
      </c>
      <c r="BB13" s="28">
        <v>4083</v>
      </c>
      <c r="BC13" s="28">
        <v>8396</v>
      </c>
      <c r="BD13" s="86">
        <f t="shared" si="0"/>
        <v>13028</v>
      </c>
      <c r="BE13" s="16">
        <v>3995</v>
      </c>
      <c r="BF13" s="28">
        <v>7159</v>
      </c>
      <c r="BG13" s="28">
        <v>11529</v>
      </c>
      <c r="BH13" s="49">
        <v>16082</v>
      </c>
      <c r="BI13" s="49">
        <v>3694</v>
      </c>
      <c r="BJ13" s="28">
        <v>7945</v>
      </c>
      <c r="BK13" s="28">
        <v>11689</v>
      </c>
      <c r="BL13" s="86">
        <f>AL13+AM13+AN13+AO13</f>
        <v>15995</v>
      </c>
      <c r="BM13" s="50">
        <v>4019</v>
      </c>
      <c r="BN13" s="28">
        <v>8705</v>
      </c>
      <c r="BO13" s="28">
        <v>13820</v>
      </c>
      <c r="BP13" s="50">
        <v>20075</v>
      </c>
      <c r="BQ13" s="49">
        <v>16378</v>
      </c>
      <c r="BR13" s="28">
        <v>23421</v>
      </c>
      <c r="BS13" s="28">
        <v>30381</v>
      </c>
      <c r="BT13" s="50">
        <v>37491</v>
      </c>
      <c r="BU13" s="14"/>
      <c r="BV13" s="14"/>
      <c r="BW13" s="14"/>
      <c r="BX13" s="14"/>
      <c r="BY13" s="14"/>
      <c r="BZ13" s="14"/>
      <c r="CA13" s="14"/>
      <c r="CB13" s="14"/>
      <c r="CC13" s="14"/>
      <c r="CD13" s="14"/>
    </row>
    <row r="14" spans="1:82" s="75" customFormat="1" ht="15" customHeight="1">
      <c r="A14" s="76" t="s">
        <v>1737</v>
      </c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 t="s">
        <v>1738</v>
      </c>
      <c r="P14" s="76"/>
      <c r="Q14" s="76"/>
      <c r="R14" s="76"/>
      <c r="S14" s="76"/>
      <c r="T14" s="76" t="s">
        <v>148</v>
      </c>
      <c r="U14" s="76"/>
      <c r="V14" s="76" t="s">
        <v>153</v>
      </c>
      <c r="W14" s="76" t="s">
        <v>154</v>
      </c>
      <c r="X14" s="76" t="s">
        <v>155</v>
      </c>
      <c r="Y14" s="76"/>
      <c r="Z14" s="76" t="s">
        <v>156</v>
      </c>
      <c r="AA14" s="76" t="s">
        <v>1739</v>
      </c>
      <c r="AB14" s="77">
        <v>423</v>
      </c>
      <c r="AC14" s="79">
        <v>540</v>
      </c>
      <c r="AD14" s="79">
        <v>654</v>
      </c>
      <c r="AE14" s="79">
        <v>709</v>
      </c>
      <c r="AF14" s="79">
        <v>2326</v>
      </c>
      <c r="AG14" s="47">
        <v>782</v>
      </c>
      <c r="AH14" s="79">
        <v>859</v>
      </c>
      <c r="AI14" s="79">
        <v>1039</v>
      </c>
      <c r="AJ14" s="79">
        <v>1090</v>
      </c>
      <c r="AK14" s="79">
        <v>3770</v>
      </c>
      <c r="AL14" s="51">
        <v>1204</v>
      </c>
      <c r="AM14" s="22">
        <v>1282</v>
      </c>
      <c r="AN14" s="22">
        <v>1352</v>
      </c>
      <c r="AO14" s="22">
        <v>1446</v>
      </c>
      <c r="AP14" s="51">
        <v>5284</v>
      </c>
      <c r="AQ14" s="22">
        <v>1606</v>
      </c>
      <c r="AR14" s="22">
        <v>2013</v>
      </c>
      <c r="AS14" s="22">
        <v>2521</v>
      </c>
      <c r="AT14" s="22">
        <v>2649</v>
      </c>
      <c r="AU14" s="22">
        <v>8789</v>
      </c>
      <c r="AV14" s="22">
        <v>2857</v>
      </c>
      <c r="AW14" s="22">
        <v>3555</v>
      </c>
      <c r="AX14" s="22">
        <v>4141</v>
      </c>
      <c r="AY14" s="22">
        <v>4409</v>
      </c>
      <c r="AZ14" s="22">
        <v>14962</v>
      </c>
      <c r="BA14" s="49">
        <v>423</v>
      </c>
      <c r="BB14" s="82">
        <v>963</v>
      </c>
      <c r="BC14" s="82">
        <v>1617</v>
      </c>
      <c r="BD14" s="86">
        <f t="shared" si="0"/>
        <v>2326</v>
      </c>
      <c r="BE14" s="49">
        <v>782</v>
      </c>
      <c r="BF14" s="82">
        <v>1641</v>
      </c>
      <c r="BG14" s="82">
        <v>2680</v>
      </c>
      <c r="BH14" s="81">
        <v>3770</v>
      </c>
      <c r="BI14" s="83">
        <v>1204</v>
      </c>
      <c r="BJ14" s="28">
        <v>2486</v>
      </c>
      <c r="BK14" s="28">
        <v>3838</v>
      </c>
      <c r="BL14" s="86">
        <f>AL14+AM14+AN14+AO14</f>
        <v>5284</v>
      </c>
      <c r="BM14" s="83">
        <v>1606</v>
      </c>
      <c r="BN14" s="28">
        <v>3619</v>
      </c>
      <c r="BO14" s="28">
        <v>6140</v>
      </c>
      <c r="BP14" s="83">
        <v>8789</v>
      </c>
      <c r="BQ14" s="81">
        <v>2857</v>
      </c>
      <c r="BR14" s="28">
        <v>6412</v>
      </c>
      <c r="BS14" s="28">
        <v>10553</v>
      </c>
      <c r="BT14" s="83">
        <v>14962</v>
      </c>
      <c r="BU14" s="77"/>
      <c r="BV14" s="77"/>
      <c r="BW14" s="77"/>
      <c r="BX14" s="77"/>
      <c r="BY14" s="14"/>
      <c r="BZ14" s="14"/>
      <c r="CA14" s="14"/>
      <c r="CB14" s="14"/>
      <c r="CC14" s="14"/>
      <c r="CD14" s="14"/>
    </row>
    <row r="15" spans="1:82" ht="15" customHeight="1">
      <c r="A15" s="13" t="s">
        <v>1740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 t="s">
        <v>1741</v>
      </c>
      <c r="P15" s="13"/>
      <c r="Q15" s="13"/>
      <c r="R15" s="13"/>
      <c r="S15" s="13"/>
      <c r="T15" s="13" t="s">
        <v>148</v>
      </c>
      <c r="U15" s="13"/>
      <c r="V15" s="13" t="s">
        <v>153</v>
      </c>
      <c r="W15" s="13" t="s">
        <v>154</v>
      </c>
      <c r="X15" s="13" t="s">
        <v>155</v>
      </c>
      <c r="Y15" s="13"/>
      <c r="Z15" s="13" t="s">
        <v>156</v>
      </c>
      <c r="AA15" s="13" t="s">
        <v>1742</v>
      </c>
      <c r="AB15" s="14">
        <v>234</v>
      </c>
      <c r="AC15" s="22">
        <v>598</v>
      </c>
      <c r="AD15" s="22">
        <v>614</v>
      </c>
      <c r="AE15" s="22">
        <v>643</v>
      </c>
      <c r="AF15" s="79">
        <v>2089</v>
      </c>
      <c r="AG15" s="15">
        <v>647</v>
      </c>
      <c r="AH15" s="22">
        <v>728</v>
      </c>
      <c r="AI15" s="22">
        <v>813</v>
      </c>
      <c r="AJ15" s="22">
        <v>743</v>
      </c>
      <c r="AK15" s="22">
        <v>2931</v>
      </c>
      <c r="AL15" s="22">
        <v>1251</v>
      </c>
      <c r="AM15" s="22">
        <v>1297</v>
      </c>
      <c r="AN15" s="22">
        <v>1261</v>
      </c>
      <c r="AO15" s="22">
        <v>1313</v>
      </c>
      <c r="AP15" s="51">
        <v>5122</v>
      </c>
      <c r="AQ15" s="22">
        <v>1986</v>
      </c>
      <c r="AR15" s="22">
        <v>1748</v>
      </c>
      <c r="AS15" s="22">
        <v>2057</v>
      </c>
      <c r="AT15" s="22">
        <v>1329</v>
      </c>
      <c r="AU15" s="22">
        <v>7120</v>
      </c>
      <c r="AV15" s="22">
        <v>2104</v>
      </c>
      <c r="AW15" s="22">
        <v>2611</v>
      </c>
      <c r="AX15" s="22">
        <v>2809</v>
      </c>
      <c r="AY15" s="22">
        <v>3203</v>
      </c>
      <c r="AZ15" s="22">
        <v>10727</v>
      </c>
      <c r="BA15" s="49">
        <v>234</v>
      </c>
      <c r="BB15" s="28">
        <v>832</v>
      </c>
      <c r="BC15" s="28">
        <v>1446</v>
      </c>
      <c r="BD15" s="86">
        <f t="shared" si="0"/>
        <v>2089</v>
      </c>
      <c r="BE15" s="21">
        <v>647</v>
      </c>
      <c r="BF15" s="28">
        <v>1375</v>
      </c>
      <c r="BG15" s="28">
        <v>2188</v>
      </c>
      <c r="BH15" s="49">
        <v>2931</v>
      </c>
      <c r="BI15" s="49">
        <v>1251</v>
      </c>
      <c r="BJ15" s="28">
        <v>2548</v>
      </c>
      <c r="BK15" s="28">
        <v>3809</v>
      </c>
      <c r="BL15" s="86">
        <f>AL15+AM15+AN15+AO15</f>
        <v>5122</v>
      </c>
      <c r="BM15" s="50">
        <v>1986</v>
      </c>
      <c r="BN15" s="28">
        <v>3734</v>
      </c>
      <c r="BO15" s="28">
        <v>5791</v>
      </c>
      <c r="BP15" s="50">
        <v>7120</v>
      </c>
      <c r="BQ15" s="49">
        <v>2104</v>
      </c>
      <c r="BR15" s="28">
        <v>4715</v>
      </c>
      <c r="BS15" s="28">
        <v>7524</v>
      </c>
      <c r="BT15" s="50">
        <v>10727</v>
      </c>
      <c r="BU15" s="14"/>
      <c r="BV15" s="14"/>
      <c r="BW15" s="14"/>
      <c r="BX15" s="14"/>
      <c r="BY15" s="14"/>
      <c r="BZ15" s="14"/>
      <c r="CA15" s="14"/>
      <c r="CB15" s="14"/>
      <c r="CC15" s="14"/>
      <c r="CD15" s="14"/>
    </row>
    <row r="16" spans="1:82" ht="15" customHeight="1">
      <c r="A16" s="13" t="s">
        <v>1743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s">
        <v>1744</v>
      </c>
      <c r="P16" s="13"/>
      <c r="Q16" s="13"/>
      <c r="R16" s="13"/>
      <c r="S16" s="13"/>
      <c r="T16" s="13" t="s">
        <v>148</v>
      </c>
      <c r="U16" s="13"/>
      <c r="V16" s="13" t="s">
        <v>153</v>
      </c>
      <c r="W16" s="13" t="s">
        <v>154</v>
      </c>
      <c r="X16" s="13" t="s">
        <v>155</v>
      </c>
      <c r="Y16" s="13"/>
      <c r="Z16" s="13" t="s">
        <v>156</v>
      </c>
      <c r="AA16" s="32" t="s">
        <v>1745</v>
      </c>
      <c r="AB16" s="22">
        <v>0</v>
      </c>
      <c r="AC16" s="22">
        <v>0</v>
      </c>
      <c r="AD16" s="22">
        <v>175</v>
      </c>
      <c r="AE16" s="22">
        <v>0</v>
      </c>
      <c r="AF16" s="77">
        <f>SUM(AB16,AC16,AD16,AE16)</f>
        <v>175</v>
      </c>
      <c r="AG16" s="15">
        <v>0</v>
      </c>
      <c r="AH16" s="14"/>
      <c r="AI16" s="22">
        <v>455</v>
      </c>
      <c r="AJ16" s="14"/>
      <c r="AK16" s="22">
        <v>455</v>
      </c>
      <c r="AL16" s="14"/>
      <c r="AM16" s="14"/>
      <c r="AN16" s="115"/>
      <c r="AO16" s="14"/>
      <c r="AP16" s="51"/>
      <c r="AQ16" s="14"/>
      <c r="AR16" s="14"/>
      <c r="AS16" s="22">
        <v>494</v>
      </c>
      <c r="AT16" s="22">
        <v>0</v>
      </c>
      <c r="AU16" s="22">
        <v>494</v>
      </c>
      <c r="AV16" s="14"/>
      <c r="AW16" s="14"/>
      <c r="AX16" s="14"/>
      <c r="AY16" s="22">
        <v>0</v>
      </c>
      <c r="AZ16" s="14"/>
      <c r="BA16" s="49">
        <v>0</v>
      </c>
      <c r="BB16" s="28">
        <v>0</v>
      </c>
      <c r="BC16" s="28">
        <v>175</v>
      </c>
      <c r="BD16" s="86">
        <f t="shared" si="0"/>
        <v>175</v>
      </c>
      <c r="BE16" s="21">
        <v>0</v>
      </c>
      <c r="BF16" s="48"/>
      <c r="BG16" s="28">
        <v>455</v>
      </c>
      <c r="BH16" s="49">
        <v>455</v>
      </c>
      <c r="BI16" s="49"/>
      <c r="BJ16" s="48"/>
      <c r="BK16" s="28"/>
      <c r="BL16" s="86"/>
      <c r="BM16" s="49"/>
      <c r="BN16" s="49"/>
      <c r="BO16" s="28">
        <v>494</v>
      </c>
      <c r="BP16" s="50">
        <v>494</v>
      </c>
      <c r="BQ16" s="50"/>
      <c r="BR16" s="48"/>
      <c r="BS16" s="48"/>
      <c r="BT16" s="48"/>
      <c r="BU16" s="14"/>
      <c r="BV16" s="14"/>
      <c r="BW16" s="14"/>
      <c r="BX16" s="14"/>
      <c r="BY16" s="14"/>
      <c r="BZ16" s="14"/>
      <c r="CA16" s="14"/>
      <c r="CB16" s="14"/>
      <c r="CC16" s="14"/>
      <c r="CD16" s="14"/>
    </row>
    <row r="17" spans="1:82" ht="15" customHeight="1">
      <c r="A17" s="13" t="s">
        <v>1746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 t="s">
        <v>1747</v>
      </c>
      <c r="P17" s="13"/>
      <c r="Q17" s="13"/>
      <c r="R17" s="13"/>
      <c r="S17" s="13"/>
      <c r="T17" s="13" t="s">
        <v>148</v>
      </c>
      <c r="U17" s="13"/>
      <c r="V17" s="13" t="s">
        <v>153</v>
      </c>
      <c r="W17" s="13" t="s">
        <v>154</v>
      </c>
      <c r="X17" s="13" t="s">
        <v>155</v>
      </c>
      <c r="Y17" s="13"/>
      <c r="Z17" s="13" t="s">
        <v>156</v>
      </c>
      <c r="AA17" s="13" t="s">
        <v>1748</v>
      </c>
      <c r="AB17" s="22">
        <v>0</v>
      </c>
      <c r="AC17" s="14"/>
      <c r="AD17" s="14"/>
      <c r="AE17" s="22">
        <v>0</v>
      </c>
      <c r="AF17" s="77">
        <f>SUM(AB17,AC17,AD17,AE17)</f>
        <v>0</v>
      </c>
      <c r="AG17" s="15">
        <v>0</v>
      </c>
      <c r="AH17" s="14"/>
      <c r="AI17" s="14"/>
      <c r="AJ17" s="14"/>
      <c r="AK17" s="14"/>
      <c r="AL17" s="14"/>
      <c r="AM17" s="14"/>
      <c r="AN17" s="14"/>
      <c r="AO17" s="14"/>
      <c r="AP17" s="91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49">
        <v>0</v>
      </c>
      <c r="BB17" s="48"/>
      <c r="BC17" s="48"/>
      <c r="BD17" s="86">
        <f t="shared" si="0"/>
        <v>0</v>
      </c>
      <c r="BE17" s="21">
        <v>0</v>
      </c>
      <c r="BF17" s="48"/>
      <c r="BG17" s="48"/>
      <c r="BH17" s="50"/>
      <c r="BI17" s="49"/>
      <c r="BJ17" s="48"/>
      <c r="BK17" s="48"/>
      <c r="BL17" s="86"/>
      <c r="BM17" s="49"/>
      <c r="BN17" s="48"/>
      <c r="BO17" s="48"/>
      <c r="BP17" s="50"/>
      <c r="BQ17" s="50"/>
      <c r="BR17" s="48"/>
      <c r="BS17" s="48"/>
      <c r="BT17" s="48"/>
      <c r="BU17" s="14"/>
      <c r="BV17" s="14"/>
      <c r="BW17" s="14"/>
      <c r="BX17" s="14"/>
      <c r="BY17" s="14"/>
      <c r="BZ17" s="14"/>
      <c r="CA17" s="14"/>
      <c r="CB17" s="14"/>
      <c r="CC17" s="14"/>
      <c r="CD17" s="14"/>
    </row>
    <row r="18" spans="1:82" ht="15" customHeight="1">
      <c r="A18" s="13" t="s">
        <v>1749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 t="s">
        <v>1750</v>
      </c>
      <c r="P18" s="13"/>
      <c r="Q18" s="13"/>
      <c r="R18" s="13"/>
      <c r="S18" s="13"/>
      <c r="T18" s="13" t="s">
        <v>148</v>
      </c>
      <c r="U18" s="13"/>
      <c r="V18" s="13" t="s">
        <v>153</v>
      </c>
      <c r="W18" s="13" t="s">
        <v>154</v>
      </c>
      <c r="X18" s="13" t="s">
        <v>155</v>
      </c>
      <c r="Y18" s="13"/>
      <c r="Z18" s="13" t="s">
        <v>156</v>
      </c>
      <c r="AA18" s="13" t="s">
        <v>1751</v>
      </c>
      <c r="AB18" s="22">
        <v>0</v>
      </c>
      <c r="AC18" s="22">
        <v>0</v>
      </c>
      <c r="AD18" s="22">
        <v>0</v>
      </c>
      <c r="AE18" s="22">
        <v>0</v>
      </c>
      <c r="AF18" s="77">
        <f>SUM(AB18,AC18,AD18,AE18)</f>
        <v>0</v>
      </c>
      <c r="AG18" s="15">
        <v>0</v>
      </c>
      <c r="AH18" s="14"/>
      <c r="AI18" s="14"/>
      <c r="AJ18" s="14"/>
      <c r="AK18" s="14"/>
      <c r="AL18" s="14"/>
      <c r="AM18" s="14"/>
      <c r="AN18" s="14"/>
      <c r="AO18" s="14"/>
      <c r="AP18" s="91"/>
      <c r="AQ18" s="14"/>
      <c r="AR18" s="14"/>
      <c r="AS18" s="14"/>
      <c r="AT18" s="14"/>
      <c r="AU18" s="14"/>
      <c r="AV18" s="14"/>
      <c r="AW18" s="14"/>
      <c r="AX18" s="14"/>
      <c r="AY18" s="22">
        <v>1679</v>
      </c>
      <c r="AZ18" s="22">
        <v>1679</v>
      </c>
      <c r="BA18" s="49">
        <v>0</v>
      </c>
      <c r="BB18" s="48"/>
      <c r="BC18" s="48"/>
      <c r="BD18" s="86">
        <f t="shared" si="0"/>
        <v>0</v>
      </c>
      <c r="BE18" s="21">
        <v>0</v>
      </c>
      <c r="BF18" s="48"/>
      <c r="BG18" s="48"/>
      <c r="BH18" s="50"/>
      <c r="BI18" s="49"/>
      <c r="BJ18" s="48"/>
      <c r="BK18" s="48"/>
      <c r="BL18" s="86"/>
      <c r="BM18" s="49"/>
      <c r="BN18" s="48"/>
      <c r="BO18" s="48"/>
      <c r="BP18" s="50"/>
      <c r="BQ18" s="50"/>
      <c r="BR18" s="48"/>
      <c r="BS18" s="48"/>
      <c r="BT18" s="50">
        <v>1679</v>
      </c>
      <c r="BU18" s="14"/>
      <c r="BV18" s="14"/>
      <c r="BW18" s="14"/>
      <c r="BX18" s="14"/>
      <c r="BY18" s="14"/>
      <c r="BZ18" s="14"/>
      <c r="CA18" s="14"/>
      <c r="CB18" s="14"/>
      <c r="CC18" s="14"/>
      <c r="CD18" s="14"/>
    </row>
    <row r="19" spans="1:82" ht="15" customHeight="1">
      <c r="A19" s="34" t="s">
        <v>1752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 t="s">
        <v>1753</v>
      </c>
      <c r="P19" s="34"/>
      <c r="Q19" s="34"/>
      <c r="R19" s="34"/>
      <c r="S19" s="34"/>
      <c r="T19" s="34" t="s">
        <v>148</v>
      </c>
      <c r="U19" s="34"/>
      <c r="V19" s="34" t="s">
        <v>153</v>
      </c>
      <c r="W19" s="34" t="s">
        <v>154</v>
      </c>
      <c r="X19" s="34" t="s">
        <v>179</v>
      </c>
      <c r="Y19" s="34"/>
      <c r="Z19" s="34" t="s">
        <v>156</v>
      </c>
      <c r="AA19" s="34" t="s">
        <v>1754</v>
      </c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50"/>
      <c r="BI19" s="48"/>
      <c r="BJ19" s="48"/>
      <c r="BK19" s="48"/>
      <c r="BL19" s="48"/>
      <c r="BM19" s="49"/>
      <c r="BN19" s="48"/>
      <c r="BO19" s="48"/>
      <c r="BP19" s="50"/>
      <c r="BQ19" s="50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</row>
    <row r="20" spans="1:82" ht="15" customHeight="1">
      <c r="A20" s="13" t="s">
        <v>1755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 t="s">
        <v>1756</v>
      </c>
      <c r="P20" s="13"/>
      <c r="Q20" s="13"/>
      <c r="R20" s="13"/>
      <c r="S20" s="13"/>
      <c r="T20" s="13" t="s">
        <v>148</v>
      </c>
      <c r="U20" s="13"/>
      <c r="V20" s="13" t="s">
        <v>153</v>
      </c>
      <c r="W20" s="13" t="s">
        <v>154</v>
      </c>
      <c r="X20" s="13" t="s">
        <v>155</v>
      </c>
      <c r="Y20" s="13"/>
      <c r="Z20" s="13" t="s">
        <v>156</v>
      </c>
      <c r="AA20" s="32" t="s">
        <v>1757</v>
      </c>
      <c r="AB20" s="14">
        <v>8574</v>
      </c>
      <c r="AC20" s="22">
        <v>8493</v>
      </c>
      <c r="AD20" s="22">
        <v>15103</v>
      </c>
      <c r="AE20" s="22">
        <v>8583</v>
      </c>
      <c r="AF20" s="79">
        <v>40753</v>
      </c>
      <c r="AG20" s="24">
        <v>10585</v>
      </c>
      <c r="AH20" s="22">
        <v>11146</v>
      </c>
      <c r="AI20" s="22">
        <v>19111</v>
      </c>
      <c r="AJ20" s="22">
        <v>11498</v>
      </c>
      <c r="AK20" s="22">
        <v>52340</v>
      </c>
      <c r="AL20" s="22">
        <v>14963</v>
      </c>
      <c r="AM20" s="22">
        <v>15875</v>
      </c>
      <c r="AN20" s="22">
        <v>27021</v>
      </c>
      <c r="AO20" s="22">
        <v>16597</v>
      </c>
      <c r="AP20" s="51">
        <v>74456</v>
      </c>
      <c r="AQ20" s="22">
        <v>25124</v>
      </c>
      <c r="AR20" s="22">
        <v>25031</v>
      </c>
      <c r="AS20" s="22">
        <v>36183</v>
      </c>
      <c r="AT20" s="22">
        <v>19454</v>
      </c>
      <c r="AU20" s="22">
        <v>105792</v>
      </c>
      <c r="AV20" s="22">
        <v>29359</v>
      </c>
      <c r="AW20" s="22">
        <v>26710</v>
      </c>
      <c r="AX20" s="22">
        <v>40708</v>
      </c>
      <c r="AY20" s="22">
        <v>25166</v>
      </c>
      <c r="AZ20" s="22">
        <v>121943</v>
      </c>
      <c r="BA20" s="49">
        <v>8574</v>
      </c>
      <c r="BB20" s="201">
        <v>17067</v>
      </c>
      <c r="BC20" s="28">
        <v>32170</v>
      </c>
      <c r="BD20" s="86">
        <f>SUM(AB20:AE20)</f>
        <v>40753</v>
      </c>
      <c r="BE20" s="16">
        <v>10585</v>
      </c>
      <c r="BF20" s="28">
        <v>21731</v>
      </c>
      <c r="BG20" s="28">
        <v>40842</v>
      </c>
      <c r="BH20" s="49">
        <v>52340</v>
      </c>
      <c r="BI20" s="49">
        <v>14963</v>
      </c>
      <c r="BJ20" s="28">
        <v>30838</v>
      </c>
      <c r="BK20" s="28">
        <v>57859</v>
      </c>
      <c r="BL20" s="86">
        <f t="shared" ref="BL20:BL26" si="1">AL20+AM20+AN20+AO20</f>
        <v>74456</v>
      </c>
      <c r="BM20" s="50">
        <v>25124</v>
      </c>
      <c r="BN20" s="28">
        <v>50155</v>
      </c>
      <c r="BO20" s="28">
        <v>86338</v>
      </c>
      <c r="BP20" s="50">
        <v>105792</v>
      </c>
      <c r="BQ20" s="49">
        <v>29359</v>
      </c>
      <c r="BR20" s="28">
        <v>56069</v>
      </c>
      <c r="BS20" s="28">
        <v>96777</v>
      </c>
      <c r="BT20" s="50">
        <v>121943</v>
      </c>
      <c r="BU20" s="14"/>
      <c r="BV20" s="14"/>
      <c r="BW20" s="14"/>
      <c r="BX20" s="14"/>
      <c r="BY20" s="14"/>
      <c r="BZ20" s="14"/>
      <c r="CA20" s="14"/>
      <c r="CB20" s="14"/>
      <c r="CC20" s="14"/>
      <c r="CD20" s="14"/>
    </row>
    <row r="21" spans="1:82" ht="15" customHeight="1">
      <c r="A21" s="10" t="s">
        <v>1758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 t="s">
        <v>1759</v>
      </c>
      <c r="P21" s="10"/>
      <c r="Q21" s="10"/>
      <c r="R21" s="10"/>
      <c r="S21" s="10"/>
      <c r="T21" s="10"/>
      <c r="U21" s="10"/>
      <c r="V21" s="10" t="s">
        <v>149</v>
      </c>
      <c r="W21" s="10"/>
      <c r="X21" s="10"/>
      <c r="Y21" s="10"/>
      <c r="Z21" s="10"/>
      <c r="AA21" s="10" t="s">
        <v>1760</v>
      </c>
      <c r="AB21" s="18"/>
      <c r="AC21" s="18"/>
      <c r="AD21" s="18"/>
      <c r="AE21" s="18"/>
      <c r="AF21" s="73"/>
      <c r="AG21" s="19"/>
      <c r="AH21" s="18"/>
      <c r="AI21" s="18"/>
      <c r="AJ21" s="18"/>
      <c r="AK21" s="18"/>
      <c r="AL21" s="18"/>
      <c r="AM21" s="18"/>
      <c r="AN21" s="18"/>
      <c r="AO21" s="18"/>
      <c r="AP21" s="191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17"/>
      <c r="BB21" s="64"/>
      <c r="BC21" s="64"/>
      <c r="BD21" s="202"/>
      <c r="BE21" s="203" t="s">
        <v>161</v>
      </c>
      <c r="BF21" s="64"/>
      <c r="BG21" s="64"/>
      <c r="BH21" s="65"/>
      <c r="BI21" s="118"/>
      <c r="BJ21" s="64"/>
      <c r="BK21" s="64"/>
      <c r="BL21" s="202">
        <f t="shared" si="1"/>
        <v>0</v>
      </c>
      <c r="BM21" s="118"/>
      <c r="BN21" s="64"/>
      <c r="BO21" s="64"/>
      <c r="BP21" s="65"/>
      <c r="BQ21" s="65"/>
      <c r="BR21" s="64"/>
      <c r="BS21" s="64"/>
      <c r="BT21" s="64"/>
      <c r="BU21" s="18"/>
      <c r="BV21" s="18"/>
      <c r="BW21" s="18"/>
      <c r="BX21" s="18"/>
      <c r="BY21" s="18"/>
      <c r="BZ21" s="18"/>
      <c r="CA21" s="18"/>
      <c r="CB21" s="18"/>
      <c r="CC21" s="18"/>
      <c r="CD21" s="18"/>
    </row>
    <row r="22" spans="1:82" ht="15" customHeight="1">
      <c r="A22" s="13" t="s">
        <v>1761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 t="s">
        <v>1762</v>
      </c>
      <c r="P22" s="13"/>
      <c r="Q22" s="13"/>
      <c r="R22" s="13"/>
      <c r="S22" s="13"/>
      <c r="T22" s="13" t="s">
        <v>148</v>
      </c>
      <c r="U22" s="13"/>
      <c r="V22" s="13" t="s">
        <v>153</v>
      </c>
      <c r="W22" s="13" t="s">
        <v>154</v>
      </c>
      <c r="X22" s="13" t="s">
        <v>155</v>
      </c>
      <c r="Y22" s="13"/>
      <c r="Z22" s="13" t="s">
        <v>156</v>
      </c>
      <c r="AA22" s="13" t="s">
        <v>157</v>
      </c>
      <c r="AB22" s="14">
        <v>12438</v>
      </c>
      <c r="AC22" s="23">
        <v>3030</v>
      </c>
      <c r="AD22" s="23">
        <v>5983</v>
      </c>
      <c r="AE22" s="22">
        <v>2869</v>
      </c>
      <c r="AF22" s="79">
        <v>24320</v>
      </c>
      <c r="AG22" s="24">
        <v>30816</v>
      </c>
      <c r="AH22" s="22">
        <v>22703</v>
      </c>
      <c r="AI22" s="22">
        <v>12456</v>
      </c>
      <c r="AJ22" s="22">
        <v>5314</v>
      </c>
      <c r="AK22" s="22">
        <v>71289</v>
      </c>
      <c r="AL22" s="22">
        <v>7142</v>
      </c>
      <c r="AM22" s="22">
        <v>7075</v>
      </c>
      <c r="AN22" s="22">
        <v>17157</v>
      </c>
      <c r="AO22" s="22">
        <v>9852</v>
      </c>
      <c r="AP22" s="51">
        <v>41226</v>
      </c>
      <c r="AQ22" s="22">
        <v>14031</v>
      </c>
      <c r="AR22" s="22">
        <v>17408</v>
      </c>
      <c r="AS22" s="22">
        <v>23332</v>
      </c>
      <c r="AT22" s="22">
        <v>6641</v>
      </c>
      <c r="AU22" s="22">
        <v>61412</v>
      </c>
      <c r="AV22" s="22">
        <v>7650</v>
      </c>
      <c r="AW22" s="22">
        <v>18241</v>
      </c>
      <c r="AX22" s="22">
        <v>30964</v>
      </c>
      <c r="AY22" s="22">
        <v>23379</v>
      </c>
      <c r="AZ22" s="22">
        <v>80234</v>
      </c>
      <c r="BA22" s="49">
        <v>12438</v>
      </c>
      <c r="BB22" s="90">
        <v>15468</v>
      </c>
      <c r="BC22" s="90">
        <v>21451</v>
      </c>
      <c r="BD22" s="86">
        <f t="shared" ref="BD22:BD27" si="2">SUM(AB22:AE22)</f>
        <v>24320</v>
      </c>
      <c r="BE22" s="16">
        <v>30816</v>
      </c>
      <c r="BF22" s="28">
        <v>53519</v>
      </c>
      <c r="BG22" s="28">
        <v>65975</v>
      </c>
      <c r="BH22" s="49">
        <v>71289</v>
      </c>
      <c r="BI22" s="49">
        <v>7142</v>
      </c>
      <c r="BJ22" s="28">
        <v>14217</v>
      </c>
      <c r="BK22" s="28">
        <v>31374</v>
      </c>
      <c r="BL22" s="48">
        <f t="shared" si="1"/>
        <v>41226</v>
      </c>
      <c r="BM22" s="50">
        <v>14031</v>
      </c>
      <c r="BN22" s="28">
        <v>31439</v>
      </c>
      <c r="BO22" s="28">
        <v>54771</v>
      </c>
      <c r="BP22" s="50">
        <v>61412</v>
      </c>
      <c r="BQ22" s="49">
        <v>7650</v>
      </c>
      <c r="BR22" s="28">
        <v>25891</v>
      </c>
      <c r="BS22" s="28">
        <v>56855</v>
      </c>
      <c r="BT22" s="50">
        <v>80234</v>
      </c>
      <c r="BU22" s="14"/>
      <c r="BV22" s="14"/>
      <c r="BW22" s="14"/>
      <c r="BX22" s="14"/>
      <c r="BY22" s="14"/>
      <c r="BZ22" s="14"/>
      <c r="CA22" s="14"/>
      <c r="CB22" s="14"/>
      <c r="CC22" s="14"/>
      <c r="CD22" s="14"/>
    </row>
    <row r="23" spans="1:82" ht="15" customHeight="1">
      <c r="A23" s="13" t="s">
        <v>1763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 t="s">
        <v>1764</v>
      </c>
      <c r="P23" s="13"/>
      <c r="Q23" s="13"/>
      <c r="R23" s="13"/>
      <c r="S23" s="13"/>
      <c r="T23" s="13" t="s">
        <v>148</v>
      </c>
      <c r="U23" s="13"/>
      <c r="V23" s="13" t="s">
        <v>153</v>
      </c>
      <c r="W23" s="13" t="s">
        <v>154</v>
      </c>
      <c r="X23" s="13" t="s">
        <v>155</v>
      </c>
      <c r="Y23" s="13"/>
      <c r="Z23" s="13" t="s">
        <v>156</v>
      </c>
      <c r="AA23" s="13" t="s">
        <v>1736</v>
      </c>
      <c r="AB23" s="14">
        <v>1073</v>
      </c>
      <c r="AC23" s="23" t="s">
        <v>616</v>
      </c>
      <c r="AD23" s="15">
        <v>4313</v>
      </c>
      <c r="AE23" s="22">
        <v>4632</v>
      </c>
      <c r="AF23" s="79">
        <v>13028</v>
      </c>
      <c r="AG23" s="24">
        <v>3995</v>
      </c>
      <c r="AH23" s="22">
        <v>3164</v>
      </c>
      <c r="AI23" s="22">
        <v>4370</v>
      </c>
      <c r="AJ23" s="22">
        <v>4553</v>
      </c>
      <c r="AK23" s="22">
        <v>16082</v>
      </c>
      <c r="AL23" s="22">
        <v>3694</v>
      </c>
      <c r="AM23" s="22">
        <v>4251</v>
      </c>
      <c r="AN23" s="22">
        <v>3744</v>
      </c>
      <c r="AO23" s="22">
        <v>4306</v>
      </c>
      <c r="AP23" s="51">
        <v>15995</v>
      </c>
      <c r="AQ23" s="22">
        <v>4019</v>
      </c>
      <c r="AR23" s="22">
        <v>4686</v>
      </c>
      <c r="AS23" s="22">
        <v>5115</v>
      </c>
      <c r="AT23" s="22">
        <v>6255</v>
      </c>
      <c r="AU23" s="22">
        <v>20075</v>
      </c>
      <c r="AV23" s="22">
        <v>16378</v>
      </c>
      <c r="AW23" s="22">
        <v>7043</v>
      </c>
      <c r="AX23" s="22">
        <v>6960</v>
      </c>
      <c r="AY23" s="22">
        <v>7110</v>
      </c>
      <c r="AZ23" s="22">
        <v>37491</v>
      </c>
      <c r="BA23" s="49">
        <v>1073</v>
      </c>
      <c r="BB23" s="90" t="s">
        <v>618</v>
      </c>
      <c r="BC23" s="90">
        <v>8396</v>
      </c>
      <c r="BD23" s="86">
        <f t="shared" si="2"/>
        <v>10018</v>
      </c>
      <c r="BE23" s="16">
        <v>3995</v>
      </c>
      <c r="BF23" s="28">
        <v>7159</v>
      </c>
      <c r="BG23" s="28">
        <v>11529</v>
      </c>
      <c r="BH23" s="49">
        <v>16082</v>
      </c>
      <c r="BI23" s="49">
        <v>3694</v>
      </c>
      <c r="BJ23" s="28">
        <v>7945</v>
      </c>
      <c r="BK23" s="28">
        <v>11689</v>
      </c>
      <c r="BL23" s="86">
        <f t="shared" si="1"/>
        <v>15995</v>
      </c>
      <c r="BM23" s="50">
        <v>4019</v>
      </c>
      <c r="BN23" s="28">
        <v>8705</v>
      </c>
      <c r="BO23" s="28">
        <v>13820</v>
      </c>
      <c r="BP23" s="50">
        <v>20075</v>
      </c>
      <c r="BQ23" s="49">
        <v>16378</v>
      </c>
      <c r="BR23" s="28">
        <v>23421</v>
      </c>
      <c r="BS23" s="28">
        <v>30381</v>
      </c>
      <c r="BT23" s="50">
        <v>37491</v>
      </c>
      <c r="BU23" s="14"/>
      <c r="BV23" s="14"/>
      <c r="BW23" s="14"/>
      <c r="BX23" s="14"/>
      <c r="BY23" s="14"/>
      <c r="BZ23" s="14"/>
      <c r="CA23" s="14"/>
      <c r="CB23" s="14"/>
      <c r="CC23" s="14"/>
      <c r="CD23" s="14"/>
    </row>
    <row r="24" spans="1:82" ht="15" customHeight="1">
      <c r="A24" s="13" t="s">
        <v>1765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 t="s">
        <v>1766</v>
      </c>
      <c r="P24" s="13"/>
      <c r="Q24" s="13"/>
      <c r="R24" s="13"/>
      <c r="S24" s="13"/>
      <c r="T24" s="13" t="s">
        <v>148</v>
      </c>
      <c r="U24" s="13"/>
      <c r="V24" s="13" t="s">
        <v>153</v>
      </c>
      <c r="W24" s="13" t="s">
        <v>154</v>
      </c>
      <c r="X24" s="13" t="s">
        <v>155</v>
      </c>
      <c r="Y24" s="13"/>
      <c r="Z24" s="13" t="s">
        <v>156</v>
      </c>
      <c r="AA24" s="13" t="s">
        <v>1742</v>
      </c>
      <c r="AB24" s="14">
        <v>234</v>
      </c>
      <c r="AC24" s="31" t="s">
        <v>1767</v>
      </c>
      <c r="AD24" s="15">
        <v>614</v>
      </c>
      <c r="AE24" s="22">
        <v>643</v>
      </c>
      <c r="AF24" s="79">
        <v>2089</v>
      </c>
      <c r="AG24" s="15">
        <v>647</v>
      </c>
      <c r="AH24" s="22">
        <v>728</v>
      </c>
      <c r="AI24" s="22">
        <v>813</v>
      </c>
      <c r="AJ24" s="22">
        <v>743</v>
      </c>
      <c r="AK24" s="22">
        <v>2931</v>
      </c>
      <c r="AL24" s="22">
        <v>1251</v>
      </c>
      <c r="AM24" s="22">
        <v>1297</v>
      </c>
      <c r="AN24" s="22">
        <v>1261</v>
      </c>
      <c r="AO24" s="22">
        <v>1313</v>
      </c>
      <c r="AP24" s="51">
        <v>5122</v>
      </c>
      <c r="AQ24" s="22">
        <v>1986</v>
      </c>
      <c r="AR24" s="22">
        <v>1748</v>
      </c>
      <c r="AS24" s="22">
        <v>2057</v>
      </c>
      <c r="AT24" s="22">
        <v>1329</v>
      </c>
      <c r="AU24" s="22">
        <v>7120</v>
      </c>
      <c r="AV24" s="22">
        <v>2104</v>
      </c>
      <c r="AW24" s="22">
        <v>2611</v>
      </c>
      <c r="AX24" s="22">
        <v>2809</v>
      </c>
      <c r="AY24" s="22">
        <v>3203</v>
      </c>
      <c r="AZ24" s="22">
        <v>10727</v>
      </c>
      <c r="BA24" s="49">
        <v>234</v>
      </c>
      <c r="BB24" s="28">
        <v>832</v>
      </c>
      <c r="BC24" s="21">
        <v>1446</v>
      </c>
      <c r="BD24" s="86">
        <f t="shared" si="2"/>
        <v>1491</v>
      </c>
      <c r="BE24" s="21">
        <v>647</v>
      </c>
      <c r="BF24" s="28">
        <v>1375</v>
      </c>
      <c r="BG24" s="28">
        <v>2188</v>
      </c>
      <c r="BH24" s="49">
        <v>2931</v>
      </c>
      <c r="BI24" s="49">
        <v>1251</v>
      </c>
      <c r="BJ24" s="28">
        <v>2548</v>
      </c>
      <c r="BK24" s="28">
        <v>3809</v>
      </c>
      <c r="BL24" s="86">
        <f t="shared" si="1"/>
        <v>5122</v>
      </c>
      <c r="BM24" s="50">
        <v>1986</v>
      </c>
      <c r="BN24" s="28">
        <v>3734</v>
      </c>
      <c r="BO24" s="28">
        <v>5791</v>
      </c>
      <c r="BP24" s="50">
        <v>7120</v>
      </c>
      <c r="BQ24" s="49">
        <v>2104</v>
      </c>
      <c r="BR24" s="28">
        <v>4715</v>
      </c>
      <c r="BS24" s="28">
        <v>7524</v>
      </c>
      <c r="BT24" s="50">
        <v>10727</v>
      </c>
      <c r="BU24" s="14"/>
      <c r="BV24" s="14"/>
      <c r="BW24" s="14"/>
      <c r="BX24" s="14"/>
      <c r="BY24" s="14"/>
      <c r="BZ24" s="14"/>
      <c r="CA24" s="14"/>
      <c r="CB24" s="14"/>
      <c r="CC24" s="14"/>
      <c r="CD24" s="14"/>
    </row>
    <row r="25" spans="1:82" ht="15" customHeight="1">
      <c r="A25" s="13" t="s">
        <v>1768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 t="s">
        <v>1769</v>
      </c>
      <c r="P25" s="13"/>
      <c r="Q25" s="13"/>
      <c r="R25" s="13"/>
      <c r="S25" s="13"/>
      <c r="T25" s="13" t="s">
        <v>148</v>
      </c>
      <c r="U25" s="13"/>
      <c r="V25" s="13" t="s">
        <v>153</v>
      </c>
      <c r="W25" s="13" t="s">
        <v>154</v>
      </c>
      <c r="X25" s="13" t="s">
        <v>155</v>
      </c>
      <c r="Y25" s="13"/>
      <c r="Z25" s="13" t="s">
        <v>156</v>
      </c>
      <c r="AA25" s="13" t="s">
        <v>1770</v>
      </c>
      <c r="AB25" s="22">
        <v>0</v>
      </c>
      <c r="AC25" s="22">
        <v>0</v>
      </c>
      <c r="AD25" s="15">
        <v>1032</v>
      </c>
      <c r="AE25" s="22">
        <v>0</v>
      </c>
      <c r="AF25" s="77">
        <f>SUM(AB25,AC25,AD25,AE25)</f>
        <v>1032</v>
      </c>
      <c r="AG25" s="15">
        <v>60</v>
      </c>
      <c r="AH25" s="22">
        <v>645</v>
      </c>
      <c r="AI25" s="22">
        <v>1611</v>
      </c>
      <c r="AJ25" s="22">
        <v>3</v>
      </c>
      <c r="AK25" s="22">
        <v>2319</v>
      </c>
      <c r="AL25" s="22">
        <v>77</v>
      </c>
      <c r="AM25" s="22">
        <v>856</v>
      </c>
      <c r="AN25" s="22">
        <v>1476</v>
      </c>
      <c r="AO25" s="22">
        <v>133</v>
      </c>
      <c r="AP25" s="51">
        <v>2542</v>
      </c>
      <c r="AQ25" s="22">
        <v>952</v>
      </c>
      <c r="AR25" s="22">
        <v>389</v>
      </c>
      <c r="AS25" s="22">
        <v>19033</v>
      </c>
      <c r="AT25" s="22">
        <v>89</v>
      </c>
      <c r="AU25" s="22">
        <v>20463</v>
      </c>
      <c r="AV25" s="14"/>
      <c r="AW25" s="22">
        <v>358</v>
      </c>
      <c r="AX25" s="22">
        <v>7552</v>
      </c>
      <c r="AY25" s="22">
        <v>3450</v>
      </c>
      <c r="AZ25" s="22">
        <v>11360</v>
      </c>
      <c r="BA25" s="49">
        <v>0</v>
      </c>
      <c r="BB25" s="28">
        <v>0</v>
      </c>
      <c r="BC25" s="21">
        <v>1032</v>
      </c>
      <c r="BD25" s="86">
        <f t="shared" si="2"/>
        <v>1032</v>
      </c>
      <c r="BE25" s="21">
        <v>60</v>
      </c>
      <c r="BF25" s="28">
        <v>705</v>
      </c>
      <c r="BG25" s="28">
        <v>2316</v>
      </c>
      <c r="BH25" s="49">
        <v>2319</v>
      </c>
      <c r="BI25" s="49">
        <v>77</v>
      </c>
      <c r="BJ25" s="28">
        <v>933</v>
      </c>
      <c r="BK25" s="28">
        <v>2409</v>
      </c>
      <c r="BL25" s="86">
        <f t="shared" si="1"/>
        <v>2542</v>
      </c>
      <c r="BM25" s="50">
        <v>952</v>
      </c>
      <c r="BN25" s="28">
        <v>1341</v>
      </c>
      <c r="BO25" s="28">
        <v>20374</v>
      </c>
      <c r="BP25" s="50">
        <v>20463</v>
      </c>
      <c r="BQ25" s="50"/>
      <c r="BR25" s="28">
        <v>358</v>
      </c>
      <c r="BS25" s="28">
        <v>7910</v>
      </c>
      <c r="BT25" s="50">
        <v>11360</v>
      </c>
      <c r="BU25" s="14"/>
      <c r="BV25" s="14"/>
      <c r="BW25" s="14"/>
      <c r="BX25" s="14"/>
      <c r="BY25" s="14"/>
      <c r="BZ25" s="14"/>
      <c r="CA25" s="14"/>
      <c r="CB25" s="14"/>
      <c r="CC25" s="14"/>
      <c r="CD25" s="14"/>
    </row>
    <row r="26" spans="1:82" ht="15" customHeight="1">
      <c r="A26" s="13" t="s">
        <v>1771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 t="s">
        <v>1772</v>
      </c>
      <c r="P26" s="13"/>
      <c r="Q26" s="13"/>
      <c r="R26" s="13"/>
      <c r="S26" s="13"/>
      <c r="T26" s="13" t="s">
        <v>148</v>
      </c>
      <c r="U26" s="13"/>
      <c r="V26" s="13" t="s">
        <v>153</v>
      </c>
      <c r="W26" s="13" t="s">
        <v>154</v>
      </c>
      <c r="X26" s="13" t="s">
        <v>155</v>
      </c>
      <c r="Y26" s="13"/>
      <c r="Z26" s="13" t="s">
        <v>156</v>
      </c>
      <c r="AA26" s="32" t="s">
        <v>1773</v>
      </c>
      <c r="AB26" s="14">
        <v>-6428</v>
      </c>
      <c r="AC26" s="22">
        <v>-60</v>
      </c>
      <c r="AD26" s="15" t="s">
        <v>1774</v>
      </c>
      <c r="AE26" s="22">
        <v>-468</v>
      </c>
      <c r="AF26" s="79">
        <v>-6715</v>
      </c>
      <c r="AG26" s="15">
        <v>-26088</v>
      </c>
      <c r="AH26" s="22">
        <v>-18054</v>
      </c>
      <c r="AI26" s="22">
        <v>-2959</v>
      </c>
      <c r="AJ26" s="26">
        <v>-3334</v>
      </c>
      <c r="AK26" s="22">
        <v>-50435</v>
      </c>
      <c r="AL26" s="26">
        <v>-55</v>
      </c>
      <c r="AM26" s="22">
        <v>-527</v>
      </c>
      <c r="AN26" s="22">
        <v>-1161</v>
      </c>
      <c r="AO26" s="22">
        <v>-5603</v>
      </c>
      <c r="AP26" s="51">
        <v>-7346</v>
      </c>
      <c r="AQ26" s="22">
        <v>-1089</v>
      </c>
      <c r="AR26" s="22">
        <v>-2297</v>
      </c>
      <c r="AS26" s="22">
        <v>-22406</v>
      </c>
      <c r="AT26" s="22">
        <v>-153</v>
      </c>
      <c r="AU26" s="22">
        <v>-25945</v>
      </c>
      <c r="AV26" s="22">
        <v>-5408</v>
      </c>
      <c r="AW26" s="22">
        <v>-5297</v>
      </c>
      <c r="AX26" s="22">
        <v>-16859</v>
      </c>
      <c r="AY26" s="22">
        <v>-19961</v>
      </c>
      <c r="AZ26" s="22">
        <v>-47525</v>
      </c>
      <c r="BA26" s="49">
        <v>-6428</v>
      </c>
      <c r="BB26" s="28">
        <v>-6488</v>
      </c>
      <c r="BC26" s="21" t="s">
        <v>1775</v>
      </c>
      <c r="BD26" s="86">
        <f t="shared" si="2"/>
        <v>-6956</v>
      </c>
      <c r="BE26" s="21">
        <v>-26088</v>
      </c>
      <c r="BF26" s="28">
        <v>-44142</v>
      </c>
      <c r="BG26" s="28">
        <v>-47101</v>
      </c>
      <c r="BH26" s="192">
        <v>-50435</v>
      </c>
      <c r="BI26" s="192">
        <v>-55</v>
      </c>
      <c r="BJ26" s="28">
        <v>-582</v>
      </c>
      <c r="BK26" s="28">
        <v>-1743</v>
      </c>
      <c r="BL26" s="86">
        <f t="shared" si="1"/>
        <v>-7346</v>
      </c>
      <c r="BM26" s="50">
        <v>-1089</v>
      </c>
      <c r="BN26" s="28">
        <v>-3386</v>
      </c>
      <c r="BO26" s="28">
        <v>-25792</v>
      </c>
      <c r="BP26" s="50">
        <v>-25945</v>
      </c>
      <c r="BQ26" s="49">
        <v>-5408</v>
      </c>
      <c r="BR26" s="28">
        <v>-10705</v>
      </c>
      <c r="BS26" s="28">
        <v>-27564</v>
      </c>
      <c r="BT26" s="50">
        <v>-47525</v>
      </c>
      <c r="BU26" s="14"/>
      <c r="BV26" s="14"/>
      <c r="BW26" s="14"/>
      <c r="BX26" s="14"/>
      <c r="BY26" s="14"/>
      <c r="BZ26" s="14"/>
      <c r="CA26" s="14"/>
      <c r="CB26" s="14"/>
      <c r="CC26" s="14"/>
      <c r="CD26" s="14"/>
    </row>
    <row r="27" spans="1:82" ht="15" customHeight="1">
      <c r="A27" s="13" t="s">
        <v>1776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 t="s">
        <v>1777</v>
      </c>
      <c r="P27" s="13"/>
      <c r="Q27" s="13"/>
      <c r="R27" s="13"/>
      <c r="S27" s="13"/>
      <c r="T27" s="13" t="s">
        <v>148</v>
      </c>
      <c r="U27" s="13"/>
      <c r="V27" s="13" t="s">
        <v>153</v>
      </c>
      <c r="W27" s="13" t="s">
        <v>154</v>
      </c>
      <c r="X27" s="13" t="s">
        <v>155</v>
      </c>
      <c r="Y27" s="13"/>
      <c r="Z27" s="13" t="s">
        <v>156</v>
      </c>
      <c r="AA27" s="13" t="s">
        <v>1748</v>
      </c>
      <c r="AB27" s="22">
        <v>0</v>
      </c>
      <c r="AC27" s="14"/>
      <c r="AD27" s="15"/>
      <c r="AE27" s="22">
        <v>0</v>
      </c>
      <c r="AF27" s="77">
        <f>SUM(AB27,AC27,AD27,AE27)</f>
        <v>0</v>
      </c>
      <c r="AG27" s="15">
        <v>0</v>
      </c>
      <c r="AH27" s="14"/>
      <c r="AI27" s="14"/>
      <c r="AJ27" s="14"/>
      <c r="AK27" s="14"/>
      <c r="AL27" s="14"/>
      <c r="AM27" s="14"/>
      <c r="AN27" s="14"/>
      <c r="AO27" s="14"/>
      <c r="AP27" s="91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49">
        <v>0</v>
      </c>
      <c r="BB27" s="48"/>
      <c r="BC27" s="21"/>
      <c r="BD27" s="86">
        <f t="shared" si="2"/>
        <v>0</v>
      </c>
      <c r="BE27" s="21">
        <v>0</v>
      </c>
      <c r="BF27" s="48"/>
      <c r="BG27" s="48"/>
      <c r="BH27" s="50"/>
      <c r="BI27" s="49"/>
      <c r="BJ27" s="48"/>
      <c r="BK27" s="48"/>
      <c r="BL27" s="86"/>
      <c r="BM27" s="49"/>
      <c r="BN27" s="48"/>
      <c r="BO27" s="48"/>
      <c r="BP27" s="50"/>
      <c r="BQ27" s="50"/>
      <c r="BR27" s="48"/>
      <c r="BS27" s="48"/>
      <c r="BT27" s="48"/>
      <c r="BU27" s="14"/>
      <c r="BV27" s="14"/>
      <c r="BW27" s="14"/>
      <c r="BX27" s="14"/>
      <c r="BY27" s="14"/>
      <c r="BZ27" s="14"/>
      <c r="CA27" s="14"/>
      <c r="CB27" s="14"/>
      <c r="CC27" s="14"/>
      <c r="CD27" s="14"/>
    </row>
    <row r="28" spans="1:82" ht="15" customHeight="1">
      <c r="A28" s="34" t="s">
        <v>1778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 t="s">
        <v>1779</v>
      </c>
      <c r="P28" s="34"/>
      <c r="Q28" s="34"/>
      <c r="R28" s="34"/>
      <c r="S28" s="34"/>
      <c r="T28" s="34" t="s">
        <v>148</v>
      </c>
      <c r="U28" s="34"/>
      <c r="V28" s="34" t="s">
        <v>153</v>
      </c>
      <c r="W28" s="34" t="s">
        <v>154</v>
      </c>
      <c r="X28" s="34" t="s">
        <v>179</v>
      </c>
      <c r="Y28" s="34"/>
      <c r="Z28" s="34" t="s">
        <v>156</v>
      </c>
      <c r="AA28" s="34" t="s">
        <v>1754</v>
      </c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22">
        <v>1679</v>
      </c>
      <c r="AZ28" s="22">
        <v>1679</v>
      </c>
      <c r="BA28" s="48"/>
      <c r="BB28" s="48"/>
      <c r="BC28" s="48"/>
      <c r="BD28" s="48"/>
      <c r="BE28" s="48"/>
      <c r="BF28" s="48"/>
      <c r="BG28" s="48"/>
      <c r="BH28" s="50"/>
      <c r="BI28" s="49"/>
      <c r="BJ28" s="48"/>
      <c r="BK28" s="48"/>
      <c r="BL28" s="48"/>
      <c r="BM28" s="49"/>
      <c r="BN28" s="48"/>
      <c r="BO28" s="48"/>
      <c r="BP28" s="50"/>
      <c r="BQ28" s="50"/>
      <c r="BR28" s="48"/>
      <c r="BS28" s="48"/>
      <c r="BT28" s="49">
        <v>1679</v>
      </c>
      <c r="BU28" s="48"/>
      <c r="BV28" s="48"/>
      <c r="BW28" s="48"/>
      <c r="BX28" s="48"/>
      <c r="BY28" s="48"/>
      <c r="BZ28" s="48"/>
      <c r="CA28" s="48"/>
      <c r="CB28" s="48"/>
      <c r="CC28" s="48"/>
      <c r="CD28" s="48"/>
    </row>
    <row r="29" spans="1:82" ht="15" customHeight="1">
      <c r="A29" s="13" t="s">
        <v>1780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 t="s">
        <v>1781</v>
      </c>
      <c r="P29" s="13"/>
      <c r="Q29" s="13"/>
      <c r="R29" s="13"/>
      <c r="S29" s="13"/>
      <c r="T29" s="13" t="s">
        <v>148</v>
      </c>
      <c r="U29" s="13"/>
      <c r="V29" s="13" t="s">
        <v>153</v>
      </c>
      <c r="W29" s="13" t="s">
        <v>154</v>
      </c>
      <c r="X29" s="13" t="s">
        <v>155</v>
      </c>
      <c r="Y29" s="13"/>
      <c r="Z29" s="13" t="s">
        <v>156</v>
      </c>
      <c r="AA29" s="13" t="s">
        <v>1751</v>
      </c>
      <c r="AB29" s="22">
        <v>0</v>
      </c>
      <c r="AC29" s="22">
        <v>0</v>
      </c>
      <c r="AD29" s="15"/>
      <c r="AE29" s="22">
        <v>0</v>
      </c>
      <c r="AF29" s="77">
        <f>SUM(AB29,AC29,AD29,AE29)</f>
        <v>0</v>
      </c>
      <c r="AG29" s="15">
        <v>0</v>
      </c>
      <c r="AH29" s="14"/>
      <c r="AI29" s="14"/>
      <c r="AJ29" s="14"/>
      <c r="AK29" s="14"/>
      <c r="AL29" s="14"/>
      <c r="AM29" s="14"/>
      <c r="AN29" s="14"/>
      <c r="AO29" s="14"/>
      <c r="AP29" s="91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49">
        <v>0</v>
      </c>
      <c r="BB29" s="48"/>
      <c r="BC29" s="21"/>
      <c r="BD29" s="86">
        <f>SUM(AB29:AE29)</f>
        <v>0</v>
      </c>
      <c r="BE29" s="21">
        <v>0</v>
      </c>
      <c r="BF29" s="48"/>
      <c r="BG29" s="48"/>
      <c r="BH29" s="50"/>
      <c r="BI29" s="49"/>
      <c r="BJ29" s="48"/>
      <c r="BK29" s="48"/>
      <c r="BL29" s="86"/>
      <c r="BM29" s="49"/>
      <c r="BN29" s="48"/>
      <c r="BO29" s="48"/>
      <c r="BP29" s="50"/>
      <c r="BQ29" s="50"/>
      <c r="BR29" s="48"/>
      <c r="BS29" s="48"/>
      <c r="BT29" s="48"/>
      <c r="BU29" s="14"/>
      <c r="BV29" s="14"/>
      <c r="BW29" s="14"/>
      <c r="BX29" s="14"/>
      <c r="BY29" s="14"/>
      <c r="BZ29" s="14"/>
      <c r="CA29" s="14"/>
      <c r="CB29" s="14"/>
      <c r="CC29" s="14"/>
      <c r="CD29" s="14"/>
    </row>
    <row r="30" spans="1:82" ht="15" customHeight="1">
      <c r="A30" s="13" t="s">
        <v>1782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 t="s">
        <v>1783</v>
      </c>
      <c r="P30" s="13"/>
      <c r="Q30" s="13"/>
      <c r="R30" s="13"/>
      <c r="S30" s="13"/>
      <c r="T30" s="13" t="s">
        <v>148</v>
      </c>
      <c r="U30" s="13"/>
      <c r="V30" s="13" t="s">
        <v>153</v>
      </c>
      <c r="W30" s="13" t="s">
        <v>154</v>
      </c>
      <c r="X30" s="13" t="s">
        <v>155</v>
      </c>
      <c r="Y30" s="13"/>
      <c r="Z30" s="13" t="s">
        <v>156</v>
      </c>
      <c r="AA30" s="32" t="s">
        <v>1784</v>
      </c>
      <c r="AB30" s="14"/>
      <c r="AC30" s="22">
        <v>195</v>
      </c>
      <c r="AD30" s="22">
        <v>36</v>
      </c>
      <c r="AE30" s="22">
        <v>0</v>
      </c>
      <c r="AF30" s="77">
        <f>SUM(AB30,AC30,AD30,AE30)</f>
        <v>231</v>
      </c>
      <c r="AG30" s="15">
        <v>0</v>
      </c>
      <c r="AH30" s="14"/>
      <c r="AI30" s="14"/>
      <c r="AJ30" s="14"/>
      <c r="AK30" s="14"/>
      <c r="AL30" s="14"/>
      <c r="AM30" s="14"/>
      <c r="AN30" s="14"/>
      <c r="AO30" s="14"/>
      <c r="AP30" s="91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47"/>
      <c r="BB30" s="28">
        <v>195</v>
      </c>
      <c r="BC30" s="29">
        <v>231</v>
      </c>
      <c r="BD30" s="86">
        <f>SUM(AB30:AE30)</f>
        <v>231</v>
      </c>
      <c r="BE30" s="21">
        <v>0</v>
      </c>
      <c r="BF30" s="48"/>
      <c r="BG30" s="48"/>
      <c r="BH30" s="50"/>
      <c r="BI30" s="49"/>
      <c r="BJ30" s="48"/>
      <c r="BK30" s="48"/>
      <c r="BL30" s="86"/>
      <c r="BM30" s="49"/>
      <c r="BN30" s="48"/>
      <c r="BO30" s="48"/>
      <c r="BP30" s="50"/>
      <c r="BQ30" s="50"/>
      <c r="BR30" s="48"/>
      <c r="BS30" s="48"/>
      <c r="BT30" s="48"/>
      <c r="BU30" s="14"/>
      <c r="BV30" s="14"/>
      <c r="BW30" s="14"/>
      <c r="BX30" s="14"/>
      <c r="BY30" s="14"/>
      <c r="BZ30" s="14"/>
      <c r="CA30" s="14"/>
      <c r="CB30" s="14"/>
      <c r="CC30" s="14"/>
      <c r="CD30" s="14"/>
    </row>
    <row r="31" spans="1:82" ht="15" customHeight="1">
      <c r="A31" s="13" t="s">
        <v>1785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 t="s">
        <v>1786</v>
      </c>
      <c r="P31" s="13"/>
      <c r="Q31" s="13"/>
      <c r="R31" s="13"/>
      <c r="S31" s="13"/>
      <c r="T31" s="13" t="s">
        <v>148</v>
      </c>
      <c r="U31" s="13"/>
      <c r="V31" s="13" t="s">
        <v>153</v>
      </c>
      <c r="W31" s="13" t="s">
        <v>154</v>
      </c>
      <c r="X31" s="13" t="s">
        <v>155</v>
      </c>
      <c r="Y31" s="13"/>
      <c r="Z31" s="13" t="s">
        <v>156</v>
      </c>
      <c r="AA31" s="32" t="s">
        <v>1787</v>
      </c>
      <c r="AB31" s="14"/>
      <c r="AC31" s="22">
        <v>35</v>
      </c>
      <c r="AD31" s="22">
        <v>66</v>
      </c>
      <c r="AE31" s="22">
        <v>65</v>
      </c>
      <c r="AF31" s="79">
        <v>166</v>
      </c>
      <c r="AG31" s="15">
        <v>66</v>
      </c>
      <c r="AH31" s="22">
        <v>66</v>
      </c>
      <c r="AI31" s="22">
        <v>67</v>
      </c>
      <c r="AJ31" s="22">
        <v>65</v>
      </c>
      <c r="AK31" s="22">
        <v>264</v>
      </c>
      <c r="AL31" s="22">
        <v>66</v>
      </c>
      <c r="AM31" s="22">
        <v>66</v>
      </c>
      <c r="AN31" s="22">
        <v>67</v>
      </c>
      <c r="AO31" s="22">
        <v>65</v>
      </c>
      <c r="AP31" s="51">
        <v>264</v>
      </c>
      <c r="AQ31" s="22">
        <v>67</v>
      </c>
      <c r="AR31" s="22">
        <v>66</v>
      </c>
      <c r="AS31" s="22">
        <v>66</v>
      </c>
      <c r="AT31" s="22">
        <v>65</v>
      </c>
      <c r="AU31" s="22">
        <v>264</v>
      </c>
      <c r="AV31" s="22">
        <v>66</v>
      </c>
      <c r="AW31" s="22">
        <v>66</v>
      </c>
      <c r="AX31" s="22">
        <v>66</v>
      </c>
      <c r="AY31" s="22">
        <v>66</v>
      </c>
      <c r="AZ31" s="22">
        <v>264</v>
      </c>
      <c r="BA31" s="47"/>
      <c r="BB31" s="28">
        <v>35</v>
      </c>
      <c r="BC31" s="29">
        <v>101</v>
      </c>
      <c r="BD31" s="86">
        <f>SUM(AB31:AE31)</f>
        <v>166</v>
      </c>
      <c r="BE31" s="21">
        <v>66</v>
      </c>
      <c r="BF31" s="28">
        <v>132</v>
      </c>
      <c r="BG31" s="28">
        <v>199</v>
      </c>
      <c r="BH31" s="49">
        <v>264</v>
      </c>
      <c r="BI31" s="49">
        <v>66</v>
      </c>
      <c r="BJ31" s="28">
        <v>132</v>
      </c>
      <c r="BK31" s="28">
        <v>199</v>
      </c>
      <c r="BL31" s="86">
        <f>AL31+AM31+AN31+AO31</f>
        <v>264</v>
      </c>
      <c r="BM31" s="50">
        <v>67</v>
      </c>
      <c r="BN31" s="28">
        <v>133</v>
      </c>
      <c r="BO31" s="28">
        <v>199</v>
      </c>
      <c r="BP31" s="50">
        <v>264</v>
      </c>
      <c r="BQ31" s="49">
        <v>66</v>
      </c>
      <c r="BR31" s="28">
        <v>132</v>
      </c>
      <c r="BS31" s="28">
        <v>198</v>
      </c>
      <c r="BT31" s="50">
        <v>264</v>
      </c>
      <c r="BU31" s="14"/>
      <c r="BV31" s="14"/>
      <c r="BW31" s="14"/>
      <c r="BX31" s="14"/>
      <c r="BY31" s="14"/>
      <c r="BZ31" s="14"/>
      <c r="CA31" s="14"/>
      <c r="CB31" s="14"/>
      <c r="CC31" s="14"/>
      <c r="CD31" s="14"/>
    </row>
    <row r="32" spans="1:82" s="75" customFormat="1" ht="15" customHeight="1">
      <c r="A32" s="76" t="s">
        <v>1788</v>
      </c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 t="s">
        <v>1789</v>
      </c>
      <c r="P32" s="76"/>
      <c r="Q32" s="76"/>
      <c r="R32" s="76"/>
      <c r="S32" s="76"/>
      <c r="T32" s="76" t="s">
        <v>148</v>
      </c>
      <c r="U32" s="76"/>
      <c r="V32" s="76" t="s">
        <v>153</v>
      </c>
      <c r="W32" s="76" t="s">
        <v>154</v>
      </c>
      <c r="X32" s="76" t="s">
        <v>155</v>
      </c>
      <c r="Y32" s="76"/>
      <c r="Z32" s="76" t="s">
        <v>156</v>
      </c>
      <c r="AA32" s="76" t="s">
        <v>1790</v>
      </c>
      <c r="AB32" s="77"/>
      <c r="AC32" s="77"/>
      <c r="AD32" s="79">
        <v>830</v>
      </c>
      <c r="AE32" s="77"/>
      <c r="AF32" s="79">
        <v>830</v>
      </c>
      <c r="AG32" s="77"/>
      <c r="AH32" s="79"/>
      <c r="AI32" s="77"/>
      <c r="AJ32" s="14"/>
      <c r="AK32" s="14"/>
      <c r="AL32" s="14"/>
      <c r="AM32" s="14"/>
      <c r="AN32" s="14"/>
      <c r="AO32" s="14"/>
      <c r="AP32" s="91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82"/>
      <c r="BB32" s="82"/>
      <c r="BC32" s="82">
        <v>830</v>
      </c>
      <c r="BD32" s="86">
        <f>SUM(AB32:AE32)</f>
        <v>830</v>
      </c>
      <c r="BE32" s="82"/>
      <c r="BF32" s="82"/>
      <c r="BG32" s="82"/>
      <c r="BH32" s="50"/>
      <c r="BI32" s="49"/>
      <c r="BJ32" s="48"/>
      <c r="BK32" s="48"/>
      <c r="BL32" s="86"/>
      <c r="BM32" s="49"/>
      <c r="BN32" s="48"/>
      <c r="BO32" s="48"/>
      <c r="BP32" s="50"/>
      <c r="BQ32" s="50"/>
      <c r="BR32" s="48"/>
      <c r="BS32" s="48"/>
      <c r="BT32" s="48"/>
      <c r="BU32" s="77"/>
      <c r="BV32" s="77"/>
      <c r="BW32" s="77"/>
      <c r="BX32" s="14"/>
      <c r="BY32" s="14"/>
      <c r="BZ32" s="14"/>
      <c r="CA32" s="14"/>
      <c r="CB32" s="14"/>
      <c r="CC32" s="14"/>
      <c r="CD32" s="14"/>
    </row>
    <row r="33" spans="1:82" s="75" customFormat="1" ht="15" customHeight="1">
      <c r="A33" s="76" t="s">
        <v>1791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 t="s">
        <v>1792</v>
      </c>
      <c r="P33" s="76"/>
      <c r="Q33" s="76"/>
      <c r="R33" s="76"/>
      <c r="S33" s="76"/>
      <c r="T33" s="76" t="s">
        <v>148</v>
      </c>
      <c r="U33" s="76"/>
      <c r="V33" s="76" t="s">
        <v>153</v>
      </c>
      <c r="W33" s="76" t="s">
        <v>154</v>
      </c>
      <c r="X33" s="76" t="s">
        <v>155</v>
      </c>
      <c r="Y33" s="76"/>
      <c r="Z33" s="76" t="s">
        <v>156</v>
      </c>
      <c r="AA33" s="76" t="s">
        <v>1793</v>
      </c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9"/>
      <c r="AQ33" s="79">
        <v>92</v>
      </c>
      <c r="AR33" s="14"/>
      <c r="AS33" s="14"/>
      <c r="AT33" s="14"/>
      <c r="AU33" s="22">
        <v>92</v>
      </c>
      <c r="AV33" s="14"/>
      <c r="AW33" s="14"/>
      <c r="AX33" s="14"/>
      <c r="AY33" s="22"/>
      <c r="AZ33" s="22">
        <v>0</v>
      </c>
      <c r="BA33" s="80"/>
      <c r="BB33" s="80"/>
      <c r="BC33" s="80"/>
      <c r="BD33" s="50"/>
      <c r="BE33" s="50"/>
      <c r="BF33" s="50"/>
      <c r="BG33" s="50"/>
      <c r="BH33" s="50"/>
      <c r="BI33" s="50"/>
      <c r="BJ33" s="50"/>
      <c r="BK33" s="50"/>
      <c r="BL33" s="50"/>
      <c r="BM33" s="81">
        <v>92</v>
      </c>
      <c r="BN33" s="28">
        <v>92</v>
      </c>
      <c r="BO33" s="28">
        <v>92</v>
      </c>
      <c r="BP33" s="83">
        <v>92</v>
      </c>
      <c r="BQ33" s="50"/>
      <c r="BR33" s="48"/>
      <c r="BS33" s="48"/>
      <c r="BT33" s="83">
        <v>0</v>
      </c>
      <c r="BU33" s="77"/>
      <c r="BV33" s="77"/>
      <c r="BW33" s="77"/>
      <c r="BX33" s="77"/>
      <c r="BY33" s="77"/>
      <c r="BZ33" s="77"/>
      <c r="CA33" s="14"/>
      <c r="CB33" s="14"/>
      <c r="CC33" s="14"/>
      <c r="CD33" s="14"/>
    </row>
    <row r="34" spans="1:82" ht="15" customHeight="1">
      <c r="A34" s="13" t="s">
        <v>1794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 t="s">
        <v>1795</v>
      </c>
      <c r="P34" s="13"/>
      <c r="Q34" s="13"/>
      <c r="R34" s="13"/>
      <c r="S34" s="13"/>
      <c r="T34" s="13" t="s">
        <v>148</v>
      </c>
      <c r="U34" s="13"/>
      <c r="V34" s="13" t="s">
        <v>153</v>
      </c>
      <c r="W34" s="13" t="s">
        <v>154</v>
      </c>
      <c r="X34" s="13" t="s">
        <v>155</v>
      </c>
      <c r="Y34" s="13"/>
      <c r="Z34" s="13" t="s">
        <v>156</v>
      </c>
      <c r="AA34" s="13" t="s">
        <v>1796</v>
      </c>
      <c r="AB34" s="14"/>
      <c r="AC34" s="14"/>
      <c r="AD34" s="14"/>
      <c r="AE34" s="14"/>
      <c r="AF34" s="14"/>
      <c r="AG34" s="14"/>
      <c r="AH34" s="14"/>
      <c r="AI34" s="22">
        <v>217</v>
      </c>
      <c r="AJ34" s="22">
        <v>212</v>
      </c>
      <c r="AK34" s="22">
        <v>341</v>
      </c>
      <c r="AL34" s="22">
        <v>-184</v>
      </c>
      <c r="AM34" s="22">
        <v>-69</v>
      </c>
      <c r="AN34" s="22">
        <v>-53</v>
      </c>
      <c r="AO34" s="22">
        <v>374</v>
      </c>
      <c r="AP34" s="51">
        <v>68</v>
      </c>
      <c r="AQ34" s="22">
        <v>-39</v>
      </c>
      <c r="AR34" s="22">
        <v>89</v>
      </c>
      <c r="AS34" s="22">
        <v>-190</v>
      </c>
      <c r="AT34" s="22">
        <v>-127</v>
      </c>
      <c r="AU34" s="22">
        <v>-267</v>
      </c>
      <c r="AV34" s="22">
        <v>-689</v>
      </c>
      <c r="AW34" s="22">
        <v>431</v>
      </c>
      <c r="AX34" s="22">
        <v>-1695</v>
      </c>
      <c r="AY34" s="22">
        <v>1130</v>
      </c>
      <c r="AZ34" s="22">
        <v>-823</v>
      </c>
      <c r="BA34" s="14"/>
      <c r="BB34" s="14"/>
      <c r="BC34" s="14"/>
      <c r="BD34" s="50"/>
      <c r="BE34" s="49"/>
      <c r="BF34" s="49"/>
      <c r="BG34" s="49"/>
      <c r="BH34" s="49">
        <v>341</v>
      </c>
      <c r="BI34" s="49">
        <v>-184</v>
      </c>
      <c r="BJ34" s="28">
        <v>-253</v>
      </c>
      <c r="BK34" s="28">
        <v>-306</v>
      </c>
      <c r="BL34" s="86">
        <f>AL34+AM34+AN34+AO34</f>
        <v>68</v>
      </c>
      <c r="BM34" s="50">
        <v>-39</v>
      </c>
      <c r="BN34" s="28">
        <v>50</v>
      </c>
      <c r="BO34" s="28">
        <v>-140</v>
      </c>
      <c r="BP34" s="50">
        <v>-267</v>
      </c>
      <c r="BQ34" s="49">
        <v>-689</v>
      </c>
      <c r="BR34" s="28">
        <v>-258</v>
      </c>
      <c r="BS34" s="28">
        <v>-1953</v>
      </c>
      <c r="BT34" s="50">
        <v>-823</v>
      </c>
      <c r="BU34" s="14"/>
      <c r="BV34" s="14"/>
      <c r="BW34" s="14"/>
      <c r="BX34" s="14"/>
      <c r="BY34" s="14"/>
      <c r="BZ34" s="14"/>
      <c r="CA34" s="14"/>
      <c r="CB34" s="14"/>
      <c r="CC34" s="14"/>
      <c r="CD34" s="14"/>
    </row>
    <row r="35" spans="1:82" ht="15" customHeight="1">
      <c r="A35" s="13" t="s">
        <v>1797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 t="s">
        <v>1798</v>
      </c>
      <c r="P35" s="13"/>
      <c r="Q35" s="13"/>
      <c r="R35" s="13"/>
      <c r="S35" s="13"/>
      <c r="T35" s="13" t="s">
        <v>148</v>
      </c>
      <c r="U35" s="13"/>
      <c r="V35" s="13" t="s">
        <v>153</v>
      </c>
      <c r="W35" s="13" t="s">
        <v>154</v>
      </c>
      <c r="X35" s="13" t="s">
        <v>155</v>
      </c>
      <c r="Y35" s="13"/>
      <c r="Z35" s="13" t="s">
        <v>156</v>
      </c>
      <c r="AA35" s="13" t="s">
        <v>1799</v>
      </c>
      <c r="AB35" s="14"/>
      <c r="AC35" s="14"/>
      <c r="AD35" s="14"/>
      <c r="AE35" s="14"/>
      <c r="AF35" s="14"/>
      <c r="AG35" s="14"/>
      <c r="AH35" s="22">
        <v>-51</v>
      </c>
      <c r="AI35" s="14"/>
      <c r="AJ35" s="14"/>
      <c r="AK35" s="14"/>
      <c r="AL35" s="22"/>
      <c r="AM35" s="22"/>
      <c r="AN35" s="14"/>
      <c r="AO35" s="14"/>
      <c r="AP35" s="91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50"/>
      <c r="BE35" s="49"/>
      <c r="BF35" s="49"/>
      <c r="BG35" s="49"/>
      <c r="BH35" s="50"/>
      <c r="BI35" s="49"/>
      <c r="BJ35" s="14"/>
      <c r="BK35" s="48"/>
      <c r="BL35" s="86"/>
      <c r="BM35" s="49"/>
      <c r="BN35" s="48"/>
      <c r="BO35" s="48"/>
      <c r="BP35" s="50"/>
      <c r="BQ35" s="50"/>
      <c r="BR35" s="48"/>
      <c r="BS35" s="48"/>
      <c r="BT35" s="48"/>
      <c r="BU35" s="14"/>
      <c r="BV35" s="14"/>
      <c r="BW35" s="14"/>
      <c r="BX35" s="14"/>
      <c r="BY35" s="14"/>
      <c r="BZ35" s="14"/>
      <c r="CA35" s="14"/>
      <c r="CB35" s="14"/>
      <c r="CC35" s="14"/>
      <c r="CD35" s="14"/>
    </row>
    <row r="36" spans="1:82" ht="15" customHeight="1">
      <c r="A36" s="13" t="s">
        <v>1800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 t="s">
        <v>1801</v>
      </c>
      <c r="P36" s="13"/>
      <c r="Q36" s="13"/>
      <c r="R36" s="13"/>
      <c r="S36" s="13"/>
      <c r="T36" s="13" t="s">
        <v>148</v>
      </c>
      <c r="U36" s="13"/>
      <c r="V36" s="13" t="s">
        <v>153</v>
      </c>
      <c r="W36" s="13" t="s">
        <v>154</v>
      </c>
      <c r="X36" s="13" t="s">
        <v>155</v>
      </c>
      <c r="Y36" s="13"/>
      <c r="Z36" s="13" t="s">
        <v>156</v>
      </c>
      <c r="AA36" s="13" t="s">
        <v>1802</v>
      </c>
      <c r="AB36" s="14">
        <v>7317</v>
      </c>
      <c r="AC36" s="22">
        <v>6808</v>
      </c>
      <c r="AD36" s="204">
        <v>13115</v>
      </c>
      <c r="AE36" s="22">
        <v>7741</v>
      </c>
      <c r="AF36" s="79">
        <v>34981</v>
      </c>
      <c r="AG36" s="24">
        <v>9496</v>
      </c>
      <c r="AH36" s="26">
        <v>9201</v>
      </c>
      <c r="AI36" s="26">
        <v>16575</v>
      </c>
      <c r="AJ36" s="26">
        <v>7556</v>
      </c>
      <c r="AK36" s="115">
        <v>42791</v>
      </c>
      <c r="AL36" s="26">
        <v>11991</v>
      </c>
      <c r="AM36" s="22">
        <v>12949</v>
      </c>
      <c r="AN36" s="22">
        <v>22491</v>
      </c>
      <c r="AO36" s="22">
        <v>10440</v>
      </c>
      <c r="AP36" s="51">
        <v>57871</v>
      </c>
      <c r="AQ36" s="22">
        <v>20019</v>
      </c>
      <c r="AR36" s="22">
        <v>22089</v>
      </c>
      <c r="AS36" s="22">
        <v>27007</v>
      </c>
      <c r="AT36" s="22">
        <v>14099</v>
      </c>
      <c r="AU36" s="22">
        <v>83214</v>
      </c>
      <c r="AV36" s="22">
        <v>20101</v>
      </c>
      <c r="AW36" s="22">
        <v>23453</v>
      </c>
      <c r="AX36" s="22">
        <v>29797</v>
      </c>
      <c r="AY36" s="22">
        <v>20056</v>
      </c>
      <c r="AZ36" s="22">
        <v>93407</v>
      </c>
      <c r="BA36" s="49">
        <v>7317</v>
      </c>
      <c r="BB36" s="28">
        <v>14125</v>
      </c>
      <c r="BC36" s="28">
        <v>27240</v>
      </c>
      <c r="BD36" s="86">
        <f>SUM(AB36:AE36)</f>
        <v>34981</v>
      </c>
      <c r="BE36" s="16">
        <v>9496</v>
      </c>
      <c r="BF36" s="28">
        <v>18748</v>
      </c>
      <c r="BG36" s="28">
        <v>35106</v>
      </c>
      <c r="BH36" s="192">
        <v>42791</v>
      </c>
      <c r="BI36" s="192">
        <v>11991</v>
      </c>
      <c r="BJ36" s="28">
        <v>24940</v>
      </c>
      <c r="BK36" s="28">
        <v>47431</v>
      </c>
      <c r="BL36" s="86">
        <f>AL36+AM36+AN36+AO36</f>
        <v>57871</v>
      </c>
      <c r="BM36" s="50">
        <v>20019</v>
      </c>
      <c r="BN36" s="28">
        <v>42108</v>
      </c>
      <c r="BO36" s="28">
        <v>69115</v>
      </c>
      <c r="BP36" s="50">
        <v>83214</v>
      </c>
      <c r="BQ36" s="49">
        <v>20101</v>
      </c>
      <c r="BR36" s="28">
        <v>43554</v>
      </c>
      <c r="BS36" s="28">
        <v>73351</v>
      </c>
      <c r="BT36" s="50">
        <v>93407</v>
      </c>
      <c r="BU36" s="14"/>
      <c r="BV36" s="14"/>
      <c r="BW36" s="14"/>
      <c r="BX36" s="14"/>
      <c r="BY36" s="14"/>
      <c r="BZ36" s="14"/>
      <c r="CA36" s="14"/>
      <c r="CB36" s="14"/>
      <c r="CC36" s="14"/>
      <c r="CD36" s="14"/>
    </row>
    <row r="37" spans="1:82" ht="15" customHeight="1">
      <c r="A37" s="13" t="s">
        <v>1803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 t="s">
        <v>1804</v>
      </c>
      <c r="P37" s="13"/>
      <c r="Q37" s="13"/>
      <c r="R37" s="13"/>
      <c r="S37" s="13"/>
      <c r="T37" s="13"/>
      <c r="U37" s="13"/>
      <c r="V37" s="13" t="s">
        <v>153</v>
      </c>
      <c r="W37" s="13" t="s">
        <v>154</v>
      </c>
      <c r="X37" s="13" t="s">
        <v>155</v>
      </c>
      <c r="Y37" s="13"/>
      <c r="Z37" s="13" t="s">
        <v>388</v>
      </c>
      <c r="AA37" s="13" t="s">
        <v>1805</v>
      </c>
      <c r="AB37" s="14"/>
      <c r="AC37" s="22">
        <v>1.24</v>
      </c>
      <c r="AD37" s="22">
        <v>2.29</v>
      </c>
      <c r="AE37" s="22">
        <v>1.1200000000000001</v>
      </c>
      <c r="AF37" s="77">
        <f>SUM(AB37,AC37,AD37,AE37)</f>
        <v>4.6500000000000004</v>
      </c>
      <c r="AG37" s="103" t="s">
        <v>161</v>
      </c>
      <c r="AH37" s="14"/>
      <c r="AI37" s="14"/>
      <c r="AJ37" s="14"/>
      <c r="AK37" s="14"/>
      <c r="AL37" s="14"/>
      <c r="AM37" s="14"/>
      <c r="AN37" s="14"/>
      <c r="AO37" s="14"/>
      <c r="AP37" s="91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47"/>
      <c r="BB37" s="48"/>
      <c r="BC37" s="48"/>
      <c r="BD37" s="86">
        <f>SUM(AB37:AE37)</f>
        <v>4.6500000000000004</v>
      </c>
      <c r="BE37" s="21" t="s">
        <v>161</v>
      </c>
      <c r="BF37" s="48"/>
      <c r="BG37" s="48"/>
      <c r="BH37" s="50"/>
      <c r="BI37" s="49"/>
      <c r="BJ37" s="48"/>
      <c r="BK37" s="48"/>
      <c r="BL37" s="86"/>
      <c r="BM37" s="49"/>
      <c r="BN37" s="48"/>
      <c r="BO37" s="48"/>
      <c r="BP37" s="50"/>
      <c r="BQ37" s="50"/>
      <c r="BR37" s="48"/>
      <c r="BS37" s="48"/>
      <c r="BT37" s="48"/>
      <c r="BU37" s="14"/>
      <c r="BV37" s="14"/>
      <c r="BW37" s="14"/>
      <c r="BX37" s="14"/>
      <c r="BY37" s="14"/>
      <c r="BZ37" s="14"/>
      <c r="CA37" s="14"/>
      <c r="CB37" s="14"/>
      <c r="CC37" s="14"/>
      <c r="CD37" s="14"/>
    </row>
    <row r="38" spans="1:82" ht="15" customHeight="1">
      <c r="A38" s="13" t="s">
        <v>1806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 t="s">
        <v>1807</v>
      </c>
      <c r="P38" s="13"/>
      <c r="Q38" s="13"/>
      <c r="R38" s="13"/>
      <c r="S38" s="13"/>
      <c r="T38" s="13"/>
      <c r="U38" s="13"/>
      <c r="V38" s="13" t="s">
        <v>153</v>
      </c>
      <c r="W38" s="13" t="s">
        <v>154</v>
      </c>
      <c r="X38" s="13" t="s">
        <v>155</v>
      </c>
      <c r="Y38" s="13"/>
      <c r="Z38" s="13" t="s">
        <v>388</v>
      </c>
      <c r="AA38" s="13" t="s">
        <v>1808</v>
      </c>
      <c r="AB38" s="14"/>
      <c r="AC38" s="22">
        <v>2.79</v>
      </c>
      <c r="AD38" s="22">
        <v>5.05</v>
      </c>
      <c r="AE38" s="22">
        <v>1.18</v>
      </c>
      <c r="AF38" s="77">
        <f>SUM(AB38,AC38,AD38,AE38)</f>
        <v>9.02</v>
      </c>
      <c r="AG38" s="103" t="s">
        <v>161</v>
      </c>
      <c r="AH38" s="14"/>
      <c r="AI38" s="14"/>
      <c r="AJ38" s="14"/>
      <c r="AK38" s="14"/>
      <c r="AL38" s="14"/>
      <c r="AM38" s="14"/>
      <c r="AN38" s="14"/>
      <c r="AO38" s="14"/>
      <c r="AP38" s="91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47"/>
      <c r="BB38" s="48"/>
      <c r="BC38" s="48"/>
      <c r="BD38" s="86">
        <f>SUM(AB38:AE38)</f>
        <v>9.02</v>
      </c>
      <c r="BE38" s="21" t="s">
        <v>161</v>
      </c>
      <c r="BF38" s="48"/>
      <c r="BG38" s="48"/>
      <c r="BH38" s="50"/>
      <c r="BI38" s="49"/>
      <c r="BJ38" s="48"/>
      <c r="BK38" s="48"/>
      <c r="BL38" s="86"/>
      <c r="BM38" s="49"/>
      <c r="BN38" s="48"/>
      <c r="BO38" s="48"/>
      <c r="BP38" s="50"/>
      <c r="BQ38" s="50"/>
      <c r="BR38" s="48"/>
      <c r="BS38" s="48"/>
      <c r="BT38" s="48"/>
      <c r="BU38" s="14"/>
      <c r="BV38" s="14"/>
      <c r="BW38" s="14"/>
      <c r="BX38" s="14"/>
      <c r="BY38" s="14"/>
      <c r="BZ38" s="14"/>
      <c r="CA38" s="14"/>
      <c r="CB38" s="14"/>
      <c r="CC38" s="14"/>
      <c r="CD38" s="14"/>
    </row>
    <row r="39" spans="1:82" ht="15" customHeight="1">
      <c r="A39" s="10" t="s">
        <v>1809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 t="s">
        <v>1810</v>
      </c>
      <c r="P39" s="10"/>
      <c r="Q39" s="10"/>
      <c r="R39" s="10"/>
      <c r="S39" s="10"/>
      <c r="T39" s="10"/>
      <c r="U39" s="10"/>
      <c r="V39" s="10" t="s">
        <v>149</v>
      </c>
      <c r="W39" s="10"/>
      <c r="X39" s="10"/>
      <c r="Y39" s="10"/>
      <c r="Z39" s="10"/>
      <c r="AA39" s="10" t="s">
        <v>1811</v>
      </c>
      <c r="AB39" s="18"/>
      <c r="AC39" s="18"/>
      <c r="AD39" s="18"/>
      <c r="AE39" s="18"/>
      <c r="AF39" s="73"/>
      <c r="AG39" s="19"/>
      <c r="AH39" s="18"/>
      <c r="AI39" s="18"/>
      <c r="AJ39" s="18"/>
      <c r="AK39" s="18"/>
      <c r="AL39" s="18"/>
      <c r="AM39" s="18"/>
      <c r="AN39" s="18"/>
      <c r="AO39" s="18"/>
      <c r="AP39" s="191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17"/>
      <c r="BB39" s="64"/>
      <c r="BC39" s="64"/>
      <c r="BD39" s="202"/>
      <c r="BE39" s="203" t="s">
        <v>161</v>
      </c>
      <c r="BF39" s="64"/>
      <c r="BG39" s="64"/>
      <c r="BH39" s="65"/>
      <c r="BI39" s="118"/>
      <c r="BJ39" s="64"/>
      <c r="BK39" s="64"/>
      <c r="BL39" s="202"/>
      <c r="BM39" s="118"/>
      <c r="BN39" s="64"/>
      <c r="BO39" s="64"/>
      <c r="BP39" s="65"/>
      <c r="BQ39" s="65"/>
      <c r="BR39" s="64"/>
      <c r="BS39" s="64"/>
      <c r="BT39" s="64"/>
      <c r="BU39" s="18"/>
      <c r="BV39" s="18"/>
      <c r="BW39" s="18"/>
      <c r="BX39" s="18"/>
      <c r="BY39" s="18"/>
      <c r="BZ39" s="18"/>
      <c r="CA39" s="18"/>
      <c r="CB39" s="18"/>
      <c r="CC39" s="18"/>
      <c r="CD39" s="18"/>
    </row>
    <row r="40" spans="1:82" ht="15" customHeight="1">
      <c r="A40" s="13" t="s">
        <v>1812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 t="s">
        <v>1813</v>
      </c>
      <c r="P40" s="13"/>
      <c r="Q40" s="13"/>
      <c r="R40" s="13"/>
      <c r="S40" s="13"/>
      <c r="T40" s="13" t="s">
        <v>148</v>
      </c>
      <c r="U40" s="13"/>
      <c r="V40" s="13" t="s">
        <v>153</v>
      </c>
      <c r="W40" s="13" t="s">
        <v>154</v>
      </c>
      <c r="X40" s="13" t="s">
        <v>155</v>
      </c>
      <c r="Y40" s="13"/>
      <c r="Z40" s="13" t="s">
        <v>156</v>
      </c>
      <c r="AA40" s="13" t="s">
        <v>231</v>
      </c>
      <c r="AB40" s="14">
        <v>10177</v>
      </c>
      <c r="AC40" s="22">
        <v>5865</v>
      </c>
      <c r="AD40" s="23">
        <v>19408</v>
      </c>
      <c r="AE40" s="22">
        <v>5767</v>
      </c>
      <c r="AF40" s="79">
        <v>41217</v>
      </c>
      <c r="AG40" s="24">
        <v>10400</v>
      </c>
      <c r="AH40" s="22">
        <v>15124</v>
      </c>
      <c r="AI40" s="22">
        <v>26230</v>
      </c>
      <c r="AJ40" s="22">
        <v>5082</v>
      </c>
      <c r="AK40" s="22">
        <v>56836</v>
      </c>
      <c r="AL40" s="22">
        <v>14958</v>
      </c>
      <c r="AM40" s="22">
        <v>17206</v>
      </c>
      <c r="AN40" s="22">
        <v>37416</v>
      </c>
      <c r="AO40" s="22">
        <v>10746</v>
      </c>
      <c r="AP40" s="51">
        <v>80326</v>
      </c>
      <c r="AQ40" s="26">
        <v>25873</v>
      </c>
      <c r="AR40" s="25">
        <v>30121</v>
      </c>
      <c r="AS40" s="25">
        <v>55428</v>
      </c>
      <c r="AT40" s="26">
        <v>14383</v>
      </c>
      <c r="AU40" s="26">
        <v>125805</v>
      </c>
      <c r="AV40" s="22">
        <v>36117</v>
      </c>
      <c r="AW40" s="22">
        <v>31407</v>
      </c>
      <c r="AX40" s="22">
        <v>64898</v>
      </c>
      <c r="AY40" s="22">
        <v>18553</v>
      </c>
      <c r="AZ40" s="22">
        <v>150975</v>
      </c>
      <c r="BA40" s="49">
        <v>10177</v>
      </c>
      <c r="BB40" s="205">
        <v>16042</v>
      </c>
      <c r="BC40" s="90">
        <v>35450</v>
      </c>
      <c r="BD40" s="86">
        <f>SUM(AB40:AE40)</f>
        <v>41217</v>
      </c>
      <c r="BE40" s="16">
        <v>10400</v>
      </c>
      <c r="BF40" s="28">
        <v>25524</v>
      </c>
      <c r="BG40" s="28">
        <v>51754</v>
      </c>
      <c r="BH40" s="49">
        <v>56836</v>
      </c>
      <c r="BI40" s="49">
        <v>14958</v>
      </c>
      <c r="BJ40" s="28">
        <v>32164</v>
      </c>
      <c r="BK40" s="28">
        <v>69580</v>
      </c>
      <c r="BL40" s="86">
        <f>AL40+AM40+AN40+AO40</f>
        <v>80326</v>
      </c>
      <c r="BM40" s="50">
        <v>25311</v>
      </c>
      <c r="BN40" s="28">
        <v>55994</v>
      </c>
      <c r="BO40" s="29">
        <v>111422</v>
      </c>
      <c r="BP40" s="192">
        <v>125805</v>
      </c>
      <c r="BQ40" s="49">
        <v>36117</v>
      </c>
      <c r="BR40" s="28">
        <v>67524</v>
      </c>
      <c r="BS40" s="28">
        <v>132422</v>
      </c>
      <c r="BT40" s="50">
        <v>150975</v>
      </c>
      <c r="BU40" s="14"/>
      <c r="BV40" s="14"/>
      <c r="BW40" s="14"/>
      <c r="BX40" s="14"/>
      <c r="BY40" s="14"/>
      <c r="BZ40" s="14"/>
      <c r="CA40" s="14"/>
      <c r="CB40" s="14"/>
      <c r="CC40" s="14"/>
      <c r="CD40" s="14"/>
    </row>
    <row r="41" spans="1:82" ht="15" customHeight="1">
      <c r="A41" s="13" t="s">
        <v>1814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 t="s">
        <v>1815</v>
      </c>
      <c r="P41" s="13"/>
      <c r="Q41" s="13"/>
      <c r="R41" s="13"/>
      <c r="S41" s="13"/>
      <c r="T41" s="13" t="s">
        <v>148</v>
      </c>
      <c r="U41" s="13"/>
      <c r="V41" s="13" t="s">
        <v>153</v>
      </c>
      <c r="W41" s="13" t="s">
        <v>154</v>
      </c>
      <c r="X41" s="13" t="s">
        <v>155</v>
      </c>
      <c r="Y41" s="13"/>
      <c r="Z41" s="13" t="s">
        <v>156</v>
      </c>
      <c r="AA41" s="13" t="s">
        <v>1816</v>
      </c>
      <c r="AB41" s="14">
        <v>-1155</v>
      </c>
      <c r="AC41" s="22">
        <v>-1693</v>
      </c>
      <c r="AD41" s="31">
        <v>-1222</v>
      </c>
      <c r="AE41" s="22">
        <v>-700</v>
      </c>
      <c r="AF41" s="79">
        <v>-4770</v>
      </c>
      <c r="AG41" s="15">
        <v>-1130</v>
      </c>
      <c r="AH41" s="22">
        <v>-1260</v>
      </c>
      <c r="AI41" s="22">
        <v>-2365</v>
      </c>
      <c r="AJ41" s="22">
        <v>-683</v>
      </c>
      <c r="AK41" s="22">
        <v>-5438</v>
      </c>
      <c r="AL41" s="22">
        <v>-2794</v>
      </c>
      <c r="AM41" s="22">
        <v>-3348</v>
      </c>
      <c r="AN41" s="22">
        <v>-3246</v>
      </c>
      <c r="AO41" s="22">
        <v>-2832</v>
      </c>
      <c r="AP41" s="51">
        <v>-12220</v>
      </c>
      <c r="AQ41" s="22">
        <v>-3162</v>
      </c>
      <c r="AR41" s="25">
        <v>-5322</v>
      </c>
      <c r="AS41" s="25">
        <v>-6463</v>
      </c>
      <c r="AT41" s="26">
        <v>-2603</v>
      </c>
      <c r="AU41" s="26">
        <v>-15601</v>
      </c>
      <c r="AV41" s="22">
        <v>-9759</v>
      </c>
      <c r="AW41" s="22">
        <v>-11632</v>
      </c>
      <c r="AX41" s="22">
        <v>-10011</v>
      </c>
      <c r="AY41" s="22">
        <v>-5688</v>
      </c>
      <c r="AZ41" s="22">
        <v>-32336</v>
      </c>
      <c r="BA41" s="49">
        <v>-1155</v>
      </c>
      <c r="BB41" s="90">
        <v>-2848</v>
      </c>
      <c r="BC41" s="90">
        <v>-4070</v>
      </c>
      <c r="BD41" s="86">
        <f>SUM(AB41:AE41)</f>
        <v>-4770</v>
      </c>
      <c r="BE41" s="21">
        <v>-1130</v>
      </c>
      <c r="BF41" s="28">
        <v>-2390</v>
      </c>
      <c r="BG41" s="28">
        <v>-4755</v>
      </c>
      <c r="BH41" s="49">
        <v>-5438</v>
      </c>
      <c r="BI41" s="49">
        <v>-2794</v>
      </c>
      <c r="BJ41" s="28">
        <v>-6142</v>
      </c>
      <c r="BK41" s="28">
        <v>-9388</v>
      </c>
      <c r="BL41" s="86">
        <f>AL41+AM41+AN41+AO41</f>
        <v>-12220</v>
      </c>
      <c r="BM41" s="50">
        <v>-3162</v>
      </c>
      <c r="BN41" s="28">
        <v>-6535</v>
      </c>
      <c r="BO41" s="29">
        <v>-12998</v>
      </c>
      <c r="BP41" s="192">
        <v>-15601</v>
      </c>
      <c r="BQ41" s="49">
        <v>-9759</v>
      </c>
      <c r="BR41" s="28">
        <v>-16637</v>
      </c>
      <c r="BS41" s="28">
        <v>-26648</v>
      </c>
      <c r="BT41" s="50">
        <v>-32336</v>
      </c>
      <c r="BU41" s="14"/>
      <c r="BV41" s="14"/>
      <c r="BW41" s="14"/>
      <c r="BX41" s="14"/>
      <c r="BY41" s="14"/>
      <c r="BZ41" s="14"/>
      <c r="CA41" s="14"/>
      <c r="CB41" s="14"/>
      <c r="CC41" s="14"/>
      <c r="CD41" s="14"/>
    </row>
    <row r="42" spans="1:82" s="75" customFormat="1" ht="15" customHeight="1">
      <c r="A42" s="76" t="s">
        <v>1817</v>
      </c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 t="s">
        <v>1818</v>
      </c>
      <c r="P42" s="76"/>
      <c r="Q42" s="76"/>
      <c r="R42" s="76"/>
      <c r="S42" s="76"/>
      <c r="T42" s="76"/>
      <c r="U42" s="76"/>
      <c r="V42" s="76" t="s">
        <v>153</v>
      </c>
      <c r="W42" s="76" t="s">
        <v>154</v>
      </c>
      <c r="X42" s="76" t="s">
        <v>179</v>
      </c>
      <c r="Y42" s="76"/>
      <c r="Z42" s="76" t="s">
        <v>443</v>
      </c>
      <c r="AA42" s="76" t="s">
        <v>1819</v>
      </c>
      <c r="AB42" s="196"/>
      <c r="AC42" s="196"/>
      <c r="AD42" s="196"/>
      <c r="AE42" s="196"/>
      <c r="AF42" s="196"/>
      <c r="AG42" s="196"/>
      <c r="AH42" s="196"/>
      <c r="AI42" s="196"/>
      <c r="AJ42" s="196"/>
      <c r="AK42" s="196"/>
      <c r="AL42" s="196"/>
      <c r="AM42" s="196"/>
      <c r="AN42" s="196"/>
      <c r="AO42" s="196"/>
      <c r="AP42" s="196"/>
      <c r="AQ42" s="196"/>
      <c r="AR42" s="196">
        <v>-2680</v>
      </c>
      <c r="AS42" s="15">
        <v>-2566</v>
      </c>
      <c r="AT42" s="79">
        <v>-3013</v>
      </c>
      <c r="AU42" s="79">
        <v>-10208</v>
      </c>
      <c r="AV42" s="196"/>
      <c r="AW42" s="196">
        <v>-3742</v>
      </c>
      <c r="AX42" s="22">
        <v>-3514</v>
      </c>
      <c r="AY42" s="22">
        <v>-2151</v>
      </c>
      <c r="AZ42" s="22">
        <v>-14161</v>
      </c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>
        <v>-4629</v>
      </c>
      <c r="BO42" s="82">
        <v>-7195</v>
      </c>
      <c r="BP42" s="81">
        <v>-10208</v>
      </c>
      <c r="BQ42" s="50"/>
      <c r="BR42" s="82">
        <v>-8496</v>
      </c>
      <c r="BS42" s="28">
        <v>-12010</v>
      </c>
      <c r="BT42" s="83">
        <v>-14161</v>
      </c>
      <c r="BU42" s="196"/>
      <c r="BV42" s="196"/>
      <c r="BW42" s="196"/>
      <c r="BX42" s="196"/>
      <c r="BY42" s="196"/>
      <c r="BZ42" s="196"/>
      <c r="CA42" s="196"/>
      <c r="CB42" s="196"/>
      <c r="CC42" s="196"/>
      <c r="CD42" s="14"/>
    </row>
    <row r="43" spans="1:82" ht="15" customHeight="1">
      <c r="A43" s="13" t="s">
        <v>1820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 t="s">
        <v>1821</v>
      </c>
      <c r="P43" s="13"/>
      <c r="Q43" s="13"/>
      <c r="R43" s="13"/>
      <c r="S43" s="13"/>
      <c r="T43" s="13" t="s">
        <v>148</v>
      </c>
      <c r="U43" s="13"/>
      <c r="V43" s="13" t="s">
        <v>153</v>
      </c>
      <c r="W43" s="13" t="s">
        <v>154</v>
      </c>
      <c r="X43" s="13" t="s">
        <v>155</v>
      </c>
      <c r="Y43" s="13"/>
      <c r="Z43" s="13" t="s">
        <v>156</v>
      </c>
      <c r="AA43" s="13" t="s">
        <v>1822</v>
      </c>
      <c r="AB43" s="14">
        <v>1572</v>
      </c>
      <c r="AC43" s="22">
        <v>4766</v>
      </c>
      <c r="AD43" s="204">
        <v>4738</v>
      </c>
      <c r="AE43" s="22">
        <v>598</v>
      </c>
      <c r="AF43" s="79">
        <v>11674</v>
      </c>
      <c r="AG43" s="15">
        <v>278</v>
      </c>
      <c r="AH43" s="22">
        <v>-240</v>
      </c>
      <c r="AI43" s="22">
        <v>-146</v>
      </c>
      <c r="AJ43" s="22">
        <v>-11</v>
      </c>
      <c r="AK43" s="22">
        <v>-119</v>
      </c>
      <c r="AL43" s="22">
        <v>581</v>
      </c>
      <c r="AM43" s="22">
        <v>85</v>
      </c>
      <c r="AN43" s="22">
        <v>-48</v>
      </c>
      <c r="AO43" s="22">
        <v>66</v>
      </c>
      <c r="AP43" s="51">
        <v>684</v>
      </c>
      <c r="AQ43" s="22">
        <v>0</v>
      </c>
      <c r="AR43" s="14"/>
      <c r="AS43" s="14"/>
      <c r="AT43" s="14"/>
      <c r="AU43" s="14"/>
      <c r="AV43" s="14"/>
      <c r="AW43" s="14"/>
      <c r="AX43" s="14"/>
      <c r="AY43" s="14"/>
      <c r="AZ43" s="14"/>
      <c r="BA43" s="49">
        <v>1572</v>
      </c>
      <c r="BB43" s="205">
        <v>6338</v>
      </c>
      <c r="BC43" s="205">
        <v>11076</v>
      </c>
      <c r="BD43" s="86">
        <f>SUM(AB43:AE43)</f>
        <v>11674</v>
      </c>
      <c r="BE43" s="21">
        <v>278</v>
      </c>
      <c r="BF43" s="28">
        <v>38</v>
      </c>
      <c r="BG43" s="28">
        <v>-108</v>
      </c>
      <c r="BH43" s="49">
        <v>-119</v>
      </c>
      <c r="BI43" s="49">
        <v>581</v>
      </c>
      <c r="BJ43" s="28">
        <v>666</v>
      </c>
      <c r="BK43" s="28">
        <v>618</v>
      </c>
      <c r="BL43" s="86">
        <f>AL43+AM43+AN43+AO43</f>
        <v>684</v>
      </c>
      <c r="BM43" s="50">
        <v>0</v>
      </c>
      <c r="BN43" s="48"/>
      <c r="BO43" s="48"/>
      <c r="BP43" s="50"/>
      <c r="BQ43" s="50"/>
      <c r="BR43" s="48"/>
      <c r="BS43" s="48"/>
      <c r="BT43" s="48"/>
      <c r="BU43" s="14"/>
      <c r="BV43" s="14"/>
      <c r="BW43" s="14"/>
      <c r="BX43" s="14"/>
      <c r="BY43" s="14"/>
      <c r="BZ43" s="14"/>
      <c r="CA43" s="14"/>
      <c r="CB43" s="14"/>
      <c r="CC43" s="14"/>
      <c r="CD43" s="14"/>
    </row>
    <row r="44" spans="1:82" ht="15" customHeight="1">
      <c r="A44" s="13" t="s">
        <v>1823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 t="s">
        <v>1824</v>
      </c>
      <c r="P44" s="13"/>
      <c r="Q44" s="13"/>
      <c r="R44" s="13"/>
      <c r="S44" s="13"/>
      <c r="T44" s="13" t="s">
        <v>148</v>
      </c>
      <c r="U44" s="13"/>
      <c r="V44" s="13" t="s">
        <v>153</v>
      </c>
      <c r="W44" s="13" t="s">
        <v>154</v>
      </c>
      <c r="X44" s="13" t="s">
        <v>155</v>
      </c>
      <c r="Y44" s="13"/>
      <c r="Z44" s="13" t="s">
        <v>156</v>
      </c>
      <c r="AA44" s="13" t="s">
        <v>1748</v>
      </c>
      <c r="AB44" s="22">
        <v>0</v>
      </c>
      <c r="AC44" s="14"/>
      <c r="AD44" s="14"/>
      <c r="AE44" s="14"/>
      <c r="AF44" s="77"/>
      <c r="AG44" s="15"/>
      <c r="AH44" s="14"/>
      <c r="AI44" s="14"/>
      <c r="AJ44" s="14"/>
      <c r="AK44" s="14"/>
      <c r="AL44" s="14"/>
      <c r="AM44" s="14"/>
      <c r="AN44" s="14"/>
      <c r="AO44" s="14"/>
      <c r="AP44" s="91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49">
        <v>0</v>
      </c>
      <c r="BB44" s="48"/>
      <c r="BC44" s="48"/>
      <c r="BD44" s="86"/>
      <c r="BE44" s="21"/>
      <c r="BF44" s="48"/>
      <c r="BG44" s="48"/>
      <c r="BH44" s="50"/>
      <c r="BI44" s="49"/>
      <c r="BJ44" s="48"/>
      <c r="BK44" s="48"/>
      <c r="BL44" s="86"/>
      <c r="BM44" s="49"/>
      <c r="BN44" s="48"/>
      <c r="BO44" s="48"/>
      <c r="BP44" s="50"/>
      <c r="BQ44" s="50"/>
      <c r="BR44" s="48"/>
      <c r="BS44" s="48"/>
      <c r="BT44" s="48"/>
      <c r="BU44" s="14"/>
      <c r="BV44" s="14"/>
      <c r="BW44" s="14"/>
      <c r="BX44" s="14"/>
      <c r="BY44" s="14"/>
      <c r="BZ44" s="14"/>
      <c r="CA44" s="14"/>
      <c r="CB44" s="14"/>
      <c r="CC44" s="14"/>
      <c r="CD44" s="14"/>
    </row>
    <row r="45" spans="1:82" ht="15" customHeight="1">
      <c r="A45" s="34" t="s">
        <v>1825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 t="s">
        <v>1826</v>
      </c>
      <c r="P45" s="34"/>
      <c r="Q45" s="34"/>
      <c r="R45" s="34"/>
      <c r="S45" s="34"/>
      <c r="T45" s="34" t="s">
        <v>148</v>
      </c>
      <c r="U45" s="34"/>
      <c r="V45" s="34" t="s">
        <v>153</v>
      </c>
      <c r="W45" s="34" t="s">
        <v>154</v>
      </c>
      <c r="X45" s="34" t="s">
        <v>155</v>
      </c>
      <c r="Y45" s="34"/>
      <c r="Z45" s="34" t="s">
        <v>156</v>
      </c>
      <c r="AA45" s="34" t="s">
        <v>1811</v>
      </c>
      <c r="AB45" s="48">
        <v>10594</v>
      </c>
      <c r="AC45" s="88">
        <v>8938</v>
      </c>
      <c r="AD45" s="204">
        <v>22924</v>
      </c>
      <c r="AE45" s="22">
        <v>5665</v>
      </c>
      <c r="AF45" s="79">
        <v>48121</v>
      </c>
      <c r="AG45" s="24">
        <v>9548</v>
      </c>
      <c r="AH45" s="22">
        <v>13624</v>
      </c>
      <c r="AI45" s="22">
        <v>23719</v>
      </c>
      <c r="AJ45" s="22">
        <v>4388</v>
      </c>
      <c r="AK45" s="22">
        <v>51279</v>
      </c>
      <c r="AL45" s="22">
        <v>12745</v>
      </c>
      <c r="AM45" s="22">
        <v>13943</v>
      </c>
      <c r="AN45" s="22">
        <v>34122</v>
      </c>
      <c r="AO45" s="22">
        <v>7980</v>
      </c>
      <c r="AP45" s="51">
        <v>68790</v>
      </c>
      <c r="AQ45" s="26">
        <v>22711</v>
      </c>
      <c r="AR45" s="25">
        <v>22119</v>
      </c>
      <c r="AS45" s="25">
        <v>46399</v>
      </c>
      <c r="AT45" s="26">
        <v>8767</v>
      </c>
      <c r="AU45" s="26">
        <v>99996</v>
      </c>
      <c r="AV45" s="22">
        <v>26358</v>
      </c>
      <c r="AW45" s="22">
        <v>16033</v>
      </c>
      <c r="AX45" s="22">
        <v>51373</v>
      </c>
      <c r="AY45" s="22">
        <v>10714</v>
      </c>
      <c r="AZ45" s="22">
        <v>104478</v>
      </c>
      <c r="BA45" s="49">
        <v>10594</v>
      </c>
      <c r="BB45" s="90">
        <v>19532</v>
      </c>
      <c r="BC45" s="205">
        <v>42456</v>
      </c>
      <c r="BD45" s="86">
        <f>SUM(AB45:AE45)</f>
        <v>48121</v>
      </c>
      <c r="BE45" s="16">
        <v>9548</v>
      </c>
      <c r="BF45" s="28">
        <v>23172</v>
      </c>
      <c r="BG45" s="28">
        <v>46891</v>
      </c>
      <c r="BH45" s="49">
        <v>51279</v>
      </c>
      <c r="BI45" s="49">
        <v>12745</v>
      </c>
      <c r="BJ45" s="28">
        <v>26688</v>
      </c>
      <c r="BK45" s="28">
        <v>60810</v>
      </c>
      <c r="BL45" s="86">
        <f>AL45+AM45+AN45+AO45</f>
        <v>68790</v>
      </c>
      <c r="BM45" s="50">
        <v>22149</v>
      </c>
      <c r="BN45" s="28">
        <v>44830</v>
      </c>
      <c r="BO45" s="29">
        <v>91229</v>
      </c>
      <c r="BP45" s="192">
        <v>99996</v>
      </c>
      <c r="BQ45" s="49">
        <v>26358</v>
      </c>
      <c r="BR45" s="28">
        <v>42391</v>
      </c>
      <c r="BS45" s="28">
        <v>93764</v>
      </c>
      <c r="BT45" s="50">
        <v>104478</v>
      </c>
      <c r="BU45" s="48"/>
      <c r="BV45" s="48"/>
      <c r="BW45" s="48"/>
      <c r="BX45" s="48"/>
      <c r="BY45" s="48"/>
      <c r="BZ45" s="48"/>
      <c r="CA45" s="48"/>
      <c r="CB45" s="48"/>
      <c r="CC45" s="48"/>
      <c r="CD45" s="14"/>
    </row>
    <row r="46" spans="1:82" ht="15" customHeight="1">
      <c r="A46" s="39" t="s">
        <v>1827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 t="s">
        <v>1828</v>
      </c>
      <c r="P46" s="39"/>
      <c r="Q46" s="39"/>
      <c r="R46" s="39"/>
      <c r="S46" s="39"/>
      <c r="T46" s="39"/>
      <c r="U46" s="39"/>
      <c r="V46" s="39" t="s">
        <v>149</v>
      </c>
      <c r="W46" s="39"/>
      <c r="X46" s="39"/>
      <c r="Y46" s="39"/>
      <c r="Z46" s="39"/>
      <c r="AA46" s="39" t="s">
        <v>1829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18"/>
      <c r="AY46" s="18"/>
      <c r="AZ46" s="18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5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18"/>
    </row>
    <row r="47" spans="1:82" ht="15" customHeight="1">
      <c r="A47" s="34" t="s">
        <v>1830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 t="s">
        <v>1831</v>
      </c>
      <c r="P47" s="34"/>
      <c r="Q47" s="34"/>
      <c r="R47" s="34"/>
      <c r="S47" s="34"/>
      <c r="T47" s="34" t="s">
        <v>148</v>
      </c>
      <c r="U47" s="34"/>
      <c r="V47" s="34" t="s">
        <v>153</v>
      </c>
      <c r="W47" s="34" t="s">
        <v>154</v>
      </c>
      <c r="X47" s="34" t="s">
        <v>155</v>
      </c>
      <c r="Y47" s="34"/>
      <c r="Z47" s="34" t="s">
        <v>156</v>
      </c>
      <c r="AA47" s="34" t="s">
        <v>1832</v>
      </c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>
        <f>AU47-SUM(AR47+AS47+AT47)</f>
        <v>-59646</v>
      </c>
      <c r="AR47" s="48">
        <v>26414</v>
      </c>
      <c r="AS47" s="15">
        <v>38530</v>
      </c>
      <c r="AT47" s="22">
        <v>22186</v>
      </c>
      <c r="AU47" s="22">
        <v>27484</v>
      </c>
      <c r="AV47" s="48">
        <v>32797</v>
      </c>
      <c r="AW47" s="48">
        <v>29807</v>
      </c>
      <c r="AX47" s="22">
        <v>46079</v>
      </c>
      <c r="AY47" s="22">
        <v>27484</v>
      </c>
      <c r="AZ47" s="22">
        <v>136167</v>
      </c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>
        <v>53384</v>
      </c>
      <c r="BO47" s="28">
        <v>91914</v>
      </c>
      <c r="BP47" s="48"/>
      <c r="BQ47" s="49">
        <f>BU47-SUM(BR47+BS47+BT47)</f>
        <v>-307454</v>
      </c>
      <c r="BR47" s="48">
        <v>62604</v>
      </c>
      <c r="BS47" s="28">
        <v>108683</v>
      </c>
      <c r="BT47" s="50">
        <v>136167</v>
      </c>
      <c r="BU47" s="48"/>
      <c r="BV47" s="48"/>
      <c r="BW47" s="48"/>
      <c r="BX47" s="48"/>
      <c r="BY47" s="48"/>
      <c r="BZ47" s="48"/>
      <c r="CA47" s="48"/>
      <c r="CB47" s="48"/>
      <c r="CC47" s="48"/>
      <c r="CD47" s="14"/>
    </row>
    <row r="48" spans="1:82" ht="15" customHeight="1">
      <c r="A48" s="34" t="s">
        <v>1833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 t="s">
        <v>1834</v>
      </c>
      <c r="P48" s="34"/>
      <c r="Q48" s="34"/>
      <c r="R48" s="34"/>
      <c r="S48" s="34"/>
      <c r="T48" s="34" t="s">
        <v>148</v>
      </c>
      <c r="U48" s="34"/>
      <c r="V48" s="34" t="s">
        <v>153</v>
      </c>
      <c r="W48" s="34" t="s">
        <v>154</v>
      </c>
      <c r="X48" s="34" t="s">
        <v>155</v>
      </c>
      <c r="Y48" s="34"/>
      <c r="Z48" s="34" t="s">
        <v>156</v>
      </c>
      <c r="AA48" s="34" t="s">
        <v>1835</v>
      </c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196">
        <f>AU48-SUM(AR48+AS48+AT48)</f>
        <v>-165</v>
      </c>
      <c r="AR48" s="48">
        <v>1550</v>
      </c>
      <c r="AS48" s="15">
        <v>2905</v>
      </c>
      <c r="AT48" s="22">
        <v>2914</v>
      </c>
      <c r="AU48" s="22">
        <v>7204</v>
      </c>
      <c r="AV48" s="196">
        <f>AZ48-SUM(AW48+AX48+AY48)</f>
        <v>4159</v>
      </c>
      <c r="AW48" s="48">
        <v>5835</v>
      </c>
      <c r="AX48" s="22">
        <v>8224</v>
      </c>
      <c r="AY48" s="22">
        <v>7204</v>
      </c>
      <c r="AZ48" s="22">
        <v>25422</v>
      </c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>
        <v>2964</v>
      </c>
      <c r="BO48" s="28">
        <v>5869</v>
      </c>
      <c r="BP48" s="48"/>
      <c r="BQ48" s="49">
        <f>BU48-SUM(BR48+BS48+BT48)</f>
        <v>-53634</v>
      </c>
      <c r="BR48" s="48">
        <v>9994</v>
      </c>
      <c r="BS48" s="28">
        <v>18218</v>
      </c>
      <c r="BT48" s="50">
        <v>25422</v>
      </c>
      <c r="BU48" s="48"/>
      <c r="BV48" s="48"/>
      <c r="BW48" s="48"/>
      <c r="BX48" s="48"/>
      <c r="BY48" s="48"/>
      <c r="BZ48" s="48"/>
      <c r="CA48" s="48"/>
      <c r="CB48" s="48"/>
      <c r="CC48" s="48"/>
      <c r="CD48" s="14"/>
    </row>
    <row r="49" spans="1:82" ht="15" customHeight="1">
      <c r="A49" s="34" t="s">
        <v>1836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 t="s">
        <v>1837</v>
      </c>
      <c r="P49" s="34"/>
      <c r="Q49" s="34"/>
      <c r="R49" s="34"/>
      <c r="S49" s="34"/>
      <c r="T49" s="34" t="s">
        <v>148</v>
      </c>
      <c r="U49" s="34"/>
      <c r="V49" s="34" t="s">
        <v>153</v>
      </c>
      <c r="W49" s="34" t="s">
        <v>154</v>
      </c>
      <c r="X49" s="34" t="s">
        <v>155</v>
      </c>
      <c r="Y49" s="34"/>
      <c r="Z49" s="34" t="s">
        <v>156</v>
      </c>
      <c r="AA49" s="34" t="s">
        <v>1829</v>
      </c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196">
        <f>AU49-SUM(AR49+AS49+AT49)</f>
        <v>-59811</v>
      </c>
      <c r="AR49" s="48">
        <v>27964</v>
      </c>
      <c r="AS49" s="15">
        <v>41435</v>
      </c>
      <c r="AT49" s="22">
        <v>25100</v>
      </c>
      <c r="AU49" s="22">
        <v>34688</v>
      </c>
      <c r="AV49" s="196">
        <f>AZ49-SUM(AW49+AX49+AY49)</f>
        <v>36956</v>
      </c>
      <c r="AW49" s="48">
        <v>35642</v>
      </c>
      <c r="AX49" s="22">
        <v>54303</v>
      </c>
      <c r="AY49" s="22">
        <v>34688</v>
      </c>
      <c r="AZ49" s="22">
        <v>161589</v>
      </c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>
        <v>56348</v>
      </c>
      <c r="BO49" s="28">
        <v>97783</v>
      </c>
      <c r="BP49" s="48"/>
      <c r="BQ49" s="49">
        <f>BU49-SUM(BR49+BS49+BT49)</f>
        <v>-361088</v>
      </c>
      <c r="BR49" s="48">
        <v>72598</v>
      </c>
      <c r="BS49" s="28">
        <v>126901</v>
      </c>
      <c r="BT49" s="50">
        <v>161589</v>
      </c>
      <c r="BU49" s="48"/>
      <c r="BV49" s="48"/>
      <c r="BW49" s="48"/>
      <c r="BX49" s="48"/>
      <c r="BY49" s="48"/>
      <c r="BZ49" s="48"/>
      <c r="CA49" s="48"/>
      <c r="CB49" s="48"/>
      <c r="CC49" s="48"/>
      <c r="CD49" s="14"/>
    </row>
    <row r="50" spans="1:82" s="33" customFormat="1" ht="15" customHeight="1">
      <c r="A50" s="34" t="s">
        <v>1838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 t="s">
        <v>1839</v>
      </c>
      <c r="P50" s="34"/>
      <c r="Q50" s="34"/>
      <c r="R50" s="34"/>
      <c r="S50" s="34"/>
      <c r="T50" s="34"/>
      <c r="U50" s="34">
        <v>19</v>
      </c>
      <c r="V50" s="34"/>
      <c r="W50" s="34"/>
      <c r="X50" s="34"/>
      <c r="Y50" s="34"/>
      <c r="Z50" s="34"/>
      <c r="AA50" s="34"/>
      <c r="AB50" s="40"/>
      <c r="AC50" s="38"/>
      <c r="AD50" s="38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40"/>
      <c r="BB50" s="38"/>
      <c r="BC50" s="38"/>
      <c r="BD50" s="104"/>
      <c r="BE50" s="104"/>
      <c r="BF50" s="104"/>
      <c r="BG50" s="104"/>
      <c r="BH50" s="104"/>
      <c r="BI50" s="104"/>
      <c r="BJ50" s="104"/>
      <c r="BK50" s="104"/>
      <c r="BL50" s="104"/>
      <c r="BM50" s="104"/>
      <c r="BN50" s="104"/>
      <c r="BO50" s="104"/>
      <c r="BP50" s="104"/>
      <c r="BQ50" s="104"/>
      <c r="BR50" s="104"/>
      <c r="BS50" s="104"/>
      <c r="BT50" s="104"/>
      <c r="BU50" s="38"/>
      <c r="BV50" s="38"/>
      <c r="BW50" s="38"/>
      <c r="BX50" s="38"/>
      <c r="BY50" s="38"/>
      <c r="BZ50" s="38"/>
      <c r="CA50" s="38"/>
      <c r="CB50" s="38"/>
      <c r="CC50" s="38"/>
      <c r="CD50" s="38"/>
    </row>
    <row r="51" spans="1:82" s="33" customFormat="1" ht="15" customHeight="1">
      <c r="A51" s="39" t="s">
        <v>1840</v>
      </c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s">
        <v>1841</v>
      </c>
      <c r="P51" s="39"/>
      <c r="Q51" s="39"/>
      <c r="R51" s="39"/>
      <c r="S51" s="39"/>
      <c r="T51" s="39"/>
      <c r="U51" s="39">
        <v>19</v>
      </c>
      <c r="V51" s="39" t="s">
        <v>149</v>
      </c>
      <c r="W51" s="39"/>
      <c r="X51" s="39"/>
      <c r="Y51" s="39"/>
      <c r="Z51" s="39"/>
      <c r="AA51" s="39" t="s">
        <v>344</v>
      </c>
      <c r="AB51" s="105"/>
      <c r="AC51" s="38"/>
      <c r="AD51" s="38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  <c r="BA51" s="105"/>
      <c r="BB51" s="38"/>
      <c r="BC51" s="38"/>
      <c r="BD51" s="104"/>
      <c r="BE51" s="104"/>
      <c r="BF51" s="104"/>
      <c r="BG51" s="104"/>
      <c r="BH51" s="104"/>
      <c r="BI51" s="104"/>
      <c r="BJ51" s="104"/>
      <c r="BK51" s="104"/>
      <c r="BL51" s="104"/>
      <c r="BM51" s="104"/>
      <c r="BN51" s="104"/>
      <c r="BO51" s="104"/>
      <c r="BP51" s="104"/>
      <c r="BQ51" s="104"/>
      <c r="BR51" s="104"/>
      <c r="BS51" s="104"/>
      <c r="BT51" s="104"/>
      <c r="BU51" s="38"/>
      <c r="BV51" s="38"/>
      <c r="BW51" s="38"/>
      <c r="BX51" s="38"/>
      <c r="BY51" s="38"/>
      <c r="BZ51" s="38"/>
      <c r="CA51" s="38"/>
      <c r="CB51" s="38"/>
      <c r="CC51" s="38"/>
      <c r="CD51" s="38"/>
    </row>
    <row r="52" spans="1:82" s="33" customFormat="1" ht="15" customHeight="1">
      <c r="A52" s="34" t="s">
        <v>1842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 t="s">
        <v>1843</v>
      </c>
      <c r="P52" s="34"/>
      <c r="Q52" s="34"/>
      <c r="R52" s="34"/>
      <c r="S52" s="34"/>
      <c r="T52" s="34"/>
      <c r="U52" s="34">
        <v>19</v>
      </c>
      <c r="V52" s="34" t="s">
        <v>153</v>
      </c>
      <c r="W52" s="34" t="s">
        <v>154</v>
      </c>
      <c r="X52" s="34" t="s">
        <v>155</v>
      </c>
      <c r="Y52" s="34"/>
      <c r="Z52" s="34" t="s">
        <v>156</v>
      </c>
      <c r="AA52" s="34" t="s">
        <v>1730</v>
      </c>
      <c r="AB52" s="40">
        <f t="shared" ref="AB52:BG52" si="3">SUM(AB12,AB13,AB15,AB14,AB16,AB17,AB18)-AB20</f>
        <v>0</v>
      </c>
      <c r="AC52" s="41">
        <f t="shared" si="3"/>
        <v>0</v>
      </c>
      <c r="AD52" s="41">
        <f t="shared" si="3"/>
        <v>0</v>
      </c>
      <c r="AE52" s="41">
        <f t="shared" si="3"/>
        <v>0</v>
      </c>
      <c r="AF52" s="41">
        <f t="shared" si="3"/>
        <v>0</v>
      </c>
      <c r="AG52" s="41">
        <f t="shared" si="3"/>
        <v>0</v>
      </c>
      <c r="AH52" s="41">
        <f t="shared" si="3"/>
        <v>0</v>
      </c>
      <c r="AI52" s="41">
        <f t="shared" si="3"/>
        <v>0</v>
      </c>
      <c r="AJ52" s="41">
        <f t="shared" si="3"/>
        <v>0</v>
      </c>
      <c r="AK52" s="41">
        <f t="shared" si="3"/>
        <v>0</v>
      </c>
      <c r="AL52" s="41">
        <f t="shared" si="3"/>
        <v>0</v>
      </c>
      <c r="AM52" s="41">
        <f t="shared" si="3"/>
        <v>0</v>
      </c>
      <c r="AN52" s="41">
        <f t="shared" si="3"/>
        <v>0</v>
      </c>
      <c r="AO52" s="41">
        <f t="shared" si="3"/>
        <v>0</v>
      </c>
      <c r="AP52" s="41">
        <f t="shared" si="3"/>
        <v>0</v>
      </c>
      <c r="AQ52" s="41">
        <f t="shared" si="3"/>
        <v>0</v>
      </c>
      <c r="AR52" s="41">
        <f t="shared" si="3"/>
        <v>0</v>
      </c>
      <c r="AS52" s="41">
        <f t="shared" si="3"/>
        <v>0</v>
      </c>
      <c r="AT52" s="41">
        <f t="shared" si="3"/>
        <v>0</v>
      </c>
      <c r="AU52" s="41">
        <f t="shared" si="3"/>
        <v>0</v>
      </c>
      <c r="AV52" s="41">
        <f t="shared" si="3"/>
        <v>0</v>
      </c>
      <c r="AW52" s="41">
        <f t="shared" si="3"/>
        <v>0</v>
      </c>
      <c r="AX52" s="41">
        <f t="shared" si="3"/>
        <v>0</v>
      </c>
      <c r="AY52" s="41">
        <f t="shared" si="3"/>
        <v>0</v>
      </c>
      <c r="AZ52" s="41">
        <f t="shared" si="3"/>
        <v>0</v>
      </c>
      <c r="BA52" s="41">
        <f t="shared" si="3"/>
        <v>0</v>
      </c>
      <c r="BB52" s="41">
        <f t="shared" si="3"/>
        <v>0</v>
      </c>
      <c r="BC52" s="41">
        <f t="shared" si="3"/>
        <v>0</v>
      </c>
      <c r="BD52" s="41">
        <f t="shared" si="3"/>
        <v>0</v>
      </c>
      <c r="BE52" s="41">
        <f t="shared" si="3"/>
        <v>0</v>
      </c>
      <c r="BF52" s="41">
        <f t="shared" si="3"/>
        <v>0</v>
      </c>
      <c r="BG52" s="41">
        <f t="shared" si="3"/>
        <v>0</v>
      </c>
      <c r="BH52" s="41">
        <f t="shared" ref="BH52:CD52" si="4">SUM(BH12,BH13,BH15,BH14,BH16,BH17,BH18)-BH20</f>
        <v>0</v>
      </c>
      <c r="BI52" s="41">
        <f t="shared" si="4"/>
        <v>0</v>
      </c>
      <c r="BJ52" s="41">
        <f t="shared" si="4"/>
        <v>0</v>
      </c>
      <c r="BK52" s="41">
        <f t="shared" si="4"/>
        <v>0</v>
      </c>
      <c r="BL52" s="41">
        <f t="shared" si="4"/>
        <v>0</v>
      </c>
      <c r="BM52" s="41">
        <f t="shared" si="4"/>
        <v>0</v>
      </c>
      <c r="BN52" s="41">
        <f t="shared" si="4"/>
        <v>0</v>
      </c>
      <c r="BO52" s="41">
        <f t="shared" si="4"/>
        <v>0</v>
      </c>
      <c r="BP52" s="41">
        <f t="shared" si="4"/>
        <v>0</v>
      </c>
      <c r="BQ52" s="41">
        <f t="shared" si="4"/>
        <v>0</v>
      </c>
      <c r="BR52" s="41">
        <f t="shared" si="4"/>
        <v>0</v>
      </c>
      <c r="BS52" s="41">
        <f t="shared" si="4"/>
        <v>0</v>
      </c>
      <c r="BT52" s="41">
        <f t="shared" si="4"/>
        <v>0</v>
      </c>
      <c r="BU52" s="41">
        <f t="shared" si="4"/>
        <v>0</v>
      </c>
      <c r="BV52" s="41">
        <f t="shared" si="4"/>
        <v>0</v>
      </c>
      <c r="BW52" s="41">
        <f t="shared" si="4"/>
        <v>0</v>
      </c>
      <c r="BX52" s="41">
        <f t="shared" si="4"/>
        <v>0</v>
      </c>
      <c r="BY52" s="41">
        <f t="shared" si="4"/>
        <v>0</v>
      </c>
      <c r="BZ52" s="41">
        <f t="shared" si="4"/>
        <v>0</v>
      </c>
      <c r="CA52" s="41">
        <f t="shared" si="4"/>
        <v>0</v>
      </c>
      <c r="CB52" s="41">
        <f t="shared" si="4"/>
        <v>0</v>
      </c>
      <c r="CC52" s="41">
        <f t="shared" si="4"/>
        <v>0</v>
      </c>
      <c r="CD52" s="41">
        <f t="shared" si="4"/>
        <v>0</v>
      </c>
    </row>
    <row r="53" spans="1:82" s="33" customFormat="1" ht="15" customHeight="1">
      <c r="A53" s="34" t="s">
        <v>1844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 t="s">
        <v>1845</v>
      </c>
      <c r="P53" s="34"/>
      <c r="Q53" s="34"/>
      <c r="R53" s="34"/>
      <c r="S53" s="34"/>
      <c r="T53" s="34" t="s">
        <v>148</v>
      </c>
      <c r="U53" s="34">
        <v>19</v>
      </c>
      <c r="V53" s="34" t="s">
        <v>153</v>
      </c>
      <c r="W53" s="34" t="s">
        <v>154</v>
      </c>
      <c r="X53" s="34" t="s">
        <v>155</v>
      </c>
      <c r="Y53" s="34"/>
      <c r="Z53" s="34" t="s">
        <v>156</v>
      </c>
      <c r="AA53" s="34" t="s">
        <v>1760</v>
      </c>
      <c r="AB53" s="41">
        <f t="shared" ref="AB53:BG53" si="5">SUM(AB22,AB33,AB34,AB35,AB23,AB24,AB25,AB26,AB32,AB27,AB29,AB30,AB31)-AB36+AB28</f>
        <v>0</v>
      </c>
      <c r="AC53" s="41">
        <f t="shared" si="5"/>
        <v>-3608</v>
      </c>
      <c r="AD53" s="41">
        <f t="shared" si="5"/>
        <v>-241</v>
      </c>
      <c r="AE53" s="41">
        <f t="shared" si="5"/>
        <v>0</v>
      </c>
      <c r="AF53" s="41">
        <f t="shared" si="5"/>
        <v>0</v>
      </c>
      <c r="AG53" s="41">
        <f t="shared" si="5"/>
        <v>0</v>
      </c>
      <c r="AH53" s="41">
        <f t="shared" si="5"/>
        <v>0</v>
      </c>
      <c r="AI53" s="41">
        <f t="shared" si="5"/>
        <v>0</v>
      </c>
      <c r="AJ53" s="41">
        <f t="shared" si="5"/>
        <v>0</v>
      </c>
      <c r="AK53" s="41">
        <f t="shared" si="5"/>
        <v>0</v>
      </c>
      <c r="AL53" s="41">
        <f t="shared" si="5"/>
        <v>0</v>
      </c>
      <c r="AM53" s="41">
        <f t="shared" si="5"/>
        <v>0</v>
      </c>
      <c r="AN53" s="41">
        <f t="shared" si="5"/>
        <v>0</v>
      </c>
      <c r="AO53" s="41">
        <f t="shared" si="5"/>
        <v>0</v>
      </c>
      <c r="AP53" s="41">
        <f t="shared" si="5"/>
        <v>0</v>
      </c>
      <c r="AQ53" s="41">
        <f t="shared" si="5"/>
        <v>0</v>
      </c>
      <c r="AR53" s="41">
        <f t="shared" si="5"/>
        <v>0</v>
      </c>
      <c r="AS53" s="41">
        <f t="shared" si="5"/>
        <v>0</v>
      </c>
      <c r="AT53" s="41">
        <f t="shared" si="5"/>
        <v>0</v>
      </c>
      <c r="AU53" s="41">
        <f t="shared" si="5"/>
        <v>0</v>
      </c>
      <c r="AV53" s="41">
        <f t="shared" si="5"/>
        <v>0</v>
      </c>
      <c r="AW53" s="41">
        <f t="shared" si="5"/>
        <v>0</v>
      </c>
      <c r="AX53" s="41">
        <f t="shared" si="5"/>
        <v>0</v>
      </c>
      <c r="AY53" s="41">
        <f t="shared" si="5"/>
        <v>0</v>
      </c>
      <c r="AZ53" s="41">
        <f t="shared" si="5"/>
        <v>0</v>
      </c>
      <c r="BA53" s="41">
        <f t="shared" si="5"/>
        <v>0</v>
      </c>
      <c r="BB53" s="41">
        <f t="shared" si="5"/>
        <v>-4083</v>
      </c>
      <c r="BC53" s="41">
        <f t="shared" si="5"/>
        <v>6247</v>
      </c>
      <c r="BD53" s="41">
        <f t="shared" si="5"/>
        <v>-3849</v>
      </c>
      <c r="BE53" s="41">
        <f t="shared" si="5"/>
        <v>0</v>
      </c>
      <c r="BF53" s="41">
        <f t="shared" si="5"/>
        <v>0</v>
      </c>
      <c r="BG53" s="41">
        <f t="shared" si="5"/>
        <v>0</v>
      </c>
      <c r="BH53" s="41">
        <f t="shared" ref="BH53:CD53" si="6">SUM(BH22,BH33,BH34,BH35,BH23,BH24,BH25,BH26,BH32,BH27,BH29,BH30,BH31)-BH36+BH28</f>
        <v>0</v>
      </c>
      <c r="BI53" s="41">
        <f t="shared" si="6"/>
        <v>0</v>
      </c>
      <c r="BJ53" s="41">
        <f t="shared" si="6"/>
        <v>0</v>
      </c>
      <c r="BK53" s="41">
        <f t="shared" si="6"/>
        <v>0</v>
      </c>
      <c r="BL53" s="41">
        <f t="shared" si="6"/>
        <v>0</v>
      </c>
      <c r="BM53" s="41">
        <f t="shared" si="6"/>
        <v>0</v>
      </c>
      <c r="BN53" s="41">
        <f t="shared" si="6"/>
        <v>0</v>
      </c>
      <c r="BO53" s="41">
        <f t="shared" si="6"/>
        <v>0</v>
      </c>
      <c r="BP53" s="41">
        <f t="shared" si="6"/>
        <v>0</v>
      </c>
      <c r="BQ53" s="41">
        <f t="shared" si="6"/>
        <v>0</v>
      </c>
      <c r="BR53" s="41">
        <f t="shared" si="6"/>
        <v>0</v>
      </c>
      <c r="BS53" s="41">
        <f t="shared" si="6"/>
        <v>0</v>
      </c>
      <c r="BT53" s="41">
        <f t="shared" si="6"/>
        <v>0</v>
      </c>
      <c r="BU53" s="41">
        <f t="shared" si="6"/>
        <v>0</v>
      </c>
      <c r="BV53" s="41">
        <f t="shared" si="6"/>
        <v>0</v>
      </c>
      <c r="BW53" s="41">
        <f t="shared" si="6"/>
        <v>0</v>
      </c>
      <c r="BX53" s="41">
        <f t="shared" si="6"/>
        <v>0</v>
      </c>
      <c r="BY53" s="41">
        <f t="shared" si="6"/>
        <v>0</v>
      </c>
      <c r="BZ53" s="41">
        <f t="shared" si="6"/>
        <v>0</v>
      </c>
      <c r="CA53" s="41">
        <f t="shared" si="6"/>
        <v>0</v>
      </c>
      <c r="CB53" s="41">
        <f t="shared" si="6"/>
        <v>0</v>
      </c>
      <c r="CC53" s="41">
        <f t="shared" si="6"/>
        <v>0</v>
      </c>
      <c r="CD53" s="41">
        <f t="shared" si="6"/>
        <v>0</v>
      </c>
    </row>
    <row r="54" spans="1:82" s="33" customFormat="1" ht="15" customHeight="1">
      <c r="A54" s="34" t="s">
        <v>1846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 t="s">
        <v>1847</v>
      </c>
      <c r="P54" s="34"/>
      <c r="Q54" s="34"/>
      <c r="R54" s="34"/>
      <c r="S54" s="34"/>
      <c r="T54" s="34" t="s">
        <v>148</v>
      </c>
      <c r="U54" s="34">
        <v>19</v>
      </c>
      <c r="V54" s="34" t="s">
        <v>153</v>
      </c>
      <c r="W54" s="34" t="s">
        <v>154</v>
      </c>
      <c r="X54" s="34" t="s">
        <v>155</v>
      </c>
      <c r="Y54" s="34"/>
      <c r="Z54" s="34" t="s">
        <v>156</v>
      </c>
      <c r="AA54" s="34" t="s">
        <v>1829</v>
      </c>
      <c r="AB54" s="41">
        <f t="shared" ref="AB54:BG54" si="7">AB47+AB48-AB49</f>
        <v>0</v>
      </c>
      <c r="AC54" s="41">
        <f t="shared" si="7"/>
        <v>0</v>
      </c>
      <c r="AD54" s="41">
        <f t="shared" si="7"/>
        <v>0</v>
      </c>
      <c r="AE54" s="41">
        <f t="shared" si="7"/>
        <v>0</v>
      </c>
      <c r="AF54" s="41">
        <f t="shared" si="7"/>
        <v>0</v>
      </c>
      <c r="AG54" s="41">
        <f t="shared" si="7"/>
        <v>0</v>
      </c>
      <c r="AH54" s="41">
        <f t="shared" si="7"/>
        <v>0</v>
      </c>
      <c r="AI54" s="41">
        <f t="shared" si="7"/>
        <v>0</v>
      </c>
      <c r="AJ54" s="41">
        <f t="shared" si="7"/>
        <v>0</v>
      </c>
      <c r="AK54" s="41">
        <f t="shared" si="7"/>
        <v>0</v>
      </c>
      <c r="AL54" s="41">
        <f t="shared" si="7"/>
        <v>0</v>
      </c>
      <c r="AM54" s="41">
        <f t="shared" si="7"/>
        <v>0</v>
      </c>
      <c r="AN54" s="41">
        <f t="shared" si="7"/>
        <v>0</v>
      </c>
      <c r="AO54" s="41">
        <f t="shared" si="7"/>
        <v>0</v>
      </c>
      <c r="AP54" s="41">
        <f t="shared" si="7"/>
        <v>0</v>
      </c>
      <c r="AQ54" s="41">
        <f t="shared" si="7"/>
        <v>0</v>
      </c>
      <c r="AR54" s="41">
        <f t="shared" si="7"/>
        <v>0</v>
      </c>
      <c r="AS54" s="41">
        <f t="shared" si="7"/>
        <v>0</v>
      </c>
      <c r="AT54" s="41">
        <f t="shared" si="7"/>
        <v>0</v>
      </c>
      <c r="AU54" s="41">
        <f t="shared" si="7"/>
        <v>0</v>
      </c>
      <c r="AV54" s="41">
        <f t="shared" si="7"/>
        <v>0</v>
      </c>
      <c r="AW54" s="41">
        <f t="shared" si="7"/>
        <v>0</v>
      </c>
      <c r="AX54" s="41">
        <f t="shared" si="7"/>
        <v>0</v>
      </c>
      <c r="AY54" s="41">
        <f t="shared" si="7"/>
        <v>0</v>
      </c>
      <c r="AZ54" s="41">
        <f t="shared" si="7"/>
        <v>0</v>
      </c>
      <c r="BA54" s="41">
        <f t="shared" si="7"/>
        <v>0</v>
      </c>
      <c r="BB54" s="41">
        <f t="shared" si="7"/>
        <v>0</v>
      </c>
      <c r="BC54" s="41">
        <f t="shared" si="7"/>
        <v>0</v>
      </c>
      <c r="BD54" s="41">
        <f t="shared" si="7"/>
        <v>0</v>
      </c>
      <c r="BE54" s="41">
        <f t="shared" si="7"/>
        <v>0</v>
      </c>
      <c r="BF54" s="41">
        <f t="shared" si="7"/>
        <v>0</v>
      </c>
      <c r="BG54" s="41">
        <f t="shared" si="7"/>
        <v>0</v>
      </c>
      <c r="BH54" s="41">
        <f t="shared" ref="BH54:CD54" si="8">BH47+BH48-BH49</f>
        <v>0</v>
      </c>
      <c r="BI54" s="41">
        <f t="shared" si="8"/>
        <v>0</v>
      </c>
      <c r="BJ54" s="41">
        <f t="shared" si="8"/>
        <v>0</v>
      </c>
      <c r="BK54" s="41">
        <f t="shared" si="8"/>
        <v>0</v>
      </c>
      <c r="BL54" s="41">
        <f t="shared" si="8"/>
        <v>0</v>
      </c>
      <c r="BM54" s="41">
        <f t="shared" si="8"/>
        <v>0</v>
      </c>
      <c r="BN54" s="41">
        <f t="shared" si="8"/>
        <v>0</v>
      </c>
      <c r="BO54" s="41">
        <f t="shared" si="8"/>
        <v>0</v>
      </c>
      <c r="BP54" s="41">
        <f t="shared" si="8"/>
        <v>0</v>
      </c>
      <c r="BQ54" s="41">
        <f t="shared" si="8"/>
        <v>0</v>
      </c>
      <c r="BR54" s="41">
        <f t="shared" si="8"/>
        <v>0</v>
      </c>
      <c r="BS54" s="41">
        <f t="shared" si="8"/>
        <v>0</v>
      </c>
      <c r="BT54" s="41">
        <f t="shared" si="8"/>
        <v>0</v>
      </c>
      <c r="BU54" s="41">
        <f t="shared" si="8"/>
        <v>0</v>
      </c>
      <c r="BV54" s="41">
        <f t="shared" si="8"/>
        <v>0</v>
      </c>
      <c r="BW54" s="41">
        <f t="shared" si="8"/>
        <v>0</v>
      </c>
      <c r="BX54" s="41">
        <f t="shared" si="8"/>
        <v>0</v>
      </c>
      <c r="BY54" s="41">
        <f t="shared" si="8"/>
        <v>0</v>
      </c>
      <c r="BZ54" s="41">
        <f t="shared" si="8"/>
        <v>0</v>
      </c>
      <c r="CA54" s="41">
        <f t="shared" si="8"/>
        <v>0</v>
      </c>
      <c r="CB54" s="41">
        <f t="shared" si="8"/>
        <v>0</v>
      </c>
      <c r="CC54" s="41">
        <f t="shared" si="8"/>
        <v>0</v>
      </c>
      <c r="CD54" s="41">
        <f t="shared" si="8"/>
        <v>0</v>
      </c>
    </row>
    <row r="55" spans="1:82" s="33" customFormat="1" ht="15" customHeight="1">
      <c r="A55" s="34" t="s">
        <v>1848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 t="s">
        <v>1849</v>
      </c>
      <c r="P55" s="34"/>
      <c r="Q55" s="34"/>
      <c r="R55" s="34"/>
      <c r="S55" s="34"/>
      <c r="T55" s="34" t="s">
        <v>148</v>
      </c>
      <c r="U55" s="34">
        <v>19</v>
      </c>
      <c r="V55" s="34" t="s">
        <v>153</v>
      </c>
      <c r="W55" s="34" t="s">
        <v>154</v>
      </c>
      <c r="X55" s="34" t="s">
        <v>155</v>
      </c>
      <c r="Y55" s="34"/>
      <c r="Z55" s="34" t="s">
        <v>156</v>
      </c>
      <c r="AA55" s="34" t="s">
        <v>1811</v>
      </c>
      <c r="AB55" s="41">
        <f t="shared" ref="AB55:BG55" si="9">SUM(AB40,AB42,AB41,AB43,AB44)-AB45</f>
        <v>0</v>
      </c>
      <c r="AC55" s="41">
        <f t="shared" si="9"/>
        <v>0</v>
      </c>
      <c r="AD55" s="41">
        <f t="shared" si="9"/>
        <v>0</v>
      </c>
      <c r="AE55" s="41">
        <f t="shared" si="9"/>
        <v>0</v>
      </c>
      <c r="AF55" s="41">
        <f t="shared" si="9"/>
        <v>0</v>
      </c>
      <c r="AG55" s="41">
        <f t="shared" si="9"/>
        <v>0</v>
      </c>
      <c r="AH55" s="41">
        <f t="shared" si="9"/>
        <v>0</v>
      </c>
      <c r="AI55" s="41">
        <f t="shared" si="9"/>
        <v>0</v>
      </c>
      <c r="AJ55" s="41">
        <f t="shared" si="9"/>
        <v>0</v>
      </c>
      <c r="AK55" s="41">
        <f t="shared" si="9"/>
        <v>0</v>
      </c>
      <c r="AL55" s="41">
        <f t="shared" si="9"/>
        <v>0</v>
      </c>
      <c r="AM55" s="41">
        <f t="shared" si="9"/>
        <v>0</v>
      </c>
      <c r="AN55" s="41">
        <f t="shared" si="9"/>
        <v>0</v>
      </c>
      <c r="AO55" s="41">
        <f t="shared" si="9"/>
        <v>0</v>
      </c>
      <c r="AP55" s="41">
        <f t="shared" si="9"/>
        <v>0</v>
      </c>
      <c r="AQ55" s="41">
        <f t="shared" si="9"/>
        <v>0</v>
      </c>
      <c r="AR55" s="41">
        <f t="shared" si="9"/>
        <v>0</v>
      </c>
      <c r="AS55" s="41">
        <f t="shared" si="9"/>
        <v>0</v>
      </c>
      <c r="AT55" s="41">
        <f t="shared" si="9"/>
        <v>0</v>
      </c>
      <c r="AU55" s="41">
        <f t="shared" si="9"/>
        <v>0</v>
      </c>
      <c r="AV55" s="41">
        <f t="shared" si="9"/>
        <v>0</v>
      </c>
      <c r="AW55" s="41">
        <f t="shared" si="9"/>
        <v>0</v>
      </c>
      <c r="AX55" s="41">
        <f t="shared" si="9"/>
        <v>0</v>
      </c>
      <c r="AY55" s="41">
        <f t="shared" si="9"/>
        <v>0</v>
      </c>
      <c r="AZ55" s="41">
        <f t="shared" si="9"/>
        <v>0</v>
      </c>
      <c r="BA55" s="41">
        <f t="shared" si="9"/>
        <v>0</v>
      </c>
      <c r="BB55" s="41">
        <f t="shared" si="9"/>
        <v>0</v>
      </c>
      <c r="BC55" s="41">
        <f t="shared" si="9"/>
        <v>0</v>
      </c>
      <c r="BD55" s="41">
        <f t="shared" si="9"/>
        <v>0</v>
      </c>
      <c r="BE55" s="41">
        <f t="shared" si="9"/>
        <v>0</v>
      </c>
      <c r="BF55" s="41">
        <f t="shared" si="9"/>
        <v>0</v>
      </c>
      <c r="BG55" s="41">
        <f t="shared" si="9"/>
        <v>0</v>
      </c>
      <c r="BH55" s="41">
        <f t="shared" ref="BH55:CD55" si="10">SUM(BH40,BH42,BH41,BH43,BH44)-BH45</f>
        <v>0</v>
      </c>
      <c r="BI55" s="41">
        <f t="shared" si="10"/>
        <v>0</v>
      </c>
      <c r="BJ55" s="41">
        <f t="shared" si="10"/>
        <v>0</v>
      </c>
      <c r="BK55" s="41">
        <f t="shared" si="10"/>
        <v>0</v>
      </c>
      <c r="BL55" s="41">
        <f t="shared" si="10"/>
        <v>0</v>
      </c>
      <c r="BM55" s="41">
        <f t="shared" si="10"/>
        <v>0</v>
      </c>
      <c r="BN55" s="41">
        <f t="shared" si="10"/>
        <v>0</v>
      </c>
      <c r="BO55" s="41">
        <f t="shared" si="10"/>
        <v>0</v>
      </c>
      <c r="BP55" s="41">
        <f t="shared" si="10"/>
        <v>0</v>
      </c>
      <c r="BQ55" s="41">
        <f t="shared" si="10"/>
        <v>0</v>
      </c>
      <c r="BR55" s="41">
        <f t="shared" si="10"/>
        <v>0</v>
      </c>
      <c r="BS55" s="41">
        <f t="shared" si="10"/>
        <v>0</v>
      </c>
      <c r="BT55" s="41">
        <f t="shared" si="10"/>
        <v>0</v>
      </c>
      <c r="BU55" s="41">
        <f t="shared" si="10"/>
        <v>0</v>
      </c>
      <c r="BV55" s="41">
        <f t="shared" si="10"/>
        <v>0</v>
      </c>
      <c r="BW55" s="41">
        <f t="shared" si="10"/>
        <v>0</v>
      </c>
      <c r="BX55" s="41">
        <f t="shared" si="10"/>
        <v>0</v>
      </c>
      <c r="BY55" s="41">
        <f t="shared" si="10"/>
        <v>0</v>
      </c>
      <c r="BZ55" s="41">
        <f t="shared" si="10"/>
        <v>0</v>
      </c>
      <c r="CA55" s="41">
        <f t="shared" si="10"/>
        <v>0</v>
      </c>
      <c r="CB55" s="41">
        <f t="shared" si="10"/>
        <v>0</v>
      </c>
      <c r="CC55" s="41">
        <f t="shared" si="10"/>
        <v>0</v>
      </c>
      <c r="CD55" s="41">
        <f t="shared" si="10"/>
        <v>0</v>
      </c>
    </row>
    <row r="56" spans="1:82" ht="15" customHeight="1"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82" ht="15" customHeight="1"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82" s="42" customFormat="1" ht="15" customHeight="1">
      <c r="A58" s="43" t="s">
        <v>1850</v>
      </c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 t="s">
        <v>1851</v>
      </c>
      <c r="P58" s="43"/>
      <c r="Q58" s="43"/>
      <c r="R58" s="43"/>
      <c r="S58" s="43"/>
      <c r="T58" s="43"/>
      <c r="U58" s="43">
        <v>19</v>
      </c>
      <c r="V58" s="43" t="s">
        <v>149</v>
      </c>
      <c r="W58" s="43"/>
      <c r="X58" s="43"/>
      <c r="Y58" s="43"/>
      <c r="Z58" s="43"/>
      <c r="AA58" s="43" t="s">
        <v>359</v>
      </c>
      <c r="AB58" s="44"/>
      <c r="AC58" s="44"/>
      <c r="AD58" s="44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4"/>
      <c r="BB58" s="44"/>
      <c r="BC58" s="44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44"/>
      <c r="BV58" s="45"/>
      <c r="BW58" s="45"/>
      <c r="BX58" s="45"/>
      <c r="BY58" s="45"/>
      <c r="BZ58" s="45"/>
      <c r="CA58" s="45"/>
      <c r="CB58" s="45"/>
      <c r="CC58" s="45"/>
      <c r="CD58" s="45"/>
    </row>
    <row r="59" spans="1:82" s="33" customFormat="1" ht="15" customHeight="1">
      <c r="A59" s="34" t="s">
        <v>1852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 t="s">
        <v>1853</v>
      </c>
      <c r="P59" s="34"/>
      <c r="Q59" s="34"/>
      <c r="R59" s="34"/>
      <c r="S59" s="34"/>
      <c r="T59" s="34"/>
      <c r="U59" s="34">
        <v>19</v>
      </c>
      <c r="V59" s="34" t="s">
        <v>153</v>
      </c>
      <c r="W59" s="34" t="s">
        <v>154</v>
      </c>
      <c r="X59" s="34" t="s">
        <v>362</v>
      </c>
      <c r="Y59" s="34"/>
      <c r="Z59" s="34" t="s">
        <v>156</v>
      </c>
      <c r="AA59" s="34" t="s">
        <v>1854</v>
      </c>
      <c r="AB59" s="40">
        <f t="shared" ref="AB59:BG59" si="11">AB12+AB13+AB15+AB14+AB16+AB17+AB18-AB20</f>
        <v>0</v>
      </c>
      <c r="AC59" s="41">
        <f t="shared" si="11"/>
        <v>0</v>
      </c>
      <c r="AD59" s="41">
        <f t="shared" si="11"/>
        <v>0</v>
      </c>
      <c r="AE59" s="41">
        <f t="shared" si="11"/>
        <v>0</v>
      </c>
      <c r="AF59" s="41">
        <f t="shared" si="11"/>
        <v>0</v>
      </c>
      <c r="AG59" s="41">
        <f t="shared" si="11"/>
        <v>0</v>
      </c>
      <c r="AH59" s="41">
        <f t="shared" si="11"/>
        <v>0</v>
      </c>
      <c r="AI59" s="41">
        <f t="shared" si="11"/>
        <v>0</v>
      </c>
      <c r="AJ59" s="41">
        <f t="shared" si="11"/>
        <v>0</v>
      </c>
      <c r="AK59" s="41">
        <f t="shared" si="11"/>
        <v>0</v>
      </c>
      <c r="AL59" s="41">
        <f t="shared" si="11"/>
        <v>0</v>
      </c>
      <c r="AM59" s="41">
        <f t="shared" si="11"/>
        <v>0</v>
      </c>
      <c r="AN59" s="41">
        <f t="shared" si="11"/>
        <v>0</v>
      </c>
      <c r="AO59" s="41">
        <f t="shared" si="11"/>
        <v>0</v>
      </c>
      <c r="AP59" s="41">
        <f t="shared" si="11"/>
        <v>0</v>
      </c>
      <c r="AQ59" s="41">
        <f t="shared" si="11"/>
        <v>0</v>
      </c>
      <c r="AR59" s="41">
        <f t="shared" si="11"/>
        <v>0</v>
      </c>
      <c r="AS59" s="41">
        <f t="shared" si="11"/>
        <v>0</v>
      </c>
      <c r="AT59" s="41">
        <f t="shared" si="11"/>
        <v>0</v>
      </c>
      <c r="AU59" s="41">
        <f t="shared" si="11"/>
        <v>0</v>
      </c>
      <c r="AV59" s="41">
        <f t="shared" si="11"/>
        <v>0</v>
      </c>
      <c r="AW59" s="41">
        <f t="shared" si="11"/>
        <v>0</v>
      </c>
      <c r="AX59" s="41">
        <f t="shared" si="11"/>
        <v>0</v>
      </c>
      <c r="AY59" s="41">
        <f t="shared" si="11"/>
        <v>0</v>
      </c>
      <c r="AZ59" s="41">
        <f t="shared" si="11"/>
        <v>0</v>
      </c>
      <c r="BA59" s="41">
        <f t="shared" si="11"/>
        <v>0</v>
      </c>
      <c r="BB59" s="41">
        <f t="shared" si="11"/>
        <v>0</v>
      </c>
      <c r="BC59" s="41">
        <f t="shared" si="11"/>
        <v>0</v>
      </c>
      <c r="BD59" s="41">
        <f t="shared" si="11"/>
        <v>0</v>
      </c>
      <c r="BE59" s="41">
        <f t="shared" si="11"/>
        <v>0</v>
      </c>
      <c r="BF59" s="41">
        <f t="shared" si="11"/>
        <v>0</v>
      </c>
      <c r="BG59" s="41">
        <f t="shared" si="11"/>
        <v>0</v>
      </c>
      <c r="BH59" s="41">
        <f t="shared" ref="BH59:CC59" si="12">BH12+BH13+BH15+BH14+BH16+BH17+BH18-BH20</f>
        <v>0</v>
      </c>
      <c r="BI59" s="41">
        <f t="shared" si="12"/>
        <v>0</v>
      </c>
      <c r="BJ59" s="41">
        <f t="shared" si="12"/>
        <v>0</v>
      </c>
      <c r="BK59" s="41">
        <f t="shared" si="12"/>
        <v>0</v>
      </c>
      <c r="BL59" s="41">
        <f t="shared" si="12"/>
        <v>0</v>
      </c>
      <c r="BM59" s="41">
        <f t="shared" si="12"/>
        <v>0</v>
      </c>
      <c r="BN59" s="41">
        <f t="shared" si="12"/>
        <v>0</v>
      </c>
      <c r="BO59" s="41">
        <f t="shared" si="12"/>
        <v>0</v>
      </c>
      <c r="BP59" s="41">
        <f t="shared" si="12"/>
        <v>0</v>
      </c>
      <c r="BQ59" s="41">
        <f t="shared" si="12"/>
        <v>0</v>
      </c>
      <c r="BR59" s="41">
        <f t="shared" si="12"/>
        <v>0</v>
      </c>
      <c r="BS59" s="41">
        <f t="shared" si="12"/>
        <v>0</v>
      </c>
      <c r="BT59" s="41">
        <f t="shared" si="12"/>
        <v>0</v>
      </c>
      <c r="BU59" s="41">
        <f t="shared" si="12"/>
        <v>0</v>
      </c>
      <c r="BV59" s="41">
        <f t="shared" si="12"/>
        <v>0</v>
      </c>
      <c r="BW59" s="41">
        <f t="shared" si="12"/>
        <v>0</v>
      </c>
      <c r="BX59" s="41">
        <f t="shared" si="12"/>
        <v>0</v>
      </c>
      <c r="BY59" s="41">
        <f t="shared" si="12"/>
        <v>0</v>
      </c>
      <c r="BZ59" s="41">
        <f t="shared" si="12"/>
        <v>0</v>
      </c>
      <c r="CA59" s="41">
        <f t="shared" si="12"/>
        <v>0</v>
      </c>
      <c r="CB59" s="41">
        <f t="shared" si="12"/>
        <v>0</v>
      </c>
      <c r="CC59" s="41">
        <f t="shared" si="12"/>
        <v>0</v>
      </c>
      <c r="CD59" s="45"/>
    </row>
    <row r="60" spans="1:82" s="33" customFormat="1" ht="15" customHeight="1">
      <c r="A60" s="34" t="s">
        <v>1855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 t="s">
        <v>1856</v>
      </c>
      <c r="P60" s="34"/>
      <c r="Q60" s="34"/>
      <c r="R60" s="34"/>
      <c r="S60" s="34"/>
      <c r="T60" s="34"/>
      <c r="U60" s="34">
        <v>19</v>
      </c>
      <c r="V60" s="34" t="s">
        <v>153</v>
      </c>
      <c r="W60" s="34" t="s">
        <v>154</v>
      </c>
      <c r="X60" s="34" t="s">
        <v>362</v>
      </c>
      <c r="Y60" s="34"/>
      <c r="Z60" s="34" t="s">
        <v>156</v>
      </c>
      <c r="AA60" s="34" t="s">
        <v>1857</v>
      </c>
      <c r="AB60" s="41">
        <f t="shared" ref="AB60:AX60" si="13">AB22+AB33+AB34+AB35+AB32+AB23+AB24+AB25+AB26+AB27+AB29+AB30+AB31-AB36</f>
        <v>0</v>
      </c>
      <c r="AC60" s="41">
        <f t="shared" si="13"/>
        <v>0</v>
      </c>
      <c r="AD60" s="41">
        <f t="shared" si="13"/>
        <v>0</v>
      </c>
      <c r="AE60" s="41">
        <f t="shared" si="13"/>
        <v>0</v>
      </c>
      <c r="AF60" s="41">
        <f t="shared" si="13"/>
        <v>0</v>
      </c>
      <c r="AG60" s="41">
        <f t="shared" si="13"/>
        <v>0</v>
      </c>
      <c r="AH60" s="41">
        <f t="shared" si="13"/>
        <v>0</v>
      </c>
      <c r="AI60" s="41">
        <f t="shared" si="13"/>
        <v>0</v>
      </c>
      <c r="AJ60" s="41">
        <f t="shared" si="13"/>
        <v>0</v>
      </c>
      <c r="AK60" s="41">
        <f t="shared" si="13"/>
        <v>0</v>
      </c>
      <c r="AL60" s="41">
        <f t="shared" si="13"/>
        <v>0</v>
      </c>
      <c r="AM60" s="41">
        <f t="shared" si="13"/>
        <v>0</v>
      </c>
      <c r="AN60" s="41">
        <f t="shared" si="13"/>
        <v>0</v>
      </c>
      <c r="AO60" s="41">
        <f t="shared" si="13"/>
        <v>0</v>
      </c>
      <c r="AP60" s="41">
        <f t="shared" si="13"/>
        <v>0</v>
      </c>
      <c r="AQ60" s="41">
        <f t="shared" si="13"/>
        <v>0</v>
      </c>
      <c r="AR60" s="41">
        <f t="shared" si="13"/>
        <v>0</v>
      </c>
      <c r="AS60" s="41">
        <f t="shared" si="13"/>
        <v>0</v>
      </c>
      <c r="AT60" s="41">
        <f t="shared" si="13"/>
        <v>0</v>
      </c>
      <c r="AU60" s="41">
        <f t="shared" si="13"/>
        <v>0</v>
      </c>
      <c r="AV60" s="41">
        <f t="shared" si="13"/>
        <v>0</v>
      </c>
      <c r="AW60" s="41">
        <f t="shared" si="13"/>
        <v>0</v>
      </c>
      <c r="AX60" s="41">
        <f t="shared" si="13"/>
        <v>0</v>
      </c>
      <c r="AY60" s="41">
        <f>AY22+AY33+AY34+AY35+AY32+AY23+AY24+AY25+AY26+AY27+AY29+AY30+AY31-AY36+AY28</f>
        <v>0</v>
      </c>
      <c r="AZ60" s="41">
        <f>AZ22+AZ33+AZ34+AZ35+AZ32+AZ23+AZ24+AZ25+AZ26+AZ27+AZ29+AZ30+AZ31-AZ36+AZ28</f>
        <v>0</v>
      </c>
      <c r="BA60" s="41">
        <f t="shared" ref="BA60:BS60" si="14">BA22+BA33+BA34+BA35+BA32+BA23+BA24+BA25+BA26+BA27+BA29+BA30+BA31-BA36</f>
        <v>0</v>
      </c>
      <c r="BB60" s="41">
        <f t="shared" si="14"/>
        <v>0</v>
      </c>
      <c r="BC60" s="41">
        <f t="shared" si="14"/>
        <v>0</v>
      </c>
      <c r="BD60" s="41">
        <f t="shared" si="14"/>
        <v>-3849</v>
      </c>
      <c r="BE60" s="41">
        <f t="shared" si="14"/>
        <v>0</v>
      </c>
      <c r="BF60" s="41">
        <f t="shared" si="14"/>
        <v>0</v>
      </c>
      <c r="BG60" s="41">
        <f t="shared" si="14"/>
        <v>0</v>
      </c>
      <c r="BH60" s="41">
        <f t="shared" si="14"/>
        <v>0</v>
      </c>
      <c r="BI60" s="41">
        <f t="shared" si="14"/>
        <v>0</v>
      </c>
      <c r="BJ60" s="41">
        <f t="shared" si="14"/>
        <v>0</v>
      </c>
      <c r="BK60" s="41">
        <f t="shared" si="14"/>
        <v>0</v>
      </c>
      <c r="BL60" s="41">
        <f t="shared" si="14"/>
        <v>0</v>
      </c>
      <c r="BM60" s="41">
        <f t="shared" si="14"/>
        <v>0</v>
      </c>
      <c r="BN60" s="41">
        <f t="shared" si="14"/>
        <v>0</v>
      </c>
      <c r="BO60" s="41">
        <f t="shared" si="14"/>
        <v>0</v>
      </c>
      <c r="BP60" s="41">
        <f t="shared" si="14"/>
        <v>0</v>
      </c>
      <c r="BQ60" s="41">
        <f t="shared" si="14"/>
        <v>0</v>
      </c>
      <c r="BR60" s="41">
        <f t="shared" si="14"/>
        <v>0</v>
      </c>
      <c r="BS60" s="41">
        <f t="shared" si="14"/>
        <v>0</v>
      </c>
      <c r="BT60" s="41">
        <f>BT22+BT33+BT34+BT35+BT32+BT23+BT24+BT25+BT26+BT27+BT29+BT30+BT31-BT36+BT28</f>
        <v>0</v>
      </c>
      <c r="BU60" s="41">
        <f t="shared" ref="BU60:CC60" si="15">BU22+BU33+BU34+BU35+BU32+BU23+BU24+BU25+BU26+BU27+BU29+BU30+BU31-BU36</f>
        <v>0</v>
      </c>
      <c r="BV60" s="41">
        <f t="shared" si="15"/>
        <v>0</v>
      </c>
      <c r="BW60" s="41">
        <f t="shared" si="15"/>
        <v>0</v>
      </c>
      <c r="BX60" s="41">
        <f t="shared" si="15"/>
        <v>0</v>
      </c>
      <c r="BY60" s="41">
        <f t="shared" si="15"/>
        <v>0</v>
      </c>
      <c r="BZ60" s="41">
        <f t="shared" si="15"/>
        <v>0</v>
      </c>
      <c r="CA60" s="41">
        <f t="shared" si="15"/>
        <v>0</v>
      </c>
      <c r="CB60" s="41">
        <f t="shared" si="15"/>
        <v>0</v>
      </c>
      <c r="CC60" s="41">
        <f t="shared" si="15"/>
        <v>0</v>
      </c>
      <c r="CD60" s="45"/>
    </row>
    <row r="61" spans="1:82" s="33" customFormat="1" ht="15" customHeight="1">
      <c r="A61" s="34" t="s">
        <v>1858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 t="s">
        <v>1859</v>
      </c>
      <c r="P61" s="34"/>
      <c r="Q61" s="34"/>
      <c r="R61" s="34"/>
      <c r="S61" s="34"/>
      <c r="T61" s="34"/>
      <c r="U61" s="34">
        <v>19</v>
      </c>
      <c r="V61" s="34" t="s">
        <v>153</v>
      </c>
      <c r="W61" s="34" t="s">
        <v>154</v>
      </c>
      <c r="X61" s="34" t="s">
        <v>362</v>
      </c>
      <c r="Y61" s="34"/>
      <c r="Z61" s="34" t="s">
        <v>156</v>
      </c>
      <c r="AA61" s="34" t="s">
        <v>1860</v>
      </c>
      <c r="AB61" s="40">
        <f t="shared" ref="AB61:BG61" si="16">AB40+AB42+AB41+AB43+AB44-AB45</f>
        <v>0</v>
      </c>
      <c r="AC61" s="41">
        <f t="shared" si="16"/>
        <v>0</v>
      </c>
      <c r="AD61" s="41">
        <f t="shared" si="16"/>
        <v>0</v>
      </c>
      <c r="AE61" s="41">
        <f t="shared" si="16"/>
        <v>0</v>
      </c>
      <c r="AF61" s="41">
        <f t="shared" si="16"/>
        <v>0</v>
      </c>
      <c r="AG61" s="41">
        <f t="shared" si="16"/>
        <v>0</v>
      </c>
      <c r="AH61" s="41">
        <f t="shared" si="16"/>
        <v>0</v>
      </c>
      <c r="AI61" s="41">
        <f t="shared" si="16"/>
        <v>0</v>
      </c>
      <c r="AJ61" s="41">
        <f t="shared" si="16"/>
        <v>0</v>
      </c>
      <c r="AK61" s="41">
        <f t="shared" si="16"/>
        <v>0</v>
      </c>
      <c r="AL61" s="41">
        <f t="shared" si="16"/>
        <v>0</v>
      </c>
      <c r="AM61" s="41">
        <f t="shared" si="16"/>
        <v>0</v>
      </c>
      <c r="AN61" s="41">
        <f t="shared" si="16"/>
        <v>0</v>
      </c>
      <c r="AO61" s="41">
        <f t="shared" si="16"/>
        <v>0</v>
      </c>
      <c r="AP61" s="41">
        <f t="shared" si="16"/>
        <v>0</v>
      </c>
      <c r="AQ61" s="41">
        <f t="shared" si="16"/>
        <v>0</v>
      </c>
      <c r="AR61" s="41">
        <f t="shared" si="16"/>
        <v>0</v>
      </c>
      <c r="AS61" s="41">
        <f t="shared" si="16"/>
        <v>0</v>
      </c>
      <c r="AT61" s="41">
        <f t="shared" si="16"/>
        <v>0</v>
      </c>
      <c r="AU61" s="41">
        <f t="shared" si="16"/>
        <v>0</v>
      </c>
      <c r="AV61" s="41">
        <f t="shared" si="16"/>
        <v>0</v>
      </c>
      <c r="AW61" s="41">
        <f t="shared" si="16"/>
        <v>0</v>
      </c>
      <c r="AX61" s="41">
        <f t="shared" si="16"/>
        <v>0</v>
      </c>
      <c r="AY61" s="41">
        <f t="shared" si="16"/>
        <v>0</v>
      </c>
      <c r="AZ61" s="41">
        <f t="shared" si="16"/>
        <v>0</v>
      </c>
      <c r="BA61" s="41">
        <f t="shared" si="16"/>
        <v>0</v>
      </c>
      <c r="BB61" s="41">
        <f t="shared" si="16"/>
        <v>0</v>
      </c>
      <c r="BC61" s="41">
        <f t="shared" si="16"/>
        <v>0</v>
      </c>
      <c r="BD61" s="41">
        <f t="shared" si="16"/>
        <v>0</v>
      </c>
      <c r="BE61" s="41">
        <f t="shared" si="16"/>
        <v>0</v>
      </c>
      <c r="BF61" s="41">
        <f t="shared" si="16"/>
        <v>0</v>
      </c>
      <c r="BG61" s="41">
        <f t="shared" si="16"/>
        <v>0</v>
      </c>
      <c r="BH61" s="41">
        <f t="shared" ref="BH61:CC61" si="17">BH40+BH42+BH41+BH43+BH44-BH45</f>
        <v>0</v>
      </c>
      <c r="BI61" s="41">
        <f t="shared" si="17"/>
        <v>0</v>
      </c>
      <c r="BJ61" s="41">
        <f t="shared" si="17"/>
        <v>0</v>
      </c>
      <c r="BK61" s="41">
        <f t="shared" si="17"/>
        <v>0</v>
      </c>
      <c r="BL61" s="41">
        <f t="shared" si="17"/>
        <v>0</v>
      </c>
      <c r="BM61" s="41">
        <f t="shared" si="17"/>
        <v>0</v>
      </c>
      <c r="BN61" s="41">
        <f t="shared" si="17"/>
        <v>0</v>
      </c>
      <c r="BO61" s="41">
        <f t="shared" si="17"/>
        <v>0</v>
      </c>
      <c r="BP61" s="41">
        <f t="shared" si="17"/>
        <v>0</v>
      </c>
      <c r="BQ61" s="41">
        <f t="shared" si="17"/>
        <v>0</v>
      </c>
      <c r="BR61" s="41">
        <f t="shared" si="17"/>
        <v>0</v>
      </c>
      <c r="BS61" s="41">
        <f t="shared" si="17"/>
        <v>0</v>
      </c>
      <c r="BT61" s="41">
        <f t="shared" si="17"/>
        <v>0</v>
      </c>
      <c r="BU61" s="41">
        <f t="shared" si="17"/>
        <v>0</v>
      </c>
      <c r="BV61" s="41">
        <f t="shared" si="17"/>
        <v>0</v>
      </c>
      <c r="BW61" s="41">
        <f t="shared" si="17"/>
        <v>0</v>
      </c>
      <c r="BX61" s="41">
        <f t="shared" si="17"/>
        <v>0</v>
      </c>
      <c r="BY61" s="41">
        <f t="shared" si="17"/>
        <v>0</v>
      </c>
      <c r="BZ61" s="41">
        <f t="shared" si="17"/>
        <v>0</v>
      </c>
      <c r="CA61" s="41">
        <f t="shared" si="17"/>
        <v>0</v>
      </c>
      <c r="CB61" s="41">
        <f t="shared" si="17"/>
        <v>0</v>
      </c>
      <c r="CC61" s="41">
        <f t="shared" si="17"/>
        <v>0</v>
      </c>
      <c r="CD61" s="45"/>
    </row>
    <row r="62" spans="1:82" ht="15" customHeight="1"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206"/>
      <c r="BR62" s="206"/>
      <c r="BS62" s="206"/>
      <c r="BT62" s="206"/>
    </row>
    <row r="63" spans="1:82" ht="15" customHeight="1"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82" ht="15" customHeight="1"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53:72" ht="15" customHeight="1"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53:72" ht="15" customHeight="1"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53:72" ht="15" customHeight="1"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53:72" ht="15" customHeight="1"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53:72" ht="15" customHeight="1"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53:72" ht="15" customHeight="1"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53:72" ht="15" customHeight="1"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53:72" ht="15" customHeight="1"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53:72" ht="15" customHeight="1"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53:72" ht="15" customHeight="1"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53:72" ht="15" customHeight="1"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spans="53:72" ht="15" customHeight="1"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spans="53:72" ht="15" customHeight="1"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spans="53:72" ht="15" customHeight="1"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spans="53:72" ht="15" customHeight="1"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spans="53:72" ht="15" customHeight="1"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 spans="53:72" ht="15" customHeight="1"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spans="53:72" ht="15" customHeight="1"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spans="53:72" ht="15" customHeight="1"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spans="53:72" ht="15" customHeight="1"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 spans="53:72" ht="15" customHeight="1"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spans="53:72" ht="15" customHeight="1"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98"/>
  <sheetViews>
    <sheetView workbookViewId="0">
      <pane xSplit="27" ySplit="10" topLeftCell="AB11" activePane="bottomRight" state="frozen"/>
      <selection pane="topRight" activeCell="AB1" sqref="AB1"/>
      <selection pane="bottomLeft" activeCell="A11" sqref="A11"/>
      <selection pane="bottomRight" activeCell="A9" sqref="A9:XFD9"/>
    </sheetView>
  </sheetViews>
  <sheetFormatPr defaultColWidth="8.85546875" defaultRowHeight="15" customHeight="1" outlineLevelRow="1" outlineLevelCol="1"/>
  <cols>
    <col min="1" max="1" width="16.28515625" customWidth="1"/>
    <col min="2" max="2" width="10.28515625" customWidth="1" outlineLevel="1"/>
    <col min="3" max="3" width="14.7109375" customWidth="1" outlineLevel="1"/>
    <col min="4" max="14" width="8.85546875" outlineLevel="1"/>
    <col min="15" max="15" width="12.85546875" customWidth="1" outlineLevel="1"/>
    <col min="16" max="21" width="8.85546875" outlineLevel="1"/>
    <col min="22" max="23" width="12.85546875" customWidth="1" outlineLevel="1"/>
    <col min="24" max="26" width="8.85546875" outlineLevel="1"/>
    <col min="27" max="27" width="35.7109375" customWidth="1"/>
    <col min="28" max="31" width="12.85546875" customWidth="1" outlineLevel="1"/>
    <col min="32" max="32" width="12.85546875" customWidth="1"/>
    <col min="33" max="36" width="12.85546875" customWidth="1" outlineLevel="1"/>
    <col min="37" max="37" width="12.85546875" customWidth="1"/>
    <col min="38" max="41" width="12.85546875" customWidth="1" outlineLevel="1"/>
    <col min="42" max="42" width="12.85546875" customWidth="1"/>
    <col min="43" max="46" width="12.85546875" customWidth="1" outlineLevel="1"/>
    <col min="47" max="47" width="12.85546875" customWidth="1"/>
    <col min="48" max="51" width="12.85546875" customWidth="1" outlineLevel="1"/>
    <col min="52" max="52" width="12.85546875" customWidth="1"/>
    <col min="53" max="55" width="12.85546875" style="46" customWidth="1" outlineLevel="1"/>
    <col min="56" max="56" width="12.85546875" style="46" customWidth="1"/>
    <col min="57" max="59" width="12.85546875" style="46" customWidth="1" outlineLevel="1"/>
    <col min="60" max="60" width="12.85546875" style="46" customWidth="1"/>
    <col min="61" max="63" width="12.85546875" style="46" customWidth="1" outlineLevel="1"/>
    <col min="64" max="64" width="12.85546875" style="46" customWidth="1"/>
    <col min="65" max="67" width="12.85546875" style="46" customWidth="1" outlineLevel="1"/>
    <col min="68" max="68" width="12.85546875" style="46" customWidth="1"/>
    <col min="69" max="71" width="12.85546875" style="46" customWidth="1" outlineLevel="1"/>
    <col min="72" max="72" width="12.85546875" style="46" customWidth="1"/>
    <col min="73" max="73" width="12.85546875" customWidth="1" outlineLevel="1"/>
    <col min="74" max="74" width="12.85546875" hidden="1" customWidth="1"/>
    <col min="75" max="75" width="12.85546875" customWidth="1" outlineLevel="1"/>
    <col min="76" max="76" width="12.85546875" hidden="1" customWidth="1"/>
    <col min="77" max="77" width="12.85546875" customWidth="1" outlineLevel="1"/>
    <col min="78" max="78" width="12.85546875" hidden="1" customWidth="1"/>
    <col min="79" max="79" width="12.85546875" customWidth="1" outlineLevel="1"/>
    <col min="80" max="80" width="12.85546875" hidden="1" customWidth="1"/>
    <col min="81" max="81" width="12.85546875" customWidth="1" outlineLevel="1"/>
    <col min="82" max="82" width="12.85546875" hidden="1" customWidth="1"/>
  </cols>
  <sheetData>
    <row r="1" spans="1:84" ht="15" hidden="1" customHeight="1"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84" ht="15" hidden="1" customHeight="1"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84" ht="15" hidden="1" customHeight="1"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84" ht="15" hidden="1" customHeight="1"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84" ht="15" hidden="1" customHeight="1">
      <c r="AB5" s="4" t="s">
        <v>8</v>
      </c>
      <c r="AC5" s="4" t="s">
        <v>9</v>
      </c>
      <c r="AD5" s="4" t="s">
        <v>10</v>
      </c>
      <c r="AE5" s="4" t="s">
        <v>11</v>
      </c>
      <c r="AF5" s="4" t="s">
        <v>8</v>
      </c>
      <c r="AG5" s="4" t="s">
        <v>12</v>
      </c>
      <c r="AH5" s="4" t="s">
        <v>13</v>
      </c>
      <c r="AI5" s="4" t="s">
        <v>14</v>
      </c>
      <c r="AJ5" s="4" t="s">
        <v>15</v>
      </c>
      <c r="AK5" s="4" t="s">
        <v>12</v>
      </c>
      <c r="AL5" s="4" t="s">
        <v>16</v>
      </c>
      <c r="AM5" s="4" t="s">
        <v>17</v>
      </c>
      <c r="AN5" s="4" t="s">
        <v>18</v>
      </c>
      <c r="AO5" s="4" t="s">
        <v>19</v>
      </c>
      <c r="AP5" s="4" t="s">
        <v>16</v>
      </c>
      <c r="AQ5" s="4" t="s">
        <v>20</v>
      </c>
      <c r="AR5" s="4" t="s">
        <v>21</v>
      </c>
      <c r="AS5" s="4" t="s">
        <v>22</v>
      </c>
      <c r="AT5" s="4" t="s">
        <v>23</v>
      </c>
      <c r="AU5" s="4" t="s">
        <v>20</v>
      </c>
      <c r="AV5" s="4" t="s">
        <v>24</v>
      </c>
      <c r="AW5" s="4" t="s">
        <v>25</v>
      </c>
      <c r="AX5" s="4" t="s">
        <v>26</v>
      </c>
      <c r="AY5" s="4" t="s">
        <v>27</v>
      </c>
      <c r="AZ5" s="4" t="s">
        <v>24</v>
      </c>
      <c r="BA5" s="5" t="s">
        <v>8</v>
      </c>
      <c r="BB5" s="5" t="s">
        <v>8</v>
      </c>
      <c r="BC5" s="5" t="s">
        <v>8</v>
      </c>
      <c r="BD5" s="5" t="s">
        <v>8</v>
      </c>
      <c r="BE5" s="5" t="s">
        <v>12</v>
      </c>
      <c r="BF5" s="5" t="s">
        <v>12</v>
      </c>
      <c r="BG5" s="5" t="s">
        <v>12</v>
      </c>
      <c r="BH5" s="5" t="s">
        <v>12</v>
      </c>
      <c r="BI5" s="5" t="s">
        <v>16</v>
      </c>
      <c r="BJ5" s="5" t="s">
        <v>16</v>
      </c>
      <c r="BK5" s="5" t="s">
        <v>16</v>
      </c>
      <c r="BL5" s="5" t="s">
        <v>16</v>
      </c>
      <c r="BM5" s="5" t="s">
        <v>20</v>
      </c>
      <c r="BN5" s="5" t="s">
        <v>20</v>
      </c>
      <c r="BO5" s="5" t="s">
        <v>20</v>
      </c>
      <c r="BP5" s="5" t="s">
        <v>20</v>
      </c>
      <c r="BQ5" s="5" t="s">
        <v>24</v>
      </c>
      <c r="BR5" s="5" t="s">
        <v>24</v>
      </c>
      <c r="BS5" s="5" t="s">
        <v>24</v>
      </c>
      <c r="BT5" s="5" t="s">
        <v>24</v>
      </c>
      <c r="BU5" s="4" t="s">
        <v>8</v>
      </c>
      <c r="BV5" s="4" t="s">
        <v>10</v>
      </c>
      <c r="BW5" s="4" t="s">
        <v>12</v>
      </c>
      <c r="BX5" s="4" t="s">
        <v>14</v>
      </c>
      <c r="BY5" s="4" t="s">
        <v>16</v>
      </c>
      <c r="BZ5" s="4" t="s">
        <v>18</v>
      </c>
      <c r="CA5" s="4" t="s">
        <v>20</v>
      </c>
      <c r="CB5" s="4" t="s">
        <v>22</v>
      </c>
      <c r="CC5" s="4" t="s">
        <v>24</v>
      </c>
      <c r="CD5" s="4" t="s">
        <v>26</v>
      </c>
    </row>
    <row r="6" spans="1:84" ht="15" hidden="1" customHeight="1">
      <c r="AB6" s="4" t="s">
        <v>28</v>
      </c>
      <c r="AC6" s="4" t="s">
        <v>28</v>
      </c>
      <c r="AD6" s="4" t="s">
        <v>28</v>
      </c>
      <c r="AE6" s="4" t="s">
        <v>28</v>
      </c>
      <c r="AF6" t="s">
        <v>29</v>
      </c>
      <c r="AG6" s="4" t="s">
        <v>28</v>
      </c>
      <c r="AH6" s="4" t="s">
        <v>28</v>
      </c>
      <c r="AI6" s="4" t="s">
        <v>28</v>
      </c>
      <c r="AJ6" s="4" t="s">
        <v>28</v>
      </c>
      <c r="AK6" t="s">
        <v>29</v>
      </c>
      <c r="AL6" s="4" t="s">
        <v>28</v>
      </c>
      <c r="AM6" s="4" t="s">
        <v>28</v>
      </c>
      <c r="AN6" s="4" t="s">
        <v>28</v>
      </c>
      <c r="AO6" s="4" t="s">
        <v>28</v>
      </c>
      <c r="AP6" t="s">
        <v>29</v>
      </c>
      <c r="AQ6" s="4" t="s">
        <v>28</v>
      </c>
      <c r="AR6" s="4" t="s">
        <v>28</v>
      </c>
      <c r="AS6" s="4" t="s">
        <v>28</v>
      </c>
      <c r="AT6" s="4" t="s">
        <v>28</v>
      </c>
      <c r="AU6" t="s">
        <v>29</v>
      </c>
      <c r="AV6" s="4" t="s">
        <v>28</v>
      </c>
      <c r="AW6" s="4" t="s">
        <v>28</v>
      </c>
      <c r="AX6" s="4" t="s">
        <v>28</v>
      </c>
      <c r="AY6" s="4" t="s">
        <v>28</v>
      </c>
      <c r="AZ6" t="s">
        <v>29</v>
      </c>
      <c r="BA6" s="1" t="s">
        <v>30</v>
      </c>
      <c r="BB6" s="1" t="s">
        <v>30</v>
      </c>
      <c r="BC6" s="1" t="s">
        <v>30</v>
      </c>
      <c r="BD6" s="1" t="s">
        <v>30</v>
      </c>
      <c r="BE6" s="1" t="s">
        <v>30</v>
      </c>
      <c r="BF6" s="1" t="s">
        <v>30</v>
      </c>
      <c r="BG6" s="1" t="s">
        <v>30</v>
      </c>
      <c r="BH6" s="1" t="s">
        <v>30</v>
      </c>
      <c r="BI6" s="1" t="s">
        <v>30</v>
      </c>
      <c r="BJ6" s="1" t="s">
        <v>30</v>
      </c>
      <c r="BK6" s="1" t="s">
        <v>30</v>
      </c>
      <c r="BL6" s="1" t="s">
        <v>30</v>
      </c>
      <c r="BM6" s="1" t="s">
        <v>30</v>
      </c>
      <c r="BN6" s="1" t="s">
        <v>30</v>
      </c>
      <c r="BO6" s="1" t="s">
        <v>30</v>
      </c>
      <c r="BP6" s="1" t="s">
        <v>30</v>
      </c>
      <c r="BQ6" s="1" t="s">
        <v>30</v>
      </c>
      <c r="BR6" s="1" t="s">
        <v>30</v>
      </c>
      <c r="BS6" s="1" t="s">
        <v>30</v>
      </c>
      <c r="BT6" s="1" t="s">
        <v>30</v>
      </c>
      <c r="BU6" t="s">
        <v>31</v>
      </c>
      <c r="BV6" t="s">
        <v>31</v>
      </c>
      <c r="BW6" t="s">
        <v>31</v>
      </c>
      <c r="BX6" t="s">
        <v>31</v>
      </c>
      <c r="BY6" t="s">
        <v>31</v>
      </c>
      <c r="BZ6" t="s">
        <v>31</v>
      </c>
      <c r="CA6" t="s">
        <v>31</v>
      </c>
      <c r="CB6" t="s">
        <v>31</v>
      </c>
      <c r="CC6" t="s">
        <v>31</v>
      </c>
      <c r="CD6" t="s">
        <v>31</v>
      </c>
    </row>
    <row r="7" spans="1:84" ht="15" hidden="1" customHeight="1">
      <c r="AB7" s="4">
        <v>3073</v>
      </c>
      <c r="AC7" s="4">
        <v>3074</v>
      </c>
      <c r="AD7" s="4">
        <v>3075</v>
      </c>
      <c r="AE7" s="4">
        <v>3076</v>
      </c>
      <c r="AF7">
        <v>1019</v>
      </c>
      <c r="AG7" s="4">
        <v>3077</v>
      </c>
      <c r="AH7" s="4">
        <v>3078</v>
      </c>
      <c r="AI7" s="4">
        <v>3079</v>
      </c>
      <c r="AJ7" s="4">
        <v>3080</v>
      </c>
      <c r="AK7">
        <v>1020</v>
      </c>
      <c r="AL7" s="4">
        <v>3081</v>
      </c>
      <c r="AM7" s="4">
        <v>3082</v>
      </c>
      <c r="AN7" s="4">
        <v>3083</v>
      </c>
      <c r="AO7" s="4">
        <v>3084</v>
      </c>
      <c r="AP7">
        <v>1021</v>
      </c>
      <c r="AQ7" s="4">
        <v>3085</v>
      </c>
      <c r="AR7" s="4">
        <v>3086</v>
      </c>
      <c r="AS7" s="4">
        <v>3087</v>
      </c>
      <c r="AT7" s="4">
        <v>3088</v>
      </c>
      <c r="AU7">
        <v>1022</v>
      </c>
      <c r="AV7" s="4">
        <v>3089</v>
      </c>
      <c r="AW7" s="4">
        <v>3090</v>
      </c>
      <c r="AX7" s="4">
        <v>3091</v>
      </c>
      <c r="AY7" s="4">
        <v>3092</v>
      </c>
      <c r="AZ7">
        <v>1023</v>
      </c>
      <c r="BA7" s="1">
        <v>4073</v>
      </c>
      <c r="BB7" s="1">
        <v>4074</v>
      </c>
      <c r="BC7" s="1">
        <v>4075</v>
      </c>
      <c r="BD7" s="1">
        <v>4076</v>
      </c>
      <c r="BE7" s="1">
        <v>4077</v>
      </c>
      <c r="BF7" s="1">
        <v>4078</v>
      </c>
      <c r="BG7" s="1">
        <v>4079</v>
      </c>
      <c r="BH7" s="1">
        <v>4080</v>
      </c>
      <c r="BI7" s="1">
        <v>4081</v>
      </c>
      <c r="BJ7" s="1">
        <v>4082</v>
      </c>
      <c r="BK7" s="1">
        <v>4083</v>
      </c>
      <c r="BL7" s="1">
        <v>4084</v>
      </c>
      <c r="BM7" s="1">
        <v>4085</v>
      </c>
      <c r="BN7" s="1">
        <v>4086</v>
      </c>
      <c r="BO7" s="1">
        <v>4087</v>
      </c>
      <c r="BP7" s="1">
        <v>4088</v>
      </c>
      <c r="BQ7" s="1">
        <v>4089</v>
      </c>
      <c r="BR7" s="1">
        <v>4090</v>
      </c>
      <c r="BS7" s="1">
        <v>4091</v>
      </c>
      <c r="BT7" s="1">
        <v>4092</v>
      </c>
      <c r="BU7">
        <v>2037</v>
      </c>
      <c r="BV7">
        <v>2038</v>
      </c>
      <c r="BW7">
        <v>2039</v>
      </c>
      <c r="BX7">
        <v>2040</v>
      </c>
      <c r="BY7">
        <v>2041</v>
      </c>
      <c r="BZ7">
        <v>2042</v>
      </c>
      <c r="CA7">
        <v>2043</v>
      </c>
      <c r="CB7">
        <v>2044</v>
      </c>
      <c r="CC7">
        <v>2045</v>
      </c>
      <c r="CD7">
        <v>2046</v>
      </c>
    </row>
    <row r="8" spans="1:84" ht="15" customHeight="1">
      <c r="A8" s="6" t="s">
        <v>32</v>
      </c>
      <c r="B8" s="6" t="s">
        <v>33</v>
      </c>
      <c r="C8" s="6" t="s">
        <v>34</v>
      </c>
      <c r="D8" s="6" t="s">
        <v>35</v>
      </c>
      <c r="E8" s="6" t="s">
        <v>36</v>
      </c>
      <c r="F8" s="6" t="s">
        <v>37</v>
      </c>
      <c r="H8" s="6" t="s">
        <v>38</v>
      </c>
      <c r="J8" s="6" t="s">
        <v>39</v>
      </c>
      <c r="L8" s="6" t="s">
        <v>40</v>
      </c>
      <c r="M8" s="6" t="s">
        <v>41</v>
      </c>
      <c r="N8" s="6" t="s">
        <v>42</v>
      </c>
      <c r="O8" s="6" t="s">
        <v>43</v>
      </c>
      <c r="P8" s="6" t="s">
        <v>44</v>
      </c>
      <c r="Q8" s="6" t="s">
        <v>45</v>
      </c>
      <c r="R8" s="6" t="s">
        <v>46</v>
      </c>
      <c r="S8" s="6" t="s">
        <v>47</v>
      </c>
      <c r="T8" s="6" t="s">
        <v>48</v>
      </c>
      <c r="U8" s="6" t="s">
        <v>49</v>
      </c>
      <c r="V8" s="6" t="s">
        <v>50</v>
      </c>
      <c r="W8" s="6" t="s">
        <v>51</v>
      </c>
      <c r="X8" s="6" t="s">
        <v>52</v>
      </c>
      <c r="Y8" s="6" t="s">
        <v>53</v>
      </c>
      <c r="Z8" s="6" t="s">
        <v>54</v>
      </c>
      <c r="AA8" s="6" t="s">
        <v>55</v>
      </c>
      <c r="AB8" s="4" t="s">
        <v>56</v>
      </c>
      <c r="AC8" s="4" t="s">
        <v>57</v>
      </c>
      <c r="AD8" s="4" t="s">
        <v>58</v>
      </c>
      <c r="AE8" s="4" t="s">
        <v>59</v>
      </c>
      <c r="AF8" s="4" t="s">
        <v>60</v>
      </c>
      <c r="AG8" s="4" t="s">
        <v>61</v>
      </c>
      <c r="AH8" s="4" t="s">
        <v>62</v>
      </c>
      <c r="AI8" s="4" t="s">
        <v>63</v>
      </c>
      <c r="AJ8" s="4" t="s">
        <v>64</v>
      </c>
      <c r="AK8" s="4" t="s">
        <v>65</v>
      </c>
      <c r="AL8" s="4" t="s">
        <v>66</v>
      </c>
      <c r="AM8" s="4" t="s">
        <v>67</v>
      </c>
      <c r="AN8" s="4" t="s">
        <v>68</v>
      </c>
      <c r="AO8" s="4" t="s">
        <v>69</v>
      </c>
      <c r="AP8" s="4" t="s">
        <v>70</v>
      </c>
      <c r="AQ8" s="4" t="s">
        <v>71</v>
      </c>
      <c r="AR8" s="4" t="s">
        <v>72</v>
      </c>
      <c r="AS8" s="4" t="s">
        <v>73</v>
      </c>
      <c r="AT8" s="4" t="s">
        <v>74</v>
      </c>
      <c r="AU8" s="4" t="s">
        <v>75</v>
      </c>
      <c r="AV8" s="4" t="s">
        <v>76</v>
      </c>
      <c r="AW8" s="4" t="s">
        <v>77</v>
      </c>
      <c r="AX8" s="4" t="s">
        <v>78</v>
      </c>
      <c r="AY8" s="4" t="s">
        <v>79</v>
      </c>
      <c r="AZ8" s="4" t="s">
        <v>80</v>
      </c>
      <c r="BA8" s="5" t="s">
        <v>81</v>
      </c>
      <c r="BB8" s="5" t="s">
        <v>82</v>
      </c>
      <c r="BC8" s="5" t="s">
        <v>83</v>
      </c>
      <c r="BD8" s="5" t="s">
        <v>84</v>
      </c>
      <c r="BE8" s="5" t="s">
        <v>85</v>
      </c>
      <c r="BF8" s="5" t="s">
        <v>86</v>
      </c>
      <c r="BG8" s="5" t="s">
        <v>87</v>
      </c>
      <c r="BH8" s="5" t="s">
        <v>88</v>
      </c>
      <c r="BI8" s="5" t="s">
        <v>89</v>
      </c>
      <c r="BJ8" s="5" t="s">
        <v>90</v>
      </c>
      <c r="BK8" s="5" t="s">
        <v>91</v>
      </c>
      <c r="BL8" s="5" t="s">
        <v>92</v>
      </c>
      <c r="BM8" s="5" t="s">
        <v>93</v>
      </c>
      <c r="BN8" s="5" t="s">
        <v>94</v>
      </c>
      <c r="BO8" s="5" t="s">
        <v>95</v>
      </c>
      <c r="BP8" s="5" t="s">
        <v>96</v>
      </c>
      <c r="BQ8" s="5" t="s">
        <v>97</v>
      </c>
      <c r="BR8" s="5" t="s">
        <v>98</v>
      </c>
      <c r="BS8" s="5" t="s">
        <v>99</v>
      </c>
      <c r="BT8" s="5" t="s">
        <v>100</v>
      </c>
      <c r="BU8" s="4" t="s">
        <v>101</v>
      </c>
      <c r="BV8" s="4" t="s">
        <v>102</v>
      </c>
      <c r="BW8" s="4" t="s">
        <v>103</v>
      </c>
      <c r="BX8" s="4" t="s">
        <v>104</v>
      </c>
      <c r="BY8" s="4" t="s">
        <v>105</v>
      </c>
      <c r="BZ8" s="4" t="s">
        <v>106</v>
      </c>
      <c r="CA8" s="4" t="s">
        <v>107</v>
      </c>
      <c r="CB8" s="4" t="s">
        <v>108</v>
      </c>
      <c r="CC8" s="4" t="s">
        <v>109</v>
      </c>
      <c r="CD8" s="4" t="s">
        <v>110</v>
      </c>
    </row>
    <row r="9" spans="1:84" s="245" customFormat="1" ht="15" customHeight="1">
      <c r="B9" s="245" t="s">
        <v>2962</v>
      </c>
      <c r="C9" s="246" t="s">
        <v>2963</v>
      </c>
      <c r="D9" s="246" t="s">
        <v>2964</v>
      </c>
      <c r="L9" s="245" t="s">
        <v>2965</v>
      </c>
      <c r="AA9" s="247" t="s">
        <v>111</v>
      </c>
      <c r="AB9" s="248" t="s">
        <v>2966</v>
      </c>
      <c r="AC9" s="248" t="s">
        <v>2967</v>
      </c>
      <c r="AD9" s="248" t="s">
        <v>2968</v>
      </c>
      <c r="AE9" s="248" t="s">
        <v>2969</v>
      </c>
      <c r="AF9" s="248" t="s">
        <v>2969</v>
      </c>
      <c r="AG9" s="248" t="s">
        <v>2970</v>
      </c>
      <c r="AH9" s="248" t="s">
        <v>2971</v>
      </c>
      <c r="AI9" s="248" t="s">
        <v>2972</v>
      </c>
      <c r="AJ9" s="248" t="s">
        <v>2973</v>
      </c>
      <c r="AK9" s="248" t="s">
        <v>2973</v>
      </c>
      <c r="AL9" s="248" t="s">
        <v>2974</v>
      </c>
      <c r="AM9" s="248" t="s">
        <v>2975</v>
      </c>
      <c r="AN9" s="248" t="s">
        <v>2976</v>
      </c>
      <c r="AO9" s="248" t="s">
        <v>2977</v>
      </c>
      <c r="AP9" s="248" t="s">
        <v>2977</v>
      </c>
      <c r="AQ9" s="248" t="s">
        <v>2978</v>
      </c>
      <c r="AR9" s="248" t="s">
        <v>2979</v>
      </c>
      <c r="AS9" s="248" t="s">
        <v>2980</v>
      </c>
      <c r="AT9" s="248" t="s">
        <v>2981</v>
      </c>
      <c r="AU9" s="248" t="s">
        <v>2981</v>
      </c>
      <c r="AV9" s="248" t="s">
        <v>2982</v>
      </c>
      <c r="AW9" s="248" t="s">
        <v>2983</v>
      </c>
      <c r="AX9" s="248" t="s">
        <v>2984</v>
      </c>
      <c r="AY9" s="248" t="s">
        <v>2985</v>
      </c>
      <c r="AZ9" s="248" t="s">
        <v>2985</v>
      </c>
      <c r="BA9" s="248" t="s">
        <v>2986</v>
      </c>
      <c r="BB9" s="249" t="s">
        <v>2966</v>
      </c>
      <c r="BC9" s="249" t="s">
        <v>2967</v>
      </c>
      <c r="BD9" s="249" t="s">
        <v>2968</v>
      </c>
      <c r="BE9" s="249" t="s">
        <v>2969</v>
      </c>
      <c r="BF9" s="249" t="s">
        <v>2970</v>
      </c>
      <c r="BG9" s="249" t="s">
        <v>2971</v>
      </c>
      <c r="BH9" s="249" t="s">
        <v>2972</v>
      </c>
      <c r="BI9" s="249" t="s">
        <v>2973</v>
      </c>
      <c r="BJ9" s="249" t="s">
        <v>2974</v>
      </c>
      <c r="BK9" s="249" t="s">
        <v>2975</v>
      </c>
      <c r="BL9" s="249" t="s">
        <v>2976</v>
      </c>
      <c r="BM9" s="249" t="s">
        <v>2977</v>
      </c>
      <c r="BN9" s="249" t="s">
        <v>2978</v>
      </c>
      <c r="BO9" s="249" t="s">
        <v>2979</v>
      </c>
      <c r="BP9" s="249" t="s">
        <v>2980</v>
      </c>
      <c r="BQ9" s="249" t="s">
        <v>2981</v>
      </c>
      <c r="BR9" s="249" t="s">
        <v>2982</v>
      </c>
      <c r="BS9" s="249" t="s">
        <v>2983</v>
      </c>
      <c r="BT9" s="249" t="s">
        <v>2984</v>
      </c>
      <c r="BU9" s="249" t="s">
        <v>2985</v>
      </c>
      <c r="BV9" s="249" t="s">
        <v>2986</v>
      </c>
      <c r="BW9" s="248" t="s">
        <v>2967</v>
      </c>
      <c r="BX9" s="248" t="s">
        <v>2969</v>
      </c>
      <c r="BY9" s="248" t="s">
        <v>2971</v>
      </c>
      <c r="BZ9" s="248" t="s">
        <v>2973</v>
      </c>
      <c r="CA9" s="248" t="s">
        <v>2975</v>
      </c>
      <c r="CB9" s="248" t="s">
        <v>2977</v>
      </c>
      <c r="CC9" s="248" t="s">
        <v>2979</v>
      </c>
      <c r="CD9" s="248" t="s">
        <v>2981</v>
      </c>
      <c r="CE9" s="248" t="s">
        <v>2983</v>
      </c>
      <c r="CF9" s="248" t="s">
        <v>2985</v>
      </c>
    </row>
    <row r="10" spans="1:84" ht="15" customHeight="1">
      <c r="AA10" s="6" t="s">
        <v>132</v>
      </c>
      <c r="AB10" s="4" t="s">
        <v>6</v>
      </c>
      <c r="AC10" s="4" t="s">
        <v>0</v>
      </c>
      <c r="AD10" s="4" t="s">
        <v>7</v>
      </c>
      <c r="AE10" s="4" t="s">
        <v>1861</v>
      </c>
      <c r="AF10" s="4" t="s">
        <v>1861</v>
      </c>
      <c r="AG10" s="4" t="s">
        <v>145</v>
      </c>
      <c r="AH10" s="4" t="s">
        <v>134</v>
      </c>
      <c r="AI10" s="4" t="s">
        <v>135</v>
      </c>
      <c r="AJ10" s="4" t="s">
        <v>136</v>
      </c>
      <c r="AK10" s="4" t="s">
        <v>136</v>
      </c>
      <c r="AL10" s="4" t="s">
        <v>137</v>
      </c>
      <c r="AM10" s="4" t="s">
        <v>138</v>
      </c>
      <c r="AN10" s="4" t="s">
        <v>139</v>
      </c>
      <c r="AO10" s="4" t="s">
        <v>140</v>
      </c>
      <c r="AP10" s="4" t="s">
        <v>140</v>
      </c>
      <c r="AQ10" s="4" t="s">
        <v>2</v>
      </c>
      <c r="AR10" s="4" t="s">
        <v>3</v>
      </c>
      <c r="AS10" s="4" t="s">
        <v>4</v>
      </c>
      <c r="AT10" s="4" t="s">
        <v>5</v>
      </c>
      <c r="AU10" s="4" t="s">
        <v>5</v>
      </c>
      <c r="AV10" s="4" t="s">
        <v>141</v>
      </c>
      <c r="AW10" s="4" t="s">
        <v>142</v>
      </c>
      <c r="AX10" s="4" t="s">
        <v>143</v>
      </c>
      <c r="AY10" s="4" t="s">
        <v>144</v>
      </c>
      <c r="AZ10" s="4" t="s">
        <v>144</v>
      </c>
      <c r="BA10" s="5" t="s">
        <v>6</v>
      </c>
      <c r="BB10" s="5" t="s">
        <v>0</v>
      </c>
      <c r="BC10" s="5" t="s">
        <v>7</v>
      </c>
      <c r="BD10" s="5" t="s">
        <v>1861</v>
      </c>
      <c r="BE10" s="5" t="s">
        <v>145</v>
      </c>
      <c r="BF10" s="5" t="s">
        <v>134</v>
      </c>
      <c r="BG10" s="5" t="s">
        <v>135</v>
      </c>
      <c r="BH10" s="5" t="s">
        <v>136</v>
      </c>
      <c r="BI10" s="5" t="s">
        <v>137</v>
      </c>
      <c r="BJ10" s="5" t="s">
        <v>138</v>
      </c>
      <c r="BK10" s="5" t="s">
        <v>139</v>
      </c>
      <c r="BL10" s="5" t="s">
        <v>140</v>
      </c>
      <c r="BM10" s="5" t="s">
        <v>2</v>
      </c>
      <c r="BN10" s="5" t="s">
        <v>3</v>
      </c>
      <c r="BO10" s="5" t="s">
        <v>4</v>
      </c>
      <c r="BP10" s="5" t="s">
        <v>5</v>
      </c>
      <c r="BQ10" s="5" t="s">
        <v>141</v>
      </c>
      <c r="BR10" s="5" t="s">
        <v>142</v>
      </c>
      <c r="BS10" s="5" t="s">
        <v>143</v>
      </c>
      <c r="BT10" s="5" t="s">
        <v>144</v>
      </c>
      <c r="BU10" s="4" t="s">
        <v>0</v>
      </c>
      <c r="BV10" s="4" t="s">
        <v>1861</v>
      </c>
      <c r="BW10" s="4" t="s">
        <v>134</v>
      </c>
      <c r="BX10" s="4" t="s">
        <v>136</v>
      </c>
      <c r="BY10" s="4" t="s">
        <v>138</v>
      </c>
      <c r="BZ10" s="4" t="s">
        <v>140</v>
      </c>
      <c r="CA10" s="4" t="s">
        <v>3</v>
      </c>
      <c r="CB10" s="4" t="s">
        <v>5</v>
      </c>
      <c r="CC10" s="4" t="s">
        <v>142</v>
      </c>
      <c r="CD10" s="4" t="s">
        <v>144</v>
      </c>
    </row>
    <row r="11" spans="1:84" ht="15" customHeight="1">
      <c r="A11" s="39" t="s">
        <v>1862</v>
      </c>
      <c r="B11" s="39"/>
      <c r="C11" s="39"/>
      <c r="D11" s="39"/>
      <c r="E11" s="39">
        <v>1</v>
      </c>
      <c r="F11" s="39"/>
      <c r="G11" s="39"/>
      <c r="H11" s="39"/>
      <c r="I11" s="39"/>
      <c r="J11" s="39"/>
      <c r="K11" s="39"/>
      <c r="L11" s="39">
        <v>160</v>
      </c>
      <c r="M11" s="39"/>
      <c r="N11" s="39" t="s">
        <v>1863</v>
      </c>
      <c r="O11" s="39" t="s">
        <v>1864</v>
      </c>
      <c r="P11" s="39"/>
      <c r="Q11" s="39"/>
      <c r="R11" s="39">
        <v>2</v>
      </c>
      <c r="S11" s="39"/>
      <c r="T11" s="39"/>
      <c r="U11" s="39"/>
      <c r="V11" s="39" t="s">
        <v>149</v>
      </c>
      <c r="W11" s="39"/>
      <c r="X11" s="39"/>
      <c r="Y11" s="39" t="s">
        <v>1865</v>
      </c>
      <c r="Z11" s="39"/>
      <c r="AA11" s="39" t="s">
        <v>1866</v>
      </c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8"/>
      <c r="BC11" s="208"/>
      <c r="BD11" s="208"/>
      <c r="BE11" s="208"/>
      <c r="BF11" s="208"/>
      <c r="BG11" s="208"/>
      <c r="BH11" s="208"/>
      <c r="BI11" s="208"/>
      <c r="BJ11" s="208"/>
      <c r="BK11" s="208"/>
      <c r="BL11" s="208"/>
      <c r="BM11" s="208"/>
      <c r="BN11" s="208"/>
      <c r="BO11" s="208"/>
      <c r="BP11" s="208"/>
      <c r="BQ11" s="208"/>
      <c r="BR11" s="208"/>
      <c r="BS11" s="208"/>
      <c r="BT11" s="208"/>
      <c r="BU11" s="12"/>
      <c r="BV11" s="12"/>
    </row>
    <row r="12" spans="1:84" ht="15" customHeight="1" outlineLevel="1">
      <c r="A12" s="34" t="s">
        <v>1867</v>
      </c>
      <c r="B12" s="34"/>
      <c r="C12" s="34"/>
      <c r="D12" s="34">
        <v>173</v>
      </c>
      <c r="E12" s="34">
        <v>1</v>
      </c>
      <c r="F12" s="34"/>
      <c r="G12" s="34"/>
      <c r="H12" s="34">
        <v>1</v>
      </c>
      <c r="I12" s="34"/>
      <c r="J12" s="34">
        <v>1</v>
      </c>
      <c r="K12" s="34"/>
      <c r="L12" s="34">
        <v>176</v>
      </c>
      <c r="M12" s="34"/>
      <c r="N12" s="34" t="s">
        <v>1868</v>
      </c>
      <c r="O12" s="34" t="s">
        <v>1869</v>
      </c>
      <c r="P12" s="34"/>
      <c r="Q12" s="34"/>
      <c r="R12" s="34">
        <v>2</v>
      </c>
      <c r="S12" s="34"/>
      <c r="T12" s="34"/>
      <c r="U12" s="34"/>
      <c r="V12" s="34" t="s">
        <v>153</v>
      </c>
      <c r="W12" s="34" t="s">
        <v>154</v>
      </c>
      <c r="X12" s="34" t="s">
        <v>179</v>
      </c>
      <c r="Y12" s="34" t="s">
        <v>1865</v>
      </c>
      <c r="Z12" s="34" t="s">
        <v>156</v>
      </c>
      <c r="AA12" s="34" t="s">
        <v>1870</v>
      </c>
      <c r="AB12" s="209">
        <f>('Operational Drivers'!AB38+'Operational Drivers'!AB42+'Operational Drivers'!AB47+'Operational Drivers'!AB45+'Operational Drivers'!AB43+'Operational Drivers'!AB44+'Operational Drivers'!AB48+'Operational Drivers'!AB49)*$H$12*$J$12</f>
        <v>15771</v>
      </c>
      <c r="AC12" s="209">
        <f>('Operational Drivers'!AC38+'Operational Drivers'!AC42+'Operational Drivers'!AC47+'Operational Drivers'!AC45+'Operational Drivers'!AC43+'Operational Drivers'!AC44+'Operational Drivers'!AC48+'Operational Drivers'!AC49)*$H$12*$J$12</f>
        <v>16829</v>
      </c>
      <c r="AD12" s="209">
        <f>('Operational Drivers'!AD38+'Operational Drivers'!AD42+'Operational Drivers'!AD47+'Operational Drivers'!AD45+'Operational Drivers'!AD43+'Operational Drivers'!AD44+'Operational Drivers'!AD48+'Operational Drivers'!AD49)*$H$12*$J$12</f>
        <v>26179</v>
      </c>
      <c r="AE12" s="209">
        <f>('Operational Drivers'!AE38+'Operational Drivers'!AE42+'Operational Drivers'!AE47+'Operational Drivers'!AE45+'Operational Drivers'!AE43+'Operational Drivers'!AE44+'Operational Drivers'!AE48+'Operational Drivers'!AE49)*$H$12*$J$12</f>
        <v>17425</v>
      </c>
      <c r="AF12" s="209">
        <f>('Operational Drivers'!AF38+'Operational Drivers'!AF42+'Operational Drivers'!AF47+'Operational Drivers'!AF45+'Operational Drivers'!AF43+'Operational Drivers'!AF44+'Operational Drivers'!AF48+'Operational Drivers'!AF49)*$H$12*$J$12</f>
        <v>76204</v>
      </c>
      <c r="AG12" s="209">
        <f>('Operational Drivers'!AG38+'Operational Drivers'!AG42+'Operational Drivers'!AG47+'Operational Drivers'!AG45+'Operational Drivers'!AG43+'Operational Drivers'!AG44+'Operational Drivers'!AG48+'Operational Drivers'!AG49)*$H$12*$J$12</f>
        <v>20245</v>
      </c>
      <c r="AH12" s="209">
        <f>('Operational Drivers'!AH38+'Operational Drivers'!AH42+'Operational Drivers'!AH47+'Operational Drivers'!AH45+'Operational Drivers'!AH43+'Operational Drivers'!AH44+'Operational Drivers'!AH48+'Operational Drivers'!AH49)*$H$12*$J$12</f>
        <v>22171</v>
      </c>
      <c r="AI12" s="209">
        <f>('Operational Drivers'!AI38+'Operational Drivers'!AI42+'Operational Drivers'!AI47+'Operational Drivers'!AI45+'Operational Drivers'!AI43+'Operational Drivers'!AI44+'Operational Drivers'!AI48+'Operational Drivers'!AI49)*$H$12*$J$12</f>
        <v>34543</v>
      </c>
      <c r="AJ12" s="209">
        <f>('Operational Drivers'!AJ38+'Operational Drivers'!AJ42+'Operational Drivers'!AJ47+'Operational Drivers'!AJ45+'Operational Drivers'!AJ43+'Operational Drivers'!AJ44+'Operational Drivers'!AJ48+'Operational Drivers'!AJ49)*$H$12*$J$12</f>
        <v>24184</v>
      </c>
      <c r="AK12" s="209">
        <f>('Operational Drivers'!AK38+'Operational Drivers'!AK42+'Operational Drivers'!AK47+'Operational Drivers'!AK45+'Operational Drivers'!AK43+'Operational Drivers'!AK44+'Operational Drivers'!AK48+'Operational Drivers'!AK49)*$H$12*$J$12</f>
        <v>101143</v>
      </c>
      <c r="AL12" s="209">
        <f>('Operational Drivers'!AL38+'Operational Drivers'!AL42+'Operational Drivers'!AL47+'Operational Drivers'!AL45+'Operational Drivers'!AL43+'Operational Drivers'!AL44+'Operational Drivers'!AL48+'Operational Drivers'!AL49)*$H$12*$J$12</f>
        <v>32154</v>
      </c>
      <c r="AM12" s="209">
        <f>('Operational Drivers'!AM38+'Operational Drivers'!AM42+'Operational Drivers'!AM47+'Operational Drivers'!AM45+'Operational Drivers'!AM43+'Operational Drivers'!AM44+'Operational Drivers'!AM48+'Operational Drivers'!AM49)*$H$12*$J$12</f>
        <v>34292</v>
      </c>
      <c r="AN12" s="209">
        <f>('Operational Drivers'!AN38+'Operational Drivers'!AN42+'Operational Drivers'!AN47+'Operational Drivers'!AN45+'Operational Drivers'!AN43+'Operational Drivers'!AN44+'Operational Drivers'!AN48+'Operational Drivers'!AN49)*$H$12*$J$12</f>
        <v>53248</v>
      </c>
      <c r="AO12" s="209">
        <f>('Operational Drivers'!AO38+'Operational Drivers'!AO42+'Operational Drivers'!AO47+'Operational Drivers'!AO45+'Operational Drivers'!AO43+'Operational Drivers'!AO44+'Operational Drivers'!AO48+'Operational Drivers'!AO49)*$H$12*$J$12</f>
        <v>38579</v>
      </c>
      <c r="AP12" s="209">
        <f>('Operational Drivers'!AP38+'Operational Drivers'!AP42+'Operational Drivers'!AP47+'Operational Drivers'!AP45+'Operational Drivers'!AP43+'Operational Drivers'!AP44+'Operational Drivers'!AP48+'Operational Drivers'!AP49)*$H$12*$J$12</f>
        <v>158273</v>
      </c>
      <c r="AQ12" s="209">
        <f>('Operational Drivers'!AQ38+'Operational Drivers'!AQ42+'Operational Drivers'!AQ47+'Operational Drivers'!AQ45+'Operational Drivers'!AQ43+'Operational Drivers'!AQ44+'Operational Drivers'!AQ48+'Operational Drivers'!AQ49)*$H$12*$J$12</f>
        <v>50184</v>
      </c>
      <c r="AR12" s="209">
        <f>('Operational Drivers'!AR38+'Operational Drivers'!AR42+'Operational Drivers'!AR47+'Operational Drivers'!AR45+'Operational Drivers'!AR43+'Operational Drivers'!AR44+'Operational Drivers'!AR48+'Operational Drivers'!AR49)*$H$12*$J$12</f>
        <v>55122</v>
      </c>
      <c r="AS12" s="209">
        <f>('Operational Drivers'!AS38+'Operational Drivers'!AS42+'Operational Drivers'!AS47+'Operational Drivers'!AS45+'Operational Drivers'!AS43+'Operational Drivers'!AS44+'Operational Drivers'!AS48+'Operational Drivers'!AS49)*$H$12*$J$12</f>
        <v>83028</v>
      </c>
      <c r="AT12" s="209">
        <f>('Operational Drivers'!AT38+'Operational Drivers'!AT42+'Operational Drivers'!AT47+'Operational Drivers'!AT45+'Operational Drivers'!AT43+'Operational Drivers'!AT44+'Operational Drivers'!AT48+'Operational Drivers'!AT49)*$H$12*$J$12</f>
        <v>61932</v>
      </c>
      <c r="AU12" s="209">
        <f>('Operational Drivers'!AU38+'Operational Drivers'!AU42+'Operational Drivers'!AU47+'Operational Drivers'!AU45+'Operational Drivers'!AU43+'Operational Drivers'!AU44+'Operational Drivers'!AU48+'Operational Drivers'!AU49)*$H$12*$J$12</f>
        <v>250266</v>
      </c>
      <c r="AV12" s="209">
        <f>('Operational Drivers'!AV38+'Operational Drivers'!AV42+'Operational Drivers'!AV47+'Operational Drivers'!AV45+'Operational Drivers'!AV43+'Operational Drivers'!AV44+'Operational Drivers'!AV48+'Operational Drivers'!AV49)*$H$12*$J$12</f>
        <v>80920</v>
      </c>
      <c r="AW12" s="209">
        <f>('Operational Drivers'!AW38+'Operational Drivers'!AW42+'Operational Drivers'!AW47+'Operational Drivers'!AW45+'Operational Drivers'!AW43+'Operational Drivers'!AW44+'Operational Drivers'!AW48+'Operational Drivers'!AW49)*$H$12*$J$12</f>
        <v>85148</v>
      </c>
      <c r="AX12" s="209">
        <f>('Operational Drivers'!AX38+'Operational Drivers'!AX42+'Operational Drivers'!AX47+'Operational Drivers'!AX45+'Operational Drivers'!AX43+'Operational Drivers'!AX44+'Operational Drivers'!AX48+'Operational Drivers'!AX49)*$H$12*$J$12</f>
        <v>117278</v>
      </c>
      <c r="AY12" s="209" t="e">
        <f>(#REF!+'Operational Drivers'!AY42+'Operational Drivers'!AY47+'Operational Drivers'!AY45+'Operational Drivers'!AY43+'Operational Drivers'!AY44+'Operational Drivers'!AY48+'Operational Drivers'!AY49)*$H$12*$J$12</f>
        <v>#REF!</v>
      </c>
      <c r="AZ12" s="209">
        <f>('Operational Drivers'!AZ38+'Operational Drivers'!AZ42+'Operational Drivers'!AZ47+'Operational Drivers'!AZ45+'Operational Drivers'!AZ43+'Operational Drivers'!AZ44+'Operational Drivers'!AZ48+'Operational Drivers'!AZ49)*$H$12*$J$12</f>
        <v>376844</v>
      </c>
      <c r="BA12" s="209">
        <f>('Operational Drivers'!BA38+'Operational Drivers'!BA42+'Operational Drivers'!BA47+'Operational Drivers'!BA45+'Operational Drivers'!BA43+'Operational Drivers'!BA44+'Operational Drivers'!BA48+'Operational Drivers'!BA49)*$H$12*$J$12</f>
        <v>15771</v>
      </c>
      <c r="BB12" s="209">
        <f>('Operational Drivers'!BB38+'Operational Drivers'!BB42+'Operational Drivers'!BB47+'Operational Drivers'!BB45+'Operational Drivers'!BB43+'Operational Drivers'!BB44+'Operational Drivers'!BB48+'Operational Drivers'!BB49)*$H$12*$J$12</f>
        <v>32600</v>
      </c>
      <c r="BC12" s="209">
        <f>('Operational Drivers'!BC38+'Operational Drivers'!BC42+'Operational Drivers'!BC47+'Operational Drivers'!BC45+'Operational Drivers'!BC43+'Operational Drivers'!BC44+'Operational Drivers'!BC48+'Operational Drivers'!BC49)*$H$12*$J$12</f>
        <v>58779</v>
      </c>
      <c r="BD12" s="209">
        <f>('Operational Drivers'!BD38+'Operational Drivers'!BD42+'Operational Drivers'!BD47+'Operational Drivers'!BD45+'Operational Drivers'!BD43+'Operational Drivers'!BD44+'Operational Drivers'!BD48+'Operational Drivers'!BD49)*$H$12*$J$12</f>
        <v>76204</v>
      </c>
      <c r="BE12" s="209">
        <f>('Operational Drivers'!BE38+'Operational Drivers'!BE42+'Operational Drivers'!BE47+'Operational Drivers'!BE45+'Operational Drivers'!BE43+'Operational Drivers'!BE44+'Operational Drivers'!BE48+'Operational Drivers'!BE49)*$H$12*$J$12</f>
        <v>20245</v>
      </c>
      <c r="BF12" s="209">
        <f>('Operational Drivers'!BF38+'Operational Drivers'!BF42+'Operational Drivers'!BF47+'Operational Drivers'!BF45+'Operational Drivers'!BF43+'Operational Drivers'!BF44+'Operational Drivers'!BF48+'Operational Drivers'!BF49)*$H$12*$J$12</f>
        <v>42416</v>
      </c>
      <c r="BG12" s="209">
        <f>('Operational Drivers'!BG38+'Operational Drivers'!BG42+'Operational Drivers'!BG47+'Operational Drivers'!BG45+'Operational Drivers'!BG43+'Operational Drivers'!BG44+'Operational Drivers'!BG48+'Operational Drivers'!BG49)*$H$12*$J$12</f>
        <v>76959</v>
      </c>
      <c r="BH12" s="209">
        <f>('Operational Drivers'!BH38+'Operational Drivers'!BH42+'Operational Drivers'!BH47+'Operational Drivers'!BH45+'Operational Drivers'!BH43+'Operational Drivers'!BH44+'Operational Drivers'!BH48+'Operational Drivers'!BH49)*$H$12*$J$12</f>
        <v>101143</v>
      </c>
      <c r="BI12" s="209">
        <f>('Operational Drivers'!BI38+'Operational Drivers'!BI42+'Operational Drivers'!BI47+'Operational Drivers'!BI45+'Operational Drivers'!BI43+'Operational Drivers'!BI44+'Operational Drivers'!BI48+'Operational Drivers'!BI49)*$H$12*$J$12</f>
        <v>32154</v>
      </c>
      <c r="BJ12" s="209">
        <f>('Operational Drivers'!BJ38+'Operational Drivers'!BJ42+'Operational Drivers'!BJ47+'Operational Drivers'!BJ45+'Operational Drivers'!BJ43+'Operational Drivers'!BJ44+'Operational Drivers'!BJ48+'Operational Drivers'!BJ49)*$H$12*$J$12</f>
        <v>66446</v>
      </c>
      <c r="BK12" s="209">
        <f>('Operational Drivers'!BK38+'Operational Drivers'!BK42+'Operational Drivers'!BK47+'Operational Drivers'!BK45+'Operational Drivers'!BK43+'Operational Drivers'!BK44+'Operational Drivers'!BK48+'Operational Drivers'!BK49)*$H$12*$J$12</f>
        <v>119694</v>
      </c>
      <c r="BL12" s="209">
        <f>('Operational Drivers'!BL38+'Operational Drivers'!BL42+'Operational Drivers'!BL47+'Operational Drivers'!BL45+'Operational Drivers'!BL43+'Operational Drivers'!BL44+'Operational Drivers'!BL48+'Operational Drivers'!BL49)*$H$12*$J$12</f>
        <v>158273</v>
      </c>
      <c r="BM12" s="209">
        <f>('Operational Drivers'!BM38+'Operational Drivers'!BM42+'Operational Drivers'!BM47+'Operational Drivers'!BM45+'Operational Drivers'!BM43+'Operational Drivers'!BM44+'Operational Drivers'!BM48+'Operational Drivers'!BM49)*$H$12*$J$12</f>
        <v>50184</v>
      </c>
      <c r="BN12" s="209">
        <f>('Operational Drivers'!BN38+'Operational Drivers'!BN42+'Operational Drivers'!BN47+'Operational Drivers'!BN45+'Operational Drivers'!BN43+'Operational Drivers'!BN44+'Operational Drivers'!BN48+'Operational Drivers'!BN49)*$H$12*$J$12</f>
        <v>105306</v>
      </c>
      <c r="BO12" s="209">
        <f>('Operational Drivers'!BO38+'Operational Drivers'!BO42+'Operational Drivers'!BO47+'Operational Drivers'!BO45+'Operational Drivers'!BO43+'Operational Drivers'!BO44+'Operational Drivers'!BO48+'Operational Drivers'!BO49)*$H$12*$J$12</f>
        <v>188334</v>
      </c>
      <c r="BP12" s="209">
        <f>('Operational Drivers'!BP38+'Operational Drivers'!BP42+'Operational Drivers'!BP47+'Operational Drivers'!BP45+'Operational Drivers'!BP43+'Operational Drivers'!BP44+'Operational Drivers'!BP48+'Operational Drivers'!BP49)*$H$12*$J$12</f>
        <v>250266</v>
      </c>
      <c r="BQ12" s="209">
        <f>('Operational Drivers'!BQ38+'Operational Drivers'!BQ42+'Operational Drivers'!BQ47+'Operational Drivers'!BQ45+'Operational Drivers'!BQ43+'Operational Drivers'!BQ44+'Operational Drivers'!BQ48+'Operational Drivers'!BQ49)*$H$12*$J$12</f>
        <v>80920</v>
      </c>
      <c r="BR12" s="210">
        <f>('Operational Drivers'!BR38+'Operational Drivers'!BR42+'Operational Drivers'!BR47+'Operational Drivers'!BR45+'Operational Drivers'!BR43+'Operational Drivers'!BR44+'Operational Drivers'!BR48+'Operational Drivers'!BR49)*$H$12*$J$12</f>
        <v>166068</v>
      </c>
      <c r="BS12" s="210">
        <f>('Operational Drivers'!BS38+'Operational Drivers'!BS42+'Operational Drivers'!BS47+'Operational Drivers'!BS45+'Operational Drivers'!BS43+'Operational Drivers'!BS44+'Operational Drivers'!BS48+'Operational Drivers'!BS49)*$H$12*$J$12</f>
        <v>283346</v>
      </c>
      <c r="BT12" s="210">
        <f>('Operational Drivers'!BT38+'Operational Drivers'!BT42+'Operational Drivers'!BT47+'Operational Drivers'!BT45+'Operational Drivers'!BT43+'Operational Drivers'!BT44+'Operational Drivers'!BT48+'Operational Drivers'!BT49)*$H$12*$J$12</f>
        <v>376844</v>
      </c>
      <c r="BU12" s="209">
        <f>('Operational Drivers'!BU38+'Operational Drivers'!BU42+'Operational Drivers'!BU47+'Operational Drivers'!BU45+'Operational Drivers'!BU43+'Operational Drivers'!BU44+'Operational Drivers'!BU48+'Operational Drivers'!BU49)*$H$12*$J$12</f>
        <v>0</v>
      </c>
      <c r="BV12" s="209">
        <f>('Operational Drivers'!BV38+'Operational Drivers'!BV42+'Operational Drivers'!BV47+'Operational Drivers'!BV45+'Operational Drivers'!BV43+'Operational Drivers'!BV44+'Operational Drivers'!BV48+'Operational Drivers'!BV49)*$H$12*$J$12</f>
        <v>0</v>
      </c>
      <c r="BW12" s="209">
        <f>('Operational Drivers'!BW38+'Operational Drivers'!BW42+'Operational Drivers'!BW47+'Operational Drivers'!BW45+'Operational Drivers'!BW43+'Operational Drivers'!BW44+'Operational Drivers'!BW48+'Operational Drivers'!BW49)*$H$12*$J$12</f>
        <v>0</v>
      </c>
      <c r="BX12" s="209">
        <f>('Operational Drivers'!BX38+'Operational Drivers'!BX42+'Operational Drivers'!BX47+'Operational Drivers'!BX45+'Operational Drivers'!BX43+'Operational Drivers'!BX44+'Operational Drivers'!BX48+'Operational Drivers'!BX49)*$H$12*$J$12</f>
        <v>0</v>
      </c>
      <c r="BY12" s="209">
        <f>('Operational Drivers'!BY38+'Operational Drivers'!BY42+'Operational Drivers'!BY47+'Operational Drivers'!BY45+'Operational Drivers'!BY43+'Operational Drivers'!BY44+'Operational Drivers'!BY48+'Operational Drivers'!BY49)*$H$12*$J$12</f>
        <v>0</v>
      </c>
      <c r="BZ12" s="209">
        <f>('Operational Drivers'!BZ38+'Operational Drivers'!BZ42+'Operational Drivers'!BZ47+'Operational Drivers'!BZ45+'Operational Drivers'!BZ43+'Operational Drivers'!BZ44+'Operational Drivers'!BZ48+'Operational Drivers'!BZ49)*$H$12*$J$12</f>
        <v>0</v>
      </c>
      <c r="CA12" s="209">
        <f>('Operational Drivers'!CA38+'Operational Drivers'!CA42+'Operational Drivers'!CA47+'Operational Drivers'!CA45+'Operational Drivers'!CA43+'Operational Drivers'!CA44+'Operational Drivers'!CA48+'Operational Drivers'!CA49)*$H$12*$J$12</f>
        <v>0</v>
      </c>
      <c r="CB12" s="209">
        <f>('Operational Drivers'!CB38+'Operational Drivers'!CB42+'Operational Drivers'!CB47+'Operational Drivers'!CB45+'Operational Drivers'!CB43+'Operational Drivers'!CB44+'Operational Drivers'!CB48+'Operational Drivers'!CB49)*$H$12*$J$12</f>
        <v>0</v>
      </c>
    </row>
    <row r="13" spans="1:84" ht="15" customHeight="1" outlineLevel="1">
      <c r="A13" s="34" t="s">
        <v>1871</v>
      </c>
      <c r="B13" s="34"/>
      <c r="C13" s="34"/>
      <c r="D13" s="34">
        <v>173</v>
      </c>
      <c r="E13" s="34">
        <v>1</v>
      </c>
      <c r="F13" s="34"/>
      <c r="G13" s="34"/>
      <c r="H13" s="34"/>
      <c r="I13" s="34"/>
      <c r="J13" s="34">
        <v>1</v>
      </c>
      <c r="K13" s="34"/>
      <c r="L13" s="34">
        <v>177</v>
      </c>
      <c r="M13" s="34"/>
      <c r="N13" s="34" t="s">
        <v>1872</v>
      </c>
      <c r="O13" s="34" t="s">
        <v>1873</v>
      </c>
      <c r="P13" s="34"/>
      <c r="Q13" s="34"/>
      <c r="R13" s="34">
        <v>2</v>
      </c>
      <c r="S13" s="34"/>
      <c r="T13" s="34"/>
      <c r="U13" s="34"/>
      <c r="V13" s="34" t="s">
        <v>153</v>
      </c>
      <c r="W13" s="34" t="s">
        <v>154</v>
      </c>
      <c r="X13" s="34" t="s">
        <v>179</v>
      </c>
      <c r="Y13" s="34" t="s">
        <v>1865</v>
      </c>
      <c r="Z13" s="34" t="s">
        <v>156</v>
      </c>
      <c r="AA13" s="34" t="s">
        <v>1874</v>
      </c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10"/>
      <c r="BC13" s="210"/>
      <c r="BD13" s="210"/>
      <c r="BE13" s="210"/>
      <c r="BF13" s="210"/>
      <c r="BG13" s="210"/>
      <c r="BH13" s="210"/>
      <c r="BI13" s="210"/>
      <c r="BJ13" s="210"/>
      <c r="BK13" s="210"/>
      <c r="BL13" s="210"/>
      <c r="BM13" s="210"/>
      <c r="BN13" s="210"/>
      <c r="BO13" s="210"/>
      <c r="BP13" s="210"/>
      <c r="BQ13" s="210"/>
      <c r="BR13" s="210"/>
      <c r="BS13" s="210"/>
      <c r="BT13" s="210"/>
      <c r="BU13" s="93"/>
      <c r="BV13" s="93"/>
    </row>
    <row r="14" spans="1:84" ht="15" customHeight="1" outlineLevel="1">
      <c r="A14" s="34" t="s">
        <v>1875</v>
      </c>
      <c r="B14" s="34"/>
      <c r="C14" s="34"/>
      <c r="D14" s="34">
        <v>173</v>
      </c>
      <c r="E14" s="34">
        <v>1</v>
      </c>
      <c r="F14" s="34"/>
      <c r="G14" s="34"/>
      <c r="H14" s="34"/>
      <c r="I14" s="34"/>
      <c r="J14" s="34">
        <v>1</v>
      </c>
      <c r="K14" s="34"/>
      <c r="L14" s="34">
        <v>182</v>
      </c>
      <c r="M14" s="34"/>
      <c r="N14" s="34" t="s">
        <v>1876</v>
      </c>
      <c r="O14" s="34" t="s">
        <v>1877</v>
      </c>
      <c r="P14" s="34"/>
      <c r="Q14" s="34"/>
      <c r="R14" s="34">
        <v>2</v>
      </c>
      <c r="S14" s="34"/>
      <c r="T14" s="34"/>
      <c r="U14" s="34"/>
      <c r="V14" s="34" t="s">
        <v>153</v>
      </c>
      <c r="W14" s="34" t="s">
        <v>154</v>
      </c>
      <c r="X14" s="34" t="s">
        <v>179</v>
      </c>
      <c r="Y14" s="34" t="s">
        <v>1865</v>
      </c>
      <c r="Z14" s="34" t="s">
        <v>156</v>
      </c>
      <c r="AA14" s="34" t="s">
        <v>1878</v>
      </c>
      <c r="AB14" s="209"/>
      <c r="AC14" s="209"/>
      <c r="AD14" s="209"/>
      <c r="AE14" s="209"/>
      <c r="AF14" s="209"/>
      <c r="AG14" s="209"/>
      <c r="AH14" s="209"/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  <c r="BA14" s="209"/>
      <c r="BB14" s="210"/>
      <c r="BC14" s="210"/>
      <c r="BD14" s="210"/>
      <c r="BE14" s="210"/>
      <c r="BF14" s="210"/>
      <c r="BG14" s="210"/>
      <c r="BH14" s="210"/>
      <c r="BI14" s="210"/>
      <c r="BJ14" s="210"/>
      <c r="BK14" s="210"/>
      <c r="BL14" s="210"/>
      <c r="BM14" s="210"/>
      <c r="BN14" s="210"/>
      <c r="BO14" s="210"/>
      <c r="BP14" s="210"/>
      <c r="BQ14" s="210"/>
      <c r="BR14" s="210"/>
      <c r="BS14" s="210"/>
      <c r="BT14" s="210"/>
      <c r="BU14" s="93"/>
      <c r="BV14" s="93"/>
    </row>
    <row r="15" spans="1:84" ht="15" customHeight="1" outlineLevel="1">
      <c r="A15" s="39" t="s">
        <v>1879</v>
      </c>
      <c r="B15" s="39"/>
      <c r="C15" s="39"/>
      <c r="D15" s="39"/>
      <c r="E15" s="39">
        <v>1</v>
      </c>
      <c r="F15" s="39"/>
      <c r="G15" s="39"/>
      <c r="H15" s="39"/>
      <c r="I15" s="39"/>
      <c r="J15" s="39">
        <v>1</v>
      </c>
      <c r="K15" s="39"/>
      <c r="L15" s="39">
        <v>173</v>
      </c>
      <c r="M15" s="39"/>
      <c r="N15" s="39" t="s">
        <v>1880</v>
      </c>
      <c r="O15" s="39" t="s">
        <v>1881</v>
      </c>
      <c r="P15" s="39"/>
      <c r="Q15" s="39"/>
      <c r="R15" s="39">
        <v>2</v>
      </c>
      <c r="S15" s="39"/>
      <c r="T15" s="39"/>
      <c r="U15" s="39"/>
      <c r="V15" s="39" t="s">
        <v>153</v>
      </c>
      <c r="W15" s="39" t="s">
        <v>154</v>
      </c>
      <c r="X15" s="39" t="s">
        <v>179</v>
      </c>
      <c r="Y15" s="39" t="s">
        <v>1865</v>
      </c>
      <c r="Z15" s="39" t="s">
        <v>156</v>
      </c>
      <c r="AA15" s="39" t="s">
        <v>792</v>
      </c>
      <c r="AB15" s="211">
        <f t="shared" ref="AB15:BV15" si="0">AB12+AB13+AB14</f>
        <v>15771</v>
      </c>
      <c r="AC15" s="211">
        <f t="shared" si="0"/>
        <v>16829</v>
      </c>
      <c r="AD15" s="211">
        <f t="shared" si="0"/>
        <v>26179</v>
      </c>
      <c r="AE15" s="211">
        <f t="shared" si="0"/>
        <v>17425</v>
      </c>
      <c r="AF15" s="211">
        <f t="shared" si="0"/>
        <v>76204</v>
      </c>
      <c r="AG15" s="211">
        <f t="shared" si="0"/>
        <v>20245</v>
      </c>
      <c r="AH15" s="211">
        <f t="shared" si="0"/>
        <v>22171</v>
      </c>
      <c r="AI15" s="211">
        <f t="shared" si="0"/>
        <v>34543</v>
      </c>
      <c r="AJ15" s="211">
        <f t="shared" si="0"/>
        <v>24184</v>
      </c>
      <c r="AK15" s="211">
        <f t="shared" si="0"/>
        <v>101143</v>
      </c>
      <c r="AL15" s="211">
        <f t="shared" si="0"/>
        <v>32154</v>
      </c>
      <c r="AM15" s="211">
        <f t="shared" si="0"/>
        <v>34292</v>
      </c>
      <c r="AN15" s="211">
        <f t="shared" si="0"/>
        <v>53248</v>
      </c>
      <c r="AO15" s="211">
        <f t="shared" si="0"/>
        <v>38579</v>
      </c>
      <c r="AP15" s="211">
        <f t="shared" si="0"/>
        <v>158273</v>
      </c>
      <c r="AQ15" s="211">
        <f t="shared" si="0"/>
        <v>50184</v>
      </c>
      <c r="AR15" s="211">
        <f t="shared" si="0"/>
        <v>55122</v>
      </c>
      <c r="AS15" s="211">
        <f t="shared" si="0"/>
        <v>83028</v>
      </c>
      <c r="AT15" s="211">
        <f t="shared" si="0"/>
        <v>61932</v>
      </c>
      <c r="AU15" s="211">
        <f t="shared" si="0"/>
        <v>250266</v>
      </c>
      <c r="AV15" s="211">
        <f t="shared" si="0"/>
        <v>80920</v>
      </c>
      <c r="AW15" s="211">
        <f t="shared" si="0"/>
        <v>85148</v>
      </c>
      <c r="AX15" s="211">
        <f t="shared" si="0"/>
        <v>117278</v>
      </c>
      <c r="AY15" s="211" t="e">
        <f t="shared" si="0"/>
        <v>#REF!</v>
      </c>
      <c r="AZ15" s="211">
        <f t="shared" si="0"/>
        <v>376844</v>
      </c>
      <c r="BA15" s="211">
        <f t="shared" si="0"/>
        <v>15771</v>
      </c>
      <c r="BB15" s="211">
        <f t="shared" si="0"/>
        <v>32600</v>
      </c>
      <c r="BC15" s="211">
        <f t="shared" si="0"/>
        <v>58779</v>
      </c>
      <c r="BD15" s="211">
        <f t="shared" si="0"/>
        <v>76204</v>
      </c>
      <c r="BE15" s="212">
        <f t="shared" si="0"/>
        <v>20245</v>
      </c>
      <c r="BF15" s="212">
        <f t="shared" si="0"/>
        <v>42416</v>
      </c>
      <c r="BG15" s="212">
        <f t="shared" si="0"/>
        <v>76959</v>
      </c>
      <c r="BH15" s="212">
        <f t="shared" si="0"/>
        <v>101143</v>
      </c>
      <c r="BI15" s="212">
        <f t="shared" si="0"/>
        <v>32154</v>
      </c>
      <c r="BJ15" s="212">
        <f t="shared" si="0"/>
        <v>66446</v>
      </c>
      <c r="BK15" s="212">
        <f t="shared" si="0"/>
        <v>119694</v>
      </c>
      <c r="BL15" s="212">
        <f t="shared" si="0"/>
        <v>158273</v>
      </c>
      <c r="BM15" s="212">
        <f t="shared" si="0"/>
        <v>50184</v>
      </c>
      <c r="BN15" s="212">
        <f t="shared" si="0"/>
        <v>105306</v>
      </c>
      <c r="BO15" s="212">
        <f t="shared" si="0"/>
        <v>188334</v>
      </c>
      <c r="BP15" s="212">
        <f t="shared" si="0"/>
        <v>250266</v>
      </c>
      <c r="BQ15" s="212">
        <f t="shared" si="0"/>
        <v>80920</v>
      </c>
      <c r="BR15" s="212">
        <f t="shared" si="0"/>
        <v>166068</v>
      </c>
      <c r="BS15" s="212">
        <f t="shared" si="0"/>
        <v>283346</v>
      </c>
      <c r="BT15" s="212">
        <f t="shared" si="0"/>
        <v>376844</v>
      </c>
      <c r="BU15" s="211">
        <f t="shared" si="0"/>
        <v>0</v>
      </c>
      <c r="BV15" s="211">
        <f t="shared" si="0"/>
        <v>0</v>
      </c>
    </row>
    <row r="16" spans="1:84" ht="15" customHeight="1" outlineLevel="1">
      <c r="A16" s="34" t="s">
        <v>1882</v>
      </c>
      <c r="B16" s="34"/>
      <c r="C16" s="34"/>
      <c r="D16" s="34">
        <v>174</v>
      </c>
      <c r="E16" s="34">
        <v>1</v>
      </c>
      <c r="F16" s="34"/>
      <c r="G16" s="34"/>
      <c r="H16" s="34">
        <v>1</v>
      </c>
      <c r="I16" s="34"/>
      <c r="J16" s="93">
        <v>-1</v>
      </c>
      <c r="K16" s="34"/>
      <c r="L16" s="34">
        <v>185</v>
      </c>
      <c r="M16" s="34"/>
      <c r="N16" s="34" t="s">
        <v>1883</v>
      </c>
      <c r="O16" s="34" t="s">
        <v>1884</v>
      </c>
      <c r="P16" s="34"/>
      <c r="Q16" s="34"/>
      <c r="R16" s="34">
        <v>2</v>
      </c>
      <c r="S16" s="34"/>
      <c r="T16" s="34"/>
      <c r="U16" s="34"/>
      <c r="V16" s="34" t="s">
        <v>153</v>
      </c>
      <c r="W16" s="34" t="s">
        <v>154</v>
      </c>
      <c r="X16" s="34" t="s">
        <v>179</v>
      </c>
      <c r="Y16" s="34" t="s">
        <v>1865</v>
      </c>
      <c r="Z16" s="34" t="s">
        <v>156</v>
      </c>
      <c r="AA16" s="34" t="s">
        <v>1885</v>
      </c>
      <c r="AB16" s="209">
        <f>('Income Statement'!AB17+'Income Statement'!AB18)*$H$16*$J$16</f>
        <v>6537</v>
      </c>
      <c r="AC16" s="209">
        <f>('Income Statement'!AC17+'Income Statement'!AC18)*$H$16*$J$16</f>
        <v>8177</v>
      </c>
      <c r="AD16" s="209">
        <f>('Income Statement'!AD17+'Income Statement'!AD18)*$H$16*$J$16</f>
        <v>10603</v>
      </c>
      <c r="AE16" s="209">
        <f>('Income Statement'!AE17+'Income Statement'!AE18)*$H$16*$J$16</f>
        <v>9175</v>
      </c>
      <c r="AF16" s="209">
        <f>('Income Statement'!AF17+'Income Statement'!AF18)*$H$16*$J$16</f>
        <v>34492</v>
      </c>
      <c r="AG16" s="209">
        <f>('Income Statement'!AG17+'Income Statement'!AG18)*$H$16*$J$16</f>
        <v>9952</v>
      </c>
      <c r="AH16" s="209">
        <f>('Income Statement'!AH17+'Income Statement'!AH18)*$H$16*$J$16</f>
        <v>10356</v>
      </c>
      <c r="AI16" s="209">
        <f>('Income Statement'!AI17+'Income Statement'!AI18)*$H$16*$J$16</f>
        <v>14700</v>
      </c>
      <c r="AJ16" s="209">
        <f>('Income Statement'!AJ17+'Income Statement'!AJ18)*$H$16*$J$16</f>
        <v>13135</v>
      </c>
      <c r="AK16" s="209">
        <f>('Income Statement'!AK17+'Income Statement'!AK18)*$H$16*$J$16</f>
        <v>48143</v>
      </c>
      <c r="AL16" s="209">
        <f>('Income Statement'!AL17+'Income Statement'!AL18)*$H$16*$J$16</f>
        <v>15732</v>
      </c>
      <c r="AM16" s="209">
        <f>('Income Statement'!AM17+'Income Statement'!AM18)*$H$16*$J$16</f>
        <v>17257</v>
      </c>
      <c r="AN16" s="209">
        <f>('Income Statement'!AN17+'Income Statement'!AN18)*$H$16*$J$16</f>
        <v>23546</v>
      </c>
      <c r="AO16" s="209">
        <f>('Income Statement'!AO17+'Income Statement'!AO18)*$H$16*$J$16</f>
        <v>20008</v>
      </c>
      <c r="AP16" s="209">
        <f>('Income Statement'!AP17+'Income Statement'!AP18)*$H$16*$J$16</f>
        <v>76543</v>
      </c>
      <c r="AQ16" s="209">
        <f>('Income Statement'!AQ17+'Income Statement'!AQ18)*$H$16*$J$16</f>
        <v>22156</v>
      </c>
      <c r="AR16" s="209">
        <f>('Income Statement'!AR17+'Income Statement'!AR18)*$H$16*$J$16</f>
        <v>27085</v>
      </c>
      <c r="AS16" s="209">
        <f>('Income Statement'!AS17+'Income Statement'!AS18)*$H$16*$J$16</f>
        <v>41367</v>
      </c>
      <c r="AT16" s="209">
        <f>('Income Statement'!AT17+'Income Statement'!AT18)*$H$16*$J$16</f>
        <v>39190</v>
      </c>
      <c r="AU16" s="209">
        <f>('Income Statement'!AU17+'Income Statement'!AU18)*$H$16*$J$16</f>
        <v>129798</v>
      </c>
      <c r="AV16" s="209">
        <f>('Income Statement'!AV17+'Income Statement'!AV18)*$H$16*$J$16</f>
        <v>55230</v>
      </c>
      <c r="AW16" s="209">
        <f>('Income Statement'!AW17+'Income Statement'!AW18)*$H$16*$J$16</f>
        <v>55151</v>
      </c>
      <c r="AX16" s="209">
        <f>('Income Statement'!AX17+'Income Statement'!AX18)*$H$16*$J$16</f>
        <v>69714</v>
      </c>
      <c r="AY16" s="209">
        <f>('Income Statement'!AY17+'Income Statement'!AY18)*$H$16*$J$16</f>
        <v>64269</v>
      </c>
      <c r="AZ16" s="209">
        <f>('Income Statement'!AZ17+'Income Statement'!AZ18)*$H$16*$J$16</f>
        <v>244364</v>
      </c>
      <c r="BA16" s="209">
        <f>('Income Statement'!BA17+'Income Statement'!BA18)*$H$16*$J$16</f>
        <v>6537</v>
      </c>
      <c r="BB16" s="209">
        <f>('Income Statement'!BB17+'Income Statement'!BB18)*$H$16*$J$16</f>
        <v>14714</v>
      </c>
      <c r="BC16" s="209">
        <f>('Income Statement'!BC17+'Income Statement'!BC18)*$H$16*$J$16</f>
        <v>25317</v>
      </c>
      <c r="BD16" s="209">
        <f>('Income Statement'!BD17+'Income Statement'!BD18)*$H$16*$J$16</f>
        <v>34492</v>
      </c>
      <c r="BE16" s="210">
        <f>('Income Statement'!BE17+'Income Statement'!BE18)*$H$16*$J$16</f>
        <v>9952</v>
      </c>
      <c r="BF16" s="210">
        <f>('Income Statement'!BF17+'Income Statement'!BF18)*$H$16*$J$16</f>
        <v>20308</v>
      </c>
      <c r="BG16" s="210">
        <f>('Income Statement'!BG17+'Income Statement'!BG18)*$H$16*$J$16</f>
        <v>35008</v>
      </c>
      <c r="BH16" s="210">
        <f>('Income Statement'!BH17+'Income Statement'!BH18)*$H$16*$J$16</f>
        <v>48143</v>
      </c>
      <c r="BI16" s="210">
        <f>('Income Statement'!BI17+'Income Statement'!BI18)*$H$16*$J$16</f>
        <v>15732</v>
      </c>
      <c r="BJ16" s="210">
        <f>('Income Statement'!BJ17+'Income Statement'!BJ18)*$H$16*$J$16</f>
        <v>32989</v>
      </c>
      <c r="BK16" s="210">
        <f>('Income Statement'!BK17+'Income Statement'!BK18)*$H$16*$J$16</f>
        <v>56535</v>
      </c>
      <c r="BL16" s="210">
        <f>('Income Statement'!BL17+'Income Statement'!BL18)*$H$16*$J$16</f>
        <v>76543</v>
      </c>
      <c r="BM16" s="210">
        <f>('Income Statement'!BM17+'Income Statement'!BM18)*$H$16*$J$16</f>
        <v>22156</v>
      </c>
      <c r="BN16" s="210">
        <f>('Income Statement'!BN17+'Income Statement'!BN18)*$H$16*$J$16</f>
        <v>49241</v>
      </c>
      <c r="BO16" s="210">
        <f>('Income Statement'!BO17+'Income Statement'!BO18)*$H$16*$J$16</f>
        <v>90608</v>
      </c>
      <c r="BP16" s="210">
        <f>('Income Statement'!BP17+'Income Statement'!BP18)*$H$16*$J$16</f>
        <v>129798</v>
      </c>
      <c r="BQ16" s="210">
        <f>('Income Statement'!BQ17+'Income Statement'!BQ18)*$H$16*$J$16</f>
        <v>55230</v>
      </c>
      <c r="BR16" s="210">
        <f>('Income Statement'!BR17+'Income Statement'!BR18)*$H$16*$J$16</f>
        <v>110381</v>
      </c>
      <c r="BS16" s="210">
        <f>('Income Statement'!BS17+'Income Statement'!BS18)*$H$16*$J$16</f>
        <v>180095</v>
      </c>
      <c r="BT16" s="210">
        <f>('Income Statement'!BT17+'Income Statement'!BT18)*$H$16*$J$16</f>
        <v>244364</v>
      </c>
      <c r="BU16" s="93"/>
      <c r="BV16" s="93"/>
    </row>
    <row r="17" spans="1:74" ht="15" customHeight="1" outlineLevel="1">
      <c r="A17" s="34" t="s">
        <v>1886</v>
      </c>
      <c r="B17" s="34"/>
      <c r="C17" s="34"/>
      <c r="D17" s="34">
        <v>174</v>
      </c>
      <c r="E17" s="34">
        <v>1</v>
      </c>
      <c r="F17" s="34"/>
      <c r="G17" s="34"/>
      <c r="H17" s="34">
        <v>1</v>
      </c>
      <c r="I17" s="34"/>
      <c r="J17" s="93">
        <v>-1</v>
      </c>
      <c r="K17" s="34"/>
      <c r="L17" s="34">
        <v>186</v>
      </c>
      <c r="M17" s="34"/>
      <c r="N17" s="34" t="s">
        <v>1887</v>
      </c>
      <c r="O17" s="34" t="s">
        <v>1888</v>
      </c>
      <c r="P17" s="34"/>
      <c r="Q17" s="34"/>
      <c r="R17" s="34">
        <v>2</v>
      </c>
      <c r="S17" s="34"/>
      <c r="T17" s="34"/>
      <c r="U17" s="34"/>
      <c r="V17" s="34" t="s">
        <v>153</v>
      </c>
      <c r="W17" s="34" t="s">
        <v>154</v>
      </c>
      <c r="X17" s="34" t="s">
        <v>179</v>
      </c>
      <c r="Y17" s="34" t="s">
        <v>1865</v>
      </c>
      <c r="Z17" s="34" t="s">
        <v>156</v>
      </c>
      <c r="AA17" s="34" t="s">
        <v>1889</v>
      </c>
      <c r="AB17" s="209">
        <f>('Income Statement'!AB19+'Income Statement'!AB20+'Income Statement'!AB21+'Income Statement'!AB22+'Income Statement'!AB23)*$H$17*$J$17</f>
        <v>2390</v>
      </c>
      <c r="AC17" s="209">
        <f>('Income Statement'!AC19+'Income Statement'!AC20+'Income Statement'!AC21+'Income Statement'!AC22+'Income Statement'!AC23)*$H$17*$J$17</f>
        <v>4307</v>
      </c>
      <c r="AD17" s="209">
        <f>('Income Statement'!AD19+'Income Statement'!AD20+'Income Statement'!AD21+'Income Statement'!AD22+'Income Statement'!AD23)*$H$17*$J$17</f>
        <v>6229</v>
      </c>
      <c r="AE17" s="209">
        <f>('Income Statement'!AE19+'Income Statement'!AE20+'Income Statement'!AE21+'Income Statement'!AE22+'Income Statement'!AE23)*$H$17*$J$17</f>
        <v>5651</v>
      </c>
      <c r="AF17" s="209">
        <f>('Income Statement'!AF19+'Income Statement'!AF20+'Income Statement'!AF21+'Income Statement'!AF22+'Income Statement'!AF23)*$H$17*$J$17</f>
        <v>18577</v>
      </c>
      <c r="AG17" s="209">
        <f>('Income Statement'!AG19+'Income Statement'!AG20+'Income Statement'!AG21+'Income Statement'!AG22+'Income Statement'!AG23)*$H$17*$J$17</f>
        <v>5132</v>
      </c>
      <c r="AH17" s="209">
        <f>('Income Statement'!AH19+'Income Statement'!AH20+'Income Statement'!AH21+'Income Statement'!AH22+'Income Statement'!AH23)*$H$17*$J$17</f>
        <v>5420</v>
      </c>
      <c r="AI17" s="209">
        <f>('Income Statement'!AI19+'Income Statement'!AI20+'Income Statement'!AI21+'Income Statement'!AI22+'Income Statement'!AI23)*$H$17*$J$17</f>
        <v>7409</v>
      </c>
      <c r="AJ17" s="209">
        <f>('Income Statement'!AJ19+'Income Statement'!AJ20+'Income Statement'!AJ21+'Income Statement'!AJ22+'Income Statement'!AJ23)*$H$17*$J$17</f>
        <v>5937</v>
      </c>
      <c r="AK17" s="209">
        <f>('Income Statement'!AK19+'Income Statement'!AK20+'Income Statement'!AK21+'Income Statement'!AK22+'Income Statement'!AK23)*$H$17*$J$17</f>
        <v>23898</v>
      </c>
      <c r="AL17" s="209">
        <f>('Income Statement'!AL19+'Income Statement'!AL20+'Income Statement'!AL21+'Income Statement'!AL22+'Income Statement'!AL23)*$H$17*$J$17</f>
        <v>7608</v>
      </c>
      <c r="AM17" s="209">
        <f>('Income Statement'!AM19+'Income Statement'!AM20+'Income Statement'!AM21+'Income Statement'!AM22+'Income Statement'!AM23)*$H$17*$J$17</f>
        <v>7990</v>
      </c>
      <c r="AN17" s="209">
        <f>('Income Statement'!AN19+'Income Statement'!AN20+'Income Statement'!AN21+'Income Statement'!AN22+'Income Statement'!AN23)*$H$17*$J$17</f>
        <v>9038</v>
      </c>
      <c r="AO17" s="209">
        <f>('Income Statement'!AO19+'Income Statement'!AO20+'Income Statement'!AO21+'Income Statement'!AO22+'Income Statement'!AO23)*$H$17*$J$17</f>
        <v>9039</v>
      </c>
      <c r="AP17" s="209">
        <f>('Income Statement'!AP19+'Income Statement'!AP20+'Income Statement'!AP21+'Income Statement'!AP22+'Income Statement'!AP23)*$H$17*$J$17</f>
        <v>33675</v>
      </c>
      <c r="AQ17" s="209">
        <f>('Income Statement'!AQ19+'Income Statement'!AQ20+'Income Statement'!AQ21+'Income Statement'!AQ22+'Income Statement'!AQ23)*$H$17*$J$17</f>
        <v>10515</v>
      </c>
      <c r="AR17" s="209">
        <f>('Income Statement'!AR19+'Income Statement'!AR20+'Income Statement'!AR21+'Income Statement'!AR22+'Income Statement'!AR23)*$H$17*$J$17</f>
        <v>11453</v>
      </c>
      <c r="AS17" s="209">
        <f>('Income Statement'!AS19+'Income Statement'!AS20+'Income Statement'!AS21+'Income Statement'!AS22+'Income Statement'!AS23)*$H$17*$J$17</f>
        <v>15665</v>
      </c>
      <c r="AT17" s="209">
        <f>('Income Statement'!AT19+'Income Statement'!AT20+'Income Statement'!AT21+'Income Statement'!AT22+'Income Statement'!AT23)*$H$17*$J$17</f>
        <v>13521</v>
      </c>
      <c r="AU17" s="209">
        <f>('Income Statement'!AU19+'Income Statement'!AU20+'Income Statement'!AU21+'Income Statement'!AU22+'Income Statement'!AU23)*$H$17*$J$17</f>
        <v>51154</v>
      </c>
      <c r="AV17" s="209">
        <f>('Income Statement'!AV19+'Income Statement'!AV20+'Income Statement'!AV21+'Income Statement'!AV22+'Income Statement'!AV23)*$H$17*$J$17</f>
        <v>17670</v>
      </c>
      <c r="AW17" s="209">
        <f>('Income Statement'!AW19+'Income Statement'!AW20+'Income Statement'!AW21+'Income Statement'!AW22+'Income Statement'!AW23)*$H$17*$J$17</f>
        <v>16496</v>
      </c>
      <c r="AX17" s="209">
        <f>('Income Statement'!AX19+'Income Statement'!AX20+'Income Statement'!AX21+'Income Statement'!AX22+'Income Statement'!AX23)*$H$17*$J$17</f>
        <v>20766</v>
      </c>
      <c r="AY17" s="209">
        <f>('Income Statement'!AY19+'Income Statement'!AY20+'Income Statement'!AY21+'Income Statement'!AY22+'Income Statement'!AY23)*$H$17*$J$17</f>
        <v>20464</v>
      </c>
      <c r="AZ17" s="209">
        <f>('Income Statement'!AZ19+'Income Statement'!AZ20+'Income Statement'!AZ21+'Income Statement'!AZ22+'Income Statement'!AZ23)*$H$17*$J$17</f>
        <v>75396</v>
      </c>
      <c r="BA17" s="209">
        <f>('Income Statement'!BA19+'Income Statement'!BA20+'Income Statement'!BA21+'Income Statement'!BA22+'Income Statement'!BA23)*$H$17*$J$17</f>
        <v>2390</v>
      </c>
      <c r="BB17" s="209">
        <f>('Income Statement'!BB19+'Income Statement'!BB20+'Income Statement'!BB21+'Income Statement'!BB22+'Income Statement'!BB23)*$H$17*$J$17</f>
        <v>6697</v>
      </c>
      <c r="BC17" s="209">
        <f>('Income Statement'!BC19+'Income Statement'!BC20+'Income Statement'!BC21+'Income Statement'!BC22+'Income Statement'!BC23)*$H$17*$J$17</f>
        <v>12926</v>
      </c>
      <c r="BD17" s="209">
        <f>('Income Statement'!BD19+'Income Statement'!BD20+'Income Statement'!BD21+'Income Statement'!BD22+'Income Statement'!BD23)*$H$17*$J$17</f>
        <v>18577</v>
      </c>
      <c r="BE17" s="210">
        <f>('Income Statement'!BE19+'Income Statement'!BE20+'Income Statement'!BE21+'Income Statement'!BE22+'Income Statement'!BE23)*$H$17*$J$17</f>
        <v>5132</v>
      </c>
      <c r="BF17" s="210">
        <f>('Income Statement'!BF19+'Income Statement'!BF20+'Income Statement'!BF21+'Income Statement'!BF22+'Income Statement'!BF23)*$H$17*$J$17</f>
        <v>10552</v>
      </c>
      <c r="BG17" s="210">
        <f>('Income Statement'!BG19+'Income Statement'!BG20+'Income Statement'!BG21+'Income Statement'!BG22+'Income Statement'!BG23)*$H$17*$J$17</f>
        <v>17961</v>
      </c>
      <c r="BH17" s="210">
        <f>('Income Statement'!BH19+'Income Statement'!BH20+'Income Statement'!BH21+'Income Statement'!BH22+'Income Statement'!BH23)*$H$17*$J$17</f>
        <v>23898</v>
      </c>
      <c r="BI17" s="210">
        <f>('Income Statement'!BI19+'Income Statement'!BI20+'Income Statement'!BI21+'Income Statement'!BI22+'Income Statement'!BI23)*$H$17*$J$17</f>
        <v>7608</v>
      </c>
      <c r="BJ17" s="210">
        <f>('Income Statement'!BJ19+'Income Statement'!BJ20+'Income Statement'!BJ21+'Income Statement'!BJ22+'Income Statement'!BJ23)*$H$17*$J$17</f>
        <v>15598</v>
      </c>
      <c r="BK17" s="210">
        <f>('Income Statement'!BK19+'Income Statement'!BK20+'Income Statement'!BK21+'Income Statement'!BK22+'Income Statement'!BK23)*$H$17*$J$17</f>
        <v>24636</v>
      </c>
      <c r="BL17" s="210">
        <f>('Income Statement'!BL19+'Income Statement'!BL20+'Income Statement'!BL21+'Income Statement'!BL22+'Income Statement'!BL23)*$H$17*$J$17</f>
        <v>33675</v>
      </c>
      <c r="BM17" s="210">
        <f>('Income Statement'!BM19+'Income Statement'!BM20+'Income Statement'!BM21+'Income Statement'!BM22+'Income Statement'!BM23)*$H$17*$J$17</f>
        <v>10515</v>
      </c>
      <c r="BN17" s="210">
        <f>('Income Statement'!BN19+'Income Statement'!BN20+'Income Statement'!BN21+'Income Statement'!BN22+'Income Statement'!BN23)*$H$17*$J$17</f>
        <v>21968</v>
      </c>
      <c r="BO17" s="210">
        <f>('Income Statement'!BO19+'Income Statement'!BO20+'Income Statement'!BO21+'Income Statement'!BO22+'Income Statement'!BO23)*$H$17*$J$17</f>
        <v>37633</v>
      </c>
      <c r="BP17" s="210">
        <f>('Income Statement'!BP19+'Income Statement'!BP20+'Income Statement'!BP21+'Income Statement'!BP22+'Income Statement'!BP23)*$H$17*$J$17</f>
        <v>51154</v>
      </c>
      <c r="BQ17" s="210">
        <f>('Income Statement'!BQ19+'Income Statement'!BQ20+'Income Statement'!BQ21+'Income Statement'!BQ22+'Income Statement'!BQ23)*$H$17*$J$17</f>
        <v>17670</v>
      </c>
      <c r="BR17" s="210">
        <f>('Income Statement'!BR19+'Income Statement'!BR20+'Income Statement'!BR21+'Income Statement'!BR22+'Income Statement'!BR23)*$H$17*$J$17</f>
        <v>34166</v>
      </c>
      <c r="BS17" s="210">
        <f>('Income Statement'!BS19+'Income Statement'!BS20+'Income Statement'!BS21+'Income Statement'!BS22+'Income Statement'!BS23)*$H$17*$J$17</f>
        <v>54932</v>
      </c>
      <c r="BT17" s="210">
        <f>('Income Statement'!BT19+'Income Statement'!BT20+'Income Statement'!BT21+'Income Statement'!BT22+'Income Statement'!BT23)*$H$17*$J$17</f>
        <v>75396</v>
      </c>
      <c r="BU17" s="209">
        <f>('Income Statement'!BU19+'Income Statement'!BU20+'Income Statement'!BU21+'Income Statement'!BU22+'Income Statement'!BU23)*$H$17*$J$17</f>
        <v>0</v>
      </c>
      <c r="BV17" s="209">
        <f>('Income Statement'!BV19+'Income Statement'!BV20+'Income Statement'!BV21+'Income Statement'!BV22+'Income Statement'!BV23)*$H$17*$J$17</f>
        <v>0</v>
      </c>
    </row>
    <row r="18" spans="1:74" ht="15" customHeight="1" outlineLevel="1">
      <c r="A18" s="39" t="s">
        <v>1890</v>
      </c>
      <c r="B18" s="39"/>
      <c r="C18" s="39"/>
      <c r="D18" s="39"/>
      <c r="E18" s="39">
        <v>1</v>
      </c>
      <c r="F18" s="39"/>
      <c r="G18" s="39"/>
      <c r="H18" s="39"/>
      <c r="I18" s="39"/>
      <c r="J18" s="39">
        <v>1</v>
      </c>
      <c r="K18" s="39"/>
      <c r="L18" s="39">
        <v>174</v>
      </c>
      <c r="M18" s="39"/>
      <c r="N18" s="39" t="s">
        <v>1891</v>
      </c>
      <c r="O18" s="39" t="s">
        <v>1892</v>
      </c>
      <c r="P18" s="39"/>
      <c r="Q18" s="39"/>
      <c r="R18" s="39">
        <v>2</v>
      </c>
      <c r="S18" s="39"/>
      <c r="T18" s="39"/>
      <c r="U18" s="39"/>
      <c r="V18" s="39" t="s">
        <v>153</v>
      </c>
      <c r="W18" s="39" t="s">
        <v>154</v>
      </c>
      <c r="X18" s="39" t="s">
        <v>179</v>
      </c>
      <c r="Y18" s="39" t="s">
        <v>1865</v>
      </c>
      <c r="Z18" s="39" t="s">
        <v>156</v>
      </c>
      <c r="AA18" s="39" t="s">
        <v>1893</v>
      </c>
      <c r="AB18" s="211">
        <f t="shared" ref="AB18:BV18" si="1">AB16+AB17</f>
        <v>8927</v>
      </c>
      <c r="AC18" s="211">
        <f t="shared" si="1"/>
        <v>12484</v>
      </c>
      <c r="AD18" s="211">
        <f t="shared" si="1"/>
        <v>16832</v>
      </c>
      <c r="AE18" s="211">
        <f t="shared" si="1"/>
        <v>14826</v>
      </c>
      <c r="AF18" s="211">
        <f t="shared" si="1"/>
        <v>53069</v>
      </c>
      <c r="AG18" s="211">
        <f t="shared" si="1"/>
        <v>15084</v>
      </c>
      <c r="AH18" s="211">
        <f t="shared" si="1"/>
        <v>15776</v>
      </c>
      <c r="AI18" s="211">
        <f t="shared" si="1"/>
        <v>22109</v>
      </c>
      <c r="AJ18" s="211">
        <f t="shared" si="1"/>
        <v>19072</v>
      </c>
      <c r="AK18" s="211">
        <f t="shared" si="1"/>
        <v>72041</v>
      </c>
      <c r="AL18" s="211">
        <f t="shared" si="1"/>
        <v>23340</v>
      </c>
      <c r="AM18" s="211">
        <f t="shared" si="1"/>
        <v>25247</v>
      </c>
      <c r="AN18" s="211">
        <f t="shared" si="1"/>
        <v>32584</v>
      </c>
      <c r="AO18" s="211">
        <f t="shared" si="1"/>
        <v>29047</v>
      </c>
      <c r="AP18" s="211">
        <f t="shared" si="1"/>
        <v>110218</v>
      </c>
      <c r="AQ18" s="211">
        <f t="shared" si="1"/>
        <v>32671</v>
      </c>
      <c r="AR18" s="211">
        <f t="shared" si="1"/>
        <v>38538</v>
      </c>
      <c r="AS18" s="211">
        <f t="shared" si="1"/>
        <v>57032</v>
      </c>
      <c r="AT18" s="211">
        <f t="shared" si="1"/>
        <v>52711</v>
      </c>
      <c r="AU18" s="211">
        <f t="shared" si="1"/>
        <v>180952</v>
      </c>
      <c r="AV18" s="211">
        <f t="shared" si="1"/>
        <v>72900</v>
      </c>
      <c r="AW18" s="211">
        <f t="shared" si="1"/>
        <v>71647</v>
      </c>
      <c r="AX18" s="211">
        <f t="shared" si="1"/>
        <v>90480</v>
      </c>
      <c r="AY18" s="211">
        <f t="shared" si="1"/>
        <v>84733</v>
      </c>
      <c r="AZ18" s="211">
        <f t="shared" si="1"/>
        <v>319760</v>
      </c>
      <c r="BA18" s="211">
        <f t="shared" si="1"/>
        <v>8927</v>
      </c>
      <c r="BB18" s="211">
        <f t="shared" si="1"/>
        <v>21411</v>
      </c>
      <c r="BC18" s="211">
        <f t="shared" si="1"/>
        <v>38243</v>
      </c>
      <c r="BD18" s="211">
        <f t="shared" si="1"/>
        <v>53069</v>
      </c>
      <c r="BE18" s="212">
        <f t="shared" si="1"/>
        <v>15084</v>
      </c>
      <c r="BF18" s="212">
        <f t="shared" si="1"/>
        <v>30860</v>
      </c>
      <c r="BG18" s="212">
        <f t="shared" si="1"/>
        <v>52969</v>
      </c>
      <c r="BH18" s="212">
        <f t="shared" si="1"/>
        <v>72041</v>
      </c>
      <c r="BI18" s="212">
        <f t="shared" si="1"/>
        <v>23340</v>
      </c>
      <c r="BJ18" s="212">
        <f t="shared" si="1"/>
        <v>48587</v>
      </c>
      <c r="BK18" s="212">
        <f t="shared" si="1"/>
        <v>81171</v>
      </c>
      <c r="BL18" s="212">
        <f t="shared" si="1"/>
        <v>110218</v>
      </c>
      <c r="BM18" s="212">
        <f t="shared" si="1"/>
        <v>32671</v>
      </c>
      <c r="BN18" s="212">
        <f t="shared" si="1"/>
        <v>71209</v>
      </c>
      <c r="BO18" s="212">
        <f t="shared" si="1"/>
        <v>128241</v>
      </c>
      <c r="BP18" s="212">
        <f t="shared" si="1"/>
        <v>180952</v>
      </c>
      <c r="BQ18" s="212">
        <f t="shared" si="1"/>
        <v>72900</v>
      </c>
      <c r="BR18" s="212">
        <f t="shared" si="1"/>
        <v>144547</v>
      </c>
      <c r="BS18" s="212">
        <f t="shared" si="1"/>
        <v>235027</v>
      </c>
      <c r="BT18" s="212">
        <f t="shared" si="1"/>
        <v>319760</v>
      </c>
      <c r="BU18" s="211">
        <f t="shared" si="1"/>
        <v>0</v>
      </c>
      <c r="BV18" s="211">
        <f t="shared" si="1"/>
        <v>0</v>
      </c>
    </row>
    <row r="19" spans="1:74" ht="15" customHeight="1" outlineLevel="1">
      <c r="A19" s="34" t="s">
        <v>1894</v>
      </c>
      <c r="B19" s="34"/>
      <c r="C19" s="34"/>
      <c r="D19" s="34"/>
      <c r="E19" s="34">
        <v>1</v>
      </c>
      <c r="F19" s="34"/>
      <c r="G19" s="34"/>
      <c r="H19" s="34"/>
      <c r="I19" s="34"/>
      <c r="J19" s="34">
        <v>1</v>
      </c>
      <c r="K19" s="34"/>
      <c r="L19" s="34">
        <v>175</v>
      </c>
      <c r="M19" s="34"/>
      <c r="N19" s="34" t="s">
        <v>1895</v>
      </c>
      <c r="O19" s="34" t="s">
        <v>1896</v>
      </c>
      <c r="P19" s="34"/>
      <c r="Q19" s="34"/>
      <c r="R19" s="34">
        <v>2</v>
      </c>
      <c r="S19" s="34"/>
      <c r="T19" s="34"/>
      <c r="U19" s="34"/>
      <c r="V19" s="34" t="s">
        <v>153</v>
      </c>
      <c r="W19" s="34" t="s">
        <v>154</v>
      </c>
      <c r="X19" s="34" t="s">
        <v>179</v>
      </c>
      <c r="Y19" s="34" t="s">
        <v>1865</v>
      </c>
      <c r="Z19" s="34" t="s">
        <v>156</v>
      </c>
      <c r="AA19" s="34" t="s">
        <v>1897</v>
      </c>
      <c r="AB19" s="209">
        <f t="shared" ref="AB19:BV19" si="2">AB15-AB18</f>
        <v>6844</v>
      </c>
      <c r="AC19" s="209">
        <f t="shared" si="2"/>
        <v>4345</v>
      </c>
      <c r="AD19" s="209">
        <f t="shared" si="2"/>
        <v>9347</v>
      </c>
      <c r="AE19" s="209">
        <f t="shared" si="2"/>
        <v>2599</v>
      </c>
      <c r="AF19" s="209">
        <f t="shared" si="2"/>
        <v>23135</v>
      </c>
      <c r="AG19" s="209">
        <f t="shared" si="2"/>
        <v>5161</v>
      </c>
      <c r="AH19" s="209">
        <f t="shared" si="2"/>
        <v>6395</v>
      </c>
      <c r="AI19" s="209">
        <f t="shared" si="2"/>
        <v>12434</v>
      </c>
      <c r="AJ19" s="209">
        <f t="shared" si="2"/>
        <v>5112</v>
      </c>
      <c r="AK19" s="209">
        <f t="shared" si="2"/>
        <v>29102</v>
      </c>
      <c r="AL19" s="209">
        <f t="shared" si="2"/>
        <v>8814</v>
      </c>
      <c r="AM19" s="209">
        <f t="shared" si="2"/>
        <v>9045</v>
      </c>
      <c r="AN19" s="209">
        <f t="shared" si="2"/>
        <v>20664</v>
      </c>
      <c r="AO19" s="209">
        <f t="shared" si="2"/>
        <v>9532</v>
      </c>
      <c r="AP19" s="209">
        <f t="shared" si="2"/>
        <v>48055</v>
      </c>
      <c r="AQ19" s="209">
        <f t="shared" si="2"/>
        <v>17513</v>
      </c>
      <c r="AR19" s="209">
        <f t="shared" si="2"/>
        <v>16584</v>
      </c>
      <c r="AS19" s="209">
        <f t="shared" si="2"/>
        <v>25996</v>
      </c>
      <c r="AT19" s="209">
        <f t="shared" si="2"/>
        <v>9221</v>
      </c>
      <c r="AU19" s="209">
        <f t="shared" si="2"/>
        <v>69314</v>
      </c>
      <c r="AV19" s="209">
        <f t="shared" si="2"/>
        <v>8020</v>
      </c>
      <c r="AW19" s="209">
        <f t="shared" si="2"/>
        <v>13501</v>
      </c>
      <c r="AX19" s="209">
        <f t="shared" si="2"/>
        <v>26798</v>
      </c>
      <c r="AY19" s="209" t="e">
        <f t="shared" si="2"/>
        <v>#REF!</v>
      </c>
      <c r="AZ19" s="209">
        <f t="shared" si="2"/>
        <v>57084</v>
      </c>
      <c r="BA19" s="209">
        <f t="shared" si="2"/>
        <v>6844</v>
      </c>
      <c r="BB19" s="209">
        <f t="shared" si="2"/>
        <v>11189</v>
      </c>
      <c r="BC19" s="209">
        <f t="shared" si="2"/>
        <v>20536</v>
      </c>
      <c r="BD19" s="209">
        <f t="shared" si="2"/>
        <v>23135</v>
      </c>
      <c r="BE19" s="210">
        <f t="shared" si="2"/>
        <v>5161</v>
      </c>
      <c r="BF19" s="210">
        <f t="shared" si="2"/>
        <v>11556</v>
      </c>
      <c r="BG19" s="210">
        <f t="shared" si="2"/>
        <v>23990</v>
      </c>
      <c r="BH19" s="210">
        <f t="shared" si="2"/>
        <v>29102</v>
      </c>
      <c r="BI19" s="210">
        <f t="shared" si="2"/>
        <v>8814</v>
      </c>
      <c r="BJ19" s="210">
        <f t="shared" si="2"/>
        <v>17859</v>
      </c>
      <c r="BK19" s="210">
        <f t="shared" si="2"/>
        <v>38523</v>
      </c>
      <c r="BL19" s="210">
        <f t="shared" si="2"/>
        <v>48055</v>
      </c>
      <c r="BM19" s="210">
        <f t="shared" si="2"/>
        <v>17513</v>
      </c>
      <c r="BN19" s="210">
        <f t="shared" si="2"/>
        <v>34097</v>
      </c>
      <c r="BO19" s="210">
        <f t="shared" si="2"/>
        <v>60093</v>
      </c>
      <c r="BP19" s="210">
        <f t="shared" si="2"/>
        <v>69314</v>
      </c>
      <c r="BQ19" s="210">
        <f t="shared" si="2"/>
        <v>8020</v>
      </c>
      <c r="BR19" s="210">
        <f t="shared" si="2"/>
        <v>21521</v>
      </c>
      <c r="BS19" s="210">
        <f t="shared" si="2"/>
        <v>48319</v>
      </c>
      <c r="BT19" s="210">
        <f t="shared" si="2"/>
        <v>57084</v>
      </c>
      <c r="BU19" s="209">
        <f t="shared" si="2"/>
        <v>0</v>
      </c>
      <c r="BV19" s="209">
        <f t="shared" si="2"/>
        <v>0</v>
      </c>
    </row>
    <row r="20" spans="1:74" ht="15" customHeight="1" outlineLevel="1">
      <c r="A20" s="34" t="s">
        <v>1898</v>
      </c>
      <c r="B20" s="34"/>
      <c r="C20" s="34"/>
      <c r="D20" s="34">
        <v>191</v>
      </c>
      <c r="E20" s="34">
        <v>1</v>
      </c>
      <c r="F20" s="34"/>
      <c r="G20" s="34"/>
      <c r="H20" s="34"/>
      <c r="I20" s="34"/>
      <c r="J20" s="34">
        <v>1</v>
      </c>
      <c r="K20" s="34"/>
      <c r="L20" s="34">
        <v>189</v>
      </c>
      <c r="M20" s="34"/>
      <c r="N20" s="34" t="s">
        <v>1899</v>
      </c>
      <c r="O20" s="34" t="s">
        <v>1900</v>
      </c>
      <c r="P20" s="34"/>
      <c r="Q20" s="34"/>
      <c r="R20" s="34">
        <v>2</v>
      </c>
      <c r="S20" s="34"/>
      <c r="T20" s="34"/>
      <c r="U20" s="34"/>
      <c r="V20" s="34" t="s">
        <v>153</v>
      </c>
      <c r="W20" s="34" t="s">
        <v>154</v>
      </c>
      <c r="X20" s="34" t="s">
        <v>179</v>
      </c>
      <c r="Y20" s="34" t="s">
        <v>1865</v>
      </c>
      <c r="Z20" s="34" t="s">
        <v>156</v>
      </c>
      <c r="AA20" s="34" t="s">
        <v>1901</v>
      </c>
      <c r="AB20" s="209"/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09"/>
      <c r="BA20" s="209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210"/>
      <c r="BO20" s="210"/>
      <c r="BP20" s="210"/>
      <c r="BQ20" s="210"/>
      <c r="BR20" s="210"/>
      <c r="BS20" s="210"/>
      <c r="BT20" s="210"/>
      <c r="BU20" s="93"/>
      <c r="BV20" s="93"/>
    </row>
    <row r="21" spans="1:74" ht="15" customHeight="1" outlineLevel="1">
      <c r="A21" s="34" t="s">
        <v>1902</v>
      </c>
      <c r="B21" s="34"/>
      <c r="C21" s="34"/>
      <c r="D21" s="34">
        <v>191</v>
      </c>
      <c r="E21" s="34">
        <v>1</v>
      </c>
      <c r="F21" s="34"/>
      <c r="G21" s="34"/>
      <c r="H21" s="34"/>
      <c r="I21" s="34"/>
      <c r="J21" s="34">
        <v>1</v>
      </c>
      <c r="K21" s="34"/>
      <c r="L21" s="34">
        <v>190</v>
      </c>
      <c r="M21" s="34"/>
      <c r="N21" s="34" t="s">
        <v>1903</v>
      </c>
      <c r="O21" s="34" t="s">
        <v>1904</v>
      </c>
      <c r="P21" s="34"/>
      <c r="Q21" s="34"/>
      <c r="R21" s="34">
        <v>2</v>
      </c>
      <c r="S21" s="34"/>
      <c r="T21" s="34"/>
      <c r="U21" s="34"/>
      <c r="V21" s="34" t="s">
        <v>153</v>
      </c>
      <c r="W21" s="34" t="s">
        <v>154</v>
      </c>
      <c r="X21" s="34" t="s">
        <v>179</v>
      </c>
      <c r="Y21" s="34" t="s">
        <v>1865</v>
      </c>
      <c r="Z21" s="34" t="s">
        <v>156</v>
      </c>
      <c r="AA21" s="34" t="s">
        <v>1905</v>
      </c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09"/>
      <c r="AV21" s="209"/>
      <c r="AW21" s="209"/>
      <c r="AX21" s="209"/>
      <c r="AY21" s="209"/>
      <c r="AZ21" s="209"/>
      <c r="BA21" s="209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10"/>
      <c r="BR21" s="210"/>
      <c r="BS21" s="210"/>
      <c r="BT21" s="210"/>
      <c r="BU21" s="93"/>
      <c r="BV21" s="93"/>
    </row>
    <row r="22" spans="1:74" ht="15" customHeight="1" outlineLevel="1">
      <c r="A22" s="39" t="s">
        <v>1906</v>
      </c>
      <c r="B22" s="39"/>
      <c r="C22" s="39"/>
      <c r="D22" s="39">
        <v>169</v>
      </c>
      <c r="E22" s="39">
        <v>1</v>
      </c>
      <c r="F22" s="39"/>
      <c r="G22" s="39"/>
      <c r="H22" s="39"/>
      <c r="I22" s="39"/>
      <c r="J22" s="39">
        <v>1</v>
      </c>
      <c r="K22" s="39"/>
      <c r="L22" s="39">
        <v>191</v>
      </c>
      <c r="M22" s="39"/>
      <c r="N22" s="39" t="s">
        <v>1907</v>
      </c>
      <c r="O22" s="39" t="s">
        <v>1908</v>
      </c>
      <c r="P22" s="39"/>
      <c r="Q22" s="39"/>
      <c r="R22" s="39">
        <v>2</v>
      </c>
      <c r="S22" s="39"/>
      <c r="T22" s="39"/>
      <c r="U22" s="39"/>
      <c r="V22" s="39" t="s">
        <v>153</v>
      </c>
      <c r="W22" s="39" t="s">
        <v>154</v>
      </c>
      <c r="X22" s="39" t="s">
        <v>179</v>
      </c>
      <c r="Y22" s="39" t="s">
        <v>1865</v>
      </c>
      <c r="Z22" s="39" t="s">
        <v>156</v>
      </c>
      <c r="AA22" s="39" t="s">
        <v>1909</v>
      </c>
      <c r="AB22" s="211">
        <f t="shared" ref="AB22:BV22" si="3">AB20+AB21</f>
        <v>0</v>
      </c>
      <c r="AC22" s="211">
        <f t="shared" si="3"/>
        <v>0</v>
      </c>
      <c r="AD22" s="211">
        <f t="shared" si="3"/>
        <v>0</v>
      </c>
      <c r="AE22" s="211">
        <f t="shared" si="3"/>
        <v>0</v>
      </c>
      <c r="AF22" s="211">
        <f t="shared" si="3"/>
        <v>0</v>
      </c>
      <c r="AG22" s="211">
        <f t="shared" si="3"/>
        <v>0</v>
      </c>
      <c r="AH22" s="211">
        <f t="shared" si="3"/>
        <v>0</v>
      </c>
      <c r="AI22" s="211">
        <f t="shared" si="3"/>
        <v>0</v>
      </c>
      <c r="AJ22" s="211">
        <f t="shared" si="3"/>
        <v>0</v>
      </c>
      <c r="AK22" s="211">
        <f t="shared" si="3"/>
        <v>0</v>
      </c>
      <c r="AL22" s="211">
        <f t="shared" si="3"/>
        <v>0</v>
      </c>
      <c r="AM22" s="211">
        <f t="shared" si="3"/>
        <v>0</v>
      </c>
      <c r="AN22" s="211">
        <f t="shared" si="3"/>
        <v>0</v>
      </c>
      <c r="AO22" s="211">
        <f t="shared" si="3"/>
        <v>0</v>
      </c>
      <c r="AP22" s="211">
        <f t="shared" si="3"/>
        <v>0</v>
      </c>
      <c r="AQ22" s="211">
        <f t="shared" si="3"/>
        <v>0</v>
      </c>
      <c r="AR22" s="211">
        <f t="shared" si="3"/>
        <v>0</v>
      </c>
      <c r="AS22" s="211">
        <f t="shared" si="3"/>
        <v>0</v>
      </c>
      <c r="AT22" s="211">
        <f t="shared" si="3"/>
        <v>0</v>
      </c>
      <c r="AU22" s="211">
        <f t="shared" si="3"/>
        <v>0</v>
      </c>
      <c r="AV22" s="211">
        <f t="shared" si="3"/>
        <v>0</v>
      </c>
      <c r="AW22" s="211">
        <f t="shared" si="3"/>
        <v>0</v>
      </c>
      <c r="AX22" s="211">
        <f t="shared" si="3"/>
        <v>0</v>
      </c>
      <c r="AY22" s="211">
        <f t="shared" si="3"/>
        <v>0</v>
      </c>
      <c r="AZ22" s="211">
        <f t="shared" si="3"/>
        <v>0</v>
      </c>
      <c r="BA22" s="211">
        <f t="shared" si="3"/>
        <v>0</v>
      </c>
      <c r="BB22" s="211">
        <f t="shared" si="3"/>
        <v>0</v>
      </c>
      <c r="BC22" s="211">
        <f t="shared" si="3"/>
        <v>0</v>
      </c>
      <c r="BD22" s="211">
        <f t="shared" si="3"/>
        <v>0</v>
      </c>
      <c r="BE22" s="212">
        <f t="shared" si="3"/>
        <v>0</v>
      </c>
      <c r="BF22" s="212">
        <f t="shared" si="3"/>
        <v>0</v>
      </c>
      <c r="BG22" s="212">
        <f t="shared" si="3"/>
        <v>0</v>
      </c>
      <c r="BH22" s="212">
        <f t="shared" si="3"/>
        <v>0</v>
      </c>
      <c r="BI22" s="212">
        <f t="shared" si="3"/>
        <v>0</v>
      </c>
      <c r="BJ22" s="212">
        <f t="shared" si="3"/>
        <v>0</v>
      </c>
      <c r="BK22" s="212">
        <f t="shared" si="3"/>
        <v>0</v>
      </c>
      <c r="BL22" s="212">
        <f t="shared" si="3"/>
        <v>0</v>
      </c>
      <c r="BM22" s="212">
        <f t="shared" si="3"/>
        <v>0</v>
      </c>
      <c r="BN22" s="212">
        <f t="shared" si="3"/>
        <v>0</v>
      </c>
      <c r="BO22" s="212">
        <f t="shared" si="3"/>
        <v>0</v>
      </c>
      <c r="BP22" s="212">
        <f t="shared" si="3"/>
        <v>0</v>
      </c>
      <c r="BQ22" s="212">
        <f t="shared" si="3"/>
        <v>0</v>
      </c>
      <c r="BR22" s="212">
        <f t="shared" si="3"/>
        <v>0</v>
      </c>
      <c r="BS22" s="212">
        <f t="shared" si="3"/>
        <v>0</v>
      </c>
      <c r="BT22" s="212">
        <f t="shared" si="3"/>
        <v>0</v>
      </c>
      <c r="BU22" s="211">
        <f t="shared" si="3"/>
        <v>0</v>
      </c>
      <c r="BV22" s="211">
        <f t="shared" si="3"/>
        <v>0</v>
      </c>
    </row>
    <row r="23" spans="1:74" ht="15" customHeight="1" outlineLevel="1">
      <c r="A23" s="34" t="s">
        <v>1910</v>
      </c>
      <c r="B23" s="34"/>
      <c r="C23" s="34"/>
      <c r="D23" s="34">
        <v>169</v>
      </c>
      <c r="E23" s="34">
        <v>1</v>
      </c>
      <c r="F23" s="34"/>
      <c r="G23" s="34"/>
      <c r="H23" s="34"/>
      <c r="I23" s="34"/>
      <c r="J23" s="34">
        <v>1</v>
      </c>
      <c r="K23" s="34"/>
      <c r="L23" s="34">
        <v>192</v>
      </c>
      <c r="M23" s="34"/>
      <c r="N23" s="34" t="s">
        <v>1911</v>
      </c>
      <c r="O23" s="34" t="s">
        <v>1912</v>
      </c>
      <c r="P23" s="34"/>
      <c r="Q23" s="34"/>
      <c r="R23" s="34">
        <v>2</v>
      </c>
      <c r="S23" s="34"/>
      <c r="T23" s="34"/>
      <c r="U23" s="34"/>
      <c r="V23" s="34" t="s">
        <v>153</v>
      </c>
      <c r="W23" s="34" t="s">
        <v>154</v>
      </c>
      <c r="X23" s="34" t="s">
        <v>179</v>
      </c>
      <c r="Y23" s="34" t="s">
        <v>1865</v>
      </c>
      <c r="Z23" s="34" t="s">
        <v>156</v>
      </c>
      <c r="AA23" s="34" t="s">
        <v>1913</v>
      </c>
      <c r="AB23" s="209"/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09"/>
      <c r="AT23" s="209"/>
      <c r="AU23" s="209"/>
      <c r="AV23" s="209"/>
      <c r="AW23" s="209"/>
      <c r="AX23" s="209"/>
      <c r="AY23" s="209"/>
      <c r="AZ23" s="209"/>
      <c r="BA23" s="209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210"/>
      <c r="BO23" s="210"/>
      <c r="BP23" s="210"/>
      <c r="BQ23" s="210"/>
      <c r="BR23" s="210"/>
      <c r="BS23" s="210"/>
      <c r="BT23" s="210"/>
      <c r="BU23" s="93"/>
      <c r="BV23" s="93"/>
    </row>
    <row r="24" spans="1:74" ht="15" customHeight="1" outlineLevel="1">
      <c r="A24" s="34" t="s">
        <v>1914</v>
      </c>
      <c r="B24" s="34"/>
      <c r="C24" s="34"/>
      <c r="D24" s="34">
        <v>169</v>
      </c>
      <c r="E24" s="34">
        <v>1</v>
      </c>
      <c r="F24" s="34"/>
      <c r="G24" s="34"/>
      <c r="H24" s="34"/>
      <c r="I24" s="34"/>
      <c r="J24" s="34">
        <v>1</v>
      </c>
      <c r="K24" s="34"/>
      <c r="L24" s="34">
        <v>193</v>
      </c>
      <c r="M24" s="34"/>
      <c r="N24" s="34" t="s">
        <v>1915</v>
      </c>
      <c r="O24" s="34" t="s">
        <v>1916</v>
      </c>
      <c r="P24" s="34"/>
      <c r="Q24" s="34"/>
      <c r="R24" s="34">
        <v>2</v>
      </c>
      <c r="S24" s="34"/>
      <c r="T24" s="34"/>
      <c r="U24" s="34"/>
      <c r="V24" s="34" t="s">
        <v>153</v>
      </c>
      <c r="W24" s="34" t="s">
        <v>154</v>
      </c>
      <c r="X24" s="34" t="s">
        <v>179</v>
      </c>
      <c r="Y24" s="34" t="s">
        <v>1865</v>
      </c>
      <c r="Z24" s="34" t="s">
        <v>156</v>
      </c>
      <c r="AA24" s="34" t="s">
        <v>1917</v>
      </c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93"/>
      <c r="BV24" s="93"/>
    </row>
    <row r="25" spans="1:74" ht="15" customHeight="1" outlineLevel="1">
      <c r="A25" s="34" t="s">
        <v>1918</v>
      </c>
      <c r="B25" s="34"/>
      <c r="C25" s="34"/>
      <c r="D25" s="34">
        <v>169</v>
      </c>
      <c r="E25" s="34">
        <v>1</v>
      </c>
      <c r="F25" s="34"/>
      <c r="G25" s="34"/>
      <c r="H25" s="34"/>
      <c r="I25" s="34"/>
      <c r="J25" s="34">
        <v>1</v>
      </c>
      <c r="K25" s="34"/>
      <c r="L25" s="34">
        <v>194</v>
      </c>
      <c r="M25" s="34"/>
      <c r="N25" s="34" t="s">
        <v>1919</v>
      </c>
      <c r="O25" s="34" t="s">
        <v>1920</v>
      </c>
      <c r="P25" s="34"/>
      <c r="Q25" s="34"/>
      <c r="R25" s="34">
        <v>2</v>
      </c>
      <c r="S25" s="34"/>
      <c r="T25" s="34"/>
      <c r="U25" s="34"/>
      <c r="V25" s="34" t="s">
        <v>153</v>
      </c>
      <c r="W25" s="34" t="s">
        <v>154</v>
      </c>
      <c r="X25" s="34" t="s">
        <v>179</v>
      </c>
      <c r="Y25" s="34" t="s">
        <v>1865</v>
      </c>
      <c r="Z25" s="34" t="s">
        <v>156</v>
      </c>
      <c r="AA25" s="34" t="s">
        <v>1921</v>
      </c>
      <c r="AB25" s="209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09"/>
      <c r="AV25" s="209"/>
      <c r="AW25" s="209"/>
      <c r="AX25" s="209"/>
      <c r="AY25" s="209"/>
      <c r="AZ25" s="209"/>
      <c r="BA25" s="209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BM25" s="210"/>
      <c r="BN25" s="210"/>
      <c r="BO25" s="210"/>
      <c r="BP25" s="210"/>
      <c r="BQ25" s="210"/>
      <c r="BR25" s="210"/>
      <c r="BS25" s="210"/>
      <c r="BT25" s="210"/>
      <c r="BU25" s="93"/>
      <c r="BV25" s="93"/>
    </row>
    <row r="26" spans="1:74" ht="15" customHeight="1" outlineLevel="1">
      <c r="A26" s="34" t="s">
        <v>1922</v>
      </c>
      <c r="B26" s="34"/>
      <c r="C26" s="34"/>
      <c r="D26" s="34">
        <v>169</v>
      </c>
      <c r="E26" s="34">
        <v>1</v>
      </c>
      <c r="F26" s="34"/>
      <c r="G26" s="34"/>
      <c r="H26" s="34"/>
      <c r="I26" s="34"/>
      <c r="J26" s="34">
        <v>1</v>
      </c>
      <c r="K26" s="34"/>
      <c r="L26" s="34">
        <v>195</v>
      </c>
      <c r="M26" s="34"/>
      <c r="N26" s="34" t="s">
        <v>1923</v>
      </c>
      <c r="O26" s="34" t="s">
        <v>1924</v>
      </c>
      <c r="P26" s="34"/>
      <c r="Q26" s="34"/>
      <c r="R26" s="34">
        <v>2</v>
      </c>
      <c r="S26" s="34"/>
      <c r="T26" s="34"/>
      <c r="U26" s="34"/>
      <c r="V26" s="34" t="s">
        <v>153</v>
      </c>
      <c r="W26" s="34" t="s">
        <v>154</v>
      </c>
      <c r="X26" s="34" t="s">
        <v>179</v>
      </c>
      <c r="Y26" s="34" t="s">
        <v>1865</v>
      </c>
      <c r="Z26" s="34" t="s">
        <v>156</v>
      </c>
      <c r="AA26" s="34" t="s">
        <v>1925</v>
      </c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  <c r="BA26" s="209"/>
      <c r="BB26" s="210"/>
      <c r="BC26" s="210"/>
      <c r="BD26" s="210"/>
      <c r="BE26" s="210"/>
      <c r="BF26" s="210"/>
      <c r="BG26" s="210"/>
      <c r="BH26" s="210"/>
      <c r="BI26" s="210"/>
      <c r="BJ26" s="210"/>
      <c r="BK26" s="210"/>
      <c r="BL26" s="210"/>
      <c r="BM26" s="210"/>
      <c r="BN26" s="210"/>
      <c r="BO26" s="210"/>
      <c r="BP26" s="210"/>
      <c r="BQ26" s="210"/>
      <c r="BR26" s="210"/>
      <c r="BS26" s="210"/>
      <c r="BT26" s="210"/>
      <c r="BU26" s="93"/>
      <c r="BV26" s="93"/>
    </row>
    <row r="27" spans="1:74" ht="15" customHeight="1" outlineLevel="1">
      <c r="A27" s="34" t="s">
        <v>1926</v>
      </c>
      <c r="B27" s="34"/>
      <c r="C27" s="34"/>
      <c r="D27" s="34">
        <v>169</v>
      </c>
      <c r="E27" s="34">
        <v>1</v>
      </c>
      <c r="F27" s="34"/>
      <c r="G27" s="34"/>
      <c r="H27" s="34"/>
      <c r="I27" s="34"/>
      <c r="J27" s="34">
        <v>1</v>
      </c>
      <c r="K27" s="34"/>
      <c r="L27" s="34">
        <v>196</v>
      </c>
      <c r="M27" s="34"/>
      <c r="N27" s="34" t="s">
        <v>1927</v>
      </c>
      <c r="O27" s="34" t="s">
        <v>1928</v>
      </c>
      <c r="P27" s="34"/>
      <c r="Q27" s="34"/>
      <c r="R27" s="34">
        <v>2</v>
      </c>
      <c r="S27" s="34"/>
      <c r="T27" s="34"/>
      <c r="U27" s="34"/>
      <c r="V27" s="34" t="s">
        <v>153</v>
      </c>
      <c r="W27" s="34" t="s">
        <v>154</v>
      </c>
      <c r="X27" s="34" t="s">
        <v>179</v>
      </c>
      <c r="Y27" s="34" t="s">
        <v>1865</v>
      </c>
      <c r="Z27" s="34" t="s">
        <v>156</v>
      </c>
      <c r="AA27" s="34" t="s">
        <v>1929</v>
      </c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  <c r="BA27" s="209"/>
      <c r="BB27" s="210"/>
      <c r="BC27" s="210"/>
      <c r="BD27" s="210"/>
      <c r="BE27" s="210"/>
      <c r="BF27" s="210"/>
      <c r="BG27" s="210"/>
      <c r="BH27" s="210"/>
      <c r="BI27" s="210"/>
      <c r="BJ27" s="210"/>
      <c r="BK27" s="210"/>
      <c r="BL27" s="210"/>
      <c r="BM27" s="210"/>
      <c r="BN27" s="210"/>
      <c r="BO27" s="210"/>
      <c r="BP27" s="210"/>
      <c r="BQ27" s="210"/>
      <c r="BR27" s="210"/>
      <c r="BS27" s="210"/>
      <c r="BT27" s="210"/>
      <c r="BU27" s="93"/>
      <c r="BV27" s="93"/>
    </row>
    <row r="28" spans="1:74" ht="15" customHeight="1" outlineLevel="1">
      <c r="A28" s="34" t="s">
        <v>1930</v>
      </c>
      <c r="B28" s="34"/>
      <c r="C28" s="34"/>
      <c r="D28" s="34">
        <v>169</v>
      </c>
      <c r="E28" s="34">
        <v>1</v>
      </c>
      <c r="F28" s="34"/>
      <c r="G28" s="34"/>
      <c r="H28" s="34"/>
      <c r="I28" s="34"/>
      <c r="J28" s="34">
        <v>1</v>
      </c>
      <c r="K28" s="34"/>
      <c r="L28" s="34">
        <v>197</v>
      </c>
      <c r="M28" s="34"/>
      <c r="N28" s="34" t="s">
        <v>1931</v>
      </c>
      <c r="O28" s="34" t="s">
        <v>1932</v>
      </c>
      <c r="P28" s="34"/>
      <c r="Q28" s="34"/>
      <c r="R28" s="34">
        <v>2</v>
      </c>
      <c r="S28" s="34"/>
      <c r="T28" s="34"/>
      <c r="U28" s="34"/>
      <c r="V28" s="34" t="s">
        <v>153</v>
      </c>
      <c r="W28" s="34" t="s">
        <v>154</v>
      </c>
      <c r="X28" s="34" t="s">
        <v>179</v>
      </c>
      <c r="Y28" s="34" t="s">
        <v>1865</v>
      </c>
      <c r="Z28" s="34" t="s">
        <v>156</v>
      </c>
      <c r="AA28" s="34" t="s">
        <v>1933</v>
      </c>
      <c r="AB28" s="209"/>
      <c r="AC28" s="209"/>
      <c r="AD28" s="209"/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  <c r="BA28" s="209"/>
      <c r="BB28" s="210"/>
      <c r="BC28" s="210"/>
      <c r="BD28" s="210"/>
      <c r="BE28" s="210"/>
      <c r="BF28" s="210"/>
      <c r="BG28" s="210"/>
      <c r="BH28" s="210"/>
      <c r="BI28" s="210"/>
      <c r="BJ28" s="210"/>
      <c r="BK28" s="210"/>
      <c r="BL28" s="210"/>
      <c r="BM28" s="210"/>
      <c r="BN28" s="210"/>
      <c r="BO28" s="210"/>
      <c r="BP28" s="210"/>
      <c r="BQ28" s="210"/>
      <c r="BR28" s="210"/>
      <c r="BS28" s="210"/>
      <c r="BT28" s="210"/>
      <c r="BU28" s="93"/>
      <c r="BV28" s="93"/>
    </row>
    <row r="29" spans="1:74" ht="15" customHeight="1" outlineLevel="1">
      <c r="A29" s="34" t="s">
        <v>1934</v>
      </c>
      <c r="B29" s="34"/>
      <c r="C29" s="34"/>
      <c r="D29" s="34">
        <v>169</v>
      </c>
      <c r="E29" s="34">
        <v>1</v>
      </c>
      <c r="F29" s="34"/>
      <c r="G29" s="34"/>
      <c r="H29" s="34"/>
      <c r="I29" s="34"/>
      <c r="J29" s="34">
        <v>1</v>
      </c>
      <c r="K29" s="34"/>
      <c r="L29" s="34">
        <v>198</v>
      </c>
      <c r="M29" s="34"/>
      <c r="N29" s="34" t="s">
        <v>1935</v>
      </c>
      <c r="O29" s="34" t="s">
        <v>1936</v>
      </c>
      <c r="P29" s="34"/>
      <c r="Q29" s="34"/>
      <c r="R29" s="34">
        <v>2</v>
      </c>
      <c r="S29" s="34"/>
      <c r="T29" s="34"/>
      <c r="U29" s="34"/>
      <c r="V29" s="34" t="s">
        <v>153</v>
      </c>
      <c r="W29" s="34" t="s">
        <v>154</v>
      </c>
      <c r="X29" s="34" t="s">
        <v>179</v>
      </c>
      <c r="Y29" s="34" t="s">
        <v>1865</v>
      </c>
      <c r="Z29" s="34" t="s">
        <v>156</v>
      </c>
      <c r="AA29" s="34" t="s">
        <v>1937</v>
      </c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10"/>
      <c r="BC29" s="210"/>
      <c r="BD29" s="210"/>
      <c r="BE29" s="210"/>
      <c r="BF29" s="210"/>
      <c r="BG29" s="210"/>
      <c r="BH29" s="210"/>
      <c r="BI29" s="210"/>
      <c r="BJ29" s="210"/>
      <c r="BK29" s="210"/>
      <c r="BL29" s="210"/>
      <c r="BM29" s="210"/>
      <c r="BN29" s="210"/>
      <c r="BO29" s="210"/>
      <c r="BP29" s="210"/>
      <c r="BQ29" s="210"/>
      <c r="BR29" s="210"/>
      <c r="BS29" s="210"/>
      <c r="BT29" s="210"/>
      <c r="BU29" s="93"/>
      <c r="BV29" s="93"/>
    </row>
    <row r="30" spans="1:74" ht="15" customHeight="1" outlineLevel="1">
      <c r="A30" s="34" t="s">
        <v>1938</v>
      </c>
      <c r="B30" s="34"/>
      <c r="C30" s="34"/>
      <c r="D30" s="34">
        <v>169</v>
      </c>
      <c r="E30" s="34">
        <v>1</v>
      </c>
      <c r="F30" s="34"/>
      <c r="G30" s="34"/>
      <c r="H30" s="34"/>
      <c r="I30" s="34"/>
      <c r="J30" s="34">
        <v>1</v>
      </c>
      <c r="K30" s="34"/>
      <c r="L30" s="34">
        <v>199</v>
      </c>
      <c r="M30" s="34"/>
      <c r="N30" s="34" t="s">
        <v>1939</v>
      </c>
      <c r="O30" s="34" t="s">
        <v>1940</v>
      </c>
      <c r="P30" s="34"/>
      <c r="Q30" s="34"/>
      <c r="R30" s="34">
        <v>2</v>
      </c>
      <c r="S30" s="34"/>
      <c r="T30" s="34"/>
      <c r="U30" s="34"/>
      <c r="V30" s="34" t="s">
        <v>153</v>
      </c>
      <c r="W30" s="34" t="s">
        <v>154</v>
      </c>
      <c r="X30" s="34" t="s">
        <v>179</v>
      </c>
      <c r="Y30" s="34" t="s">
        <v>1865</v>
      </c>
      <c r="Z30" s="34" t="s">
        <v>156</v>
      </c>
      <c r="AA30" s="34" t="s">
        <v>1941</v>
      </c>
      <c r="AB30" s="209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209"/>
      <c r="AW30" s="209"/>
      <c r="AX30" s="209"/>
      <c r="AY30" s="209"/>
      <c r="AZ30" s="209"/>
      <c r="BA30" s="209"/>
      <c r="BB30" s="210"/>
      <c r="BC30" s="210"/>
      <c r="BD30" s="210"/>
      <c r="BE30" s="210"/>
      <c r="BF30" s="210"/>
      <c r="BG30" s="210"/>
      <c r="BH30" s="210"/>
      <c r="BI30" s="210"/>
      <c r="BJ30" s="210"/>
      <c r="BK30" s="210"/>
      <c r="BL30" s="210"/>
      <c r="BM30" s="210"/>
      <c r="BN30" s="210"/>
      <c r="BO30" s="210"/>
      <c r="BP30" s="210"/>
      <c r="BQ30" s="210"/>
      <c r="BR30" s="210"/>
      <c r="BS30" s="210"/>
      <c r="BT30" s="210"/>
      <c r="BU30" s="93"/>
      <c r="BV30" s="93"/>
    </row>
    <row r="31" spans="1:74" ht="15" customHeight="1" outlineLevel="1">
      <c r="A31" s="34" t="s">
        <v>1942</v>
      </c>
      <c r="B31" s="34"/>
      <c r="C31" s="34"/>
      <c r="D31" s="34">
        <v>169</v>
      </c>
      <c r="E31" s="34">
        <v>1</v>
      </c>
      <c r="F31" s="34"/>
      <c r="G31" s="34"/>
      <c r="H31" s="34"/>
      <c r="I31" s="34"/>
      <c r="J31" s="34">
        <v>1</v>
      </c>
      <c r="K31" s="34"/>
      <c r="L31" s="34">
        <v>200</v>
      </c>
      <c r="M31" s="34"/>
      <c r="N31" s="34" t="s">
        <v>1943</v>
      </c>
      <c r="O31" s="34" t="s">
        <v>1944</v>
      </c>
      <c r="P31" s="34"/>
      <c r="Q31" s="34"/>
      <c r="R31" s="34">
        <v>2</v>
      </c>
      <c r="S31" s="34"/>
      <c r="T31" s="34"/>
      <c r="U31" s="34"/>
      <c r="V31" s="34" t="s">
        <v>153</v>
      </c>
      <c r="W31" s="34" t="s">
        <v>154</v>
      </c>
      <c r="X31" s="34" t="s">
        <v>179</v>
      </c>
      <c r="Y31" s="34" t="s">
        <v>1865</v>
      </c>
      <c r="Z31" s="34" t="s">
        <v>156</v>
      </c>
      <c r="AA31" s="34" t="s">
        <v>1945</v>
      </c>
      <c r="AB31" s="209"/>
      <c r="AC31" s="209"/>
      <c r="AD31" s="209"/>
      <c r="AE31" s="209"/>
      <c r="AF31" s="209"/>
      <c r="AG31" s="209"/>
      <c r="AH31" s="209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209"/>
      <c r="AW31" s="209"/>
      <c r="AX31" s="209"/>
      <c r="AY31" s="209"/>
      <c r="AZ31" s="209"/>
      <c r="BA31" s="209"/>
      <c r="BB31" s="210"/>
      <c r="BC31" s="210"/>
      <c r="BD31" s="210"/>
      <c r="BE31" s="210"/>
      <c r="BF31" s="210"/>
      <c r="BG31" s="210"/>
      <c r="BH31" s="210"/>
      <c r="BI31" s="210"/>
      <c r="BJ31" s="210"/>
      <c r="BK31" s="210"/>
      <c r="BL31" s="210"/>
      <c r="BM31" s="210"/>
      <c r="BN31" s="210"/>
      <c r="BO31" s="210"/>
      <c r="BP31" s="210"/>
      <c r="BQ31" s="210"/>
      <c r="BR31" s="210"/>
      <c r="BS31" s="210"/>
      <c r="BT31" s="210"/>
      <c r="BU31" s="93"/>
      <c r="BV31" s="93"/>
    </row>
    <row r="32" spans="1:74" ht="15" customHeight="1" outlineLevel="1">
      <c r="A32" s="39" t="s">
        <v>1946</v>
      </c>
      <c r="B32" s="39"/>
      <c r="C32" s="39"/>
      <c r="D32" s="39"/>
      <c r="E32" s="39">
        <v>1</v>
      </c>
      <c r="F32" s="39"/>
      <c r="G32" s="39"/>
      <c r="H32" s="39"/>
      <c r="I32" s="39"/>
      <c r="J32" s="39">
        <v>1</v>
      </c>
      <c r="K32" s="39"/>
      <c r="L32" s="39">
        <v>169</v>
      </c>
      <c r="M32" s="39"/>
      <c r="N32" s="39" t="s">
        <v>1947</v>
      </c>
      <c r="O32" s="39" t="s">
        <v>1948</v>
      </c>
      <c r="P32" s="39"/>
      <c r="Q32" s="39"/>
      <c r="R32" s="39">
        <v>2</v>
      </c>
      <c r="S32" s="39"/>
      <c r="T32" s="39"/>
      <c r="U32" s="39"/>
      <c r="V32" s="39" t="s">
        <v>153</v>
      </c>
      <c r="W32" s="39" t="s">
        <v>154</v>
      </c>
      <c r="X32" s="39" t="s">
        <v>179</v>
      </c>
      <c r="Y32" s="39" t="s">
        <v>1865</v>
      </c>
      <c r="Z32" s="39" t="s">
        <v>156</v>
      </c>
      <c r="AA32" s="39" t="s">
        <v>1949</v>
      </c>
      <c r="AB32" s="211">
        <f t="shared" ref="AB32:BV32" si="4">AB22+AB23+AB24+AB25+AB26+AB27+AB28+AB29+AB30+AB31</f>
        <v>0</v>
      </c>
      <c r="AC32" s="211">
        <f t="shared" si="4"/>
        <v>0</v>
      </c>
      <c r="AD32" s="211">
        <f t="shared" si="4"/>
        <v>0</v>
      </c>
      <c r="AE32" s="211">
        <f t="shared" si="4"/>
        <v>0</v>
      </c>
      <c r="AF32" s="211">
        <f t="shared" si="4"/>
        <v>0</v>
      </c>
      <c r="AG32" s="211">
        <f t="shared" si="4"/>
        <v>0</v>
      </c>
      <c r="AH32" s="211">
        <f t="shared" si="4"/>
        <v>0</v>
      </c>
      <c r="AI32" s="211">
        <f t="shared" si="4"/>
        <v>0</v>
      </c>
      <c r="AJ32" s="211">
        <f t="shared" si="4"/>
        <v>0</v>
      </c>
      <c r="AK32" s="211">
        <f t="shared" si="4"/>
        <v>0</v>
      </c>
      <c r="AL32" s="211">
        <f t="shared" si="4"/>
        <v>0</v>
      </c>
      <c r="AM32" s="211">
        <f t="shared" si="4"/>
        <v>0</v>
      </c>
      <c r="AN32" s="211">
        <f t="shared" si="4"/>
        <v>0</v>
      </c>
      <c r="AO32" s="211">
        <f t="shared" si="4"/>
        <v>0</v>
      </c>
      <c r="AP32" s="211">
        <f t="shared" si="4"/>
        <v>0</v>
      </c>
      <c r="AQ32" s="211">
        <f t="shared" si="4"/>
        <v>0</v>
      </c>
      <c r="AR32" s="211">
        <f t="shared" si="4"/>
        <v>0</v>
      </c>
      <c r="AS32" s="211">
        <f t="shared" si="4"/>
        <v>0</v>
      </c>
      <c r="AT32" s="211">
        <f t="shared" si="4"/>
        <v>0</v>
      </c>
      <c r="AU32" s="211">
        <f t="shared" si="4"/>
        <v>0</v>
      </c>
      <c r="AV32" s="211">
        <f t="shared" si="4"/>
        <v>0</v>
      </c>
      <c r="AW32" s="211">
        <f t="shared" si="4"/>
        <v>0</v>
      </c>
      <c r="AX32" s="211">
        <f t="shared" si="4"/>
        <v>0</v>
      </c>
      <c r="AY32" s="211">
        <f t="shared" si="4"/>
        <v>0</v>
      </c>
      <c r="AZ32" s="211">
        <f t="shared" si="4"/>
        <v>0</v>
      </c>
      <c r="BA32" s="211">
        <f t="shared" si="4"/>
        <v>0</v>
      </c>
      <c r="BB32" s="211">
        <f t="shared" si="4"/>
        <v>0</v>
      </c>
      <c r="BC32" s="211">
        <f t="shared" si="4"/>
        <v>0</v>
      </c>
      <c r="BD32" s="211">
        <f t="shared" si="4"/>
        <v>0</v>
      </c>
      <c r="BE32" s="212">
        <f t="shared" si="4"/>
        <v>0</v>
      </c>
      <c r="BF32" s="212">
        <f t="shared" si="4"/>
        <v>0</v>
      </c>
      <c r="BG32" s="212">
        <f t="shared" si="4"/>
        <v>0</v>
      </c>
      <c r="BH32" s="212">
        <f t="shared" si="4"/>
        <v>0</v>
      </c>
      <c r="BI32" s="212">
        <f t="shared" si="4"/>
        <v>0</v>
      </c>
      <c r="BJ32" s="212">
        <f t="shared" si="4"/>
        <v>0</v>
      </c>
      <c r="BK32" s="212">
        <f t="shared" si="4"/>
        <v>0</v>
      </c>
      <c r="BL32" s="212">
        <f t="shared" si="4"/>
        <v>0</v>
      </c>
      <c r="BM32" s="212">
        <f t="shared" si="4"/>
        <v>0</v>
      </c>
      <c r="BN32" s="212">
        <f t="shared" si="4"/>
        <v>0</v>
      </c>
      <c r="BO32" s="212">
        <f t="shared" si="4"/>
        <v>0</v>
      </c>
      <c r="BP32" s="212">
        <f t="shared" si="4"/>
        <v>0</v>
      </c>
      <c r="BQ32" s="212">
        <f t="shared" si="4"/>
        <v>0</v>
      </c>
      <c r="BR32" s="212">
        <f t="shared" si="4"/>
        <v>0</v>
      </c>
      <c r="BS32" s="212">
        <f t="shared" si="4"/>
        <v>0</v>
      </c>
      <c r="BT32" s="212">
        <f t="shared" si="4"/>
        <v>0</v>
      </c>
      <c r="BU32" s="211">
        <f t="shared" si="4"/>
        <v>0</v>
      </c>
      <c r="BV32" s="211">
        <f t="shared" si="4"/>
        <v>0</v>
      </c>
    </row>
    <row r="33" spans="1:74" ht="15" customHeight="1" outlineLevel="1">
      <c r="A33" s="34" t="s">
        <v>1950</v>
      </c>
      <c r="B33" s="34"/>
      <c r="C33" s="34"/>
      <c r="D33" s="34"/>
      <c r="E33" s="34">
        <v>1</v>
      </c>
      <c r="F33" s="34"/>
      <c r="G33" s="34"/>
      <c r="H33" s="34"/>
      <c r="I33" s="34"/>
      <c r="J33" s="34">
        <v>1</v>
      </c>
      <c r="K33" s="34"/>
      <c r="L33" s="34">
        <v>170</v>
      </c>
      <c r="M33" s="34"/>
      <c r="N33" s="34" t="s">
        <v>1951</v>
      </c>
      <c r="O33" s="34" t="s">
        <v>1952</v>
      </c>
      <c r="P33" s="34"/>
      <c r="Q33" s="34"/>
      <c r="R33" s="34">
        <v>2</v>
      </c>
      <c r="S33" s="34"/>
      <c r="T33" s="34"/>
      <c r="U33" s="34"/>
      <c r="V33" s="34" t="s">
        <v>153</v>
      </c>
      <c r="W33" s="34" t="s">
        <v>154</v>
      </c>
      <c r="X33" s="34" t="s">
        <v>179</v>
      </c>
      <c r="Y33" s="34" t="s">
        <v>1865</v>
      </c>
      <c r="Z33" s="34" t="s">
        <v>156</v>
      </c>
      <c r="AA33" s="34" t="s">
        <v>1953</v>
      </c>
      <c r="AB33" s="209">
        <f t="shared" ref="AB33:BV33" si="5">AB19-AB32</f>
        <v>6844</v>
      </c>
      <c r="AC33" s="209">
        <f t="shared" si="5"/>
        <v>4345</v>
      </c>
      <c r="AD33" s="209">
        <f t="shared" si="5"/>
        <v>9347</v>
      </c>
      <c r="AE33" s="209">
        <f t="shared" si="5"/>
        <v>2599</v>
      </c>
      <c r="AF33" s="209">
        <f t="shared" si="5"/>
        <v>23135</v>
      </c>
      <c r="AG33" s="209">
        <f t="shared" si="5"/>
        <v>5161</v>
      </c>
      <c r="AH33" s="209">
        <f t="shared" si="5"/>
        <v>6395</v>
      </c>
      <c r="AI33" s="209">
        <f t="shared" si="5"/>
        <v>12434</v>
      </c>
      <c r="AJ33" s="209">
        <f t="shared" si="5"/>
        <v>5112</v>
      </c>
      <c r="AK33" s="209">
        <f t="shared" si="5"/>
        <v>29102</v>
      </c>
      <c r="AL33" s="209">
        <f t="shared" si="5"/>
        <v>8814</v>
      </c>
      <c r="AM33" s="209">
        <f t="shared" si="5"/>
        <v>9045</v>
      </c>
      <c r="AN33" s="209">
        <f t="shared" si="5"/>
        <v>20664</v>
      </c>
      <c r="AO33" s="209">
        <f t="shared" si="5"/>
        <v>9532</v>
      </c>
      <c r="AP33" s="209">
        <f t="shared" si="5"/>
        <v>48055</v>
      </c>
      <c r="AQ33" s="209">
        <f t="shared" si="5"/>
        <v>17513</v>
      </c>
      <c r="AR33" s="209">
        <f t="shared" si="5"/>
        <v>16584</v>
      </c>
      <c r="AS33" s="209">
        <f t="shared" si="5"/>
        <v>25996</v>
      </c>
      <c r="AT33" s="209">
        <f t="shared" si="5"/>
        <v>9221</v>
      </c>
      <c r="AU33" s="209">
        <f t="shared" si="5"/>
        <v>69314</v>
      </c>
      <c r="AV33" s="209">
        <f t="shared" si="5"/>
        <v>8020</v>
      </c>
      <c r="AW33" s="209">
        <f t="shared" si="5"/>
        <v>13501</v>
      </c>
      <c r="AX33" s="209">
        <f t="shared" si="5"/>
        <v>26798</v>
      </c>
      <c r="AY33" s="209" t="e">
        <f t="shared" si="5"/>
        <v>#REF!</v>
      </c>
      <c r="AZ33" s="209">
        <f t="shared" si="5"/>
        <v>57084</v>
      </c>
      <c r="BA33" s="209">
        <f t="shared" si="5"/>
        <v>6844</v>
      </c>
      <c r="BB33" s="209">
        <f t="shared" si="5"/>
        <v>11189</v>
      </c>
      <c r="BC33" s="209">
        <f t="shared" si="5"/>
        <v>20536</v>
      </c>
      <c r="BD33" s="209">
        <f t="shared" si="5"/>
        <v>23135</v>
      </c>
      <c r="BE33" s="210">
        <f t="shared" si="5"/>
        <v>5161</v>
      </c>
      <c r="BF33" s="210">
        <f t="shared" si="5"/>
        <v>11556</v>
      </c>
      <c r="BG33" s="210">
        <f t="shared" si="5"/>
        <v>23990</v>
      </c>
      <c r="BH33" s="210">
        <f t="shared" si="5"/>
        <v>29102</v>
      </c>
      <c r="BI33" s="210">
        <f t="shared" si="5"/>
        <v>8814</v>
      </c>
      <c r="BJ33" s="210">
        <f t="shared" si="5"/>
        <v>17859</v>
      </c>
      <c r="BK33" s="210">
        <f t="shared" si="5"/>
        <v>38523</v>
      </c>
      <c r="BL33" s="210">
        <f t="shared" si="5"/>
        <v>48055</v>
      </c>
      <c r="BM33" s="210">
        <f t="shared" si="5"/>
        <v>17513</v>
      </c>
      <c r="BN33" s="210">
        <f t="shared" si="5"/>
        <v>34097</v>
      </c>
      <c r="BO33" s="210">
        <f t="shared" si="5"/>
        <v>60093</v>
      </c>
      <c r="BP33" s="210">
        <f t="shared" si="5"/>
        <v>69314</v>
      </c>
      <c r="BQ33" s="210">
        <f t="shared" si="5"/>
        <v>8020</v>
      </c>
      <c r="BR33" s="210">
        <f t="shared" si="5"/>
        <v>21521</v>
      </c>
      <c r="BS33" s="210">
        <f t="shared" si="5"/>
        <v>48319</v>
      </c>
      <c r="BT33" s="210">
        <f t="shared" si="5"/>
        <v>57084</v>
      </c>
      <c r="BU33" s="209">
        <f t="shared" si="5"/>
        <v>0</v>
      </c>
      <c r="BV33" s="209">
        <f t="shared" si="5"/>
        <v>0</v>
      </c>
    </row>
    <row r="34" spans="1:74" ht="15" customHeight="1" outlineLevel="1">
      <c r="A34" s="34" t="s">
        <v>1954</v>
      </c>
      <c r="B34" s="34"/>
      <c r="C34" s="34"/>
      <c r="D34" s="34"/>
      <c r="E34" s="34">
        <v>1</v>
      </c>
      <c r="F34" s="34"/>
      <c r="G34" s="34"/>
      <c r="H34" s="34"/>
      <c r="I34" s="34"/>
      <c r="J34" s="34">
        <v>1</v>
      </c>
      <c r="K34" s="34"/>
      <c r="L34" s="34">
        <v>171</v>
      </c>
      <c r="M34" s="34"/>
      <c r="N34" s="34" t="s">
        <v>1955</v>
      </c>
      <c r="O34" s="34" t="s">
        <v>1956</v>
      </c>
      <c r="P34" s="34"/>
      <c r="Q34" s="34"/>
      <c r="R34" s="34">
        <v>2</v>
      </c>
      <c r="S34" s="34"/>
      <c r="T34" s="34"/>
      <c r="U34" s="34"/>
      <c r="V34" s="34" t="s">
        <v>153</v>
      </c>
      <c r="W34" s="34" t="s">
        <v>154</v>
      </c>
      <c r="X34" s="34" t="s">
        <v>179</v>
      </c>
      <c r="Y34" s="34" t="s">
        <v>1865</v>
      </c>
      <c r="Z34" s="34" t="s">
        <v>156</v>
      </c>
      <c r="AA34" s="34" t="s">
        <v>1957</v>
      </c>
      <c r="AB34" s="209">
        <f t="shared" ref="AB34:BV34" si="6">AB33+AB26</f>
        <v>6844</v>
      </c>
      <c r="AC34" s="209">
        <f t="shared" si="6"/>
        <v>4345</v>
      </c>
      <c r="AD34" s="209">
        <f t="shared" si="6"/>
        <v>9347</v>
      </c>
      <c r="AE34" s="209">
        <f t="shared" si="6"/>
        <v>2599</v>
      </c>
      <c r="AF34" s="209">
        <f t="shared" si="6"/>
        <v>23135</v>
      </c>
      <c r="AG34" s="209">
        <f t="shared" si="6"/>
        <v>5161</v>
      </c>
      <c r="AH34" s="209">
        <f t="shared" si="6"/>
        <v>6395</v>
      </c>
      <c r="AI34" s="209">
        <f t="shared" si="6"/>
        <v>12434</v>
      </c>
      <c r="AJ34" s="209">
        <f t="shared" si="6"/>
        <v>5112</v>
      </c>
      <c r="AK34" s="209">
        <f t="shared" si="6"/>
        <v>29102</v>
      </c>
      <c r="AL34" s="209">
        <f t="shared" si="6"/>
        <v>8814</v>
      </c>
      <c r="AM34" s="209">
        <f t="shared" si="6"/>
        <v>9045</v>
      </c>
      <c r="AN34" s="209">
        <f t="shared" si="6"/>
        <v>20664</v>
      </c>
      <c r="AO34" s="209">
        <f t="shared" si="6"/>
        <v>9532</v>
      </c>
      <c r="AP34" s="209">
        <f t="shared" si="6"/>
        <v>48055</v>
      </c>
      <c r="AQ34" s="209">
        <f t="shared" si="6"/>
        <v>17513</v>
      </c>
      <c r="AR34" s="209">
        <f t="shared" si="6"/>
        <v>16584</v>
      </c>
      <c r="AS34" s="209">
        <f t="shared" si="6"/>
        <v>25996</v>
      </c>
      <c r="AT34" s="209">
        <f t="shared" si="6"/>
        <v>9221</v>
      </c>
      <c r="AU34" s="209">
        <f t="shared" si="6"/>
        <v>69314</v>
      </c>
      <c r="AV34" s="209">
        <f t="shared" si="6"/>
        <v>8020</v>
      </c>
      <c r="AW34" s="209">
        <f t="shared" si="6"/>
        <v>13501</v>
      </c>
      <c r="AX34" s="209">
        <f t="shared" si="6"/>
        <v>26798</v>
      </c>
      <c r="AY34" s="209" t="e">
        <f t="shared" si="6"/>
        <v>#REF!</v>
      </c>
      <c r="AZ34" s="209">
        <f t="shared" si="6"/>
        <v>57084</v>
      </c>
      <c r="BA34" s="209">
        <f t="shared" si="6"/>
        <v>6844</v>
      </c>
      <c r="BB34" s="209">
        <f t="shared" si="6"/>
        <v>11189</v>
      </c>
      <c r="BC34" s="209">
        <f t="shared" si="6"/>
        <v>20536</v>
      </c>
      <c r="BD34" s="209">
        <f t="shared" si="6"/>
        <v>23135</v>
      </c>
      <c r="BE34" s="210">
        <f t="shared" si="6"/>
        <v>5161</v>
      </c>
      <c r="BF34" s="210">
        <f t="shared" si="6"/>
        <v>11556</v>
      </c>
      <c r="BG34" s="210">
        <f t="shared" si="6"/>
        <v>23990</v>
      </c>
      <c r="BH34" s="210">
        <f t="shared" si="6"/>
        <v>29102</v>
      </c>
      <c r="BI34" s="210">
        <f t="shared" si="6"/>
        <v>8814</v>
      </c>
      <c r="BJ34" s="210">
        <f t="shared" si="6"/>
        <v>17859</v>
      </c>
      <c r="BK34" s="210">
        <f t="shared" si="6"/>
        <v>38523</v>
      </c>
      <c r="BL34" s="210">
        <f t="shared" si="6"/>
        <v>48055</v>
      </c>
      <c r="BM34" s="210">
        <f t="shared" si="6"/>
        <v>17513</v>
      </c>
      <c r="BN34" s="210">
        <f t="shared" si="6"/>
        <v>34097</v>
      </c>
      <c r="BO34" s="210">
        <f t="shared" si="6"/>
        <v>60093</v>
      </c>
      <c r="BP34" s="210">
        <f t="shared" si="6"/>
        <v>69314</v>
      </c>
      <c r="BQ34" s="210">
        <f t="shared" si="6"/>
        <v>8020</v>
      </c>
      <c r="BR34" s="210">
        <f t="shared" si="6"/>
        <v>21521</v>
      </c>
      <c r="BS34" s="210">
        <f t="shared" si="6"/>
        <v>48319</v>
      </c>
      <c r="BT34" s="210">
        <f t="shared" si="6"/>
        <v>57084</v>
      </c>
      <c r="BU34" s="209">
        <f t="shared" si="6"/>
        <v>0</v>
      </c>
      <c r="BV34" s="209">
        <f t="shared" si="6"/>
        <v>0</v>
      </c>
    </row>
    <row r="35" spans="1:74" ht="15" customHeight="1" outlineLevel="1">
      <c r="A35" s="34" t="s">
        <v>1958</v>
      </c>
      <c r="B35" s="34"/>
      <c r="C35" s="34"/>
      <c r="D35" s="34"/>
      <c r="E35" s="34">
        <v>1</v>
      </c>
      <c r="F35" s="34"/>
      <c r="G35" s="34"/>
      <c r="H35" s="34"/>
      <c r="I35" s="34"/>
      <c r="J35" s="34">
        <v>1</v>
      </c>
      <c r="K35" s="34"/>
      <c r="L35" s="34">
        <v>172</v>
      </c>
      <c r="M35" s="34"/>
      <c r="N35" s="34" t="s">
        <v>1959</v>
      </c>
      <c r="O35" s="34" t="s">
        <v>1960</v>
      </c>
      <c r="P35" s="34"/>
      <c r="Q35" s="34"/>
      <c r="R35" s="34">
        <v>2</v>
      </c>
      <c r="S35" s="34"/>
      <c r="T35" s="34"/>
      <c r="U35" s="34"/>
      <c r="V35" s="34" t="s">
        <v>153</v>
      </c>
      <c r="W35" s="34" t="s">
        <v>154</v>
      </c>
      <c r="X35" s="34" t="s">
        <v>179</v>
      </c>
      <c r="Y35" s="34" t="s">
        <v>1865</v>
      </c>
      <c r="Z35" s="34" t="s">
        <v>156</v>
      </c>
      <c r="AA35" s="34" t="s">
        <v>1730</v>
      </c>
      <c r="AB35" s="209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09"/>
      <c r="AT35" s="209"/>
      <c r="AU35" s="209"/>
      <c r="AV35" s="209"/>
      <c r="AW35" s="209"/>
      <c r="AX35" s="209"/>
      <c r="AY35" s="209"/>
      <c r="AZ35" s="209"/>
      <c r="BA35" s="209"/>
      <c r="BB35" s="210"/>
      <c r="BC35" s="210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10"/>
      <c r="BO35" s="210"/>
      <c r="BP35" s="210"/>
      <c r="BQ35" s="210"/>
      <c r="BR35" s="210"/>
      <c r="BS35" s="210"/>
      <c r="BT35" s="210"/>
      <c r="BU35" s="93"/>
      <c r="BV35" s="93"/>
    </row>
    <row r="36" spans="1:74" ht="15" customHeight="1" outlineLevel="1">
      <c r="A36" s="34" t="s">
        <v>1961</v>
      </c>
      <c r="B36" s="34"/>
      <c r="C36" s="34"/>
      <c r="D36" s="34">
        <v>203</v>
      </c>
      <c r="E36" s="34">
        <v>1</v>
      </c>
      <c r="F36" s="34"/>
      <c r="G36" s="34"/>
      <c r="H36" s="34">
        <v>1</v>
      </c>
      <c r="I36" s="34"/>
      <c r="J36" s="93">
        <v>-1</v>
      </c>
      <c r="K36" s="34"/>
      <c r="L36" s="34">
        <v>201</v>
      </c>
      <c r="M36" s="34"/>
      <c r="N36" s="34" t="s">
        <v>1962</v>
      </c>
      <c r="O36" s="34" t="s">
        <v>1963</v>
      </c>
      <c r="P36" s="34"/>
      <c r="Q36" s="34"/>
      <c r="R36" s="34">
        <v>2</v>
      </c>
      <c r="S36" s="34"/>
      <c r="T36" s="34"/>
      <c r="U36" s="34"/>
      <c r="V36" s="34" t="s">
        <v>153</v>
      </c>
      <c r="W36" s="34" t="s">
        <v>154</v>
      </c>
      <c r="X36" s="34" t="s">
        <v>179</v>
      </c>
      <c r="Y36" s="34" t="s">
        <v>1865</v>
      </c>
      <c r="Z36" s="34" t="s">
        <v>156</v>
      </c>
      <c r="AA36" s="34" t="s">
        <v>1964</v>
      </c>
      <c r="AB36" s="209">
        <f>('Income Statement'!AB26)*$H$36*$J$36</f>
        <v>410</v>
      </c>
      <c r="AC36" s="209">
        <f>('Income Statement'!AC26)*$H$36*$J$36</f>
        <v>521</v>
      </c>
      <c r="AD36" s="209">
        <f>('Income Statement'!AD26)*$H$36*$J$36</f>
        <v>1344</v>
      </c>
      <c r="AE36" s="209">
        <f>('Income Statement'!AE26)*$H$36*$J$36</f>
        <v>475</v>
      </c>
      <c r="AF36" s="209">
        <f>('Income Statement'!AF26)*$H$36*$J$36</f>
        <v>2750</v>
      </c>
      <c r="AG36" s="209">
        <f>('Income Statement'!AG26)*$H$36*$J$36</f>
        <v>477</v>
      </c>
      <c r="AH36" s="209">
        <f>('Income Statement'!AH26)*$H$36*$J$36</f>
        <v>484</v>
      </c>
      <c r="AI36" s="209">
        <f>('Income Statement'!AI26)*$H$36*$J$36</f>
        <v>475</v>
      </c>
      <c r="AJ36" s="209">
        <f>('Income Statement'!AJ26)*$H$36*$J$36</f>
        <v>510</v>
      </c>
      <c r="AK36" s="209">
        <f>('Income Statement'!AK26)*$H$36*$J$36</f>
        <v>1946</v>
      </c>
      <c r="AL36" s="209">
        <f>('Income Statement'!AL26)*$H$36*$J$36</f>
        <v>626</v>
      </c>
      <c r="AM36" s="209">
        <f>('Income Statement'!AM26)*$H$36*$J$36</f>
        <v>668</v>
      </c>
      <c r="AN36" s="209">
        <f>('Income Statement'!AN26)*$H$36*$J$36</f>
        <v>701</v>
      </c>
      <c r="AO36" s="209">
        <f>('Income Statement'!AO26)*$H$36*$J$36</f>
        <v>676</v>
      </c>
      <c r="AP36" s="209">
        <f>('Income Statement'!AP26)*$H$36*$J$36</f>
        <v>2671</v>
      </c>
      <c r="AQ36" s="209">
        <f>('Income Statement'!AQ26)*$H$36*$J$36</f>
        <v>800</v>
      </c>
      <c r="AR36" s="209">
        <f>('Income Statement'!AR26)*$H$36*$J$36</f>
        <v>747</v>
      </c>
      <c r="AS36" s="209">
        <f>('Income Statement'!AS26)*$H$36*$J$36</f>
        <v>844</v>
      </c>
      <c r="AT36" s="209">
        <f>('Income Statement'!AT26)*$H$36*$J$36</f>
        <v>1175</v>
      </c>
      <c r="AU36" s="209">
        <f>('Income Statement'!AU26)*$H$36*$J$36</f>
        <v>3566</v>
      </c>
      <c r="AV36" s="209">
        <f>('Income Statement'!AV26)*$H$36*$J$36</f>
        <v>1213</v>
      </c>
      <c r="AW36" s="209">
        <f>('Income Statement'!AW26)*$H$36*$J$36</f>
        <v>1340</v>
      </c>
      <c r="AX36" s="209">
        <f>('Income Statement'!AX26)*$H$36*$J$36</f>
        <v>1334</v>
      </c>
      <c r="AY36" s="209">
        <f>('Income Statement'!AY26)*$H$36*$J$36</f>
        <v>1303</v>
      </c>
      <c r="AZ36" s="209">
        <f>('Income Statement'!AZ26)*$H$36*$J$36</f>
        <v>5190</v>
      </c>
      <c r="BA36" s="209">
        <f>('Income Statement'!BA26)*$H$36*$J$36</f>
        <v>410</v>
      </c>
      <c r="BB36" s="209">
        <f>('Income Statement'!BB26)*$H$36*$J$36</f>
        <v>931</v>
      </c>
      <c r="BC36" s="209">
        <f>('Income Statement'!BC26)*$H$36*$J$36</f>
        <v>2275</v>
      </c>
      <c r="BD36" s="209">
        <f>('Income Statement'!BD26)*$H$36*$J$36</f>
        <v>2750</v>
      </c>
      <c r="BE36" s="210">
        <f>('Income Statement'!BE26)*$H$36*$J$36</f>
        <v>477</v>
      </c>
      <c r="BF36" s="210">
        <f>('Income Statement'!BF26)*$H$36*$J$36</f>
        <v>961</v>
      </c>
      <c r="BG36" s="210">
        <f>('Income Statement'!BG26)*$H$36*$J$36</f>
        <v>1436</v>
      </c>
      <c r="BH36" s="210">
        <f>('Income Statement'!BH26)*$H$36*$J$36</f>
        <v>1946</v>
      </c>
      <c r="BI36" s="210">
        <f>('Income Statement'!BI26)*$H$36*$J$36</f>
        <v>626</v>
      </c>
      <c r="BJ36" s="210">
        <f>('Income Statement'!BJ26)*$H$36*$J$36</f>
        <v>1294</v>
      </c>
      <c r="BK36" s="210">
        <f>('Income Statement'!BK26)*$H$36*$J$36</f>
        <v>1995</v>
      </c>
      <c r="BL36" s="210">
        <f>('Income Statement'!BL26)*$H$36*$J$36</f>
        <v>2671</v>
      </c>
      <c r="BM36" s="210">
        <f>('Income Statement'!BM26)*$H$36*$J$36</f>
        <v>800</v>
      </c>
      <c r="BN36" s="210">
        <f>('Income Statement'!BN26)*$H$36*$J$36</f>
        <v>1547</v>
      </c>
      <c r="BO36" s="210">
        <f>('Income Statement'!BO26)*$H$36*$J$36</f>
        <v>2391</v>
      </c>
      <c r="BP36" s="210">
        <f>('Income Statement'!BP26)*$H$36*$J$36</f>
        <v>3566</v>
      </c>
      <c r="BQ36" s="210">
        <f>('Income Statement'!BQ26)*$H$36*$J$36</f>
        <v>1213</v>
      </c>
      <c r="BR36" s="210">
        <f>('Income Statement'!BR26)*$H$36*$J$36</f>
        <v>2553</v>
      </c>
      <c r="BS36" s="210">
        <f>('Income Statement'!BS26)*$H$36*$J$36</f>
        <v>3887</v>
      </c>
      <c r="BT36" s="210">
        <f>('Income Statement'!BT26)*$H$36*$J$36</f>
        <v>5190</v>
      </c>
      <c r="BU36" s="93"/>
      <c r="BV36" s="93"/>
    </row>
    <row r="37" spans="1:74" ht="15" customHeight="1" outlineLevel="1">
      <c r="A37" s="34" t="s">
        <v>1965</v>
      </c>
      <c r="B37" s="34"/>
      <c r="C37" s="34"/>
      <c r="D37" s="34">
        <v>203</v>
      </c>
      <c r="E37" s="34">
        <v>1</v>
      </c>
      <c r="F37" s="34"/>
      <c r="G37" s="34"/>
      <c r="H37" s="34">
        <v>1</v>
      </c>
      <c r="I37" s="34"/>
      <c r="J37" s="93">
        <v>-1</v>
      </c>
      <c r="K37" s="34"/>
      <c r="L37" s="34">
        <v>202</v>
      </c>
      <c r="M37" s="34"/>
      <c r="N37" s="34" t="s">
        <v>1966</v>
      </c>
      <c r="O37" s="34" t="s">
        <v>1967</v>
      </c>
      <c r="P37" s="34"/>
      <c r="Q37" s="34"/>
      <c r="R37" s="34">
        <v>2</v>
      </c>
      <c r="S37" s="34"/>
      <c r="T37" s="34"/>
      <c r="U37" s="34"/>
      <c r="V37" s="34" t="s">
        <v>153</v>
      </c>
      <c r="W37" s="34" t="s">
        <v>154</v>
      </c>
      <c r="X37" s="34" t="s">
        <v>179</v>
      </c>
      <c r="Y37" s="34" t="s">
        <v>1865</v>
      </c>
      <c r="Z37" s="34" t="s">
        <v>156</v>
      </c>
      <c r="AA37" s="34" t="s">
        <v>1968</v>
      </c>
      <c r="AB37" s="209">
        <f>('Income Statement'!AB25)*$H$37*$J$37</f>
        <v>-6828</v>
      </c>
      <c r="AC37" s="209">
        <f>('Income Statement'!AC25)*$H$37*$J$37</f>
        <v>-468</v>
      </c>
      <c r="AD37" s="209">
        <f>('Income Statement'!AD25)*$H$37*$J$37</f>
        <v>-313</v>
      </c>
      <c r="AE37" s="209">
        <f>('Income Statement'!AE25)*$H$37*$J$37</f>
        <v>-1846</v>
      </c>
      <c r="AF37" s="209">
        <f>('Income Statement'!AF25)*$H$37*$J$37</f>
        <v>-9455</v>
      </c>
      <c r="AG37" s="209">
        <f>('Income Statement'!AG25)*$H$37*$J$37</f>
        <v>-27382</v>
      </c>
      <c r="AH37" s="209">
        <f>('Income Statement'!AH25)*$H$37*$J$37</f>
        <v>-18150</v>
      </c>
      <c r="AI37" s="209">
        <f>('Income Statement'!AI25)*$H$37*$J$37</f>
        <v>-2944</v>
      </c>
      <c r="AJ37" s="209">
        <f>('Income Statement'!AJ25)*$H$37*$J$37</f>
        <v>-3778</v>
      </c>
      <c r="AK37" s="209">
        <f>('Income Statement'!AK25)*$H$37*$J$37</f>
        <v>-52254</v>
      </c>
      <c r="AL37" s="209">
        <f>('Income Statement'!AL25)*$H$37*$J$37</f>
        <v>-750</v>
      </c>
      <c r="AM37" s="209">
        <f>('Income Statement'!AM25)*$H$37*$J$37</f>
        <v>-419</v>
      </c>
      <c r="AN37" s="209">
        <f>('Income Statement'!AN25)*$H$37*$J$37</f>
        <v>-837</v>
      </c>
      <c r="AO37" s="209">
        <f>('Income Statement'!AO25)*$H$37*$J$37</f>
        <v>-6553</v>
      </c>
      <c r="AP37" s="209">
        <f>('Income Statement'!AP25)*$H$37*$J$37</f>
        <v>-8559</v>
      </c>
      <c r="AQ37" s="209">
        <f>('Income Statement'!AQ25)*$H$37*$J$37</f>
        <v>-1472</v>
      </c>
      <c r="AR37" s="209">
        <f>('Income Statement'!AR25)*$H$37*$J$37</f>
        <v>-3435</v>
      </c>
      <c r="AS37" s="209">
        <f>('Income Statement'!AS25)*$H$37*$J$37</f>
        <v>-23643</v>
      </c>
      <c r="AT37" s="209">
        <f>('Income Statement'!AT25)*$H$37*$J$37</f>
        <v>-1945</v>
      </c>
      <c r="AU37" s="209">
        <f>('Income Statement'!AU25)*$H$37*$J$37</f>
        <v>-30495</v>
      </c>
      <c r="AV37" s="209">
        <f>('Income Statement'!AV25)*$H$37*$J$37</f>
        <v>-7246</v>
      </c>
      <c r="AW37" s="209">
        <f>('Income Statement'!AW25)*$H$37*$J$37</f>
        <v>-6635</v>
      </c>
      <c r="AX37" s="209">
        <f>('Income Statement'!AX25)*$H$37*$J$37</f>
        <v>-11560</v>
      </c>
      <c r="AY37" s="209">
        <f>('Income Statement'!AY25)*$H$37*$J$37</f>
        <v>-18665</v>
      </c>
      <c r="AZ37" s="209">
        <f>('Income Statement'!AZ25)*$H$37*$J$37</f>
        <v>-44106</v>
      </c>
      <c r="BA37" s="209">
        <f>('Income Statement'!BA25)*$H$37*$J$37</f>
        <v>-6828</v>
      </c>
      <c r="BB37" s="209">
        <f>('Income Statement'!BB25)*$H$37*$J$37</f>
        <v>-7296</v>
      </c>
      <c r="BC37" s="209">
        <f>('Income Statement'!BC25)*$H$37*$J$37</f>
        <v>-7609</v>
      </c>
      <c r="BD37" s="209">
        <f>('Income Statement'!BD25)*$H$37*$J$37</f>
        <v>-9455</v>
      </c>
      <c r="BE37" s="210">
        <f>('Income Statement'!BE25)*$H$37*$J$37</f>
        <v>-27382</v>
      </c>
      <c r="BF37" s="210">
        <f>('Income Statement'!BF25)*$H$37*$J$37</f>
        <v>-45532</v>
      </c>
      <c r="BG37" s="210">
        <f>('Income Statement'!BG25)*$H$37*$J$37</f>
        <v>-48476</v>
      </c>
      <c r="BH37" s="210">
        <f>('Income Statement'!BH25)*$H$37*$J$37</f>
        <v>-52254</v>
      </c>
      <c r="BI37" s="210">
        <f>('Income Statement'!BI25)*$H$37*$J$37</f>
        <v>-750</v>
      </c>
      <c r="BJ37" s="210">
        <f>('Income Statement'!BJ25)*$H$37*$J$37</f>
        <v>-1169</v>
      </c>
      <c r="BK37" s="210">
        <f>('Income Statement'!BK25)*$H$37*$J$37</f>
        <v>-2006</v>
      </c>
      <c r="BL37" s="210">
        <f>('Income Statement'!BL25)*$H$37*$J$37</f>
        <v>-8559</v>
      </c>
      <c r="BM37" s="210">
        <f>('Income Statement'!BM25)*$H$37*$J$37</f>
        <v>-1472</v>
      </c>
      <c r="BN37" s="210">
        <f>('Income Statement'!BN25)*$H$37*$J$37</f>
        <v>-4907</v>
      </c>
      <c r="BO37" s="210">
        <f>('Income Statement'!BO25)*$H$37*$J$37</f>
        <v>-28550</v>
      </c>
      <c r="BP37" s="210">
        <f>('Income Statement'!BP25)*$H$37*$J$37</f>
        <v>-30495</v>
      </c>
      <c r="BQ37" s="210">
        <f>('Income Statement'!BQ25)*$H$37*$J$37</f>
        <v>-7246</v>
      </c>
      <c r="BR37" s="210">
        <f>('Income Statement'!BR25)*$H$37*$J$37</f>
        <v>-13881</v>
      </c>
      <c r="BS37" s="210">
        <f>('Income Statement'!BS25)*$H$37*$J$37</f>
        <v>-25441</v>
      </c>
      <c r="BT37" s="210">
        <f>('Income Statement'!BT25)*$H$37*$J$37</f>
        <v>-44106</v>
      </c>
      <c r="BU37" s="209">
        <f>('Income Statement'!BU25)*$H$37*$J$37</f>
        <v>0</v>
      </c>
      <c r="BV37" s="209">
        <f>('Income Statement'!BV25)*$H$37*$J$37</f>
        <v>0</v>
      </c>
    </row>
    <row r="38" spans="1:74" ht="15" customHeight="1" outlineLevel="1">
      <c r="A38" s="39" t="s">
        <v>1969</v>
      </c>
      <c r="B38" s="39"/>
      <c r="C38" s="39"/>
      <c r="D38" s="39">
        <v>207</v>
      </c>
      <c r="E38" s="39">
        <v>1</v>
      </c>
      <c r="F38" s="39"/>
      <c r="G38" s="39"/>
      <c r="H38" s="39"/>
      <c r="I38" s="39"/>
      <c r="J38" s="39">
        <v>1</v>
      </c>
      <c r="K38" s="39"/>
      <c r="L38" s="39">
        <v>203</v>
      </c>
      <c r="M38" s="39"/>
      <c r="N38" s="39" t="s">
        <v>1970</v>
      </c>
      <c r="O38" s="39" t="s">
        <v>1971</v>
      </c>
      <c r="P38" s="39"/>
      <c r="Q38" s="39"/>
      <c r="R38" s="39">
        <v>2</v>
      </c>
      <c r="S38" s="39"/>
      <c r="T38" s="39"/>
      <c r="U38" s="39"/>
      <c r="V38" s="39" t="s">
        <v>153</v>
      </c>
      <c r="W38" s="39" t="s">
        <v>154</v>
      </c>
      <c r="X38" s="39" t="s">
        <v>179</v>
      </c>
      <c r="Y38" s="39" t="s">
        <v>1865</v>
      </c>
      <c r="Z38" s="39" t="s">
        <v>156</v>
      </c>
      <c r="AA38" s="39" t="s">
        <v>1972</v>
      </c>
      <c r="AB38" s="211">
        <f t="shared" ref="AB38:BV38" si="7">AB36+AB37</f>
        <v>-6418</v>
      </c>
      <c r="AC38" s="211">
        <f t="shared" si="7"/>
        <v>53</v>
      </c>
      <c r="AD38" s="211">
        <f t="shared" si="7"/>
        <v>1031</v>
      </c>
      <c r="AE38" s="211">
        <f t="shared" si="7"/>
        <v>-1371</v>
      </c>
      <c r="AF38" s="211">
        <f t="shared" si="7"/>
        <v>-6705</v>
      </c>
      <c r="AG38" s="211">
        <f t="shared" si="7"/>
        <v>-26905</v>
      </c>
      <c r="AH38" s="211">
        <f t="shared" si="7"/>
        <v>-17666</v>
      </c>
      <c r="AI38" s="211">
        <f t="shared" si="7"/>
        <v>-2469</v>
      </c>
      <c r="AJ38" s="211">
        <f t="shared" si="7"/>
        <v>-3268</v>
      </c>
      <c r="AK38" s="211">
        <f t="shared" si="7"/>
        <v>-50308</v>
      </c>
      <c r="AL38" s="211">
        <f t="shared" si="7"/>
        <v>-124</v>
      </c>
      <c r="AM38" s="211">
        <f t="shared" si="7"/>
        <v>249</v>
      </c>
      <c r="AN38" s="211">
        <f t="shared" si="7"/>
        <v>-136</v>
      </c>
      <c r="AO38" s="211">
        <f t="shared" si="7"/>
        <v>-5877</v>
      </c>
      <c r="AP38" s="211">
        <f t="shared" si="7"/>
        <v>-5888</v>
      </c>
      <c r="AQ38" s="211">
        <f t="shared" si="7"/>
        <v>-672</v>
      </c>
      <c r="AR38" s="211">
        <f t="shared" si="7"/>
        <v>-2688</v>
      </c>
      <c r="AS38" s="211">
        <f t="shared" si="7"/>
        <v>-22799</v>
      </c>
      <c r="AT38" s="211">
        <f t="shared" si="7"/>
        <v>-770</v>
      </c>
      <c r="AU38" s="211">
        <f t="shared" si="7"/>
        <v>-26929</v>
      </c>
      <c r="AV38" s="211">
        <f t="shared" si="7"/>
        <v>-6033</v>
      </c>
      <c r="AW38" s="211">
        <f t="shared" si="7"/>
        <v>-5295</v>
      </c>
      <c r="AX38" s="211">
        <f t="shared" si="7"/>
        <v>-10226</v>
      </c>
      <c r="AY38" s="211">
        <f t="shared" si="7"/>
        <v>-17362</v>
      </c>
      <c r="AZ38" s="211">
        <f t="shared" si="7"/>
        <v>-38916</v>
      </c>
      <c r="BA38" s="211">
        <f t="shared" si="7"/>
        <v>-6418</v>
      </c>
      <c r="BB38" s="211">
        <f t="shared" si="7"/>
        <v>-6365</v>
      </c>
      <c r="BC38" s="211">
        <f t="shared" si="7"/>
        <v>-5334</v>
      </c>
      <c r="BD38" s="211">
        <f t="shared" si="7"/>
        <v>-6705</v>
      </c>
      <c r="BE38" s="212">
        <f t="shared" si="7"/>
        <v>-26905</v>
      </c>
      <c r="BF38" s="212">
        <f t="shared" si="7"/>
        <v>-44571</v>
      </c>
      <c r="BG38" s="212">
        <f t="shared" si="7"/>
        <v>-47040</v>
      </c>
      <c r="BH38" s="212">
        <f t="shared" si="7"/>
        <v>-50308</v>
      </c>
      <c r="BI38" s="212">
        <f t="shared" si="7"/>
        <v>-124</v>
      </c>
      <c r="BJ38" s="212">
        <f t="shared" si="7"/>
        <v>125</v>
      </c>
      <c r="BK38" s="212">
        <f t="shared" si="7"/>
        <v>-11</v>
      </c>
      <c r="BL38" s="212">
        <f t="shared" si="7"/>
        <v>-5888</v>
      </c>
      <c r="BM38" s="212">
        <f t="shared" si="7"/>
        <v>-672</v>
      </c>
      <c r="BN38" s="212">
        <f t="shared" si="7"/>
        <v>-3360</v>
      </c>
      <c r="BO38" s="212">
        <f t="shared" si="7"/>
        <v>-26159</v>
      </c>
      <c r="BP38" s="212">
        <f t="shared" si="7"/>
        <v>-26929</v>
      </c>
      <c r="BQ38" s="212">
        <f t="shared" si="7"/>
        <v>-6033</v>
      </c>
      <c r="BR38" s="212">
        <f t="shared" si="7"/>
        <v>-11328</v>
      </c>
      <c r="BS38" s="212">
        <f t="shared" si="7"/>
        <v>-21554</v>
      </c>
      <c r="BT38" s="212">
        <f t="shared" si="7"/>
        <v>-38916</v>
      </c>
      <c r="BU38" s="211">
        <f t="shared" si="7"/>
        <v>0</v>
      </c>
      <c r="BV38" s="211">
        <f t="shared" si="7"/>
        <v>0</v>
      </c>
    </row>
    <row r="39" spans="1:74" ht="15" customHeight="1" outlineLevel="1">
      <c r="A39" s="34" t="s">
        <v>1973</v>
      </c>
      <c r="B39" s="34"/>
      <c r="C39" s="34"/>
      <c r="D39" s="34">
        <v>207</v>
      </c>
      <c r="E39" s="34">
        <v>1</v>
      </c>
      <c r="F39" s="34"/>
      <c r="G39" s="34"/>
      <c r="H39" s="34"/>
      <c r="I39" s="34"/>
      <c r="J39" s="34">
        <v>1</v>
      </c>
      <c r="K39" s="34"/>
      <c r="L39" s="34">
        <v>204</v>
      </c>
      <c r="M39" s="34"/>
      <c r="N39" s="34" t="s">
        <v>1974</v>
      </c>
      <c r="O39" s="34" t="s">
        <v>1975</v>
      </c>
      <c r="P39" s="34"/>
      <c r="Q39" s="34"/>
      <c r="R39" s="34">
        <v>2</v>
      </c>
      <c r="S39" s="34"/>
      <c r="T39" s="34"/>
      <c r="U39" s="34"/>
      <c r="V39" s="34" t="s">
        <v>153</v>
      </c>
      <c r="W39" s="34" t="s">
        <v>154</v>
      </c>
      <c r="X39" s="34" t="s">
        <v>179</v>
      </c>
      <c r="Y39" s="34" t="s">
        <v>1865</v>
      </c>
      <c r="Z39" s="34" t="s">
        <v>156</v>
      </c>
      <c r="AA39" s="34" t="s">
        <v>1976</v>
      </c>
      <c r="AB39" s="209"/>
      <c r="AC39" s="209"/>
      <c r="AD39" s="209"/>
      <c r="AE39" s="209"/>
      <c r="AF39" s="209"/>
      <c r="AG39" s="209"/>
      <c r="AH39" s="209"/>
      <c r="AI39" s="209"/>
      <c r="AJ39" s="209"/>
      <c r="AK39" s="209"/>
      <c r="AL39" s="209"/>
      <c r="AM39" s="209"/>
      <c r="AN39" s="209"/>
      <c r="AO39" s="209"/>
      <c r="AP39" s="209"/>
      <c r="AQ39" s="209"/>
      <c r="AR39" s="209"/>
      <c r="AS39" s="209"/>
      <c r="AT39" s="209"/>
      <c r="AU39" s="209"/>
      <c r="AV39" s="209"/>
      <c r="AW39" s="209"/>
      <c r="AX39" s="209"/>
      <c r="AY39" s="209"/>
      <c r="AZ39" s="209"/>
      <c r="BA39" s="209"/>
      <c r="BB39" s="210"/>
      <c r="BC39" s="210"/>
      <c r="BD39" s="210"/>
      <c r="BE39" s="210"/>
      <c r="BF39" s="210"/>
      <c r="BG39" s="210"/>
      <c r="BH39" s="210"/>
      <c r="BI39" s="210"/>
      <c r="BJ39" s="210"/>
      <c r="BK39" s="210"/>
      <c r="BL39" s="210"/>
      <c r="BM39" s="210"/>
      <c r="BN39" s="210"/>
      <c r="BO39" s="210"/>
      <c r="BP39" s="210"/>
      <c r="BQ39" s="210"/>
      <c r="BR39" s="210"/>
      <c r="BS39" s="210"/>
      <c r="BT39" s="210"/>
      <c r="BU39" s="93"/>
      <c r="BV39" s="93"/>
    </row>
    <row r="40" spans="1:74" ht="15" customHeight="1" outlineLevel="1">
      <c r="A40" s="34" t="s">
        <v>1977</v>
      </c>
      <c r="B40" s="34"/>
      <c r="C40" s="34"/>
      <c r="D40" s="34">
        <v>207</v>
      </c>
      <c r="E40" s="34">
        <v>1</v>
      </c>
      <c r="F40" s="34"/>
      <c r="G40" s="34"/>
      <c r="H40" s="34"/>
      <c r="I40" s="34"/>
      <c r="J40" s="34">
        <v>1</v>
      </c>
      <c r="K40" s="34"/>
      <c r="L40" s="34">
        <v>205</v>
      </c>
      <c r="M40" s="34"/>
      <c r="N40" s="34" t="s">
        <v>1978</v>
      </c>
      <c r="O40" s="34" t="s">
        <v>1979</v>
      </c>
      <c r="P40" s="34"/>
      <c r="Q40" s="34"/>
      <c r="R40" s="34">
        <v>2</v>
      </c>
      <c r="S40" s="34"/>
      <c r="T40" s="34"/>
      <c r="U40" s="34"/>
      <c r="V40" s="34" t="s">
        <v>153</v>
      </c>
      <c r="W40" s="34" t="s">
        <v>154</v>
      </c>
      <c r="X40" s="34" t="s">
        <v>179</v>
      </c>
      <c r="Y40" s="34" t="s">
        <v>1865</v>
      </c>
      <c r="Z40" s="34" t="s">
        <v>156</v>
      </c>
      <c r="AA40" s="34" t="s">
        <v>1980</v>
      </c>
      <c r="AB40" s="209"/>
      <c r="AC40" s="209"/>
      <c r="AD40" s="209"/>
      <c r="AE40" s="209"/>
      <c r="AF40" s="209"/>
      <c r="AG40" s="209"/>
      <c r="AH40" s="209"/>
      <c r="AI40" s="209"/>
      <c r="AJ40" s="209"/>
      <c r="AK40" s="209"/>
      <c r="AL40" s="209"/>
      <c r="AM40" s="209"/>
      <c r="AN40" s="209"/>
      <c r="AO40" s="209"/>
      <c r="AP40" s="209"/>
      <c r="AQ40" s="209"/>
      <c r="AR40" s="209"/>
      <c r="AS40" s="209"/>
      <c r="AT40" s="209"/>
      <c r="AU40" s="209"/>
      <c r="AV40" s="209"/>
      <c r="AW40" s="209"/>
      <c r="AX40" s="209"/>
      <c r="AY40" s="209"/>
      <c r="AZ40" s="209"/>
      <c r="BA40" s="209"/>
      <c r="BB40" s="210"/>
      <c r="BC40" s="210"/>
      <c r="BD40" s="210"/>
      <c r="BE40" s="210"/>
      <c r="BF40" s="210"/>
      <c r="BG40" s="210"/>
      <c r="BH40" s="210"/>
      <c r="BI40" s="210"/>
      <c r="BJ40" s="210"/>
      <c r="BK40" s="210"/>
      <c r="BL40" s="210"/>
      <c r="BM40" s="210"/>
      <c r="BN40" s="210"/>
      <c r="BO40" s="210"/>
      <c r="BP40" s="210"/>
      <c r="BQ40" s="210"/>
      <c r="BR40" s="210"/>
      <c r="BS40" s="210"/>
      <c r="BT40" s="210"/>
      <c r="BU40" s="93"/>
      <c r="BV40" s="93"/>
    </row>
    <row r="41" spans="1:74" ht="15" customHeight="1" outlineLevel="1">
      <c r="A41" s="34" t="s">
        <v>1981</v>
      </c>
      <c r="B41" s="34"/>
      <c r="C41" s="34"/>
      <c r="D41" s="34">
        <v>207</v>
      </c>
      <c r="E41" s="34">
        <v>1</v>
      </c>
      <c r="F41" s="34"/>
      <c r="G41" s="34"/>
      <c r="H41" s="34">
        <v>1</v>
      </c>
      <c r="I41" s="34"/>
      <c r="J41" s="93">
        <v>-1</v>
      </c>
      <c r="K41" s="34"/>
      <c r="L41" s="34">
        <v>206</v>
      </c>
      <c r="M41" s="34"/>
      <c r="N41" s="34" t="s">
        <v>1982</v>
      </c>
      <c r="O41" s="34" t="s">
        <v>1983</v>
      </c>
      <c r="P41" s="34"/>
      <c r="Q41" s="34"/>
      <c r="R41" s="34">
        <v>2</v>
      </c>
      <c r="S41" s="34"/>
      <c r="T41" s="34"/>
      <c r="U41" s="34"/>
      <c r="V41" s="34" t="s">
        <v>153</v>
      </c>
      <c r="W41" s="34" t="s">
        <v>154</v>
      </c>
      <c r="X41" s="34" t="s">
        <v>179</v>
      </c>
      <c r="Y41" s="34" t="s">
        <v>1865</v>
      </c>
      <c r="Z41" s="34" t="s">
        <v>156</v>
      </c>
      <c r="AA41" s="34" t="s">
        <v>1984</v>
      </c>
      <c r="AB41" s="209">
        <f>('Income Statement'!AB27)*$H$41*$J$41</f>
        <v>-711</v>
      </c>
      <c r="AC41" s="209">
        <f>('Income Statement'!AC27)*$H$41*$J$41</f>
        <v>-378</v>
      </c>
      <c r="AD41" s="209">
        <f>('Income Statement'!AD27)*$H$41*$J$41</f>
        <v>-901</v>
      </c>
      <c r="AE41" s="209">
        <f>('Income Statement'!AE27)*$H$41*$J$41</f>
        <v>-496</v>
      </c>
      <c r="AF41" s="209">
        <f>('Income Statement'!AF27)*$H$41*$J$41</f>
        <v>-2486</v>
      </c>
      <c r="AG41" s="209">
        <f>('Income Statement'!AG27)*$H$41*$J$41</f>
        <v>-551</v>
      </c>
      <c r="AH41" s="209">
        <f>('Income Statement'!AH27)*$H$41*$J$41</f>
        <v>-429</v>
      </c>
      <c r="AI41" s="209">
        <f>('Income Statement'!AI27)*$H$41*$J$41</f>
        <v>-1607</v>
      </c>
      <c r="AJ41" s="209">
        <f>('Income Statement'!AJ27)*$H$41*$J$41</f>
        <v>529</v>
      </c>
      <c r="AK41" s="209">
        <f>('Income Statement'!AK27)*$H$41*$J$41</f>
        <v>-2058</v>
      </c>
      <c r="AL41" s="209">
        <f>('Income Statement'!AL27)*$H$41*$J$41</f>
        <v>-1763</v>
      </c>
      <c r="AM41" s="209">
        <f>('Income Statement'!AM27)*$H$41*$J$41</f>
        <v>-868</v>
      </c>
      <c r="AN41" s="209">
        <f>('Income Statement'!AN27)*$H$41*$J$41</f>
        <v>-3015</v>
      </c>
      <c r="AO41" s="209">
        <f>('Income Statement'!AO27)*$H$41*$J$41</f>
        <v>-440</v>
      </c>
      <c r="AP41" s="209">
        <f>('Income Statement'!AP27)*$H$41*$J$41</f>
        <v>-6086</v>
      </c>
      <c r="AQ41" s="209">
        <f>('Income Statement'!AQ27)*$H$41*$J$41</f>
        <v>-1887</v>
      </c>
      <c r="AR41" s="209">
        <f>('Income Statement'!AR27)*$H$41*$J$41</f>
        <v>-1737</v>
      </c>
      <c r="AS41" s="209">
        <f>('Income Statement'!AS27)*$H$41*$J$41</f>
        <v>348</v>
      </c>
      <c r="AT41" s="209">
        <f>('Income Statement'!AT27)*$H$41*$J$41</f>
        <v>-884</v>
      </c>
      <c r="AU41" s="209">
        <f>('Income Statement'!AU27)*$H$41*$J$41</f>
        <v>-4160</v>
      </c>
      <c r="AV41" s="209">
        <f>('Income Statement'!AV27)*$H$41*$J$41</f>
        <v>83</v>
      </c>
      <c r="AW41" s="209">
        <f>('Income Statement'!AW27)*$H$41*$J$41</f>
        <v>1532</v>
      </c>
      <c r="AX41" s="209">
        <f>('Income Statement'!AX27)*$H$41*$J$41</f>
        <v>-387</v>
      </c>
      <c r="AY41" s="209">
        <f>('Income Statement'!AY27)*$H$41*$J$41</f>
        <v>-1449</v>
      </c>
      <c r="AZ41" s="209">
        <f>('Income Statement'!AZ27)*$H$41*$J$41</f>
        <v>-221</v>
      </c>
      <c r="BA41" s="209">
        <f>('Income Statement'!BA27)*$H$41*$J$41</f>
        <v>-711</v>
      </c>
      <c r="BB41" s="209">
        <f>('Income Statement'!BB27)*$H$41*$J$41</f>
        <v>-1089</v>
      </c>
      <c r="BC41" s="209">
        <f>('Income Statement'!BC27)*$H$41*$J$41</f>
        <v>-1990</v>
      </c>
      <c r="BD41" s="209">
        <f>('Income Statement'!BD27)*$H$41*$J$41</f>
        <v>-2486</v>
      </c>
      <c r="BE41" s="210">
        <f>('Income Statement'!BE27)*$H$41*$J$41</f>
        <v>-551</v>
      </c>
      <c r="BF41" s="210">
        <f>('Income Statement'!BF27)*$H$41*$J$41</f>
        <v>-980</v>
      </c>
      <c r="BG41" s="210">
        <f>('Income Statement'!BG27)*$H$41*$J$41</f>
        <v>-2587</v>
      </c>
      <c r="BH41" s="210">
        <f>('Income Statement'!BH27)*$H$41*$J$41</f>
        <v>-2058</v>
      </c>
      <c r="BI41" s="210">
        <f>('Income Statement'!BI27)*$H$41*$J$41</f>
        <v>-1763</v>
      </c>
      <c r="BJ41" s="210">
        <f>('Income Statement'!BJ27)*$H$41*$J$41</f>
        <v>-2631</v>
      </c>
      <c r="BK41" s="210">
        <f>('Income Statement'!BK27)*$H$41*$J$41</f>
        <v>-5646</v>
      </c>
      <c r="BL41" s="210">
        <f>('Income Statement'!BL27)*$H$41*$J$41</f>
        <v>-6086</v>
      </c>
      <c r="BM41" s="210">
        <f>('Income Statement'!BM27)*$H$41*$J$41</f>
        <v>-1887</v>
      </c>
      <c r="BN41" s="210">
        <f>('Income Statement'!BN27)*$H$41*$J$41</f>
        <v>-3624</v>
      </c>
      <c r="BO41" s="210">
        <f>('Income Statement'!BO27)*$H$41*$J$41</f>
        <v>-3276</v>
      </c>
      <c r="BP41" s="210">
        <f>('Income Statement'!BP27)*$H$41*$J$41</f>
        <v>-4160</v>
      </c>
      <c r="BQ41" s="210">
        <f>('Income Statement'!BQ27)*$H$41*$J$41</f>
        <v>83</v>
      </c>
      <c r="BR41" s="210">
        <f>('Income Statement'!BR27)*$H$41*$J$41</f>
        <v>1615</v>
      </c>
      <c r="BS41" s="210">
        <f>('Income Statement'!BS27)*$H$41*$J$41</f>
        <v>1228</v>
      </c>
      <c r="BT41" s="210">
        <f>('Income Statement'!BT27)*$H$41*$J$41</f>
        <v>-221</v>
      </c>
      <c r="BU41" s="209">
        <f>('Income Statement'!BU27)*$H$41*$J$41</f>
        <v>0</v>
      </c>
      <c r="BV41" s="209">
        <f>('Income Statement'!BV27)*$H$41*$J$41</f>
        <v>0</v>
      </c>
    </row>
    <row r="42" spans="1:74" ht="15" customHeight="1" outlineLevel="1">
      <c r="A42" s="39" t="s">
        <v>1985</v>
      </c>
      <c r="B42" s="39"/>
      <c r="C42" s="39"/>
      <c r="D42" s="39"/>
      <c r="E42" s="39">
        <v>1</v>
      </c>
      <c r="F42" s="39"/>
      <c r="G42" s="39"/>
      <c r="H42" s="39"/>
      <c r="I42" s="39"/>
      <c r="J42" s="39">
        <v>1</v>
      </c>
      <c r="K42" s="39"/>
      <c r="L42" s="39">
        <v>207</v>
      </c>
      <c r="M42" s="39"/>
      <c r="N42" s="39" t="s">
        <v>1986</v>
      </c>
      <c r="O42" s="39" t="s">
        <v>1987</v>
      </c>
      <c r="P42" s="39"/>
      <c r="Q42" s="39"/>
      <c r="R42" s="39">
        <v>2</v>
      </c>
      <c r="S42" s="39"/>
      <c r="T42" s="39"/>
      <c r="U42" s="39"/>
      <c r="V42" s="39" t="s">
        <v>153</v>
      </c>
      <c r="W42" s="39" t="s">
        <v>154</v>
      </c>
      <c r="X42" s="39" t="s">
        <v>179</v>
      </c>
      <c r="Y42" s="39" t="s">
        <v>1865</v>
      </c>
      <c r="Z42" s="39" t="s">
        <v>156</v>
      </c>
      <c r="AA42" s="39" t="s">
        <v>1988</v>
      </c>
      <c r="AB42" s="211">
        <f t="shared" ref="AB42:BV42" si="8">AB38+AB39+AB40+AB41</f>
        <v>-7129</v>
      </c>
      <c r="AC42" s="211">
        <f t="shared" si="8"/>
        <v>-325</v>
      </c>
      <c r="AD42" s="211">
        <f t="shared" si="8"/>
        <v>130</v>
      </c>
      <c r="AE42" s="211">
        <f t="shared" si="8"/>
        <v>-1867</v>
      </c>
      <c r="AF42" s="211">
        <f t="shared" si="8"/>
        <v>-9191</v>
      </c>
      <c r="AG42" s="211">
        <f t="shared" si="8"/>
        <v>-27456</v>
      </c>
      <c r="AH42" s="211">
        <f t="shared" si="8"/>
        <v>-18095</v>
      </c>
      <c r="AI42" s="211">
        <f t="shared" si="8"/>
        <v>-4076</v>
      </c>
      <c r="AJ42" s="211">
        <f t="shared" si="8"/>
        <v>-2739</v>
      </c>
      <c r="AK42" s="211">
        <f t="shared" si="8"/>
        <v>-52366</v>
      </c>
      <c r="AL42" s="211">
        <f t="shared" si="8"/>
        <v>-1887</v>
      </c>
      <c r="AM42" s="211">
        <f t="shared" si="8"/>
        <v>-619</v>
      </c>
      <c r="AN42" s="211">
        <f t="shared" si="8"/>
        <v>-3151</v>
      </c>
      <c r="AO42" s="211">
        <f t="shared" si="8"/>
        <v>-6317</v>
      </c>
      <c r="AP42" s="211">
        <f t="shared" si="8"/>
        <v>-11974</v>
      </c>
      <c r="AQ42" s="211">
        <f t="shared" si="8"/>
        <v>-2559</v>
      </c>
      <c r="AR42" s="211">
        <f t="shared" si="8"/>
        <v>-4425</v>
      </c>
      <c r="AS42" s="211">
        <f t="shared" si="8"/>
        <v>-22451</v>
      </c>
      <c r="AT42" s="211">
        <f t="shared" si="8"/>
        <v>-1654</v>
      </c>
      <c r="AU42" s="211">
        <f t="shared" si="8"/>
        <v>-31089</v>
      </c>
      <c r="AV42" s="211">
        <f t="shared" si="8"/>
        <v>-5950</v>
      </c>
      <c r="AW42" s="211">
        <f t="shared" si="8"/>
        <v>-3763</v>
      </c>
      <c r="AX42" s="211">
        <f t="shared" si="8"/>
        <v>-10613</v>
      </c>
      <c r="AY42" s="211">
        <f t="shared" si="8"/>
        <v>-18811</v>
      </c>
      <c r="AZ42" s="211">
        <f t="shared" si="8"/>
        <v>-39137</v>
      </c>
      <c r="BA42" s="211">
        <f t="shared" si="8"/>
        <v>-7129</v>
      </c>
      <c r="BB42" s="211">
        <f t="shared" si="8"/>
        <v>-7454</v>
      </c>
      <c r="BC42" s="211">
        <f t="shared" si="8"/>
        <v>-7324</v>
      </c>
      <c r="BD42" s="211">
        <f t="shared" si="8"/>
        <v>-9191</v>
      </c>
      <c r="BE42" s="212">
        <f t="shared" si="8"/>
        <v>-27456</v>
      </c>
      <c r="BF42" s="212">
        <f t="shared" si="8"/>
        <v>-45551</v>
      </c>
      <c r="BG42" s="212">
        <f t="shared" si="8"/>
        <v>-49627</v>
      </c>
      <c r="BH42" s="212">
        <f t="shared" si="8"/>
        <v>-52366</v>
      </c>
      <c r="BI42" s="212">
        <f t="shared" si="8"/>
        <v>-1887</v>
      </c>
      <c r="BJ42" s="212">
        <f t="shared" si="8"/>
        <v>-2506</v>
      </c>
      <c r="BK42" s="212">
        <f t="shared" si="8"/>
        <v>-5657</v>
      </c>
      <c r="BL42" s="212">
        <f t="shared" si="8"/>
        <v>-11974</v>
      </c>
      <c r="BM42" s="212">
        <f t="shared" si="8"/>
        <v>-2559</v>
      </c>
      <c r="BN42" s="212">
        <f t="shared" si="8"/>
        <v>-6984</v>
      </c>
      <c r="BO42" s="212">
        <f t="shared" si="8"/>
        <v>-29435</v>
      </c>
      <c r="BP42" s="212">
        <f t="shared" si="8"/>
        <v>-31089</v>
      </c>
      <c r="BQ42" s="212">
        <f t="shared" si="8"/>
        <v>-5950</v>
      </c>
      <c r="BR42" s="212">
        <f t="shared" si="8"/>
        <v>-9713</v>
      </c>
      <c r="BS42" s="212">
        <f t="shared" si="8"/>
        <v>-20326</v>
      </c>
      <c r="BT42" s="212">
        <f t="shared" si="8"/>
        <v>-39137</v>
      </c>
      <c r="BU42" s="211">
        <f t="shared" si="8"/>
        <v>0</v>
      </c>
      <c r="BV42" s="211">
        <f t="shared" si="8"/>
        <v>0</v>
      </c>
    </row>
    <row r="43" spans="1:74" ht="15" customHeight="1" outlineLevel="1">
      <c r="A43" s="34" t="s">
        <v>1989</v>
      </c>
      <c r="B43" s="34"/>
      <c r="C43" s="34"/>
      <c r="D43" s="34"/>
      <c r="E43" s="34">
        <v>1</v>
      </c>
      <c r="F43" s="34"/>
      <c r="G43" s="34"/>
      <c r="H43" s="34">
        <v>1</v>
      </c>
      <c r="I43" s="34"/>
      <c r="J43" s="93">
        <v>1</v>
      </c>
      <c r="K43" s="34"/>
      <c r="L43" s="34">
        <v>208</v>
      </c>
      <c r="M43" s="34"/>
      <c r="N43" s="34" t="s">
        <v>1990</v>
      </c>
      <c r="O43" s="34" t="s">
        <v>1991</v>
      </c>
      <c r="P43" s="34"/>
      <c r="Q43" s="34"/>
      <c r="R43" s="34">
        <v>2</v>
      </c>
      <c r="S43" s="34"/>
      <c r="T43" s="34"/>
      <c r="U43" s="34"/>
      <c r="V43" s="34" t="s">
        <v>153</v>
      </c>
      <c r="W43" s="34" t="s">
        <v>154</v>
      </c>
      <c r="X43" s="34" t="s">
        <v>179</v>
      </c>
      <c r="Y43" s="34" t="s">
        <v>1865</v>
      </c>
      <c r="Z43" s="34" t="s">
        <v>156</v>
      </c>
      <c r="AA43" s="34" t="s">
        <v>1992</v>
      </c>
      <c r="AB43" s="209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  <c r="BA43" s="209"/>
      <c r="BB43" s="209"/>
      <c r="BC43" s="209"/>
      <c r="BD43" s="209"/>
      <c r="BE43" s="210"/>
      <c r="BF43" s="210"/>
      <c r="BG43" s="210"/>
      <c r="BH43" s="210"/>
      <c r="BI43" s="210"/>
      <c r="BJ43" s="210"/>
      <c r="BK43" s="210"/>
      <c r="BL43" s="210"/>
      <c r="BM43" s="210"/>
      <c r="BN43" s="210"/>
      <c r="BO43" s="210"/>
      <c r="BP43" s="210"/>
      <c r="BQ43" s="210"/>
      <c r="BR43" s="210"/>
      <c r="BS43" s="210"/>
      <c r="BT43" s="210"/>
      <c r="BU43" s="209">
        <f>('Income Statement'!BU30)*$H$43*$J$43</f>
        <v>0</v>
      </c>
      <c r="BV43" s="209">
        <f>('Income Statement'!BV30)*$H$43*$J$43</f>
        <v>0</v>
      </c>
    </row>
    <row r="44" spans="1:74" ht="15" customHeight="1" outlineLevel="1">
      <c r="A44" s="34" t="s">
        <v>1993</v>
      </c>
      <c r="B44" s="34"/>
      <c r="C44" s="34"/>
      <c r="D44" s="34"/>
      <c r="E44" s="34">
        <v>1</v>
      </c>
      <c r="F44" s="34"/>
      <c r="G44" s="34"/>
      <c r="H44" s="34"/>
      <c r="I44" s="34"/>
      <c r="J44" s="34">
        <v>1</v>
      </c>
      <c r="K44" s="34"/>
      <c r="L44" s="34">
        <v>168</v>
      </c>
      <c r="M44" s="34"/>
      <c r="N44" s="34" t="s">
        <v>1994</v>
      </c>
      <c r="O44" s="34" t="s">
        <v>1995</v>
      </c>
      <c r="P44" s="34"/>
      <c r="Q44" s="34"/>
      <c r="R44" s="34">
        <v>2</v>
      </c>
      <c r="S44" s="34"/>
      <c r="T44" s="34"/>
      <c r="U44" s="34"/>
      <c r="V44" s="34" t="s">
        <v>153</v>
      </c>
      <c r="W44" s="34" t="s">
        <v>154</v>
      </c>
      <c r="X44" s="34" t="s">
        <v>179</v>
      </c>
      <c r="Y44" s="34" t="s">
        <v>1865</v>
      </c>
      <c r="Z44" s="34" t="s">
        <v>156</v>
      </c>
      <c r="AA44" s="34" t="s">
        <v>1996</v>
      </c>
      <c r="AB44" s="209">
        <f t="shared" ref="AB44:BV44" si="9">AB33-AB42+AB43</f>
        <v>13973</v>
      </c>
      <c r="AC44" s="209">
        <f t="shared" si="9"/>
        <v>4670</v>
      </c>
      <c r="AD44" s="209">
        <f t="shared" si="9"/>
        <v>9217</v>
      </c>
      <c r="AE44" s="209">
        <f t="shared" si="9"/>
        <v>4466</v>
      </c>
      <c r="AF44" s="209">
        <f t="shared" si="9"/>
        <v>32326</v>
      </c>
      <c r="AG44" s="209">
        <f t="shared" si="9"/>
        <v>32617</v>
      </c>
      <c r="AH44" s="209">
        <f t="shared" si="9"/>
        <v>24490</v>
      </c>
      <c r="AI44" s="209">
        <f t="shared" si="9"/>
        <v>16510</v>
      </c>
      <c r="AJ44" s="209">
        <f t="shared" si="9"/>
        <v>7851</v>
      </c>
      <c r="AK44" s="209">
        <f t="shared" si="9"/>
        <v>81468</v>
      </c>
      <c r="AL44" s="209">
        <f t="shared" si="9"/>
        <v>10701</v>
      </c>
      <c r="AM44" s="209">
        <f t="shared" si="9"/>
        <v>9664</v>
      </c>
      <c r="AN44" s="209">
        <f t="shared" si="9"/>
        <v>23815</v>
      </c>
      <c r="AO44" s="209">
        <f t="shared" si="9"/>
        <v>15849</v>
      </c>
      <c r="AP44" s="209">
        <f t="shared" si="9"/>
        <v>60029</v>
      </c>
      <c r="AQ44" s="209">
        <f t="shared" si="9"/>
        <v>20072</v>
      </c>
      <c r="AR44" s="209">
        <f t="shared" si="9"/>
        <v>21009</v>
      </c>
      <c r="AS44" s="209">
        <f t="shared" si="9"/>
        <v>48447</v>
      </c>
      <c r="AT44" s="209">
        <f t="shared" si="9"/>
        <v>10875</v>
      </c>
      <c r="AU44" s="209">
        <f t="shared" si="9"/>
        <v>100403</v>
      </c>
      <c r="AV44" s="209">
        <f t="shared" si="9"/>
        <v>13970</v>
      </c>
      <c r="AW44" s="209">
        <f t="shared" si="9"/>
        <v>17264</v>
      </c>
      <c r="AX44" s="209">
        <f t="shared" si="9"/>
        <v>37411</v>
      </c>
      <c r="AY44" s="209" t="e">
        <f t="shared" si="9"/>
        <v>#REF!</v>
      </c>
      <c r="AZ44" s="209">
        <f t="shared" si="9"/>
        <v>96221</v>
      </c>
      <c r="BA44" s="209">
        <f t="shared" si="9"/>
        <v>13973</v>
      </c>
      <c r="BB44" s="209">
        <f t="shared" si="9"/>
        <v>18643</v>
      </c>
      <c r="BC44" s="209">
        <f t="shared" si="9"/>
        <v>27860</v>
      </c>
      <c r="BD44" s="209">
        <f t="shared" si="9"/>
        <v>32326</v>
      </c>
      <c r="BE44" s="210">
        <f t="shared" si="9"/>
        <v>32617</v>
      </c>
      <c r="BF44" s="210">
        <f t="shared" si="9"/>
        <v>57107</v>
      </c>
      <c r="BG44" s="210">
        <f t="shared" si="9"/>
        <v>73617</v>
      </c>
      <c r="BH44" s="210">
        <f t="shared" si="9"/>
        <v>81468</v>
      </c>
      <c r="BI44" s="210">
        <f t="shared" si="9"/>
        <v>10701</v>
      </c>
      <c r="BJ44" s="210">
        <f t="shared" si="9"/>
        <v>20365</v>
      </c>
      <c r="BK44" s="210">
        <f t="shared" si="9"/>
        <v>44180</v>
      </c>
      <c r="BL44" s="210">
        <f t="shared" si="9"/>
        <v>60029</v>
      </c>
      <c r="BM44" s="210">
        <f t="shared" si="9"/>
        <v>20072</v>
      </c>
      <c r="BN44" s="210">
        <f t="shared" si="9"/>
        <v>41081</v>
      </c>
      <c r="BO44" s="210">
        <f t="shared" si="9"/>
        <v>89528</v>
      </c>
      <c r="BP44" s="210">
        <f t="shared" si="9"/>
        <v>100403</v>
      </c>
      <c r="BQ44" s="210">
        <f t="shared" si="9"/>
        <v>13970</v>
      </c>
      <c r="BR44" s="210">
        <f t="shared" si="9"/>
        <v>31234</v>
      </c>
      <c r="BS44" s="210">
        <f t="shared" si="9"/>
        <v>68645</v>
      </c>
      <c r="BT44" s="210">
        <f t="shared" si="9"/>
        <v>96221</v>
      </c>
      <c r="BU44" s="209">
        <f t="shared" si="9"/>
        <v>0</v>
      </c>
      <c r="BV44" s="209">
        <f t="shared" si="9"/>
        <v>0</v>
      </c>
    </row>
    <row r="45" spans="1:74" ht="15" customHeight="1" outlineLevel="1">
      <c r="A45" s="34" t="s">
        <v>1997</v>
      </c>
      <c r="B45" s="34"/>
      <c r="C45" s="34"/>
      <c r="D45" s="34">
        <v>211</v>
      </c>
      <c r="E45" s="34">
        <v>1</v>
      </c>
      <c r="F45" s="34"/>
      <c r="G45" s="34"/>
      <c r="H45" s="34">
        <v>1</v>
      </c>
      <c r="I45" s="34"/>
      <c r="J45" s="93">
        <v>-1</v>
      </c>
      <c r="K45" s="34"/>
      <c r="L45" s="34">
        <v>209</v>
      </c>
      <c r="M45" s="34"/>
      <c r="N45" s="34" t="s">
        <v>1998</v>
      </c>
      <c r="O45" s="34" t="s">
        <v>1999</v>
      </c>
      <c r="P45" s="34"/>
      <c r="Q45" s="34"/>
      <c r="R45" s="34">
        <v>2</v>
      </c>
      <c r="S45" s="34"/>
      <c r="T45" s="34"/>
      <c r="U45" s="34"/>
      <c r="V45" s="34" t="s">
        <v>153</v>
      </c>
      <c r="W45" s="34" t="s">
        <v>154</v>
      </c>
      <c r="X45" s="34" t="s">
        <v>179</v>
      </c>
      <c r="Y45" s="34" t="s">
        <v>1865</v>
      </c>
      <c r="Z45" s="34" t="s">
        <v>156</v>
      </c>
      <c r="AA45" s="34" t="s">
        <v>2000</v>
      </c>
      <c r="AB45" s="209">
        <f>('Income Statement'!AB29+'Income Statement'!AB30)*$H$45*$J$45</f>
        <v>1535</v>
      </c>
      <c r="AC45" s="209">
        <f>('Income Statement'!AC29+'Income Statement'!AC30)*$H$45*$J$45</f>
        <v>1640</v>
      </c>
      <c r="AD45" s="209">
        <f>('Income Statement'!AD29+'Income Statement'!AD30)*$H$45*$J$45</f>
        <v>3234</v>
      </c>
      <c r="AE45" s="209">
        <f>('Income Statement'!AE29+'Income Statement'!AE30)*$H$45*$J$45</f>
        <v>1597</v>
      </c>
      <c r="AF45" s="209">
        <f>('Income Statement'!AF29+'Income Statement'!AF30)*$H$45*$J$45</f>
        <v>8006</v>
      </c>
      <c r="AG45" s="209">
        <f>('Income Statement'!AG29+'Income Statement'!AG30)*$H$45*$J$45</f>
        <v>1801</v>
      </c>
      <c r="AH45" s="209">
        <f>('Income Statement'!AH29+'Income Statement'!AH30)*$H$45*$J$45</f>
        <v>1787</v>
      </c>
      <c r="AI45" s="209">
        <f>('Income Statement'!AI29+'Income Statement'!AI30)*$H$45*$J$45</f>
        <v>4054</v>
      </c>
      <c r="AJ45" s="209">
        <f>('Income Statement'!AJ29+'Income Statement'!AJ30)*$H$45*$J$45</f>
        <v>2537</v>
      </c>
      <c r="AK45" s="209">
        <f>('Income Statement'!AK29+'Income Statement'!AK30)*$H$45*$J$45</f>
        <v>10179</v>
      </c>
      <c r="AL45" s="209">
        <f>('Income Statement'!AL29+'Income Statement'!AL30)*$H$45*$J$45</f>
        <v>3559</v>
      </c>
      <c r="AM45" s="209">
        <f>('Income Statement'!AM29+'Income Statement'!AM30)*$H$45*$J$45</f>
        <v>2589</v>
      </c>
      <c r="AN45" s="209">
        <f>('Income Statement'!AN29+'Income Statement'!AN30)*$H$45*$J$45</f>
        <v>6658</v>
      </c>
      <c r="AO45" s="209">
        <f>('Income Statement'!AO29+'Income Statement'!AO30)*$H$45*$J$45</f>
        <v>5997</v>
      </c>
      <c r="AP45" s="209">
        <f>('Income Statement'!AP29+'Income Statement'!AP30)*$H$45*$J$45</f>
        <v>18803</v>
      </c>
      <c r="AQ45" s="209">
        <f>('Income Statement'!AQ29+'Income Statement'!AQ30)*$H$45*$J$45</f>
        <v>6041</v>
      </c>
      <c r="AR45" s="209">
        <f>('Income Statement'!AR29+'Income Statement'!AR30)*$H$45*$J$45</f>
        <v>3601</v>
      </c>
      <c r="AS45" s="209">
        <f>('Income Statement'!AS29+'Income Statement'!AS30)*$H$45*$J$45</f>
        <v>25115</v>
      </c>
      <c r="AT45" s="209">
        <f>('Income Statement'!AT29+'Income Statement'!AT30)*$H$45*$J$45</f>
        <v>4234</v>
      </c>
      <c r="AU45" s="209">
        <f>('Income Statement'!AU29+'Income Statement'!AU30)*$H$45*$J$45</f>
        <v>38991</v>
      </c>
      <c r="AV45" s="209">
        <f>('Income Statement'!AV29+'Income Statement'!AV30)*$H$45*$J$45</f>
        <v>6320</v>
      </c>
      <c r="AW45" s="209">
        <f>('Income Statement'!AW29+'Income Statement'!AW30)*$H$45*$J$45</f>
        <v>-977</v>
      </c>
      <c r="AX45" s="209">
        <f>('Income Statement'!AX29+'Income Statement'!AX30)*$H$45*$J$45</f>
        <v>6447</v>
      </c>
      <c r="AY45" s="209">
        <f>('Income Statement'!AY29+'Income Statement'!AY30)*$H$45*$J$45</f>
        <v>4197</v>
      </c>
      <c r="AZ45" s="209">
        <f>('Income Statement'!AZ29+'Income Statement'!AZ30)*$H$45*$J$45</f>
        <v>15987</v>
      </c>
      <c r="BA45" s="209">
        <f>('Income Statement'!BA29+'Income Statement'!BA30)*$H$45*$J$45</f>
        <v>1535</v>
      </c>
      <c r="BB45" s="209">
        <f>('Income Statement'!BB29+'Income Statement'!BB30)*$H$45*$J$45</f>
        <v>3175</v>
      </c>
      <c r="BC45" s="209">
        <f>('Income Statement'!BC29+'Income Statement'!BC30)*$H$45*$J$45</f>
        <v>6409</v>
      </c>
      <c r="BD45" s="209">
        <f>('Income Statement'!BD29+'Income Statement'!BD30)*$H$45*$J$45</f>
        <v>8006</v>
      </c>
      <c r="BE45" s="210">
        <f>('Income Statement'!BE29+'Income Statement'!BE30)*$H$45*$J$45</f>
        <v>1801</v>
      </c>
      <c r="BF45" s="210">
        <f>('Income Statement'!BF29+'Income Statement'!BF30)*$H$45*$J$45</f>
        <v>3588</v>
      </c>
      <c r="BG45" s="210">
        <f>('Income Statement'!BG29+'Income Statement'!BG30)*$H$45*$J$45</f>
        <v>7642</v>
      </c>
      <c r="BH45" s="210">
        <f>('Income Statement'!BH29+'Income Statement'!BH30)*$H$45*$J$45</f>
        <v>10179</v>
      </c>
      <c r="BI45" s="210">
        <f>('Income Statement'!BI29+'Income Statement'!BI30)*$H$45*$J$45</f>
        <v>3559</v>
      </c>
      <c r="BJ45" s="210">
        <f>('Income Statement'!BJ29+'Income Statement'!BJ30)*$H$45*$J$45</f>
        <v>6148</v>
      </c>
      <c r="BK45" s="210">
        <f>('Income Statement'!BK29+'Income Statement'!BK30)*$H$45*$J$45</f>
        <v>12806</v>
      </c>
      <c r="BL45" s="210">
        <f>('Income Statement'!BL29+'Income Statement'!BL30)*$H$45*$J$45</f>
        <v>18803</v>
      </c>
      <c r="BM45" s="210">
        <f>('Income Statement'!BM29+'Income Statement'!BM30)*$H$45*$J$45</f>
        <v>6041</v>
      </c>
      <c r="BN45" s="210">
        <f>('Income Statement'!BN29+'Income Statement'!BN30)*$H$45*$J$45</f>
        <v>9642</v>
      </c>
      <c r="BO45" s="210">
        <f>('Income Statement'!BO29+'Income Statement'!BO30)*$H$45*$J$45</f>
        <v>34757</v>
      </c>
      <c r="BP45" s="210">
        <f>('Income Statement'!BP29+'Income Statement'!BP30)*$H$45*$J$45</f>
        <v>38991</v>
      </c>
      <c r="BQ45" s="210">
        <f>('Income Statement'!BQ29+'Income Statement'!BQ30)*$H$45*$J$45</f>
        <v>6320</v>
      </c>
      <c r="BR45" s="210">
        <f>('Income Statement'!BR29+'Income Statement'!BR30)*$H$45*$J$45</f>
        <v>5343</v>
      </c>
      <c r="BS45" s="210">
        <f>('Income Statement'!BS29+'Income Statement'!BS30)*$H$45*$J$45</f>
        <v>11790</v>
      </c>
      <c r="BT45" s="210">
        <f>('Income Statement'!BT29+'Income Statement'!BT30)*$H$45*$J$45</f>
        <v>15987</v>
      </c>
      <c r="BU45" s="209">
        <f>('Income Statement'!BU29+'Income Statement'!BU30)*$H$45*$J$45</f>
        <v>0</v>
      </c>
      <c r="BV45" s="209">
        <f>('Income Statement'!BV29+'Income Statement'!BV30)*$H$45*$J$45</f>
        <v>0</v>
      </c>
    </row>
    <row r="46" spans="1:74" ht="15" customHeight="1" outlineLevel="1">
      <c r="A46" s="34" t="s">
        <v>2001</v>
      </c>
      <c r="B46" s="34"/>
      <c r="C46" s="34"/>
      <c r="D46" s="34">
        <v>211</v>
      </c>
      <c r="E46" s="34">
        <v>1</v>
      </c>
      <c r="F46" s="34"/>
      <c r="G46" s="34"/>
      <c r="H46" s="34"/>
      <c r="I46" s="34"/>
      <c r="J46" s="34">
        <v>1</v>
      </c>
      <c r="K46" s="34"/>
      <c r="L46" s="34">
        <v>210</v>
      </c>
      <c r="M46" s="34"/>
      <c r="N46" s="34" t="s">
        <v>2002</v>
      </c>
      <c r="O46" s="34" t="s">
        <v>2003</v>
      </c>
      <c r="P46" s="34"/>
      <c r="Q46" s="34"/>
      <c r="R46" s="34">
        <v>2</v>
      </c>
      <c r="S46" s="34"/>
      <c r="T46" s="34"/>
      <c r="U46" s="34"/>
      <c r="V46" s="34" t="s">
        <v>153</v>
      </c>
      <c r="W46" s="34" t="s">
        <v>154</v>
      </c>
      <c r="X46" s="34" t="s">
        <v>179</v>
      </c>
      <c r="Y46" s="34" t="s">
        <v>1865</v>
      </c>
      <c r="Z46" s="34" t="s">
        <v>156</v>
      </c>
      <c r="AA46" s="34" t="s">
        <v>2004</v>
      </c>
      <c r="AB46" s="209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9"/>
      <c r="AO46" s="209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  <c r="BA46" s="209"/>
      <c r="BB46" s="210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0"/>
      <c r="BN46" s="210"/>
      <c r="BO46" s="210"/>
      <c r="BP46" s="210"/>
      <c r="BQ46" s="210"/>
      <c r="BR46" s="210"/>
      <c r="BS46" s="210"/>
      <c r="BT46" s="210"/>
      <c r="BU46" s="93"/>
      <c r="BV46" s="93"/>
    </row>
    <row r="47" spans="1:74" ht="15" customHeight="1" outlineLevel="1">
      <c r="A47" s="39" t="s">
        <v>2005</v>
      </c>
      <c r="B47" s="39"/>
      <c r="C47" s="39"/>
      <c r="D47" s="39"/>
      <c r="E47" s="39">
        <v>1</v>
      </c>
      <c r="F47" s="39"/>
      <c r="G47" s="39"/>
      <c r="H47" s="39"/>
      <c r="I47" s="39"/>
      <c r="J47" s="213">
        <v>1</v>
      </c>
      <c r="K47" s="39"/>
      <c r="L47" s="39">
        <v>211</v>
      </c>
      <c r="M47" s="39"/>
      <c r="N47" s="39" t="s">
        <v>2006</v>
      </c>
      <c r="O47" s="39" t="s">
        <v>2007</v>
      </c>
      <c r="P47" s="39"/>
      <c r="Q47" s="39"/>
      <c r="R47" s="39">
        <v>2</v>
      </c>
      <c r="S47" s="39"/>
      <c r="T47" s="39"/>
      <c r="U47" s="39"/>
      <c r="V47" s="39" t="s">
        <v>153</v>
      </c>
      <c r="W47" s="39" t="s">
        <v>154</v>
      </c>
      <c r="X47" s="39" t="s">
        <v>179</v>
      </c>
      <c r="Y47" s="39" t="s">
        <v>1865</v>
      </c>
      <c r="Z47" s="39" t="s">
        <v>156</v>
      </c>
      <c r="AA47" s="39" t="s">
        <v>2008</v>
      </c>
      <c r="AB47" s="211">
        <f t="shared" ref="AB47:BV47" si="10">AB45+AB46</f>
        <v>1535</v>
      </c>
      <c r="AC47" s="211">
        <f t="shared" si="10"/>
        <v>1640</v>
      </c>
      <c r="AD47" s="211">
        <f t="shared" si="10"/>
        <v>3234</v>
      </c>
      <c r="AE47" s="211">
        <f t="shared" si="10"/>
        <v>1597</v>
      </c>
      <c r="AF47" s="211">
        <f t="shared" si="10"/>
        <v>8006</v>
      </c>
      <c r="AG47" s="211">
        <f t="shared" si="10"/>
        <v>1801</v>
      </c>
      <c r="AH47" s="211">
        <f t="shared" si="10"/>
        <v>1787</v>
      </c>
      <c r="AI47" s="211">
        <f t="shared" si="10"/>
        <v>4054</v>
      </c>
      <c r="AJ47" s="211">
        <f t="shared" si="10"/>
        <v>2537</v>
      </c>
      <c r="AK47" s="211">
        <f t="shared" si="10"/>
        <v>10179</v>
      </c>
      <c r="AL47" s="211">
        <f t="shared" si="10"/>
        <v>3559</v>
      </c>
      <c r="AM47" s="211">
        <f t="shared" si="10"/>
        <v>2589</v>
      </c>
      <c r="AN47" s="211">
        <f t="shared" si="10"/>
        <v>6658</v>
      </c>
      <c r="AO47" s="211">
        <f t="shared" si="10"/>
        <v>5997</v>
      </c>
      <c r="AP47" s="211">
        <f t="shared" si="10"/>
        <v>18803</v>
      </c>
      <c r="AQ47" s="211">
        <f t="shared" si="10"/>
        <v>6041</v>
      </c>
      <c r="AR47" s="211">
        <f t="shared" si="10"/>
        <v>3601</v>
      </c>
      <c r="AS47" s="211">
        <f t="shared" si="10"/>
        <v>25115</v>
      </c>
      <c r="AT47" s="211">
        <f t="shared" si="10"/>
        <v>4234</v>
      </c>
      <c r="AU47" s="211">
        <f t="shared" si="10"/>
        <v>38991</v>
      </c>
      <c r="AV47" s="211">
        <f t="shared" si="10"/>
        <v>6320</v>
      </c>
      <c r="AW47" s="211">
        <f t="shared" si="10"/>
        <v>-977</v>
      </c>
      <c r="AX47" s="211">
        <f t="shared" si="10"/>
        <v>6447</v>
      </c>
      <c r="AY47" s="211">
        <f t="shared" si="10"/>
        <v>4197</v>
      </c>
      <c r="AZ47" s="211">
        <f t="shared" si="10"/>
        <v>15987</v>
      </c>
      <c r="BA47" s="211">
        <f t="shared" si="10"/>
        <v>1535</v>
      </c>
      <c r="BB47" s="211">
        <f t="shared" si="10"/>
        <v>3175</v>
      </c>
      <c r="BC47" s="211">
        <f t="shared" si="10"/>
        <v>6409</v>
      </c>
      <c r="BD47" s="211">
        <f t="shared" si="10"/>
        <v>8006</v>
      </c>
      <c r="BE47" s="212">
        <f t="shared" si="10"/>
        <v>1801</v>
      </c>
      <c r="BF47" s="212">
        <f t="shared" si="10"/>
        <v>3588</v>
      </c>
      <c r="BG47" s="212">
        <f t="shared" si="10"/>
        <v>7642</v>
      </c>
      <c r="BH47" s="212">
        <f t="shared" si="10"/>
        <v>10179</v>
      </c>
      <c r="BI47" s="212">
        <f t="shared" si="10"/>
        <v>3559</v>
      </c>
      <c r="BJ47" s="212">
        <f t="shared" si="10"/>
        <v>6148</v>
      </c>
      <c r="BK47" s="212">
        <f t="shared" si="10"/>
        <v>12806</v>
      </c>
      <c r="BL47" s="212">
        <f t="shared" si="10"/>
        <v>18803</v>
      </c>
      <c r="BM47" s="212">
        <f t="shared" si="10"/>
        <v>6041</v>
      </c>
      <c r="BN47" s="212">
        <f t="shared" si="10"/>
        <v>9642</v>
      </c>
      <c r="BO47" s="212">
        <f t="shared" si="10"/>
        <v>34757</v>
      </c>
      <c r="BP47" s="212">
        <f t="shared" si="10"/>
        <v>38991</v>
      </c>
      <c r="BQ47" s="212">
        <f t="shared" si="10"/>
        <v>6320</v>
      </c>
      <c r="BR47" s="212">
        <f t="shared" si="10"/>
        <v>5343</v>
      </c>
      <c r="BS47" s="212">
        <f t="shared" si="10"/>
        <v>11790</v>
      </c>
      <c r="BT47" s="212">
        <f t="shared" si="10"/>
        <v>15987</v>
      </c>
      <c r="BU47" s="211">
        <f t="shared" si="10"/>
        <v>0</v>
      </c>
      <c r="BV47" s="211">
        <f t="shared" si="10"/>
        <v>0</v>
      </c>
    </row>
    <row r="48" spans="1:74" ht="15" customHeight="1" outlineLevel="1">
      <c r="A48" s="34" t="s">
        <v>2009</v>
      </c>
      <c r="B48" s="34"/>
      <c r="C48" s="34"/>
      <c r="D48" s="34"/>
      <c r="E48" s="34">
        <v>1</v>
      </c>
      <c r="F48" s="34"/>
      <c r="G48" s="34"/>
      <c r="H48" s="34"/>
      <c r="I48" s="34"/>
      <c r="J48" s="34">
        <v>1</v>
      </c>
      <c r="K48" s="34"/>
      <c r="L48" s="34">
        <v>216</v>
      </c>
      <c r="M48" s="34"/>
      <c r="N48" s="34" t="s">
        <v>2010</v>
      </c>
      <c r="O48" s="34" t="s">
        <v>2011</v>
      </c>
      <c r="P48" s="34"/>
      <c r="Q48" s="34"/>
      <c r="R48" s="34">
        <v>2</v>
      </c>
      <c r="S48" s="34"/>
      <c r="T48" s="34"/>
      <c r="U48" s="34"/>
      <c r="V48" s="34" t="s">
        <v>386</v>
      </c>
      <c r="W48" s="34" t="s">
        <v>387</v>
      </c>
      <c r="X48" s="34"/>
      <c r="Y48" s="34" t="s">
        <v>1865</v>
      </c>
      <c r="Z48" s="34" t="s">
        <v>388</v>
      </c>
      <c r="AA48" s="34" t="s">
        <v>2012</v>
      </c>
      <c r="AB48" s="214">
        <f t="shared" ref="AB48:BV48" si="11">AB47/AB44</f>
        <v>0.10985471981678953</v>
      </c>
      <c r="AC48" s="214">
        <f t="shared" si="11"/>
        <v>0.35117773019271947</v>
      </c>
      <c r="AD48" s="214">
        <f t="shared" si="11"/>
        <v>0.35087338613431701</v>
      </c>
      <c r="AE48" s="214">
        <f t="shared" si="11"/>
        <v>0.35759068517689208</v>
      </c>
      <c r="AF48" s="214">
        <f t="shared" si="11"/>
        <v>0.24766441873414588</v>
      </c>
      <c r="AG48" s="214">
        <f t="shared" si="11"/>
        <v>5.5216604837967934E-2</v>
      </c>
      <c r="AH48" s="214">
        <f t="shared" si="11"/>
        <v>7.296855859534504E-2</v>
      </c>
      <c r="AI48" s="214">
        <f t="shared" si="11"/>
        <v>0.24554815263476681</v>
      </c>
      <c r="AJ48" s="214">
        <f t="shared" si="11"/>
        <v>0.32314354859253597</v>
      </c>
      <c r="AK48" s="214">
        <f t="shared" si="11"/>
        <v>0.12494476358815731</v>
      </c>
      <c r="AL48" s="214">
        <f t="shared" si="11"/>
        <v>0.33258573965049998</v>
      </c>
      <c r="AM48" s="214">
        <f t="shared" si="11"/>
        <v>0.26790149006622516</v>
      </c>
      <c r="AN48" s="214">
        <f t="shared" si="11"/>
        <v>0.27957169850934283</v>
      </c>
      <c r="AO48" s="214">
        <f t="shared" si="11"/>
        <v>0.37838349422676509</v>
      </c>
      <c r="AP48" s="214">
        <f t="shared" si="11"/>
        <v>0.31323193789668324</v>
      </c>
      <c r="AQ48" s="214">
        <f t="shared" si="11"/>
        <v>0.30096652052610601</v>
      </c>
      <c r="AR48" s="214">
        <f t="shared" si="11"/>
        <v>0.17140273216240659</v>
      </c>
      <c r="AS48" s="214">
        <f t="shared" si="11"/>
        <v>0.51840155221169526</v>
      </c>
      <c r="AT48" s="214">
        <f t="shared" si="11"/>
        <v>0.38933333333333331</v>
      </c>
      <c r="AU48" s="214">
        <f t="shared" si="11"/>
        <v>0.38834496977181959</v>
      </c>
      <c r="AV48" s="214">
        <f t="shared" si="11"/>
        <v>0.45239799570508232</v>
      </c>
      <c r="AW48" s="214">
        <f t="shared" si="11"/>
        <v>-5.6591751621872105E-2</v>
      </c>
      <c r="AX48" s="214">
        <f t="shared" si="11"/>
        <v>0.17232899414610675</v>
      </c>
      <c r="AY48" s="214" t="e">
        <f t="shared" si="11"/>
        <v>#REF!</v>
      </c>
      <c r="AZ48" s="214">
        <f t="shared" si="11"/>
        <v>0.16614876170482534</v>
      </c>
      <c r="BA48" s="214">
        <f t="shared" si="11"/>
        <v>0.10985471981678953</v>
      </c>
      <c r="BB48" s="214">
        <f t="shared" si="11"/>
        <v>0.17030520838920774</v>
      </c>
      <c r="BC48" s="214">
        <f t="shared" si="11"/>
        <v>0.23004307250538406</v>
      </c>
      <c r="BD48" s="214">
        <f t="shared" si="11"/>
        <v>0.24766441873414588</v>
      </c>
      <c r="BE48" s="215">
        <f t="shared" si="11"/>
        <v>5.5216604837967934E-2</v>
      </c>
      <c r="BF48" s="215">
        <f t="shared" si="11"/>
        <v>6.2829425464478963E-2</v>
      </c>
      <c r="BG48" s="215">
        <f t="shared" si="11"/>
        <v>0.10380754445304753</v>
      </c>
      <c r="BH48" s="215">
        <f t="shared" si="11"/>
        <v>0.12494476358815731</v>
      </c>
      <c r="BI48" s="215">
        <f t="shared" si="11"/>
        <v>0.33258573965049998</v>
      </c>
      <c r="BJ48" s="215">
        <f t="shared" si="11"/>
        <v>0.30189049840412474</v>
      </c>
      <c r="BK48" s="215">
        <f t="shared" si="11"/>
        <v>0.28985966500679039</v>
      </c>
      <c r="BL48" s="215">
        <f t="shared" si="11"/>
        <v>0.31323193789668324</v>
      </c>
      <c r="BM48" s="215">
        <f t="shared" si="11"/>
        <v>0.30096652052610601</v>
      </c>
      <c r="BN48" s="215">
        <f t="shared" si="11"/>
        <v>0.23470704218495167</v>
      </c>
      <c r="BO48" s="215">
        <f t="shared" si="11"/>
        <v>0.38822491287641853</v>
      </c>
      <c r="BP48" s="215">
        <f t="shared" si="11"/>
        <v>0.38834496977181959</v>
      </c>
      <c r="BQ48" s="215">
        <f t="shared" si="11"/>
        <v>0.45239799570508232</v>
      </c>
      <c r="BR48" s="215">
        <f t="shared" si="11"/>
        <v>0.1710635845552923</v>
      </c>
      <c r="BS48" s="215">
        <f t="shared" si="11"/>
        <v>0.1717532231043776</v>
      </c>
      <c r="BT48" s="215">
        <f t="shared" si="11"/>
        <v>0.16614876170482534</v>
      </c>
      <c r="BU48" s="214" t="e">
        <f t="shared" si="11"/>
        <v>#DIV/0!</v>
      </c>
      <c r="BV48" s="214" t="e">
        <f t="shared" si="11"/>
        <v>#DIV/0!</v>
      </c>
    </row>
    <row r="49" spans="1:80" ht="15" customHeight="1" outlineLevel="1">
      <c r="A49" s="34" t="s">
        <v>2013</v>
      </c>
      <c r="B49" s="34"/>
      <c r="C49" s="34"/>
      <c r="D49" s="34"/>
      <c r="E49" s="34">
        <v>1</v>
      </c>
      <c r="F49" s="34"/>
      <c r="G49" s="34"/>
      <c r="H49" s="34"/>
      <c r="I49" s="34"/>
      <c r="J49" s="34">
        <v>1</v>
      </c>
      <c r="K49" s="34"/>
      <c r="L49" s="34">
        <v>167</v>
      </c>
      <c r="M49" s="34"/>
      <c r="N49" s="34" t="s">
        <v>2014</v>
      </c>
      <c r="O49" s="34" t="s">
        <v>2015</v>
      </c>
      <c r="P49" s="34"/>
      <c r="Q49" s="34"/>
      <c r="R49" s="34">
        <v>2</v>
      </c>
      <c r="S49" s="34"/>
      <c r="T49" s="34"/>
      <c r="U49" s="34"/>
      <c r="V49" s="34" t="s">
        <v>153</v>
      </c>
      <c r="W49" s="34" t="s">
        <v>154</v>
      </c>
      <c r="X49" s="34" t="s">
        <v>179</v>
      </c>
      <c r="Y49" s="34" t="s">
        <v>1865</v>
      </c>
      <c r="Z49" s="34" t="s">
        <v>156</v>
      </c>
      <c r="AA49" s="34" t="s">
        <v>2016</v>
      </c>
      <c r="AB49" s="209">
        <f t="shared" ref="AB49:BV49" si="12">AB44-AB47</f>
        <v>12438</v>
      </c>
      <c r="AC49" s="209">
        <f t="shared" si="12"/>
        <v>3030</v>
      </c>
      <c r="AD49" s="209">
        <f t="shared" si="12"/>
        <v>5983</v>
      </c>
      <c r="AE49" s="209">
        <f t="shared" si="12"/>
        <v>2869</v>
      </c>
      <c r="AF49" s="209">
        <f t="shared" si="12"/>
        <v>24320</v>
      </c>
      <c r="AG49" s="209">
        <f t="shared" si="12"/>
        <v>30816</v>
      </c>
      <c r="AH49" s="209">
        <f t="shared" si="12"/>
        <v>22703</v>
      </c>
      <c r="AI49" s="209">
        <f t="shared" si="12"/>
        <v>12456</v>
      </c>
      <c r="AJ49" s="209">
        <f t="shared" si="12"/>
        <v>5314</v>
      </c>
      <c r="AK49" s="209">
        <f t="shared" si="12"/>
        <v>71289</v>
      </c>
      <c r="AL49" s="209">
        <f t="shared" si="12"/>
        <v>7142</v>
      </c>
      <c r="AM49" s="209">
        <f t="shared" si="12"/>
        <v>7075</v>
      </c>
      <c r="AN49" s="209">
        <f t="shared" si="12"/>
        <v>17157</v>
      </c>
      <c r="AO49" s="209">
        <f t="shared" si="12"/>
        <v>9852</v>
      </c>
      <c r="AP49" s="209">
        <f t="shared" si="12"/>
        <v>41226</v>
      </c>
      <c r="AQ49" s="209">
        <f t="shared" si="12"/>
        <v>14031</v>
      </c>
      <c r="AR49" s="209">
        <f t="shared" si="12"/>
        <v>17408</v>
      </c>
      <c r="AS49" s="209">
        <f t="shared" si="12"/>
        <v>23332</v>
      </c>
      <c r="AT49" s="209">
        <f t="shared" si="12"/>
        <v>6641</v>
      </c>
      <c r="AU49" s="209">
        <f t="shared" si="12"/>
        <v>61412</v>
      </c>
      <c r="AV49" s="209">
        <f t="shared" si="12"/>
        <v>7650</v>
      </c>
      <c r="AW49" s="209">
        <f t="shared" si="12"/>
        <v>18241</v>
      </c>
      <c r="AX49" s="209">
        <f t="shared" si="12"/>
        <v>30964</v>
      </c>
      <c r="AY49" s="209" t="e">
        <f t="shared" si="12"/>
        <v>#REF!</v>
      </c>
      <c r="AZ49" s="209">
        <f t="shared" si="12"/>
        <v>80234</v>
      </c>
      <c r="BA49" s="209">
        <f t="shared" si="12"/>
        <v>12438</v>
      </c>
      <c r="BB49" s="209">
        <f t="shared" si="12"/>
        <v>15468</v>
      </c>
      <c r="BC49" s="209">
        <f t="shared" si="12"/>
        <v>21451</v>
      </c>
      <c r="BD49" s="209">
        <f t="shared" si="12"/>
        <v>24320</v>
      </c>
      <c r="BE49" s="210">
        <f t="shared" si="12"/>
        <v>30816</v>
      </c>
      <c r="BF49" s="210">
        <f t="shared" si="12"/>
        <v>53519</v>
      </c>
      <c r="BG49" s="210">
        <f t="shared" si="12"/>
        <v>65975</v>
      </c>
      <c r="BH49" s="210">
        <f t="shared" si="12"/>
        <v>71289</v>
      </c>
      <c r="BI49" s="210">
        <f t="shared" si="12"/>
        <v>7142</v>
      </c>
      <c r="BJ49" s="210">
        <f t="shared" si="12"/>
        <v>14217</v>
      </c>
      <c r="BK49" s="210">
        <f t="shared" si="12"/>
        <v>31374</v>
      </c>
      <c r="BL49" s="210">
        <f t="shared" si="12"/>
        <v>41226</v>
      </c>
      <c r="BM49" s="210">
        <f t="shared" si="12"/>
        <v>14031</v>
      </c>
      <c r="BN49" s="210">
        <f t="shared" si="12"/>
        <v>31439</v>
      </c>
      <c r="BO49" s="210">
        <f t="shared" si="12"/>
        <v>54771</v>
      </c>
      <c r="BP49" s="210">
        <f t="shared" si="12"/>
        <v>61412</v>
      </c>
      <c r="BQ49" s="210">
        <f t="shared" si="12"/>
        <v>7650</v>
      </c>
      <c r="BR49" s="210">
        <f t="shared" si="12"/>
        <v>25891</v>
      </c>
      <c r="BS49" s="210">
        <f t="shared" si="12"/>
        <v>56855</v>
      </c>
      <c r="BT49" s="210">
        <f t="shared" si="12"/>
        <v>80234</v>
      </c>
      <c r="BU49" s="209">
        <f t="shared" si="12"/>
        <v>0</v>
      </c>
      <c r="BV49" s="209">
        <f t="shared" si="12"/>
        <v>0</v>
      </c>
    </row>
    <row r="50" spans="1:80" ht="15" customHeight="1" outlineLevel="1">
      <c r="A50" s="34" t="s">
        <v>2017</v>
      </c>
      <c r="B50" s="34"/>
      <c r="C50" s="34"/>
      <c r="D50" s="34"/>
      <c r="E50" s="34">
        <v>1</v>
      </c>
      <c r="F50" s="34"/>
      <c r="G50" s="34"/>
      <c r="H50" s="34"/>
      <c r="I50" s="34"/>
      <c r="J50" s="34">
        <v>1</v>
      </c>
      <c r="K50" s="34"/>
      <c r="L50" s="34">
        <v>212</v>
      </c>
      <c r="M50" s="34"/>
      <c r="N50" s="34" t="s">
        <v>2018</v>
      </c>
      <c r="O50" s="34" t="s">
        <v>2019</v>
      </c>
      <c r="P50" s="34"/>
      <c r="Q50" s="34"/>
      <c r="R50" s="34">
        <v>2</v>
      </c>
      <c r="S50" s="34"/>
      <c r="T50" s="34"/>
      <c r="U50" s="34"/>
      <c r="V50" s="34" t="s">
        <v>153</v>
      </c>
      <c r="W50" s="34" t="s">
        <v>154</v>
      </c>
      <c r="X50" s="34" t="s">
        <v>179</v>
      </c>
      <c r="Y50" s="34" t="s">
        <v>1865</v>
      </c>
      <c r="Z50" s="34" t="s">
        <v>156</v>
      </c>
      <c r="AA50" s="34" t="s">
        <v>2020</v>
      </c>
      <c r="AB50" s="209"/>
      <c r="AC50" s="209"/>
      <c r="AD50" s="209"/>
      <c r="AE50" s="209"/>
      <c r="AF50" s="209"/>
      <c r="AG50" s="209"/>
      <c r="AH50" s="209"/>
      <c r="AI50" s="209"/>
      <c r="AJ50" s="209"/>
      <c r="AK50" s="209"/>
      <c r="AL50" s="209"/>
      <c r="AM50" s="209"/>
      <c r="AN50" s="209"/>
      <c r="AO50" s="209"/>
      <c r="AP50" s="209"/>
      <c r="AQ50" s="209"/>
      <c r="AR50" s="209"/>
      <c r="AS50" s="209"/>
      <c r="AT50" s="209"/>
      <c r="AU50" s="209"/>
      <c r="AV50" s="209"/>
      <c r="AW50" s="209"/>
      <c r="AX50" s="209"/>
      <c r="AY50" s="209"/>
      <c r="AZ50" s="209"/>
      <c r="BA50" s="209"/>
      <c r="BB50" s="210"/>
      <c r="BC50" s="210"/>
      <c r="BD50" s="210"/>
      <c r="BE50" s="210"/>
      <c r="BF50" s="210"/>
      <c r="BG50" s="210"/>
      <c r="BH50" s="210"/>
      <c r="BI50" s="210"/>
      <c r="BJ50" s="210"/>
      <c r="BK50" s="210"/>
      <c r="BL50" s="210"/>
      <c r="BM50" s="210"/>
      <c r="BN50" s="210"/>
      <c r="BO50" s="210"/>
      <c r="BP50" s="210"/>
      <c r="BQ50" s="210"/>
      <c r="BR50" s="210"/>
      <c r="BS50" s="210"/>
      <c r="BT50" s="210"/>
      <c r="BU50" s="93"/>
      <c r="BV50" s="93"/>
    </row>
    <row r="51" spans="1:80" ht="15" customHeight="1" outlineLevel="1">
      <c r="A51" s="34" t="s">
        <v>2021</v>
      </c>
      <c r="B51" s="34"/>
      <c r="C51" s="34"/>
      <c r="D51" s="34"/>
      <c r="E51" s="34">
        <v>1</v>
      </c>
      <c r="F51" s="34"/>
      <c r="G51" s="34"/>
      <c r="H51" s="34">
        <v>1</v>
      </c>
      <c r="I51" s="34"/>
      <c r="J51" s="34">
        <v>1</v>
      </c>
      <c r="K51" s="34"/>
      <c r="L51" s="34">
        <v>213</v>
      </c>
      <c r="M51" s="34"/>
      <c r="N51" s="34" t="s">
        <v>1990</v>
      </c>
      <c r="O51" s="34" t="s">
        <v>2022</v>
      </c>
      <c r="P51" s="34"/>
      <c r="Q51" s="34"/>
      <c r="R51" s="34">
        <v>2</v>
      </c>
      <c r="S51" s="34"/>
      <c r="T51" s="34"/>
      <c r="U51" s="34"/>
      <c r="V51" s="34" t="s">
        <v>153</v>
      </c>
      <c r="W51" s="34" t="s">
        <v>154</v>
      </c>
      <c r="X51" s="34" t="s">
        <v>179</v>
      </c>
      <c r="Y51" s="34" t="s">
        <v>1865</v>
      </c>
      <c r="Z51" s="34" t="s">
        <v>156</v>
      </c>
      <c r="AA51" s="34" t="s">
        <v>1992</v>
      </c>
      <c r="AB51" s="209"/>
      <c r="AC51" s="209"/>
      <c r="AD51" s="209"/>
      <c r="AE51" s="209"/>
      <c r="AF51" s="209"/>
      <c r="AG51" s="209"/>
      <c r="AH51" s="209"/>
      <c r="AI51" s="209"/>
      <c r="AJ51" s="209"/>
      <c r="AK51" s="209"/>
      <c r="AL51" s="209"/>
      <c r="AM51" s="209"/>
      <c r="AN51" s="209"/>
      <c r="AO51" s="209"/>
      <c r="AP51" s="209"/>
      <c r="AQ51" s="209"/>
      <c r="AR51" s="209"/>
      <c r="AS51" s="209"/>
      <c r="AT51" s="209"/>
      <c r="AU51" s="209"/>
      <c r="AV51" s="209"/>
      <c r="AW51" s="209"/>
      <c r="AX51" s="209"/>
      <c r="AY51" s="209"/>
      <c r="AZ51" s="209"/>
      <c r="BA51" s="209"/>
      <c r="BB51" s="209"/>
      <c r="BC51" s="209"/>
      <c r="BD51" s="209"/>
      <c r="BE51" s="210"/>
      <c r="BF51" s="210"/>
      <c r="BG51" s="210"/>
      <c r="BH51" s="210"/>
      <c r="BI51" s="210"/>
      <c r="BJ51" s="210"/>
      <c r="BK51" s="210"/>
      <c r="BL51" s="210"/>
      <c r="BM51" s="210"/>
      <c r="BN51" s="210"/>
      <c r="BO51" s="210"/>
      <c r="BP51" s="210"/>
      <c r="BQ51" s="210"/>
      <c r="BR51" s="210"/>
      <c r="BS51" s="210"/>
      <c r="BT51" s="210"/>
      <c r="BU51" s="209">
        <f>('Income Statement'!BU30)*$H$51*$J$51</f>
        <v>0</v>
      </c>
      <c r="BV51" s="209">
        <f>('Income Statement'!BV30)*$H$51*$J$51</f>
        <v>0</v>
      </c>
    </row>
    <row r="52" spans="1:80" ht="15" customHeight="1" outlineLevel="1">
      <c r="A52" s="34" t="s">
        <v>2023</v>
      </c>
      <c r="B52" s="34"/>
      <c r="C52" s="34"/>
      <c r="D52" s="34"/>
      <c r="E52" s="34">
        <v>1</v>
      </c>
      <c r="F52" s="34"/>
      <c r="G52" s="34"/>
      <c r="H52" s="34">
        <v>1</v>
      </c>
      <c r="I52" s="34"/>
      <c r="J52" s="34">
        <v>1</v>
      </c>
      <c r="K52" s="34"/>
      <c r="L52" s="34">
        <v>214</v>
      </c>
      <c r="M52" s="34"/>
      <c r="N52" s="34" t="s">
        <v>2024</v>
      </c>
      <c r="O52" s="34" t="s">
        <v>2025</v>
      </c>
      <c r="P52" s="34"/>
      <c r="Q52" s="34"/>
      <c r="R52" s="34">
        <v>2</v>
      </c>
      <c r="S52" s="34"/>
      <c r="T52" s="34"/>
      <c r="U52" s="34"/>
      <c r="V52" s="34" t="s">
        <v>153</v>
      </c>
      <c r="W52" s="34" t="s">
        <v>154</v>
      </c>
      <c r="X52" s="34" t="s">
        <v>179</v>
      </c>
      <c r="Y52" s="34" t="s">
        <v>1865</v>
      </c>
      <c r="Z52" s="34" t="s">
        <v>156</v>
      </c>
      <c r="AA52" s="34" t="s">
        <v>2026</v>
      </c>
      <c r="AB52" s="209">
        <f>('Income Statement'!AB32)*$H$52*$J$52</f>
        <v>-34</v>
      </c>
      <c r="AC52" s="209">
        <f>('Income Statement'!AC32)*$H$52*$J$52</f>
        <v>-2</v>
      </c>
      <c r="AD52" s="209">
        <f>('Income Statement'!AD32)*$H$52*$J$52</f>
        <v>-47</v>
      </c>
      <c r="AE52" s="209">
        <f>('Income Statement'!AE32)*$H$52*$J$52</f>
        <v>24</v>
      </c>
      <c r="AF52" s="209">
        <f>('Income Statement'!AF32)*$H$52*$J$52</f>
        <v>-59</v>
      </c>
      <c r="AG52" s="209">
        <f>('Income Statement'!AG32)*$H$52*$J$52</f>
        <v>27</v>
      </c>
      <c r="AH52" s="209">
        <f>('Income Statement'!AH32)*$H$52*$J$52</f>
        <v>51</v>
      </c>
      <c r="AI52" s="209">
        <f>('Income Statement'!AI32)*$H$52*$J$52</f>
        <v>42</v>
      </c>
      <c r="AJ52" s="209">
        <f>('Income Statement'!AJ32)*$H$52*$J$52</f>
        <v>51</v>
      </c>
      <c r="AK52" s="209">
        <f>('Income Statement'!AK32)*$H$52*$J$52</f>
        <v>171</v>
      </c>
      <c r="AL52" s="209">
        <f>('Income Statement'!AL32)*$H$52*$J$52</f>
        <v>408</v>
      </c>
      <c r="AM52" s="209">
        <f>('Income Statement'!AM32)*$H$52*$J$52</f>
        <v>548</v>
      </c>
      <c r="AN52" s="209">
        <f>('Income Statement'!AN32)*$H$52*$J$52</f>
        <v>698</v>
      </c>
      <c r="AO52" s="209">
        <f>('Income Statement'!AO32)*$H$52*$J$52</f>
        <v>795</v>
      </c>
      <c r="AP52" s="209">
        <f>('Income Statement'!AP32)*$H$52*$J$52</f>
        <v>2449</v>
      </c>
      <c r="AQ52" s="209">
        <f>('Income Statement'!AQ32)*$H$52*$J$52</f>
        <v>652</v>
      </c>
      <c r="AR52" s="209">
        <f>('Income Statement'!AR32)*$H$52*$J$52</f>
        <v>260</v>
      </c>
      <c r="AS52" s="209">
        <f>('Income Statement'!AS32)*$H$52*$J$52</f>
        <v>741</v>
      </c>
      <c r="AT52" s="209">
        <f>('Income Statement'!AT32)*$H$52*$J$52</f>
        <v>1028</v>
      </c>
      <c r="AU52" s="209">
        <f>('Income Statement'!AU32)*$H$52*$J$52</f>
        <v>2681</v>
      </c>
      <c r="AV52" s="209">
        <f>('Income Statement'!AV32)*$H$52*$J$52</f>
        <v>1070</v>
      </c>
      <c r="AW52" s="209">
        <f>('Income Statement'!AW32)*$H$52*$J$52</f>
        <v>1892</v>
      </c>
      <c r="AX52" s="209">
        <f>('Income Statement'!AX32)*$H$52*$J$52</f>
        <v>2156</v>
      </c>
      <c r="AY52" s="209">
        <f>('Income Statement'!AY32)*$H$52*$J$52</f>
        <v>2534</v>
      </c>
      <c r="AZ52" s="209">
        <f>('Income Statement'!AZ32)*$H$52*$J$52</f>
        <v>7652</v>
      </c>
      <c r="BA52" s="209">
        <f>('Income Statement'!BA32)*$H$52*$J$52</f>
        <v>-34</v>
      </c>
      <c r="BB52" s="209">
        <f>('Income Statement'!BB32)*$H$52*$J$52</f>
        <v>-36</v>
      </c>
      <c r="BC52" s="209">
        <f>('Income Statement'!BC32)*$H$52*$J$52</f>
        <v>-83</v>
      </c>
      <c r="BD52" s="209">
        <f>('Income Statement'!BD32)*$H$52*$J$52</f>
        <v>-59</v>
      </c>
      <c r="BE52" s="210">
        <f>('Income Statement'!BE32)*$H$52*$J$52</f>
        <v>27</v>
      </c>
      <c r="BF52" s="210">
        <f>('Income Statement'!BF32)*$H$52*$J$52</f>
        <v>78</v>
      </c>
      <c r="BG52" s="210">
        <f>('Income Statement'!BG32)*$H$52*$J$52</f>
        <v>120</v>
      </c>
      <c r="BH52" s="210">
        <f>('Income Statement'!BH32)*$H$52*$J$52</f>
        <v>171</v>
      </c>
      <c r="BI52" s="210">
        <f>('Income Statement'!BI32)*$H$52*$J$52</f>
        <v>408</v>
      </c>
      <c r="BJ52" s="210">
        <f>('Income Statement'!BJ32)*$H$52*$J$52</f>
        <v>956</v>
      </c>
      <c r="BK52" s="210">
        <f>('Income Statement'!BK32)*$H$52*$J$52</f>
        <v>1654</v>
      </c>
      <c r="BL52" s="210">
        <f>('Income Statement'!BL32)*$H$52*$J$52</f>
        <v>2449</v>
      </c>
      <c r="BM52" s="210">
        <f>('Income Statement'!BM32)*$H$52*$J$52</f>
        <v>652</v>
      </c>
      <c r="BN52" s="210">
        <f>('Income Statement'!BN32)*$H$52*$J$52</f>
        <v>912</v>
      </c>
      <c r="BO52" s="210">
        <f>('Income Statement'!BO32)*$H$52*$J$52</f>
        <v>1653</v>
      </c>
      <c r="BP52" s="210">
        <f>('Income Statement'!BP32)*$H$52*$J$52</f>
        <v>2681</v>
      </c>
      <c r="BQ52" s="210">
        <f>('Income Statement'!BQ32)*$H$52*$J$52</f>
        <v>1070</v>
      </c>
      <c r="BR52" s="210">
        <f>('Income Statement'!BR32)*$H$52*$J$52</f>
        <v>2962</v>
      </c>
      <c r="BS52" s="210">
        <f>('Income Statement'!BS32)*$H$52*$J$52</f>
        <v>5118</v>
      </c>
      <c r="BT52" s="210">
        <f>('Income Statement'!BT32)*$H$52*$J$52</f>
        <v>7652</v>
      </c>
      <c r="BU52" s="209">
        <f>('Income Statement'!BU32)*$H$52*$J$52</f>
        <v>0</v>
      </c>
      <c r="BV52" s="209">
        <f>('Income Statement'!BV32)*$H$52*$J$52</f>
        <v>0</v>
      </c>
    </row>
    <row r="53" spans="1:80" ht="15" customHeight="1" outlineLevel="1">
      <c r="A53" s="34" t="s">
        <v>2027</v>
      </c>
      <c r="B53" s="34"/>
      <c r="C53" s="34"/>
      <c r="D53" s="34"/>
      <c r="E53" s="34">
        <v>1</v>
      </c>
      <c r="F53" s="34"/>
      <c r="G53" s="34"/>
      <c r="H53" s="34">
        <v>1</v>
      </c>
      <c r="I53" s="34"/>
      <c r="J53" s="34">
        <v>1</v>
      </c>
      <c r="K53" s="34"/>
      <c r="L53" s="34">
        <v>215</v>
      </c>
      <c r="M53" s="34"/>
      <c r="N53" s="34" t="s">
        <v>2028</v>
      </c>
      <c r="O53" s="34" t="s">
        <v>2029</v>
      </c>
      <c r="P53" s="34"/>
      <c r="Q53" s="34"/>
      <c r="R53" s="34">
        <v>2</v>
      </c>
      <c r="S53" s="34"/>
      <c r="T53" s="34"/>
      <c r="U53" s="34"/>
      <c r="V53" s="34" t="s">
        <v>153</v>
      </c>
      <c r="W53" s="34" t="s">
        <v>154</v>
      </c>
      <c r="X53" s="34" t="s">
        <v>179</v>
      </c>
      <c r="Y53" s="34" t="s">
        <v>1865</v>
      </c>
      <c r="Z53" s="34" t="s">
        <v>156</v>
      </c>
      <c r="AA53" s="34" t="s">
        <v>2030</v>
      </c>
      <c r="AB53" s="209">
        <f>('Income Statement'!AB34+'Income Statement'!AB35+'Income Statement'!AB36)*$H$53*$J$53</f>
        <v>-60</v>
      </c>
      <c r="AC53" s="209">
        <f>('Income Statement'!AC34+'Income Statement'!AC35+'Income Statement'!AC36)*$H$53*$J$53</f>
        <v>-52</v>
      </c>
      <c r="AD53" s="209">
        <f>('Income Statement'!AD34+'Income Statement'!AD35+'Income Statement'!AD36)*$H$53*$J$53</f>
        <v>0</v>
      </c>
      <c r="AE53" s="209">
        <f>('Income Statement'!AE34+'Income Statement'!AE35+'Income Statement'!AE36)*$H$53*$J$53</f>
        <v>0</v>
      </c>
      <c r="AF53" s="209">
        <f>('Income Statement'!AF34+'Income Statement'!AF35+'Income Statement'!AF36)*$H$53*$J$53</f>
        <v>-112</v>
      </c>
      <c r="AG53" s="209">
        <f>('Income Statement'!AG34+'Income Statement'!AG35+'Income Statement'!AG36)*$H$53*$J$53</f>
        <v>0</v>
      </c>
      <c r="AH53" s="209">
        <f>('Income Statement'!AH34+'Income Statement'!AH35+'Income Statement'!AH36)*$H$53*$J$53</f>
        <v>0</v>
      </c>
      <c r="AI53" s="209">
        <f>('Income Statement'!AI34+'Income Statement'!AI35+'Income Statement'!AI36)*$H$53*$J$53</f>
        <v>0</v>
      </c>
      <c r="AJ53" s="209">
        <f>('Income Statement'!AJ34+'Income Statement'!AJ35+'Income Statement'!AJ36)*$H$53*$J$53</f>
        <v>0</v>
      </c>
      <c r="AK53" s="209">
        <f>('Income Statement'!AK34+'Income Statement'!AK35+'Income Statement'!AK36)*$H$53*$J$53</f>
        <v>0</v>
      </c>
      <c r="AL53" s="209">
        <f>('Income Statement'!AL34+'Income Statement'!AL35+'Income Statement'!AL36)*$H$53*$J$53</f>
        <v>0</v>
      </c>
      <c r="AM53" s="209">
        <f>('Income Statement'!AM34+'Income Statement'!AM35+'Income Statement'!AM36)*$H$53*$J$53</f>
        <v>0</v>
      </c>
      <c r="AN53" s="209">
        <f>('Income Statement'!AN34+'Income Statement'!AN35+'Income Statement'!AN36)*$H$53*$J$53</f>
        <v>0</v>
      </c>
      <c r="AO53" s="209">
        <f>('Income Statement'!AO34+'Income Statement'!AO35+'Income Statement'!AO36)*$H$53*$J$53</f>
        <v>0</v>
      </c>
      <c r="AP53" s="209">
        <f>('Income Statement'!AP34+'Income Statement'!AP35+'Income Statement'!AP36)*$H$53*$J$53</f>
        <v>0</v>
      </c>
      <c r="AQ53" s="209">
        <f>('Income Statement'!AQ34+'Income Statement'!AQ35+'Income Statement'!AQ36)*$H$53*$J$53</f>
        <v>0</v>
      </c>
      <c r="AR53" s="209">
        <f>('Income Statement'!AR34+'Income Statement'!AR35+'Income Statement'!AR36)*$H$53*$J$53</f>
        <v>0</v>
      </c>
      <c r="AS53" s="209">
        <f>('Income Statement'!AS34+'Income Statement'!AS35+'Income Statement'!AS36)*$H$53*$J$53</f>
        <v>0</v>
      </c>
      <c r="AT53" s="209">
        <f>('Income Statement'!AT34+'Income Statement'!AT35+'Income Statement'!AT36)*$H$53*$J$53</f>
        <v>-108</v>
      </c>
      <c r="AU53" s="209">
        <f>('Income Statement'!AU34+'Income Statement'!AU35+'Income Statement'!AU36)*$H$53*$J$53</f>
        <v>-108</v>
      </c>
      <c r="AV53" s="209">
        <f>('Income Statement'!AV34+'Income Statement'!AV35+'Income Statement'!AV36)*$H$53*$J$53</f>
        <v>-35</v>
      </c>
      <c r="AW53" s="209">
        <f>('Income Statement'!AW34+'Income Statement'!AW35+'Income Statement'!AW36)*$H$53*$J$53</f>
        <v>-100</v>
      </c>
      <c r="AX53" s="209">
        <f>('Income Statement'!AX34+'Income Statement'!AX35+'Income Statement'!AX36)*$H$53*$J$53</f>
        <v>-68</v>
      </c>
      <c r="AY53" s="209">
        <f>('Income Statement'!AY34+'Income Statement'!AY35+'Income Statement'!AY36)*$H$53*$J$53</f>
        <v>-83</v>
      </c>
      <c r="AZ53" s="209">
        <f>('Income Statement'!AZ34+'Income Statement'!AZ35+'Income Statement'!AZ36)*$H$53*$J$53</f>
        <v>-286</v>
      </c>
      <c r="BA53" s="209">
        <f>('Income Statement'!BA34+'Income Statement'!BA35+'Income Statement'!BA36)*$H$53*$J$53</f>
        <v>-60</v>
      </c>
      <c r="BB53" s="209">
        <f>('Income Statement'!BB34+'Income Statement'!BB35+'Income Statement'!BB36)*$H$53*$J$53</f>
        <v>-112</v>
      </c>
      <c r="BC53" s="209">
        <f>('Income Statement'!BC34+'Income Statement'!BC35+'Income Statement'!BC36)*$H$53*$J$53</f>
        <v>-112</v>
      </c>
      <c r="BD53" s="209">
        <f>('Income Statement'!BD34+'Income Statement'!BD35+'Income Statement'!BD36)*$H$53*$J$53</f>
        <v>-112</v>
      </c>
      <c r="BE53" s="209">
        <f>('Income Statement'!BE34+'Income Statement'!BE35+'Income Statement'!BE36)*$H$53*$J$53</f>
        <v>0</v>
      </c>
      <c r="BF53" s="209">
        <f>('Income Statement'!BF34+'Income Statement'!BF35+'Income Statement'!BF36)*$H$53*$J$53</f>
        <v>0</v>
      </c>
      <c r="BG53" s="209">
        <f>('Income Statement'!BG34+'Income Statement'!BG35+'Income Statement'!BG36)*$H$53*$J$53</f>
        <v>0</v>
      </c>
      <c r="BH53" s="209">
        <f>('Income Statement'!BH34+'Income Statement'!BH35+'Income Statement'!BH36)*$H$53*$J$53</f>
        <v>0</v>
      </c>
      <c r="BI53" s="209">
        <f>('Income Statement'!BI34+'Income Statement'!BI35+'Income Statement'!BI36)*$H$53*$J$53</f>
        <v>0</v>
      </c>
      <c r="BJ53" s="209">
        <f>('Income Statement'!BJ34+'Income Statement'!BJ35+'Income Statement'!BJ36)*$H$53*$J$53</f>
        <v>0</v>
      </c>
      <c r="BK53" s="209">
        <f>('Income Statement'!BK34+'Income Statement'!BK35+'Income Statement'!BK36)*$H$53*$J$53</f>
        <v>0</v>
      </c>
      <c r="BL53" s="209">
        <f>('Income Statement'!BL34+'Income Statement'!BL35+'Income Statement'!BL36)*$H$53*$J$53</f>
        <v>0</v>
      </c>
      <c r="BM53" s="209">
        <f>('Income Statement'!BM34+'Income Statement'!BM35+'Income Statement'!BM36)*$H$53*$J$53</f>
        <v>0</v>
      </c>
      <c r="BN53" s="209">
        <f>('Income Statement'!BN34+'Income Statement'!BN35+'Income Statement'!BN36)*$H$53*$J$53</f>
        <v>0</v>
      </c>
      <c r="BO53" s="209">
        <f>('Income Statement'!BO34+'Income Statement'!BO35+'Income Statement'!BO36)*$H$53*$J$53</f>
        <v>0</v>
      </c>
      <c r="BP53" s="209">
        <f>('Income Statement'!BP34+'Income Statement'!BP35+'Income Statement'!BP36)*$H$53*$J$53</f>
        <v>-108</v>
      </c>
      <c r="BQ53" s="210">
        <f>('Income Statement'!BQ34+'Income Statement'!BQ35+'Income Statement'!BQ36)*$H$53*$J$53</f>
        <v>-35</v>
      </c>
      <c r="BR53" s="210">
        <f>('Income Statement'!BR34+'Income Statement'!BR35+'Income Statement'!BR36)*$H$53*$J$53</f>
        <v>-135</v>
      </c>
      <c r="BS53" s="210">
        <f>('Income Statement'!BS34+'Income Statement'!BS35+'Income Statement'!BS36)*$H$53*$J$53</f>
        <v>-203</v>
      </c>
      <c r="BT53" s="210">
        <f>('Income Statement'!BT34+'Income Statement'!BT35+'Income Statement'!BT36)*$H$53*$J$53</f>
        <v>-286</v>
      </c>
      <c r="BU53" s="209">
        <f>('Income Statement'!BU34+'Income Statement'!BU35+'Income Statement'!BU36)*$H$53*$J$53</f>
        <v>0</v>
      </c>
      <c r="BV53" s="209">
        <f>('Income Statement'!BV34+'Income Statement'!BV35+'Income Statement'!BV36)*$H$53*$J$53</f>
        <v>0</v>
      </c>
      <c r="BW53" s="209">
        <f>('Income Statement'!BW34+'Income Statement'!BW35+'Income Statement'!BW36)*$H$53*$J$53</f>
        <v>0</v>
      </c>
      <c r="BX53" s="209">
        <f>('Income Statement'!BX34+'Income Statement'!BX35+'Income Statement'!BX36)*$H$53*$J$53</f>
        <v>0</v>
      </c>
      <c r="BY53" s="209">
        <f>('Income Statement'!BY34+'Income Statement'!BY35+'Income Statement'!BY36)*$H$53*$J$53</f>
        <v>0</v>
      </c>
      <c r="BZ53" s="209">
        <f>('Income Statement'!BZ34+'Income Statement'!BZ35+'Income Statement'!BZ36)*$H$53*$J$53</f>
        <v>0</v>
      </c>
      <c r="CA53" s="209">
        <f>('Income Statement'!CA34+'Income Statement'!CA35+'Income Statement'!CA36)*$H$53*$J$53</f>
        <v>0</v>
      </c>
      <c r="CB53" s="209">
        <f>('Income Statement'!CB34+'Income Statement'!CB35+'Income Statement'!CB36)*$H$53*$J$53</f>
        <v>0</v>
      </c>
    </row>
    <row r="54" spans="1:80" ht="15" customHeight="1" outlineLevel="1">
      <c r="A54" s="34" t="s">
        <v>2031</v>
      </c>
      <c r="B54" s="34"/>
      <c r="C54" s="34"/>
      <c r="D54" s="34"/>
      <c r="E54" s="34">
        <v>1</v>
      </c>
      <c r="F54" s="34"/>
      <c r="G54" s="34"/>
      <c r="H54" s="34"/>
      <c r="I54" s="34"/>
      <c r="J54" s="34">
        <v>1</v>
      </c>
      <c r="K54" s="34"/>
      <c r="L54" s="34">
        <v>166</v>
      </c>
      <c r="M54" s="34"/>
      <c r="N54" s="34" t="s">
        <v>2032</v>
      </c>
      <c r="O54" s="34" t="s">
        <v>2033</v>
      </c>
      <c r="P54" s="34"/>
      <c r="Q54" s="34"/>
      <c r="R54" s="34">
        <v>2</v>
      </c>
      <c r="S54" s="34"/>
      <c r="T54" s="34"/>
      <c r="U54" s="34"/>
      <c r="V54" s="34" t="s">
        <v>153</v>
      </c>
      <c r="W54" s="34" t="s">
        <v>154</v>
      </c>
      <c r="X54" s="34" t="s">
        <v>179</v>
      </c>
      <c r="Y54" s="34" t="s">
        <v>1865</v>
      </c>
      <c r="Z54" s="34" t="s">
        <v>156</v>
      </c>
      <c r="AA54" s="34" t="s">
        <v>2034</v>
      </c>
      <c r="AB54" s="209">
        <f t="shared" ref="AB54:BV54" si="13">AB49+AB50+AB51+AB52+AB53</f>
        <v>12344</v>
      </c>
      <c r="AC54" s="209">
        <f t="shared" si="13"/>
        <v>2976</v>
      </c>
      <c r="AD54" s="209">
        <f t="shared" si="13"/>
        <v>5936</v>
      </c>
      <c r="AE54" s="209">
        <f t="shared" si="13"/>
        <v>2893</v>
      </c>
      <c r="AF54" s="209">
        <f t="shared" si="13"/>
        <v>24149</v>
      </c>
      <c r="AG54" s="209">
        <f t="shared" si="13"/>
        <v>30843</v>
      </c>
      <c r="AH54" s="209">
        <f t="shared" si="13"/>
        <v>22754</v>
      </c>
      <c r="AI54" s="209">
        <f t="shared" si="13"/>
        <v>12498</v>
      </c>
      <c r="AJ54" s="209">
        <f t="shared" si="13"/>
        <v>5365</v>
      </c>
      <c r="AK54" s="209">
        <f t="shared" si="13"/>
        <v>71460</v>
      </c>
      <c r="AL54" s="209">
        <f t="shared" si="13"/>
        <v>7550</v>
      </c>
      <c r="AM54" s="209">
        <f t="shared" si="13"/>
        <v>7623</v>
      </c>
      <c r="AN54" s="209">
        <f t="shared" si="13"/>
        <v>17855</v>
      </c>
      <c r="AO54" s="209">
        <f t="shared" si="13"/>
        <v>10647</v>
      </c>
      <c r="AP54" s="209">
        <f t="shared" si="13"/>
        <v>43675</v>
      </c>
      <c r="AQ54" s="209">
        <f t="shared" si="13"/>
        <v>14683</v>
      </c>
      <c r="AR54" s="209">
        <f t="shared" si="13"/>
        <v>17668</v>
      </c>
      <c r="AS54" s="209">
        <f t="shared" si="13"/>
        <v>24073</v>
      </c>
      <c r="AT54" s="209">
        <f t="shared" si="13"/>
        <v>7561</v>
      </c>
      <c r="AU54" s="209">
        <f t="shared" si="13"/>
        <v>63985</v>
      </c>
      <c r="AV54" s="209">
        <f t="shared" si="13"/>
        <v>8685</v>
      </c>
      <c r="AW54" s="209">
        <f t="shared" si="13"/>
        <v>20033</v>
      </c>
      <c r="AX54" s="209">
        <f t="shared" si="13"/>
        <v>33052</v>
      </c>
      <c r="AY54" s="209" t="e">
        <f t="shared" si="13"/>
        <v>#REF!</v>
      </c>
      <c r="AZ54" s="209">
        <f t="shared" si="13"/>
        <v>87600</v>
      </c>
      <c r="BA54" s="209">
        <f t="shared" si="13"/>
        <v>12344</v>
      </c>
      <c r="BB54" s="209">
        <f t="shared" si="13"/>
        <v>15320</v>
      </c>
      <c r="BC54" s="209">
        <f t="shared" si="13"/>
        <v>21256</v>
      </c>
      <c r="BD54" s="209">
        <f t="shared" si="13"/>
        <v>24149</v>
      </c>
      <c r="BE54" s="210">
        <f t="shared" si="13"/>
        <v>30843</v>
      </c>
      <c r="BF54" s="210">
        <f t="shared" si="13"/>
        <v>53597</v>
      </c>
      <c r="BG54" s="210">
        <f t="shared" si="13"/>
        <v>66095</v>
      </c>
      <c r="BH54" s="210">
        <f t="shared" si="13"/>
        <v>71460</v>
      </c>
      <c r="BI54" s="210">
        <f t="shared" si="13"/>
        <v>7550</v>
      </c>
      <c r="BJ54" s="210">
        <f t="shared" si="13"/>
        <v>15173</v>
      </c>
      <c r="BK54" s="210">
        <f t="shared" si="13"/>
        <v>33028</v>
      </c>
      <c r="BL54" s="210">
        <f t="shared" si="13"/>
        <v>43675</v>
      </c>
      <c r="BM54" s="210">
        <f t="shared" si="13"/>
        <v>14683</v>
      </c>
      <c r="BN54" s="210">
        <f t="shared" si="13"/>
        <v>32351</v>
      </c>
      <c r="BO54" s="210">
        <f t="shared" si="13"/>
        <v>56424</v>
      </c>
      <c r="BP54" s="210">
        <f t="shared" si="13"/>
        <v>63985</v>
      </c>
      <c r="BQ54" s="210">
        <f t="shared" si="13"/>
        <v>8685</v>
      </c>
      <c r="BR54" s="210">
        <f t="shared" si="13"/>
        <v>28718</v>
      </c>
      <c r="BS54" s="210">
        <f t="shared" si="13"/>
        <v>61770</v>
      </c>
      <c r="BT54" s="210">
        <f t="shared" si="13"/>
        <v>87600</v>
      </c>
      <c r="BU54" s="209">
        <f t="shared" si="13"/>
        <v>0</v>
      </c>
      <c r="BV54" s="209">
        <f t="shared" si="13"/>
        <v>0</v>
      </c>
    </row>
    <row r="55" spans="1:80" ht="15" customHeight="1" outlineLevel="1">
      <c r="A55" s="34" t="s">
        <v>2035</v>
      </c>
      <c r="B55" s="34"/>
      <c r="C55" s="34"/>
      <c r="D55" s="34"/>
      <c r="E55" s="34">
        <v>1</v>
      </c>
      <c r="F55" s="34"/>
      <c r="G55" s="34"/>
      <c r="H55" s="34"/>
      <c r="I55" s="34"/>
      <c r="J55" s="34">
        <v>1</v>
      </c>
      <c r="K55" s="34"/>
      <c r="L55" s="34">
        <v>161</v>
      </c>
      <c r="M55" s="34"/>
      <c r="N55" s="34" t="s">
        <v>2036</v>
      </c>
      <c r="O55" s="34" t="s">
        <v>2037</v>
      </c>
      <c r="P55" s="34"/>
      <c r="Q55" s="34"/>
      <c r="R55" s="34">
        <v>2</v>
      </c>
      <c r="S55" s="34"/>
      <c r="T55" s="34"/>
      <c r="U55" s="34"/>
      <c r="V55" s="34" t="s">
        <v>763</v>
      </c>
      <c r="W55" s="34" t="s">
        <v>154</v>
      </c>
      <c r="X55" s="34" t="s">
        <v>179</v>
      </c>
      <c r="Y55" s="34" t="s">
        <v>1865</v>
      </c>
      <c r="Z55" s="34" t="s">
        <v>388</v>
      </c>
      <c r="AA55" s="34" t="s">
        <v>2038</v>
      </c>
      <c r="AB55" s="216">
        <f t="shared" ref="AB55:BV55" si="14">AB54/AB57</f>
        <v>5.6160145586897183</v>
      </c>
      <c r="AC55" s="216">
        <f t="shared" si="14"/>
        <v>1.3297587131367292</v>
      </c>
      <c r="AD55" s="216">
        <f t="shared" si="14"/>
        <v>2.422857142857143</v>
      </c>
      <c r="AE55" s="216">
        <f t="shared" si="14"/>
        <v>1.1755383990247867</v>
      </c>
      <c r="AF55" s="216">
        <f t="shared" si="14"/>
        <v>10.333333333333334</v>
      </c>
      <c r="AG55" s="216">
        <f t="shared" si="14"/>
        <v>12.451756156641098</v>
      </c>
      <c r="AH55" s="216">
        <f t="shared" si="14"/>
        <v>9.2458350264120277</v>
      </c>
      <c r="AI55" s="216">
        <f t="shared" si="14"/>
        <v>5.109566639411284</v>
      </c>
      <c r="AJ55" s="216">
        <f t="shared" si="14"/>
        <v>2.1915849673202614</v>
      </c>
      <c r="AK55" s="216">
        <f t="shared" si="14"/>
        <v>29.072416598860862</v>
      </c>
      <c r="AL55" s="216">
        <f t="shared" si="14"/>
        <v>3.0529720986655882</v>
      </c>
      <c r="AM55" s="216">
        <f t="shared" si="14"/>
        <v>3.0762711864406778</v>
      </c>
      <c r="AN55" s="216">
        <f t="shared" si="14"/>
        <v>7.1851106639839033</v>
      </c>
      <c r="AO55" s="216">
        <f t="shared" si="14"/>
        <v>4.2367688022284122</v>
      </c>
      <c r="AP55" s="216">
        <f t="shared" si="14"/>
        <v>17.519053349378257</v>
      </c>
      <c r="AQ55" s="216">
        <f t="shared" si="14"/>
        <v>5.7738891073535195</v>
      </c>
      <c r="AR55" s="216">
        <f t="shared" si="14"/>
        <v>6.9231974921630091</v>
      </c>
      <c r="AS55" s="216">
        <f t="shared" si="14"/>
        <v>9.4145482987876417</v>
      </c>
      <c r="AT55" s="216">
        <f t="shared" si="14"/>
        <v>2.9535156250000001</v>
      </c>
      <c r="AU55" s="216">
        <f t="shared" si="14"/>
        <v>25.062671367019192</v>
      </c>
      <c r="AV55" s="216">
        <f t="shared" si="14"/>
        <v>3.364974815962805</v>
      </c>
      <c r="AW55" s="216">
        <f t="shared" si="14"/>
        <v>7.7527089783281733</v>
      </c>
      <c r="AX55" s="216">
        <f t="shared" si="14"/>
        <v>12.830745341614907</v>
      </c>
      <c r="AY55" s="216" t="e">
        <f t="shared" si="14"/>
        <v>#REF!</v>
      </c>
      <c r="AZ55" s="216">
        <f t="shared" si="14"/>
        <v>33.953488372093027</v>
      </c>
      <c r="BA55" s="216">
        <f t="shared" si="14"/>
        <v>5.6160145586897183</v>
      </c>
      <c r="BB55" s="216">
        <f t="shared" si="14"/>
        <v>6.9071235347159607</v>
      </c>
      <c r="BC55" s="216">
        <f t="shared" si="14"/>
        <v>9.2618736383442268</v>
      </c>
      <c r="BD55" s="216">
        <f t="shared" si="14"/>
        <v>10.333333333333334</v>
      </c>
      <c r="BE55" s="217">
        <f t="shared" si="14"/>
        <v>12.451756156641098</v>
      </c>
      <c r="BF55" s="217">
        <f t="shared" si="14"/>
        <v>21.707978938841638</v>
      </c>
      <c r="BG55" s="217">
        <f t="shared" si="14"/>
        <v>26.856968711905729</v>
      </c>
      <c r="BH55" s="217">
        <f t="shared" si="14"/>
        <v>29.072416598860862</v>
      </c>
      <c r="BI55" s="217">
        <f t="shared" si="14"/>
        <v>3.0529720986655882</v>
      </c>
      <c r="BJ55" s="217">
        <f t="shared" si="14"/>
        <v>6.1280290791599352</v>
      </c>
      <c r="BK55" s="217">
        <f t="shared" si="14"/>
        <v>13.323114158935054</v>
      </c>
      <c r="BL55" s="217">
        <f t="shared" si="14"/>
        <v>17.519053349378257</v>
      </c>
      <c r="BM55" s="217">
        <f t="shared" si="14"/>
        <v>5.7738891073535195</v>
      </c>
      <c r="BN55" s="217">
        <f t="shared" si="14"/>
        <v>12.701609736945427</v>
      </c>
      <c r="BO55" s="217">
        <f t="shared" si="14"/>
        <v>22.118384947079576</v>
      </c>
      <c r="BP55" s="217">
        <f t="shared" si="14"/>
        <v>25.062671367019192</v>
      </c>
      <c r="BQ55" s="217">
        <f t="shared" si="14"/>
        <v>3.364974815962805</v>
      </c>
      <c r="BR55" s="217">
        <f t="shared" si="14"/>
        <v>11.122385747482571</v>
      </c>
      <c r="BS55" s="217">
        <f t="shared" si="14"/>
        <v>23.941860465116278</v>
      </c>
      <c r="BT55" s="217">
        <f t="shared" si="14"/>
        <v>33.953488372093027</v>
      </c>
      <c r="BU55" s="216" t="e">
        <f t="shared" si="14"/>
        <v>#DIV/0!</v>
      </c>
      <c r="BV55" s="216" t="e">
        <f t="shared" si="14"/>
        <v>#DIV/0!</v>
      </c>
    </row>
    <row r="56" spans="1:80" ht="15" customHeight="1" outlineLevel="1">
      <c r="A56" s="34" t="s">
        <v>2039</v>
      </c>
      <c r="B56" s="34"/>
      <c r="C56" s="34"/>
      <c r="D56" s="34"/>
      <c r="E56" s="34">
        <v>1</v>
      </c>
      <c r="F56" s="34"/>
      <c r="G56" s="34"/>
      <c r="H56" s="34"/>
      <c r="I56" s="34"/>
      <c r="J56" s="34">
        <v>1</v>
      </c>
      <c r="K56" s="34"/>
      <c r="L56" s="34">
        <v>162</v>
      </c>
      <c r="M56" s="34"/>
      <c r="N56" s="34" t="s">
        <v>2040</v>
      </c>
      <c r="O56" s="34" t="s">
        <v>2041</v>
      </c>
      <c r="P56" s="34"/>
      <c r="Q56" s="34"/>
      <c r="R56" s="34">
        <v>2</v>
      </c>
      <c r="S56" s="34"/>
      <c r="T56" s="34"/>
      <c r="U56" s="34"/>
      <c r="V56" s="34" t="s">
        <v>763</v>
      </c>
      <c r="W56" s="34" t="s">
        <v>154</v>
      </c>
      <c r="X56" s="34" t="s">
        <v>179</v>
      </c>
      <c r="Y56" s="34" t="s">
        <v>1865</v>
      </c>
      <c r="Z56" s="34" t="s">
        <v>388</v>
      </c>
      <c r="AA56" s="34" t="s">
        <v>2042</v>
      </c>
      <c r="AB56" s="216">
        <f t="shared" ref="AB56:BV56" si="15">AB54/AB58</f>
        <v>5.1778523489932882</v>
      </c>
      <c r="AC56" s="216">
        <f t="shared" si="15"/>
        <v>1.2206726825266612</v>
      </c>
      <c r="AD56" s="216">
        <f t="shared" si="15"/>
        <v>2.2936630602782073</v>
      </c>
      <c r="AE56" s="216">
        <f t="shared" si="15"/>
        <v>1.1191489361702127</v>
      </c>
      <c r="AF56" s="216">
        <f t="shared" si="15"/>
        <v>9.6595999999999993</v>
      </c>
      <c r="AG56" s="216">
        <f t="shared" si="15"/>
        <v>11.917697063369397</v>
      </c>
      <c r="AH56" s="216">
        <f t="shared" si="15"/>
        <v>8.8744149765990645</v>
      </c>
      <c r="AI56" s="216">
        <f t="shared" si="15"/>
        <v>4.9011764705882355</v>
      </c>
      <c r="AJ56" s="216">
        <f t="shared" si="15"/>
        <v>2.1072270227808327</v>
      </c>
      <c r="AK56" s="216">
        <f t="shared" si="15"/>
        <v>27.892271662763466</v>
      </c>
      <c r="AL56" s="216">
        <f t="shared" si="15"/>
        <v>2.940031152647975</v>
      </c>
      <c r="AM56" s="216">
        <f t="shared" si="15"/>
        <v>2.9707716289945441</v>
      </c>
      <c r="AN56" s="216">
        <f t="shared" si="15"/>
        <v>6.9447685725398678</v>
      </c>
      <c r="AO56" s="216">
        <f t="shared" si="15"/>
        <v>4.1251452925222782</v>
      </c>
      <c r="AP56" s="216">
        <f t="shared" si="15"/>
        <v>16.974349008938983</v>
      </c>
      <c r="AQ56" s="216">
        <f t="shared" si="15"/>
        <v>5.6494805694497883</v>
      </c>
      <c r="AR56" s="216">
        <f t="shared" si="15"/>
        <v>6.7771384733410054</v>
      </c>
      <c r="AS56" s="216">
        <f t="shared" si="15"/>
        <v>9.2057361376673033</v>
      </c>
      <c r="AT56" s="216">
        <f t="shared" si="15"/>
        <v>2.8869797632684229</v>
      </c>
      <c r="AU56" s="216">
        <f t="shared" si="15"/>
        <v>24.515325670498083</v>
      </c>
      <c r="AV56" s="216">
        <f t="shared" si="15"/>
        <v>3.3060525314046441</v>
      </c>
      <c r="AW56" s="216">
        <f t="shared" si="15"/>
        <v>7.6229071537290718</v>
      </c>
      <c r="AX56" s="216">
        <f t="shared" si="15"/>
        <v>12.644223412394798</v>
      </c>
      <c r="AY56" s="216" t="e">
        <f t="shared" si="15"/>
        <v>#REF!</v>
      </c>
      <c r="AZ56" s="216">
        <f t="shared" si="15"/>
        <v>33.396873808616085</v>
      </c>
      <c r="BA56" s="216">
        <f t="shared" si="15"/>
        <v>5.1778523489932882</v>
      </c>
      <c r="BB56" s="216">
        <f t="shared" si="15"/>
        <v>6.354209871422646</v>
      </c>
      <c r="BC56" s="216">
        <f t="shared" si="15"/>
        <v>8.6161329550060799</v>
      </c>
      <c r="BD56" s="216">
        <f t="shared" si="15"/>
        <v>9.6595999999999993</v>
      </c>
      <c r="BE56" s="217">
        <f t="shared" si="15"/>
        <v>11.917697063369397</v>
      </c>
      <c r="BF56" s="217">
        <f t="shared" si="15"/>
        <v>20.806288819875775</v>
      </c>
      <c r="BG56" s="217">
        <f t="shared" si="15"/>
        <v>25.747954811063497</v>
      </c>
      <c r="BH56" s="217">
        <f t="shared" si="15"/>
        <v>27.892271662763466</v>
      </c>
      <c r="BI56" s="217">
        <f t="shared" si="15"/>
        <v>2.940031152647975</v>
      </c>
      <c r="BJ56" s="217">
        <f t="shared" si="15"/>
        <v>5.9084890965732084</v>
      </c>
      <c r="BK56" s="217">
        <f t="shared" si="15"/>
        <v>12.856364344102763</v>
      </c>
      <c r="BL56" s="217">
        <f t="shared" si="15"/>
        <v>16.974349008938983</v>
      </c>
      <c r="BM56" s="217">
        <f t="shared" si="15"/>
        <v>5.6494805694497883</v>
      </c>
      <c r="BN56" s="217">
        <f t="shared" si="15"/>
        <v>12.42835190165194</v>
      </c>
      <c r="BO56" s="217">
        <f t="shared" si="15"/>
        <v>21.643268124280784</v>
      </c>
      <c r="BP56" s="217">
        <f t="shared" si="15"/>
        <v>24.515325670498083</v>
      </c>
      <c r="BQ56" s="217">
        <f t="shared" si="15"/>
        <v>3.3060525314046441</v>
      </c>
      <c r="BR56" s="217">
        <f t="shared" si="15"/>
        <v>10.931861438903692</v>
      </c>
      <c r="BS56" s="217">
        <f t="shared" si="15"/>
        <v>23.549370949294701</v>
      </c>
      <c r="BT56" s="217">
        <f t="shared" si="15"/>
        <v>33.396873808616085</v>
      </c>
      <c r="BU56" s="216" t="e">
        <f t="shared" si="15"/>
        <v>#DIV/0!</v>
      </c>
      <c r="BV56" s="216" t="e">
        <f t="shared" si="15"/>
        <v>#DIV/0!</v>
      </c>
    </row>
    <row r="57" spans="1:80" ht="15" customHeight="1" outlineLevel="1">
      <c r="A57" s="34" t="s">
        <v>2043</v>
      </c>
      <c r="B57" s="34"/>
      <c r="C57" s="34"/>
      <c r="D57" s="34"/>
      <c r="E57" s="34">
        <v>1</v>
      </c>
      <c r="F57" s="34"/>
      <c r="G57" s="34"/>
      <c r="H57" s="34">
        <v>1</v>
      </c>
      <c r="I57" s="34"/>
      <c r="J57" s="34">
        <v>1</v>
      </c>
      <c r="K57" s="34"/>
      <c r="L57" s="34">
        <v>163</v>
      </c>
      <c r="M57" s="34"/>
      <c r="N57" s="34" t="s">
        <v>2044</v>
      </c>
      <c r="O57" s="34" t="s">
        <v>2045</v>
      </c>
      <c r="P57" s="34"/>
      <c r="Q57" s="34"/>
      <c r="R57" s="34">
        <v>2</v>
      </c>
      <c r="S57" s="34"/>
      <c r="T57" s="34"/>
      <c r="U57" s="34"/>
      <c r="V57" s="34" t="s">
        <v>775</v>
      </c>
      <c r="W57" s="34" t="s">
        <v>387</v>
      </c>
      <c r="X57" s="34" t="s">
        <v>179</v>
      </c>
      <c r="Y57" s="34" t="s">
        <v>1865</v>
      </c>
      <c r="Z57" s="34" t="s">
        <v>156</v>
      </c>
      <c r="AA57" s="34" t="s">
        <v>2046</v>
      </c>
      <c r="AB57" s="209">
        <f>('Income Statement'!AB42)*$H$57*$J$57</f>
        <v>2198</v>
      </c>
      <c r="AC57" s="209">
        <f>('Income Statement'!AC42)*$H$57*$J$57</f>
        <v>2238</v>
      </c>
      <c r="AD57" s="209">
        <f>('Income Statement'!AD42)*$H$57*$J$57</f>
        <v>2450</v>
      </c>
      <c r="AE57" s="209">
        <f>('Income Statement'!AE42)*$H$57*$J$57</f>
        <v>2461</v>
      </c>
      <c r="AF57" s="209">
        <f>('Income Statement'!AF42)*$H$57*$J$57</f>
        <v>2337</v>
      </c>
      <c r="AG57" s="209">
        <f>('Income Statement'!AG42)*$H$57*$J$57</f>
        <v>2477</v>
      </c>
      <c r="AH57" s="209">
        <f>('Income Statement'!AH42)*$H$57*$J$57</f>
        <v>2461</v>
      </c>
      <c r="AI57" s="209">
        <f>('Income Statement'!AI42)*$H$57*$J$57</f>
        <v>2446</v>
      </c>
      <c r="AJ57" s="209">
        <f>('Income Statement'!AJ42)*$H$57*$J$57</f>
        <v>2448</v>
      </c>
      <c r="AK57" s="209">
        <f>('Income Statement'!AK42)*$H$57*$J$57</f>
        <v>2458</v>
      </c>
      <c r="AL57" s="209">
        <f>('Income Statement'!AL42)*$H$57*$J$57</f>
        <v>2473</v>
      </c>
      <c r="AM57" s="209">
        <f>('Income Statement'!AM42)*$H$57*$J$57</f>
        <v>2478</v>
      </c>
      <c r="AN57" s="209">
        <f>('Income Statement'!AN42)*$H$57*$J$57</f>
        <v>2485</v>
      </c>
      <c r="AO57" s="209">
        <f>('Income Statement'!AO42)*$H$57*$J$57</f>
        <v>2513</v>
      </c>
      <c r="AP57" s="209">
        <f>('Income Statement'!AP42)*$H$57*$J$57</f>
        <v>2493</v>
      </c>
      <c r="AQ57" s="209">
        <f>('Income Statement'!AQ42)*$H$57*$J$57</f>
        <v>2543</v>
      </c>
      <c r="AR57" s="209">
        <f>('Income Statement'!AR42)*$H$57*$J$57</f>
        <v>2552</v>
      </c>
      <c r="AS57" s="209">
        <f>('Income Statement'!AS42)*$H$57*$J$57</f>
        <v>2557</v>
      </c>
      <c r="AT57" s="209">
        <f>('Income Statement'!AT42)*$H$57*$J$57</f>
        <v>2560</v>
      </c>
      <c r="AU57" s="209">
        <f>('Income Statement'!AU42)*$H$57*$J$57</f>
        <v>2553</v>
      </c>
      <c r="AV57" s="209">
        <f>('Income Statement'!AV42)*$H$57*$J$57</f>
        <v>2581</v>
      </c>
      <c r="AW57" s="209">
        <f>('Income Statement'!AW42)*$H$57*$J$57</f>
        <v>2584</v>
      </c>
      <c r="AX57" s="209">
        <f>('Income Statement'!AX42)*$H$57*$J$57</f>
        <v>2576</v>
      </c>
      <c r="AY57" s="209">
        <f>('Income Statement'!AY42)*$H$57*$J$57</f>
        <v>2579</v>
      </c>
      <c r="AZ57" s="209">
        <f>('Income Statement'!AZ42)*$H$57*$J$57</f>
        <v>2580</v>
      </c>
      <c r="BA57" s="209">
        <f>('Income Statement'!BA42)*$H$57*$J$57</f>
        <v>2198</v>
      </c>
      <c r="BB57" s="209">
        <f>('Income Statement'!BB42)*$H$57*$J$57</f>
        <v>2218</v>
      </c>
      <c r="BC57" s="209">
        <f>('Income Statement'!BC42)*$H$57*$J$57</f>
        <v>2295</v>
      </c>
      <c r="BD57" s="209">
        <f>('Income Statement'!BD42)*$H$57*$J$57</f>
        <v>2337</v>
      </c>
      <c r="BE57" s="210">
        <f>('Income Statement'!BE42)*$H$57*$J$57</f>
        <v>2477</v>
      </c>
      <c r="BF57" s="210">
        <f>('Income Statement'!BF42)*$H$57*$J$57</f>
        <v>2469</v>
      </c>
      <c r="BG57" s="210">
        <f>('Income Statement'!BG42)*$H$57*$J$57</f>
        <v>2461</v>
      </c>
      <c r="BH57" s="210">
        <f>('Income Statement'!BH42)*$H$57*$J$57</f>
        <v>2458</v>
      </c>
      <c r="BI57" s="210">
        <f>('Income Statement'!BI42)*$H$57*$J$57</f>
        <v>2473</v>
      </c>
      <c r="BJ57" s="210">
        <f>('Income Statement'!BJ42)*$H$57*$J$57</f>
        <v>2476</v>
      </c>
      <c r="BK57" s="210">
        <f>('Income Statement'!BK42)*$H$57*$J$57</f>
        <v>2479</v>
      </c>
      <c r="BL57" s="210">
        <f>('Income Statement'!BL42)*$H$57*$J$57</f>
        <v>2493</v>
      </c>
      <c r="BM57" s="210">
        <f>('Income Statement'!BM42)*$H$57*$J$57</f>
        <v>2543</v>
      </c>
      <c r="BN57" s="210">
        <f>('Income Statement'!BN42)*$H$57*$J$57</f>
        <v>2547</v>
      </c>
      <c r="BO57" s="210">
        <f>('Income Statement'!BO42)*$H$57*$J$57</f>
        <v>2551</v>
      </c>
      <c r="BP57" s="210">
        <f>('Income Statement'!BP42)*$H$57*$J$57</f>
        <v>2553</v>
      </c>
      <c r="BQ57" s="210">
        <f>('Income Statement'!BQ42)*$H$57*$J$57</f>
        <v>2581</v>
      </c>
      <c r="BR57" s="210">
        <f>('Income Statement'!BR42)*$H$57*$J$57</f>
        <v>2582</v>
      </c>
      <c r="BS57" s="210">
        <f>('Income Statement'!BS42)*$H$57*$J$57</f>
        <v>2580</v>
      </c>
      <c r="BT57" s="210">
        <f>('Income Statement'!BT42)*$H$57*$J$57</f>
        <v>2580</v>
      </c>
      <c r="BU57" s="209">
        <f>('Income Statement'!BU42)*$H$57*$J$57</f>
        <v>0</v>
      </c>
      <c r="BV57" s="209">
        <f>('Income Statement'!BV42)*$H$57*$J$57</f>
        <v>0</v>
      </c>
    </row>
    <row r="58" spans="1:80" ht="15" customHeight="1" outlineLevel="1">
      <c r="A58" s="34" t="s">
        <v>2047</v>
      </c>
      <c r="B58" s="34"/>
      <c r="C58" s="34"/>
      <c r="D58" s="34"/>
      <c r="E58" s="34">
        <v>1</v>
      </c>
      <c r="F58" s="34"/>
      <c r="G58" s="34"/>
      <c r="H58" s="34">
        <v>1</v>
      </c>
      <c r="I58" s="34"/>
      <c r="J58" s="34">
        <v>1</v>
      </c>
      <c r="K58" s="34"/>
      <c r="L58" s="34">
        <v>164</v>
      </c>
      <c r="M58" s="34"/>
      <c r="N58" s="34" t="s">
        <v>2048</v>
      </c>
      <c r="O58" s="34" t="s">
        <v>2049</v>
      </c>
      <c r="P58" s="34"/>
      <c r="Q58" s="34"/>
      <c r="R58" s="34">
        <v>2</v>
      </c>
      <c r="S58" s="34"/>
      <c r="T58" s="34"/>
      <c r="U58" s="34"/>
      <c r="V58" s="34" t="s">
        <v>775</v>
      </c>
      <c r="W58" s="34" t="s">
        <v>387</v>
      </c>
      <c r="X58" s="34" t="s">
        <v>179</v>
      </c>
      <c r="Y58" s="34" t="s">
        <v>1865</v>
      </c>
      <c r="Z58" s="34" t="s">
        <v>156</v>
      </c>
      <c r="AA58" s="34" t="s">
        <v>2050</v>
      </c>
      <c r="AB58" s="209">
        <f>('Income Statement'!AB43)*$H$58*$J$58</f>
        <v>2384</v>
      </c>
      <c r="AC58" s="209">
        <f>('Income Statement'!AC43)*$H$58*$J$58</f>
        <v>2438</v>
      </c>
      <c r="AD58" s="209">
        <f>('Income Statement'!AD43)*$H$58*$J$58</f>
        <v>2588</v>
      </c>
      <c r="AE58" s="209">
        <f>('Income Statement'!AE43)*$H$58*$J$58</f>
        <v>2585</v>
      </c>
      <c r="AF58" s="209">
        <f>('Income Statement'!AF43)*$H$58*$J$58</f>
        <v>2500</v>
      </c>
      <c r="AG58" s="209">
        <f>('Income Statement'!AG43)*$H$58*$J$58</f>
        <v>2588</v>
      </c>
      <c r="AH58" s="209">
        <f>('Income Statement'!AH43)*$H$58*$J$58</f>
        <v>2564</v>
      </c>
      <c r="AI58" s="209">
        <f>('Income Statement'!AI43)*$H$58*$J$58</f>
        <v>2550</v>
      </c>
      <c r="AJ58" s="209">
        <f>('Income Statement'!AJ43)*$H$58*$J$58</f>
        <v>2546</v>
      </c>
      <c r="AK58" s="209">
        <f>('Income Statement'!AK43)*$H$58*$J$58</f>
        <v>2562</v>
      </c>
      <c r="AL58" s="209">
        <f>('Income Statement'!AL43)*$H$58*$J$58</f>
        <v>2568</v>
      </c>
      <c r="AM58" s="209">
        <f>('Income Statement'!AM43)*$H$58*$J$58</f>
        <v>2566</v>
      </c>
      <c r="AN58" s="209">
        <f>('Income Statement'!AN43)*$H$58*$J$58</f>
        <v>2571</v>
      </c>
      <c r="AO58" s="209">
        <f>('Income Statement'!AO43)*$H$58*$J$58</f>
        <v>2581</v>
      </c>
      <c r="AP58" s="209">
        <f>('Income Statement'!AP43)*$H$58*$J$58</f>
        <v>2573</v>
      </c>
      <c r="AQ58" s="209">
        <f>('Income Statement'!AQ43)*$H$58*$J$58</f>
        <v>2599</v>
      </c>
      <c r="AR58" s="209">
        <f>('Income Statement'!AR43)*$H$58*$J$58</f>
        <v>2607</v>
      </c>
      <c r="AS58" s="209">
        <f>('Income Statement'!AS43)*$H$58*$J$58</f>
        <v>2615</v>
      </c>
      <c r="AT58" s="209">
        <f>('Income Statement'!AT43)*$H$58*$J$58</f>
        <v>2619</v>
      </c>
      <c r="AU58" s="209">
        <f>('Income Statement'!AU43)*$H$58*$J$58</f>
        <v>2610</v>
      </c>
      <c r="AV58" s="209">
        <f>('Income Statement'!AV43)*$H$58*$J$58</f>
        <v>2627</v>
      </c>
      <c r="AW58" s="209">
        <f>('Income Statement'!AW43)*$H$58*$J$58</f>
        <v>2628</v>
      </c>
      <c r="AX58" s="209">
        <f>('Income Statement'!AX43)*$H$58*$J$58</f>
        <v>2614</v>
      </c>
      <c r="AY58" s="209">
        <f>('Income Statement'!AY43)*$H$58*$J$58</f>
        <v>2619</v>
      </c>
      <c r="AZ58" s="209">
        <f>('Income Statement'!AZ43)*$H$58*$J$58</f>
        <v>2623</v>
      </c>
      <c r="BA58" s="209">
        <f>('Income Statement'!BA43)*$H$58*$J$58</f>
        <v>2384</v>
      </c>
      <c r="BB58" s="209">
        <f>('Income Statement'!BB43)*$H$58*$J$58</f>
        <v>2411</v>
      </c>
      <c r="BC58" s="209">
        <f>('Income Statement'!BC43)*$H$58*$J$58</f>
        <v>2467</v>
      </c>
      <c r="BD58" s="209">
        <f>('Income Statement'!BD43)*$H$58*$J$58</f>
        <v>2500</v>
      </c>
      <c r="BE58" s="210">
        <f>('Income Statement'!BE43)*$H$58*$J$58</f>
        <v>2588</v>
      </c>
      <c r="BF58" s="210">
        <f>('Income Statement'!BF43)*$H$58*$J$58</f>
        <v>2576</v>
      </c>
      <c r="BG58" s="210">
        <f>('Income Statement'!BG43)*$H$58*$J$58</f>
        <v>2567</v>
      </c>
      <c r="BH58" s="210">
        <f>('Income Statement'!BH43)*$H$58*$J$58</f>
        <v>2562</v>
      </c>
      <c r="BI58" s="210">
        <f>('Income Statement'!BI43)*$H$58*$J$58</f>
        <v>2568</v>
      </c>
      <c r="BJ58" s="210">
        <f>('Income Statement'!BJ43)*$H$58*$J$58</f>
        <v>2568</v>
      </c>
      <c r="BK58" s="210">
        <f>('Income Statement'!BK43)*$H$58*$J$58</f>
        <v>2569</v>
      </c>
      <c r="BL58" s="210">
        <f>('Income Statement'!BL43)*$H$58*$J$58</f>
        <v>2573</v>
      </c>
      <c r="BM58" s="210">
        <f>('Income Statement'!BM43)*$H$58*$J$58</f>
        <v>2599</v>
      </c>
      <c r="BN58" s="210">
        <f>('Income Statement'!BN43)*$H$58*$J$58</f>
        <v>2603</v>
      </c>
      <c r="BO58" s="210">
        <f>('Income Statement'!BO43)*$H$58*$J$58</f>
        <v>2607</v>
      </c>
      <c r="BP58" s="210">
        <f>('Income Statement'!BP43)*$H$58*$J$58</f>
        <v>2610</v>
      </c>
      <c r="BQ58" s="210">
        <f>('Income Statement'!BQ43)*$H$58*$J$58</f>
        <v>2627</v>
      </c>
      <c r="BR58" s="210">
        <f>('Income Statement'!BR43)*$H$58*$J$58</f>
        <v>2627</v>
      </c>
      <c r="BS58" s="210">
        <f>('Income Statement'!BS43)*$H$58*$J$58</f>
        <v>2623</v>
      </c>
      <c r="BT58" s="210">
        <f>('Income Statement'!BT43)*$H$58*$J$58</f>
        <v>2623</v>
      </c>
      <c r="BU58" s="209">
        <f>('Income Statement'!BU43)*$H$58*$J$58</f>
        <v>0</v>
      </c>
      <c r="BV58" s="209">
        <f>('Income Statement'!BV43)*$H$58*$J$58</f>
        <v>0</v>
      </c>
    </row>
    <row r="59" spans="1:80" ht="15" customHeight="1">
      <c r="A59" s="34" t="s">
        <v>2051</v>
      </c>
      <c r="B59" s="34"/>
      <c r="C59" s="34"/>
      <c r="D59" s="34"/>
      <c r="E59" s="34">
        <v>1</v>
      </c>
      <c r="F59" s="34"/>
      <c r="G59" s="34"/>
      <c r="H59" s="34"/>
      <c r="I59" s="34"/>
      <c r="J59" s="34">
        <v>1</v>
      </c>
      <c r="K59" s="34"/>
      <c r="L59" s="34">
        <v>165</v>
      </c>
      <c r="M59" s="34"/>
      <c r="N59" s="34" t="s">
        <v>2052</v>
      </c>
      <c r="O59" s="34" t="s">
        <v>2053</v>
      </c>
      <c r="P59" s="34"/>
      <c r="Q59" s="34"/>
      <c r="R59" s="34">
        <v>2</v>
      </c>
      <c r="S59" s="34"/>
      <c r="T59" s="34"/>
      <c r="U59" s="34"/>
      <c r="V59" s="34" t="s">
        <v>763</v>
      </c>
      <c r="W59" s="34" t="s">
        <v>154</v>
      </c>
      <c r="X59" s="34" t="s">
        <v>179</v>
      </c>
      <c r="Y59" s="34" t="s">
        <v>1865</v>
      </c>
      <c r="Z59" s="34" t="s">
        <v>388</v>
      </c>
      <c r="AA59" s="34" t="s">
        <v>2054</v>
      </c>
      <c r="AB59" s="216"/>
      <c r="AC59" s="216"/>
      <c r="AD59" s="216"/>
      <c r="AE59" s="216"/>
      <c r="AF59" s="216"/>
      <c r="AG59" s="216"/>
      <c r="AH59" s="216"/>
      <c r="AI59" s="216"/>
      <c r="AJ59" s="216"/>
      <c r="AK59" s="216"/>
      <c r="AL59" s="216"/>
      <c r="AM59" s="216"/>
      <c r="AN59" s="216"/>
      <c r="AO59" s="216"/>
      <c r="AP59" s="216"/>
      <c r="AQ59" s="216"/>
      <c r="AR59" s="216"/>
      <c r="AS59" s="216"/>
      <c r="AT59" s="216"/>
      <c r="AU59" s="216"/>
      <c r="AV59" s="216"/>
      <c r="AW59" s="216"/>
      <c r="AX59" s="216"/>
      <c r="AY59" s="216"/>
      <c r="AZ59" s="216"/>
      <c r="BA59" s="216"/>
      <c r="BB59" s="217"/>
      <c r="BC59" s="217"/>
      <c r="BD59" s="217"/>
      <c r="BE59" s="217"/>
      <c r="BF59" s="217"/>
      <c r="BG59" s="217"/>
      <c r="BH59" s="217"/>
      <c r="BI59" s="217"/>
      <c r="BJ59" s="217"/>
      <c r="BK59" s="217"/>
      <c r="BL59" s="217"/>
      <c r="BM59" s="217"/>
      <c r="BN59" s="217"/>
      <c r="BO59" s="217"/>
      <c r="BP59" s="217"/>
      <c r="BQ59" s="217"/>
      <c r="BR59" s="217"/>
      <c r="BS59" s="217"/>
      <c r="BT59" s="217"/>
      <c r="BU59" s="218"/>
      <c r="BV59" s="218"/>
    </row>
    <row r="60" spans="1:80" ht="15" customHeight="1">
      <c r="A60" s="39" t="s">
        <v>2055</v>
      </c>
      <c r="B60" s="39"/>
      <c r="C60" s="39"/>
      <c r="D60" s="39"/>
      <c r="E60" s="39">
        <v>1</v>
      </c>
      <c r="F60" s="39"/>
      <c r="G60" s="39"/>
      <c r="H60" s="39"/>
      <c r="I60" s="39"/>
      <c r="J60" s="39"/>
      <c r="K60" s="39"/>
      <c r="L60" s="39">
        <v>1</v>
      </c>
      <c r="M60" s="39"/>
      <c r="N60" s="39" t="s">
        <v>2056</v>
      </c>
      <c r="O60" s="39" t="s">
        <v>2057</v>
      </c>
      <c r="P60" s="39"/>
      <c r="Q60" s="39"/>
      <c r="R60" s="39">
        <v>1</v>
      </c>
      <c r="S60" s="39"/>
      <c r="T60" s="39"/>
      <c r="U60" s="39"/>
      <c r="V60" s="39" t="s">
        <v>149</v>
      </c>
      <c r="W60" s="39"/>
      <c r="X60" s="39"/>
      <c r="Y60" s="39" t="s">
        <v>1865</v>
      </c>
      <c r="Z60" s="39"/>
      <c r="AA60" s="39" t="s">
        <v>2058</v>
      </c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7"/>
      <c r="AS60" s="207"/>
      <c r="AT60" s="207"/>
      <c r="AU60" s="207"/>
      <c r="AV60" s="207"/>
      <c r="AW60" s="207"/>
      <c r="AX60" s="207"/>
      <c r="AY60" s="207"/>
      <c r="AZ60" s="207"/>
      <c r="BA60" s="207"/>
      <c r="BB60" s="208"/>
      <c r="BC60" s="208"/>
      <c r="BD60" s="208"/>
      <c r="BE60" s="208"/>
      <c r="BF60" s="208"/>
      <c r="BG60" s="208"/>
      <c r="BH60" s="208"/>
      <c r="BI60" s="208"/>
      <c r="BJ60" s="208"/>
      <c r="BK60" s="208"/>
      <c r="BL60" s="208"/>
      <c r="BM60" s="208"/>
      <c r="BN60" s="208"/>
      <c r="BO60" s="208"/>
      <c r="BP60" s="208"/>
      <c r="BQ60" s="208"/>
      <c r="BR60" s="208"/>
      <c r="BS60" s="208"/>
      <c r="BT60" s="208"/>
      <c r="BU60" s="12"/>
      <c r="BV60" s="12"/>
    </row>
    <row r="61" spans="1:80" ht="15" customHeight="1" outlineLevel="1">
      <c r="A61" s="39" t="s">
        <v>2059</v>
      </c>
      <c r="B61" s="39"/>
      <c r="C61" s="39"/>
      <c r="D61" s="39"/>
      <c r="E61" s="39">
        <v>1</v>
      </c>
      <c r="F61" s="39"/>
      <c r="G61" s="39"/>
      <c r="H61" s="39"/>
      <c r="I61" s="39"/>
      <c r="J61" s="39"/>
      <c r="K61" s="39"/>
      <c r="L61" s="39">
        <v>2</v>
      </c>
      <c r="M61" s="39"/>
      <c r="N61" s="39" t="s">
        <v>2060</v>
      </c>
      <c r="O61" s="39" t="s">
        <v>2061</v>
      </c>
      <c r="P61" s="39"/>
      <c r="Q61" s="39"/>
      <c r="R61" s="39">
        <v>1</v>
      </c>
      <c r="S61" s="39"/>
      <c r="T61" s="39"/>
      <c r="U61" s="39"/>
      <c r="V61" s="39" t="s">
        <v>149</v>
      </c>
      <c r="W61" s="39"/>
      <c r="X61" s="39"/>
      <c r="Y61" s="39" t="s">
        <v>1865</v>
      </c>
      <c r="Z61" s="39"/>
      <c r="AA61" s="39" t="s">
        <v>822</v>
      </c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7"/>
      <c r="AS61" s="207"/>
      <c r="AT61" s="207"/>
      <c r="AU61" s="207"/>
      <c r="AV61" s="207"/>
      <c r="AW61" s="207"/>
      <c r="AX61" s="207"/>
      <c r="AY61" s="207"/>
      <c r="AZ61" s="207"/>
      <c r="BA61" s="207"/>
      <c r="BB61" s="208"/>
      <c r="BC61" s="208"/>
      <c r="BD61" s="208"/>
      <c r="BE61" s="208"/>
      <c r="BF61" s="208"/>
      <c r="BG61" s="208"/>
      <c r="BH61" s="208"/>
      <c r="BI61" s="208"/>
      <c r="BJ61" s="208"/>
      <c r="BK61" s="208"/>
      <c r="BL61" s="208"/>
      <c r="BM61" s="208"/>
      <c r="BN61" s="208"/>
      <c r="BO61" s="208"/>
      <c r="BP61" s="208"/>
      <c r="BQ61" s="208"/>
      <c r="BR61" s="208"/>
      <c r="BS61" s="208"/>
      <c r="BT61" s="208"/>
      <c r="BU61" s="12"/>
      <c r="BV61" s="12"/>
    </row>
    <row r="62" spans="1:80" ht="15" customHeight="1" outlineLevel="1">
      <c r="A62" s="34" t="s">
        <v>2062</v>
      </c>
      <c r="B62" s="34"/>
      <c r="C62" s="34"/>
      <c r="D62" s="34">
        <v>14</v>
      </c>
      <c r="E62" s="34">
        <v>1</v>
      </c>
      <c r="F62" s="34"/>
      <c r="G62" s="34"/>
      <c r="H62" s="34">
        <v>1</v>
      </c>
      <c r="I62" s="34"/>
      <c r="J62" s="34">
        <v>1</v>
      </c>
      <c r="K62" s="34"/>
      <c r="L62" s="34">
        <v>64</v>
      </c>
      <c r="M62" s="34"/>
      <c r="N62" s="34" t="s">
        <v>2063</v>
      </c>
      <c r="O62" s="34" t="s">
        <v>2064</v>
      </c>
      <c r="P62" s="34"/>
      <c r="Q62" s="34"/>
      <c r="R62" s="34">
        <v>1</v>
      </c>
      <c r="S62" s="34"/>
      <c r="T62" s="34"/>
      <c r="U62" s="34"/>
      <c r="V62" s="34" t="s">
        <v>153</v>
      </c>
      <c r="W62" s="34" t="s">
        <v>387</v>
      </c>
      <c r="X62" s="34" t="s">
        <v>179</v>
      </c>
      <c r="Y62" s="34" t="s">
        <v>1865</v>
      </c>
      <c r="Z62" s="34" t="s">
        <v>156</v>
      </c>
      <c r="AA62" s="34" t="s">
        <v>2065</v>
      </c>
      <c r="AB62" s="209">
        <f>('Balance Sheet'!AB13)*$H$62*$J$62</f>
        <v>51912</v>
      </c>
      <c r="AC62" s="209">
        <f>('Balance Sheet'!AC13)*$H$62*$J$62</f>
        <v>88089</v>
      </c>
      <c r="AD62" s="209">
        <f>('Balance Sheet'!AD13)*$H$62*$J$62</f>
        <v>107050</v>
      </c>
      <c r="AE62" s="209">
        <f>('Balance Sheet'!AE13)*$H$62*$J$62</f>
        <v>108193</v>
      </c>
      <c r="AF62" s="209">
        <f>('Balance Sheet'!AF13)*$H$62*$J$62</f>
        <v>108193</v>
      </c>
      <c r="AG62" s="209">
        <f>('Balance Sheet'!AG13)*$H$62*$J$62</f>
        <v>104064</v>
      </c>
      <c r="AH62" s="209">
        <f>('Balance Sheet'!AH13)*$H$62*$J$62</f>
        <v>96747</v>
      </c>
      <c r="AI62" s="209">
        <f>('Balance Sheet'!AI13)*$H$62*$J$62</f>
        <v>110301</v>
      </c>
      <c r="AJ62" s="209">
        <f>('Balance Sheet'!AJ13)*$H$62*$J$62</f>
        <v>106818</v>
      </c>
      <c r="AK62" s="209">
        <f>('Balance Sheet'!AK13)*$H$62*$J$62</f>
        <v>106818</v>
      </c>
      <c r="AL62" s="209">
        <f>('Balance Sheet'!AL13)*$H$62*$J$62</f>
        <v>82246</v>
      </c>
      <c r="AM62" s="209">
        <f>('Balance Sheet'!AM13)*$H$62*$J$62</f>
        <v>103684</v>
      </c>
      <c r="AN62" s="209">
        <f>('Balance Sheet'!AN13)*$H$62*$J$62</f>
        <v>133989</v>
      </c>
      <c r="AO62" s="209">
        <f>('Balance Sheet'!AO13)*$H$62*$J$62</f>
        <v>143736</v>
      </c>
      <c r="AP62" s="209">
        <f>('Balance Sheet'!AP13)*$H$62*$J$62</f>
        <v>143736</v>
      </c>
      <c r="AQ62" s="209">
        <f>('Balance Sheet'!AQ13)*$H$62*$J$62</f>
        <v>145144</v>
      </c>
      <c r="AR62" s="209">
        <f>('Balance Sheet'!AR13)*$H$62*$J$62</f>
        <v>148746</v>
      </c>
      <c r="AS62" s="209">
        <f>('Balance Sheet'!AS13)*$H$62*$J$62</f>
        <v>212196</v>
      </c>
      <c r="AT62" s="209">
        <f>('Balance Sheet'!AT13)*$H$62*$J$62</f>
        <v>199309</v>
      </c>
      <c r="AU62" s="209">
        <f>('Balance Sheet'!AU13)*$H$62*$J$62</f>
        <v>199309</v>
      </c>
      <c r="AV62" s="209">
        <f>('Balance Sheet'!AV13)*$H$62*$J$62</f>
        <v>167895</v>
      </c>
      <c r="AW62" s="209">
        <f>('Balance Sheet'!AW13)*$H$62*$J$62</f>
        <v>164375</v>
      </c>
      <c r="AX62" s="209">
        <f>('Balance Sheet'!AX13)*$H$62*$J$62</f>
        <v>189204</v>
      </c>
      <c r="AY62" s="209">
        <f>('Balance Sheet'!AY13)*$H$62*$J$62</f>
        <v>0</v>
      </c>
      <c r="AZ62" s="209">
        <f>('Balance Sheet'!AZ13)*$H$62*$J$62</f>
        <v>189976</v>
      </c>
      <c r="BA62" s="209">
        <f>('Balance Sheet'!BA13)*$H$62*$J$62</f>
        <v>0</v>
      </c>
      <c r="BB62" s="209">
        <f>('Balance Sheet'!BB13)*$H$62*$J$62</f>
        <v>0</v>
      </c>
      <c r="BC62" s="209">
        <f>('Balance Sheet'!BC13)*$H$62*$J$62</f>
        <v>0</v>
      </c>
      <c r="BD62" s="209">
        <f>('Balance Sheet'!BD13)*$H$62*$J$62</f>
        <v>0</v>
      </c>
      <c r="BE62" s="210">
        <f>('Balance Sheet'!BE13)*$H$62*$J$62</f>
        <v>0</v>
      </c>
      <c r="BF62" s="210">
        <f>('Balance Sheet'!BF13)*$H$62*$J$62</f>
        <v>0</v>
      </c>
      <c r="BG62" s="210">
        <f>('Balance Sheet'!BG13)*$H$62*$J$62</f>
        <v>0</v>
      </c>
      <c r="BH62" s="210">
        <f>('Balance Sheet'!BH13)*$H$62*$J$62</f>
        <v>0</v>
      </c>
      <c r="BI62" s="210">
        <f>('Balance Sheet'!BI13)*$H$62*$J$62</f>
        <v>0</v>
      </c>
      <c r="BJ62" s="210">
        <f>('Balance Sheet'!BJ13)*$H$62*$J$62</f>
        <v>0</v>
      </c>
      <c r="BK62" s="210">
        <f>('Balance Sheet'!BK13)*$H$62*$J$62</f>
        <v>0</v>
      </c>
      <c r="BL62" s="210">
        <f>('Balance Sheet'!BL13)*$H$62*$J$62</f>
        <v>0</v>
      </c>
      <c r="BM62" s="210">
        <f>('Balance Sheet'!BM13)*$H$62*$J$62</f>
        <v>0</v>
      </c>
      <c r="BN62" s="210">
        <f>('Balance Sheet'!BN13)*$H$62*$J$62</f>
        <v>0</v>
      </c>
      <c r="BO62" s="210">
        <f>('Balance Sheet'!BO13)*$H$62*$J$62</f>
        <v>0</v>
      </c>
      <c r="BP62" s="210">
        <f>('Balance Sheet'!BP13)*$H$62*$J$62</f>
        <v>0</v>
      </c>
      <c r="BQ62" s="210">
        <f>('Balance Sheet'!BQ13)*$H$62*$J$62</f>
        <v>0</v>
      </c>
      <c r="BR62" s="210">
        <f>('Balance Sheet'!BR13)*$H$62*$J$62</f>
        <v>0</v>
      </c>
      <c r="BS62" s="210">
        <f>('Balance Sheet'!BS13)*$H$62*$J$62</f>
        <v>0</v>
      </c>
      <c r="BT62" s="210">
        <f>('Balance Sheet'!BT13)*$H$62*$J$62</f>
        <v>0</v>
      </c>
      <c r="BU62" s="209">
        <f>('Balance Sheet'!BU13)*$H$62*$J$62</f>
        <v>0</v>
      </c>
      <c r="BV62" s="209">
        <f>('Balance Sheet'!BV13)*$H$62*$J$62</f>
        <v>0</v>
      </c>
    </row>
    <row r="63" spans="1:80" ht="15" customHeight="1" outlineLevel="1">
      <c r="A63" s="34" t="s">
        <v>2066</v>
      </c>
      <c r="B63" s="34"/>
      <c r="C63" s="34"/>
      <c r="D63" s="34">
        <v>14</v>
      </c>
      <c r="E63" s="34">
        <v>1</v>
      </c>
      <c r="F63" s="34"/>
      <c r="G63" s="34"/>
      <c r="H63" s="34">
        <v>1</v>
      </c>
      <c r="I63" s="34"/>
      <c r="J63" s="34">
        <v>1</v>
      </c>
      <c r="K63" s="34"/>
      <c r="L63" s="34">
        <v>65</v>
      </c>
      <c r="M63" s="34"/>
      <c r="N63" s="34" t="s">
        <v>2067</v>
      </c>
      <c r="O63" s="34" t="s">
        <v>2068</v>
      </c>
      <c r="P63" s="34"/>
      <c r="Q63" s="34"/>
      <c r="R63" s="34">
        <v>1</v>
      </c>
      <c r="S63" s="34"/>
      <c r="T63" s="34"/>
      <c r="U63" s="34"/>
      <c r="V63" s="34" t="s">
        <v>153</v>
      </c>
      <c r="W63" s="34" t="s">
        <v>387</v>
      </c>
      <c r="X63" s="34" t="s">
        <v>179</v>
      </c>
      <c r="Y63" s="34" t="s">
        <v>1865</v>
      </c>
      <c r="Z63" s="34" t="s">
        <v>156</v>
      </c>
      <c r="AA63" s="34" t="s">
        <v>2069</v>
      </c>
      <c r="AB63" s="209">
        <f>('Balance Sheet'!AB15)*$H$63*$J$63</f>
        <v>6118</v>
      </c>
      <c r="AC63" s="209">
        <f>('Balance Sheet'!AC15)*$H$63*$J$63</f>
        <v>2477</v>
      </c>
      <c r="AD63" s="209">
        <f>('Balance Sheet'!AD15)*$H$63*$J$63</f>
        <v>2220</v>
      </c>
      <c r="AE63" s="209">
        <f>('Balance Sheet'!AE15)*$H$63*$J$63</f>
        <v>2297</v>
      </c>
      <c r="AF63" s="209">
        <f>('Balance Sheet'!AF15)*$H$63*$J$63</f>
        <v>2297</v>
      </c>
      <c r="AG63" s="209">
        <f>('Balance Sheet'!AG15)*$H$63*$J$63</f>
        <v>1915</v>
      </c>
      <c r="AH63" s="209">
        <f>('Balance Sheet'!AH15)*$H$63*$J$63</f>
        <v>1919</v>
      </c>
      <c r="AI63" s="209">
        <f>('Balance Sheet'!AI15)*$H$63*$J$63</f>
        <v>1312</v>
      </c>
      <c r="AJ63" s="209">
        <f>('Balance Sheet'!AJ15)*$H$63*$J$63</f>
        <v>1346</v>
      </c>
      <c r="AK63" s="209">
        <f>('Balance Sheet'!AK15)*$H$63*$J$63</f>
        <v>1346</v>
      </c>
      <c r="AL63" s="209">
        <f>('Balance Sheet'!AL15)*$H$63*$J$63</f>
        <v>508</v>
      </c>
      <c r="AM63" s="209">
        <f>('Balance Sheet'!AM15)*$H$63*$J$63</f>
        <v>203</v>
      </c>
      <c r="AN63" s="209">
        <f>('Balance Sheet'!AN15)*$H$63*$J$63</f>
        <v>1004</v>
      </c>
      <c r="AO63" s="209">
        <f>('Balance Sheet'!AO15)*$H$63*$J$63</f>
        <v>2655</v>
      </c>
      <c r="AP63" s="209">
        <f>('Balance Sheet'!AP15)*$H$63*$J$63</f>
        <v>2655</v>
      </c>
      <c r="AQ63" s="209">
        <f>('Balance Sheet'!AQ15)*$H$63*$J$63</f>
        <v>3211</v>
      </c>
      <c r="AR63" s="209">
        <f>('Balance Sheet'!AR15)*$H$63*$J$63</f>
        <v>2941</v>
      </c>
      <c r="AS63" s="209">
        <f>('Balance Sheet'!AS15)*$H$63*$J$63</f>
        <v>3381</v>
      </c>
      <c r="AT63" s="209">
        <f>('Balance Sheet'!AT15)*$H$63*$J$63</f>
        <v>3417</v>
      </c>
      <c r="AU63" s="209">
        <f>('Balance Sheet'!AU15)*$H$63*$J$63</f>
        <v>3417</v>
      </c>
      <c r="AV63" s="209">
        <f>('Balance Sheet'!AV15)*$H$63*$J$63</f>
        <v>6342</v>
      </c>
      <c r="AW63" s="209">
        <f>('Balance Sheet'!AW15)*$H$63*$J$63</f>
        <v>7878</v>
      </c>
      <c r="AX63" s="209">
        <f>('Balance Sheet'!AX15)*$H$63*$J$63</f>
        <v>7911</v>
      </c>
      <c r="AY63" s="209">
        <f>('Balance Sheet'!AY15)*$H$63*$J$63</f>
        <v>0</v>
      </c>
      <c r="AZ63" s="209">
        <f>('Balance Sheet'!AZ15)*$H$63*$J$63</f>
        <v>8518</v>
      </c>
      <c r="BA63" s="209">
        <f>('Balance Sheet'!BA15)*$H$63*$J$63</f>
        <v>0</v>
      </c>
      <c r="BB63" s="209">
        <f>('Balance Sheet'!BB15)*$H$63*$J$63</f>
        <v>0</v>
      </c>
      <c r="BC63" s="209">
        <f>('Balance Sheet'!BC15)*$H$63*$J$63</f>
        <v>0</v>
      </c>
      <c r="BD63" s="209">
        <f>('Balance Sheet'!BD15)*$H$63*$J$63</f>
        <v>0</v>
      </c>
      <c r="BE63" s="210">
        <f>('Balance Sheet'!BE15)*$H$63*$J$63</f>
        <v>0</v>
      </c>
      <c r="BF63" s="210">
        <f>('Balance Sheet'!BF15)*$H$63*$J$63</f>
        <v>0</v>
      </c>
      <c r="BG63" s="210">
        <f>('Balance Sheet'!BG15)*$H$63*$J$63</f>
        <v>0</v>
      </c>
      <c r="BH63" s="210">
        <f>('Balance Sheet'!BH15)*$H$63*$J$63</f>
        <v>0</v>
      </c>
      <c r="BI63" s="210">
        <f>('Balance Sheet'!BI15)*$H$63*$J$63</f>
        <v>0</v>
      </c>
      <c r="BJ63" s="210">
        <f>('Balance Sheet'!BJ15)*$H$63*$J$63</f>
        <v>0</v>
      </c>
      <c r="BK63" s="210">
        <f>('Balance Sheet'!BK15)*$H$63*$J$63</f>
        <v>0</v>
      </c>
      <c r="BL63" s="210">
        <f>('Balance Sheet'!BL15)*$H$63*$J$63</f>
        <v>0</v>
      </c>
      <c r="BM63" s="210">
        <f>('Balance Sheet'!BM15)*$H$63*$J$63</f>
        <v>0</v>
      </c>
      <c r="BN63" s="210">
        <f>('Balance Sheet'!BN15)*$H$63*$J$63</f>
        <v>0</v>
      </c>
      <c r="BO63" s="210">
        <f>('Balance Sheet'!BO15)*$H$63*$J$63</f>
        <v>0</v>
      </c>
      <c r="BP63" s="210">
        <f>('Balance Sheet'!BP15)*$H$63*$J$63</f>
        <v>0</v>
      </c>
      <c r="BQ63" s="210">
        <f>('Balance Sheet'!BQ15)*$H$63*$J$63</f>
        <v>0</v>
      </c>
      <c r="BR63" s="210">
        <f>('Balance Sheet'!BR15)*$H$63*$J$63</f>
        <v>0</v>
      </c>
      <c r="BS63" s="210">
        <f>('Balance Sheet'!BS15)*$H$63*$J$63</f>
        <v>0</v>
      </c>
      <c r="BT63" s="210">
        <f>('Balance Sheet'!BT15)*$H$63*$J$63</f>
        <v>0</v>
      </c>
      <c r="BU63" s="209">
        <f>('Balance Sheet'!BU15)*$H$63*$J$63</f>
        <v>0</v>
      </c>
      <c r="BV63" s="209">
        <f>('Balance Sheet'!BV15)*$H$63*$J$63</f>
        <v>0</v>
      </c>
    </row>
    <row r="64" spans="1:80" ht="15" customHeight="1" outlineLevel="1">
      <c r="A64" s="34" t="s">
        <v>2070</v>
      </c>
      <c r="B64" s="34"/>
      <c r="C64" s="34"/>
      <c r="D64" s="34">
        <v>14</v>
      </c>
      <c r="E64" s="34">
        <v>1</v>
      </c>
      <c r="F64" s="34"/>
      <c r="G64" s="34"/>
      <c r="H64" s="34">
        <v>1</v>
      </c>
      <c r="I64" s="34"/>
      <c r="J64" s="34">
        <v>1</v>
      </c>
      <c r="K64" s="34"/>
      <c r="L64" s="34">
        <v>66</v>
      </c>
      <c r="M64" s="34"/>
      <c r="N64" s="34" t="s">
        <v>2071</v>
      </c>
      <c r="O64" s="34" t="s">
        <v>2072</v>
      </c>
      <c r="P64" s="34"/>
      <c r="Q64" s="34"/>
      <c r="R64" s="34">
        <v>1</v>
      </c>
      <c r="S64" s="34"/>
      <c r="T64" s="34"/>
      <c r="U64" s="34"/>
      <c r="V64" s="34" t="s">
        <v>153</v>
      </c>
      <c r="W64" s="34" t="s">
        <v>387</v>
      </c>
      <c r="X64" s="34" t="s">
        <v>179</v>
      </c>
      <c r="Y64" s="34" t="s">
        <v>1865</v>
      </c>
      <c r="Z64" s="34" t="s">
        <v>156</v>
      </c>
      <c r="AA64" s="34" t="s">
        <v>834</v>
      </c>
      <c r="AB64" s="209">
        <f>('Balance Sheet'!AB14)*$H$64*$J$64</f>
        <v>5970</v>
      </c>
      <c r="AC64" s="209">
        <f>('Balance Sheet'!AC14)*$H$64*$J$64</f>
        <v>21822</v>
      </c>
      <c r="AD64" s="209">
        <f>('Balance Sheet'!AD14)*$H$64*$J$64</f>
        <v>23691</v>
      </c>
      <c r="AE64" s="209">
        <f>('Balance Sheet'!AE14)*$H$64*$J$64</f>
        <v>14148</v>
      </c>
      <c r="AF64" s="209">
        <f>('Balance Sheet'!AF14)*$H$64*$J$64</f>
        <v>14148</v>
      </c>
      <c r="AG64" s="209">
        <f>('Balance Sheet'!AG14)*$H$64*$J$64</f>
        <v>11207</v>
      </c>
      <c r="AH64" s="209">
        <f>('Balance Sheet'!AH14)*$H$64*$J$64</f>
        <v>8944</v>
      </c>
      <c r="AI64" s="209">
        <f>('Balance Sheet'!AI14)*$H$64*$J$64</f>
        <v>8022</v>
      </c>
      <c r="AJ64" s="209">
        <f>('Balance Sheet'!AJ14)*$H$64*$J$64</f>
        <v>4700</v>
      </c>
      <c r="AK64" s="209">
        <f>('Balance Sheet'!AK14)*$H$64*$J$64</f>
        <v>4700</v>
      </c>
      <c r="AL64" s="209">
        <f>('Balance Sheet'!AL14)*$H$64*$J$64</f>
        <v>7170</v>
      </c>
      <c r="AM64" s="209">
        <f>('Balance Sheet'!AM14)*$H$64*$J$64</f>
        <v>3870</v>
      </c>
      <c r="AN64" s="209">
        <f>('Balance Sheet'!AN14)*$H$64*$J$64</f>
        <v>4499</v>
      </c>
      <c r="AO64" s="209">
        <f>('Balance Sheet'!AO14)*$H$64*$J$64</f>
        <v>3011</v>
      </c>
      <c r="AP64" s="209">
        <f>('Balance Sheet'!AP14)*$H$64*$J$64</f>
        <v>3011</v>
      </c>
      <c r="AQ64" s="209">
        <f>('Balance Sheet'!AQ14)*$H$64*$J$64</f>
        <v>3008</v>
      </c>
      <c r="AR64" s="209">
        <f>('Balance Sheet'!AR14)*$H$64*$J$64</f>
        <v>11109</v>
      </c>
      <c r="AS64" s="209">
        <f>('Balance Sheet'!AS14)*$H$64*$J$64</f>
        <v>8184</v>
      </c>
      <c r="AT64" s="209">
        <f>('Balance Sheet'!AT14)*$H$64*$J$64</f>
        <v>6086</v>
      </c>
      <c r="AU64" s="209">
        <f>('Balance Sheet'!AU14)*$H$64*$J$64</f>
        <v>6086</v>
      </c>
      <c r="AV64" s="209">
        <f>('Balance Sheet'!AV14)*$H$64*$J$64</f>
        <v>9388</v>
      </c>
      <c r="AW64" s="209">
        <f>('Balance Sheet'!AW14)*$H$64*$J$64</f>
        <v>7500</v>
      </c>
      <c r="AX64" s="209">
        <f>('Balance Sheet'!AX14)*$H$64*$J$64</f>
        <v>3113</v>
      </c>
      <c r="AY64" s="209">
        <f>('Balance Sheet'!AY14)*$H$64*$J$64</f>
        <v>0</v>
      </c>
      <c r="AZ64" s="209">
        <f>('Balance Sheet'!AZ14)*$H$64*$J$64</f>
        <v>3262</v>
      </c>
      <c r="BA64" s="209">
        <f>('Balance Sheet'!BA14)*$H$64*$J$64</f>
        <v>0</v>
      </c>
      <c r="BB64" s="209">
        <f>('Balance Sheet'!BB14)*$H$64*$J$64</f>
        <v>0</v>
      </c>
      <c r="BC64" s="209">
        <f>('Balance Sheet'!BC14)*$H$64*$J$64</f>
        <v>0</v>
      </c>
      <c r="BD64" s="209">
        <f>('Balance Sheet'!BD14)*$H$64*$J$64</f>
        <v>0</v>
      </c>
      <c r="BE64" s="210">
        <f>('Balance Sheet'!BE14)*$H$64*$J$64</f>
        <v>0</v>
      </c>
      <c r="BF64" s="210">
        <f>('Balance Sheet'!BF14)*$H$64*$J$64</f>
        <v>0</v>
      </c>
      <c r="BG64" s="210">
        <f>('Balance Sheet'!BG14)*$H$64*$J$64</f>
        <v>0</v>
      </c>
      <c r="BH64" s="210">
        <f>('Balance Sheet'!BH14)*$H$64*$J$64</f>
        <v>0</v>
      </c>
      <c r="BI64" s="210">
        <f>('Balance Sheet'!BI14)*$H$64*$J$64</f>
        <v>0</v>
      </c>
      <c r="BJ64" s="210">
        <f>('Balance Sheet'!BJ14)*$H$64*$J$64</f>
        <v>0</v>
      </c>
      <c r="BK64" s="210">
        <f>('Balance Sheet'!BK14)*$H$64*$J$64</f>
        <v>0</v>
      </c>
      <c r="BL64" s="210">
        <f>('Balance Sheet'!BL14)*$H$64*$J$64</f>
        <v>0</v>
      </c>
      <c r="BM64" s="210">
        <f>('Balance Sheet'!BM14)*$H$64*$J$64</f>
        <v>0</v>
      </c>
      <c r="BN64" s="210">
        <f>('Balance Sheet'!BN14)*$H$64*$J$64</f>
        <v>0</v>
      </c>
      <c r="BO64" s="210">
        <f>('Balance Sheet'!BO14)*$H$64*$J$64</f>
        <v>0</v>
      </c>
      <c r="BP64" s="210">
        <f>('Balance Sheet'!BP14)*$H$64*$J$64</f>
        <v>0</v>
      </c>
      <c r="BQ64" s="210">
        <f>('Balance Sheet'!BQ14)*$H$64*$J$64</f>
        <v>0</v>
      </c>
      <c r="BR64" s="210">
        <f>('Balance Sheet'!BR14)*$H$64*$J$64</f>
        <v>0</v>
      </c>
      <c r="BS64" s="210">
        <f>('Balance Sheet'!BS14)*$H$64*$J$64</f>
        <v>0</v>
      </c>
      <c r="BT64" s="210">
        <f>('Balance Sheet'!BT14)*$H$64*$J$64</f>
        <v>0</v>
      </c>
      <c r="BU64" s="209">
        <f>('Balance Sheet'!BU14)*$H$64*$J$64</f>
        <v>0</v>
      </c>
      <c r="BV64" s="209">
        <f>('Balance Sheet'!BV14)*$H$64*$J$64</f>
        <v>0</v>
      </c>
    </row>
    <row r="65" spans="1:74" ht="15" customHeight="1" outlineLevel="1">
      <c r="A65" s="39" t="s">
        <v>2073</v>
      </c>
      <c r="B65" s="39"/>
      <c r="C65" s="39"/>
      <c r="D65" s="39">
        <v>7</v>
      </c>
      <c r="E65" s="39">
        <v>1</v>
      </c>
      <c r="F65" s="39"/>
      <c r="G65" s="39"/>
      <c r="H65" s="39"/>
      <c r="I65" s="39"/>
      <c r="J65" s="39">
        <v>1</v>
      </c>
      <c r="K65" s="39"/>
      <c r="L65" s="39">
        <v>14</v>
      </c>
      <c r="M65" s="39"/>
      <c r="N65" s="39" t="s">
        <v>2074</v>
      </c>
      <c r="O65" s="39" t="s">
        <v>2075</v>
      </c>
      <c r="P65" s="39"/>
      <c r="Q65" s="39"/>
      <c r="R65" s="39">
        <v>1</v>
      </c>
      <c r="S65" s="39"/>
      <c r="T65" s="39"/>
      <c r="U65" s="39"/>
      <c r="V65" s="39" t="s">
        <v>153</v>
      </c>
      <c r="W65" s="39" t="s">
        <v>387</v>
      </c>
      <c r="X65" s="39" t="s">
        <v>179</v>
      </c>
      <c r="Y65" s="39" t="s">
        <v>1865</v>
      </c>
      <c r="Z65" s="39" t="s">
        <v>156</v>
      </c>
      <c r="AA65" s="39" t="s">
        <v>2076</v>
      </c>
      <c r="AB65" s="211">
        <f t="shared" ref="AB65:BV65" si="16">AB62+AB63+AB64</f>
        <v>64000</v>
      </c>
      <c r="AC65" s="211">
        <f t="shared" si="16"/>
        <v>112388</v>
      </c>
      <c r="AD65" s="211">
        <f t="shared" si="16"/>
        <v>132961</v>
      </c>
      <c r="AE65" s="211">
        <f t="shared" si="16"/>
        <v>124638</v>
      </c>
      <c r="AF65" s="211">
        <f t="shared" si="16"/>
        <v>124638</v>
      </c>
      <c r="AG65" s="211">
        <f t="shared" si="16"/>
        <v>117186</v>
      </c>
      <c r="AH65" s="211">
        <f t="shared" si="16"/>
        <v>107610</v>
      </c>
      <c r="AI65" s="211">
        <f t="shared" si="16"/>
        <v>119635</v>
      </c>
      <c r="AJ65" s="211">
        <f t="shared" si="16"/>
        <v>112864</v>
      </c>
      <c r="AK65" s="211">
        <f t="shared" si="16"/>
        <v>112864</v>
      </c>
      <c r="AL65" s="211">
        <f t="shared" si="16"/>
        <v>89924</v>
      </c>
      <c r="AM65" s="211">
        <f t="shared" si="16"/>
        <v>107757</v>
      </c>
      <c r="AN65" s="211">
        <f t="shared" si="16"/>
        <v>139492</v>
      </c>
      <c r="AO65" s="211">
        <f t="shared" si="16"/>
        <v>149402</v>
      </c>
      <c r="AP65" s="211">
        <f t="shared" si="16"/>
        <v>149402</v>
      </c>
      <c r="AQ65" s="211">
        <f t="shared" si="16"/>
        <v>151363</v>
      </c>
      <c r="AR65" s="211">
        <f t="shared" si="16"/>
        <v>162796</v>
      </c>
      <c r="AS65" s="211">
        <f t="shared" si="16"/>
        <v>223761</v>
      </c>
      <c r="AT65" s="211">
        <f t="shared" si="16"/>
        <v>208812</v>
      </c>
      <c r="AU65" s="211">
        <f t="shared" si="16"/>
        <v>208812</v>
      </c>
      <c r="AV65" s="211">
        <f t="shared" si="16"/>
        <v>183625</v>
      </c>
      <c r="AW65" s="211">
        <f t="shared" si="16"/>
        <v>179753</v>
      </c>
      <c r="AX65" s="211">
        <f t="shared" si="16"/>
        <v>200228</v>
      </c>
      <c r="AY65" s="211">
        <f t="shared" si="16"/>
        <v>0</v>
      </c>
      <c r="AZ65" s="211">
        <f t="shared" si="16"/>
        <v>201756</v>
      </c>
      <c r="BA65" s="211">
        <f t="shared" si="16"/>
        <v>0</v>
      </c>
      <c r="BB65" s="211">
        <f t="shared" si="16"/>
        <v>0</v>
      </c>
      <c r="BC65" s="211">
        <f t="shared" si="16"/>
        <v>0</v>
      </c>
      <c r="BD65" s="211">
        <f t="shared" si="16"/>
        <v>0</v>
      </c>
      <c r="BE65" s="212">
        <f t="shared" si="16"/>
        <v>0</v>
      </c>
      <c r="BF65" s="212">
        <f t="shared" si="16"/>
        <v>0</v>
      </c>
      <c r="BG65" s="212">
        <f t="shared" si="16"/>
        <v>0</v>
      </c>
      <c r="BH65" s="212">
        <f t="shared" si="16"/>
        <v>0</v>
      </c>
      <c r="BI65" s="212">
        <f t="shared" si="16"/>
        <v>0</v>
      </c>
      <c r="BJ65" s="212">
        <f t="shared" si="16"/>
        <v>0</v>
      </c>
      <c r="BK65" s="212">
        <f t="shared" si="16"/>
        <v>0</v>
      </c>
      <c r="BL65" s="212">
        <f t="shared" si="16"/>
        <v>0</v>
      </c>
      <c r="BM65" s="212">
        <f t="shared" si="16"/>
        <v>0</v>
      </c>
      <c r="BN65" s="212">
        <f t="shared" si="16"/>
        <v>0</v>
      </c>
      <c r="BO65" s="212">
        <f t="shared" si="16"/>
        <v>0</v>
      </c>
      <c r="BP65" s="212">
        <f t="shared" si="16"/>
        <v>0</v>
      </c>
      <c r="BQ65" s="212">
        <f t="shared" si="16"/>
        <v>0</v>
      </c>
      <c r="BR65" s="212">
        <f t="shared" si="16"/>
        <v>0</v>
      </c>
      <c r="BS65" s="212">
        <f t="shared" si="16"/>
        <v>0</v>
      </c>
      <c r="BT65" s="212">
        <f t="shared" si="16"/>
        <v>0</v>
      </c>
      <c r="BU65" s="211">
        <f t="shared" si="16"/>
        <v>0</v>
      </c>
      <c r="BV65" s="211">
        <f t="shared" si="16"/>
        <v>0</v>
      </c>
    </row>
    <row r="66" spans="1:74" ht="15" customHeight="1" outlineLevel="1">
      <c r="A66" s="34" t="s">
        <v>2077</v>
      </c>
      <c r="B66" s="34"/>
      <c r="C66" s="34"/>
      <c r="D66" s="34">
        <v>7</v>
      </c>
      <c r="E66" s="34">
        <v>1</v>
      </c>
      <c r="F66" s="34"/>
      <c r="G66" s="34"/>
      <c r="H66" s="34">
        <v>1</v>
      </c>
      <c r="I66" s="34"/>
      <c r="J66" s="34">
        <v>1</v>
      </c>
      <c r="K66" s="34"/>
      <c r="L66" s="34">
        <v>15</v>
      </c>
      <c r="M66" s="34"/>
      <c r="N66" s="34" t="s">
        <v>2078</v>
      </c>
      <c r="O66" s="34" t="s">
        <v>2079</v>
      </c>
      <c r="P66" s="34"/>
      <c r="Q66" s="34"/>
      <c r="R66" s="34">
        <v>1</v>
      </c>
      <c r="S66" s="34"/>
      <c r="T66" s="34"/>
      <c r="U66" s="34"/>
      <c r="V66" s="34" t="s">
        <v>153</v>
      </c>
      <c r="W66" s="34" t="s">
        <v>387</v>
      </c>
      <c r="X66" s="34" t="s">
        <v>179</v>
      </c>
      <c r="Y66" s="34" t="s">
        <v>1865</v>
      </c>
      <c r="Z66" s="34" t="s">
        <v>156</v>
      </c>
      <c r="AA66" s="34" t="s">
        <v>2080</v>
      </c>
      <c r="AB66" s="209">
        <f>('Balance Sheet'!AB16+'Balance Sheet'!AB17)*$H$66*$J$66</f>
        <v>16379</v>
      </c>
      <c r="AC66" s="209">
        <f>('Balance Sheet'!AC16+'Balance Sheet'!AC17)*$H$66*$J$66</f>
        <v>21082</v>
      </c>
      <c r="AD66" s="209">
        <f>('Balance Sheet'!AD16+'Balance Sheet'!AD17)*$H$66*$J$66</f>
        <v>26249</v>
      </c>
      <c r="AE66" s="209">
        <f>('Balance Sheet'!AE16+'Balance Sheet'!AE17)*$H$66*$J$66</f>
        <v>3658</v>
      </c>
      <c r="AF66" s="209">
        <f>('Balance Sheet'!AF16+'Balance Sheet'!AF17)*$H$66*$J$66</f>
        <v>3658</v>
      </c>
      <c r="AG66" s="209">
        <f>('Balance Sheet'!AG16+'Balance Sheet'!AG17)*$H$66*$J$66</f>
        <v>2899</v>
      </c>
      <c r="AH66" s="209">
        <f>('Balance Sheet'!AH16+'Balance Sheet'!AH17)*$H$66*$J$66</f>
        <v>2274</v>
      </c>
      <c r="AI66" s="209">
        <f>('Balance Sheet'!AI16+'Balance Sheet'!AI17)*$H$66*$J$66</f>
        <v>2059</v>
      </c>
      <c r="AJ66" s="209">
        <f>('Balance Sheet'!AJ16+'Balance Sheet'!AJ17)*$H$66*$J$66</f>
        <v>4178</v>
      </c>
      <c r="AK66" s="209">
        <f>('Balance Sheet'!AK16+'Balance Sheet'!AK17)*$H$66*$J$66</f>
        <v>4178</v>
      </c>
      <c r="AL66" s="209">
        <f>('Balance Sheet'!AL16+'Balance Sheet'!AL17)*$H$66*$J$66</f>
        <v>2672</v>
      </c>
      <c r="AM66" s="209">
        <f>('Balance Sheet'!AM16+'Balance Sheet'!AM17)*$H$66*$J$66</f>
        <v>3454</v>
      </c>
      <c r="AN66" s="209">
        <f>('Balance Sheet'!AN16+'Balance Sheet'!AN17)*$H$66*$J$66</f>
        <v>3308</v>
      </c>
      <c r="AO66" s="209">
        <f>('Balance Sheet'!AO16+'Balance Sheet'!AO17)*$H$66*$J$66</f>
        <v>4054</v>
      </c>
      <c r="AP66" s="209">
        <f>('Balance Sheet'!AP16+'Balance Sheet'!AP17)*$H$66*$J$66</f>
        <v>4054</v>
      </c>
      <c r="AQ66" s="209">
        <f>('Balance Sheet'!AQ16+'Balance Sheet'!AQ17)*$H$66*$J$66</f>
        <v>4462</v>
      </c>
      <c r="AR66" s="209">
        <f>('Balance Sheet'!AR16+'Balance Sheet'!AR17)*$H$66*$J$66</f>
        <v>5155</v>
      </c>
      <c r="AS66" s="209">
        <f>('Balance Sheet'!AS16+'Balance Sheet'!AS17)*$H$66*$J$66</f>
        <v>3752</v>
      </c>
      <c r="AT66" s="209">
        <f>('Balance Sheet'!AT16+'Balance Sheet'!AT17)*$H$66*$J$66</f>
        <v>4815</v>
      </c>
      <c r="AU66" s="209">
        <f>('Balance Sheet'!AU16+'Balance Sheet'!AU17)*$H$66*$J$66</f>
        <v>4815</v>
      </c>
      <c r="AV66" s="209">
        <f>('Balance Sheet'!AV16+'Balance Sheet'!AV17)*$H$66*$J$66</f>
        <v>7868</v>
      </c>
      <c r="AW66" s="209">
        <f>('Balance Sheet'!AW16+'Balance Sheet'!AW17)*$H$66*$J$66</f>
        <v>9662</v>
      </c>
      <c r="AX66" s="209">
        <f>('Balance Sheet'!AX16+'Balance Sheet'!AX17)*$H$66*$J$66</f>
        <v>8274</v>
      </c>
      <c r="AY66" s="209">
        <f>('Balance Sheet'!AY16+'Balance Sheet'!AY17)*$H$66*$J$66</f>
        <v>0</v>
      </c>
      <c r="AZ66" s="209">
        <f>('Balance Sheet'!AZ16+'Balance Sheet'!AZ17)*$H$66*$J$66</f>
        <v>9927</v>
      </c>
      <c r="BA66" s="209">
        <f>('Balance Sheet'!BA16+'Balance Sheet'!BA17)*$H$66*$J$66</f>
        <v>0</v>
      </c>
      <c r="BB66" s="209">
        <f>('Balance Sheet'!BB16+'Balance Sheet'!BB17)*$H$66*$J$66</f>
        <v>0</v>
      </c>
      <c r="BC66" s="209">
        <f>('Balance Sheet'!BC16+'Balance Sheet'!BC17)*$H$66*$J$66</f>
        <v>0</v>
      </c>
      <c r="BD66" s="209">
        <f>('Balance Sheet'!BD16+'Balance Sheet'!BD17)*$H$66*$J$66</f>
        <v>0</v>
      </c>
      <c r="BE66" s="210">
        <f>('Balance Sheet'!BE16+'Balance Sheet'!BE17)*$H$66*$J$66</f>
        <v>0</v>
      </c>
      <c r="BF66" s="210">
        <f>('Balance Sheet'!BF16+'Balance Sheet'!BF17)*$H$66*$J$66</f>
        <v>0</v>
      </c>
      <c r="BG66" s="210">
        <f>('Balance Sheet'!BG16+'Balance Sheet'!BG17)*$H$66*$J$66</f>
        <v>0</v>
      </c>
      <c r="BH66" s="210">
        <f>('Balance Sheet'!BH16+'Balance Sheet'!BH17)*$H$66*$J$66</f>
        <v>0</v>
      </c>
      <c r="BI66" s="210">
        <f>('Balance Sheet'!BI16+'Balance Sheet'!BI17)*$H$66*$J$66</f>
        <v>0</v>
      </c>
      <c r="BJ66" s="210">
        <f>('Balance Sheet'!BJ16+'Balance Sheet'!BJ17)*$H$66*$J$66</f>
        <v>0</v>
      </c>
      <c r="BK66" s="210">
        <f>('Balance Sheet'!BK16+'Balance Sheet'!BK17)*$H$66*$J$66</f>
        <v>0</v>
      </c>
      <c r="BL66" s="210">
        <f>('Balance Sheet'!BL16+'Balance Sheet'!BL17)*$H$66*$J$66</f>
        <v>0</v>
      </c>
      <c r="BM66" s="210">
        <f>('Balance Sheet'!BM16+'Balance Sheet'!BM17)*$H$66*$J$66</f>
        <v>0</v>
      </c>
      <c r="BN66" s="210">
        <f>('Balance Sheet'!BN16+'Balance Sheet'!BN17)*$H$66*$J$66</f>
        <v>0</v>
      </c>
      <c r="BO66" s="210">
        <f>('Balance Sheet'!BO16+'Balance Sheet'!BO17)*$H$66*$J$66</f>
        <v>0</v>
      </c>
      <c r="BP66" s="210">
        <f>('Balance Sheet'!BP16+'Balance Sheet'!BP17)*$H$66*$J$66</f>
        <v>0</v>
      </c>
      <c r="BQ66" s="210">
        <f>('Balance Sheet'!BQ16+'Balance Sheet'!BQ17)*$H$66*$J$66</f>
        <v>0</v>
      </c>
      <c r="BR66" s="210">
        <f>('Balance Sheet'!BR16+'Balance Sheet'!BR17)*$H$66*$J$66</f>
        <v>0</v>
      </c>
      <c r="BS66" s="210">
        <f>('Balance Sheet'!BS16+'Balance Sheet'!BS17)*$H$66*$J$66</f>
        <v>0</v>
      </c>
      <c r="BT66" s="210">
        <f>('Balance Sheet'!BT16+'Balance Sheet'!BT17)*$H$66*$J$66</f>
        <v>0</v>
      </c>
      <c r="BU66" s="209">
        <f>('Balance Sheet'!BU16)*$H$66*$J$66</f>
        <v>0</v>
      </c>
      <c r="BV66" s="209">
        <f>('Balance Sheet'!BV16)*$H$66*$J$66</f>
        <v>0</v>
      </c>
    </row>
    <row r="67" spans="1:74" ht="15" customHeight="1" outlineLevel="1">
      <c r="A67" s="34" t="s">
        <v>2081</v>
      </c>
      <c r="B67" s="34"/>
      <c r="C67" s="34"/>
      <c r="D67" s="34">
        <v>7</v>
      </c>
      <c r="E67" s="34">
        <v>1</v>
      </c>
      <c r="F67" s="34"/>
      <c r="G67" s="34"/>
      <c r="H67" s="34"/>
      <c r="I67" s="34"/>
      <c r="J67" s="34">
        <v>1</v>
      </c>
      <c r="K67" s="34"/>
      <c r="L67" s="34">
        <v>16</v>
      </c>
      <c r="M67" s="34"/>
      <c r="N67" s="34" t="s">
        <v>2082</v>
      </c>
      <c r="O67" s="34" t="s">
        <v>2083</v>
      </c>
      <c r="P67" s="34"/>
      <c r="Q67" s="34"/>
      <c r="R67" s="34">
        <v>1</v>
      </c>
      <c r="S67" s="34"/>
      <c r="T67" s="34"/>
      <c r="U67" s="34"/>
      <c r="V67" s="34" t="s">
        <v>153</v>
      </c>
      <c r="W67" s="34" t="s">
        <v>387</v>
      </c>
      <c r="X67" s="34" t="s">
        <v>179</v>
      </c>
      <c r="Y67" s="34" t="s">
        <v>1865</v>
      </c>
      <c r="Z67" s="34" t="s">
        <v>156</v>
      </c>
      <c r="AA67" s="34" t="s">
        <v>2084</v>
      </c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09"/>
      <c r="BB67" s="210"/>
      <c r="BC67" s="210"/>
      <c r="BD67" s="210"/>
      <c r="BE67" s="210"/>
      <c r="BF67" s="210"/>
      <c r="BG67" s="210"/>
      <c r="BH67" s="210"/>
      <c r="BI67" s="210"/>
      <c r="BJ67" s="210"/>
      <c r="BK67" s="210"/>
      <c r="BL67" s="210"/>
      <c r="BM67" s="210"/>
      <c r="BN67" s="210"/>
      <c r="BO67" s="210"/>
      <c r="BP67" s="210"/>
      <c r="BQ67" s="210"/>
      <c r="BR67" s="210"/>
      <c r="BS67" s="210"/>
      <c r="BT67" s="210"/>
      <c r="BU67" s="93"/>
      <c r="BV67" s="93"/>
    </row>
    <row r="68" spans="1:74" ht="15" customHeight="1" outlineLevel="1">
      <c r="A68" s="34" t="s">
        <v>2085</v>
      </c>
      <c r="B68" s="34"/>
      <c r="C68" s="34"/>
      <c r="D68" s="34">
        <v>7</v>
      </c>
      <c r="E68" s="34">
        <v>1</v>
      </c>
      <c r="F68" s="34"/>
      <c r="G68" s="34"/>
      <c r="H68" s="34"/>
      <c r="I68" s="34"/>
      <c r="J68" s="34">
        <v>1</v>
      </c>
      <c r="K68" s="34"/>
      <c r="L68" s="34">
        <v>17</v>
      </c>
      <c r="M68" s="34"/>
      <c r="N68" s="34" t="s">
        <v>2086</v>
      </c>
      <c r="O68" s="34" t="s">
        <v>2087</v>
      </c>
      <c r="P68" s="34"/>
      <c r="Q68" s="34"/>
      <c r="R68" s="34">
        <v>1</v>
      </c>
      <c r="S68" s="34"/>
      <c r="T68" s="34"/>
      <c r="U68" s="34"/>
      <c r="V68" s="34" t="s">
        <v>153</v>
      </c>
      <c r="W68" s="34" t="s">
        <v>387</v>
      </c>
      <c r="X68" s="34" t="s">
        <v>179</v>
      </c>
      <c r="Y68" s="34" t="s">
        <v>1865</v>
      </c>
      <c r="Z68" s="34" t="s">
        <v>156</v>
      </c>
      <c r="AA68" s="34" t="s">
        <v>2088</v>
      </c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09"/>
      <c r="BB68" s="210"/>
      <c r="BC68" s="210"/>
      <c r="BD68" s="210"/>
      <c r="BE68" s="210"/>
      <c r="BF68" s="210"/>
      <c r="BG68" s="210"/>
      <c r="BH68" s="210"/>
      <c r="BI68" s="210"/>
      <c r="BJ68" s="210"/>
      <c r="BK68" s="210"/>
      <c r="BL68" s="210"/>
      <c r="BM68" s="210"/>
      <c r="BN68" s="210"/>
      <c r="BO68" s="210"/>
      <c r="BP68" s="210"/>
      <c r="BQ68" s="210"/>
      <c r="BR68" s="210"/>
      <c r="BS68" s="210"/>
      <c r="BT68" s="210"/>
      <c r="BU68" s="93"/>
      <c r="BV68" s="93"/>
    </row>
    <row r="69" spans="1:74" ht="15" customHeight="1" outlineLevel="1">
      <c r="A69" s="34" t="s">
        <v>2089</v>
      </c>
      <c r="B69" s="34"/>
      <c r="C69" s="34"/>
      <c r="D69" s="34">
        <v>7</v>
      </c>
      <c r="E69" s="34">
        <v>1</v>
      </c>
      <c r="F69" s="34"/>
      <c r="G69" s="34"/>
      <c r="H69" s="34"/>
      <c r="I69" s="34"/>
      <c r="J69" s="34">
        <v>1</v>
      </c>
      <c r="K69" s="34"/>
      <c r="L69" s="34">
        <v>18</v>
      </c>
      <c r="M69" s="34"/>
      <c r="N69" s="34" t="s">
        <v>2090</v>
      </c>
      <c r="O69" s="34" t="s">
        <v>2091</v>
      </c>
      <c r="P69" s="34"/>
      <c r="Q69" s="34"/>
      <c r="R69" s="34">
        <v>1</v>
      </c>
      <c r="S69" s="34"/>
      <c r="T69" s="34"/>
      <c r="U69" s="34"/>
      <c r="V69" s="34" t="s">
        <v>153</v>
      </c>
      <c r="W69" s="34" t="s">
        <v>387</v>
      </c>
      <c r="X69" s="34" t="s">
        <v>179</v>
      </c>
      <c r="Y69" s="34" t="s">
        <v>1865</v>
      </c>
      <c r="Z69" s="34" t="s">
        <v>156</v>
      </c>
      <c r="AA69" s="34" t="s">
        <v>2092</v>
      </c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09"/>
      <c r="AM69" s="209"/>
      <c r="AN69" s="209"/>
      <c r="AO69" s="209"/>
      <c r="AP69" s="209"/>
      <c r="AQ69" s="209"/>
      <c r="AR69" s="209"/>
      <c r="AS69" s="209"/>
      <c r="AT69" s="209"/>
      <c r="AU69" s="209"/>
      <c r="AV69" s="209"/>
      <c r="AW69" s="209"/>
      <c r="AX69" s="209"/>
      <c r="AY69" s="209"/>
      <c r="AZ69" s="209"/>
      <c r="BA69" s="209"/>
      <c r="BB69" s="210"/>
      <c r="BC69" s="210"/>
      <c r="BD69" s="210"/>
      <c r="BE69" s="210"/>
      <c r="BF69" s="210"/>
      <c r="BG69" s="210"/>
      <c r="BH69" s="210"/>
      <c r="BI69" s="210"/>
      <c r="BJ69" s="210"/>
      <c r="BK69" s="210"/>
      <c r="BL69" s="210"/>
      <c r="BM69" s="210"/>
      <c r="BN69" s="210"/>
      <c r="BO69" s="210"/>
      <c r="BP69" s="210"/>
      <c r="BQ69" s="210"/>
      <c r="BR69" s="210"/>
      <c r="BS69" s="210"/>
      <c r="BT69" s="210"/>
      <c r="BU69" s="93"/>
      <c r="BV69" s="93"/>
    </row>
    <row r="70" spans="1:74" ht="15" customHeight="1" outlineLevel="1">
      <c r="A70" s="34" t="s">
        <v>2093</v>
      </c>
      <c r="B70" s="34"/>
      <c r="C70" s="34"/>
      <c r="D70" s="34">
        <v>7</v>
      </c>
      <c r="E70" s="34">
        <v>1</v>
      </c>
      <c r="F70" s="34"/>
      <c r="G70" s="34"/>
      <c r="H70" s="34"/>
      <c r="I70" s="34"/>
      <c r="J70" s="34">
        <v>1</v>
      </c>
      <c r="K70" s="34"/>
      <c r="L70" s="34">
        <v>19</v>
      </c>
      <c r="M70" s="34"/>
      <c r="N70" s="34" t="s">
        <v>2094</v>
      </c>
      <c r="O70" s="34" t="s">
        <v>2095</v>
      </c>
      <c r="P70" s="34"/>
      <c r="Q70" s="34"/>
      <c r="R70" s="34">
        <v>1</v>
      </c>
      <c r="S70" s="34"/>
      <c r="T70" s="34"/>
      <c r="U70" s="34"/>
      <c r="V70" s="34" t="s">
        <v>153</v>
      </c>
      <c r="W70" s="34" t="s">
        <v>387</v>
      </c>
      <c r="X70" s="34" t="s">
        <v>179</v>
      </c>
      <c r="Y70" s="34" t="s">
        <v>1865</v>
      </c>
      <c r="Z70" s="34" t="s">
        <v>156</v>
      </c>
      <c r="AA70" s="34" t="s">
        <v>2096</v>
      </c>
      <c r="AB70" s="209"/>
      <c r="AC70" s="209"/>
      <c r="AD70" s="209"/>
      <c r="AE70" s="209"/>
      <c r="AF70" s="209"/>
      <c r="AG70" s="209"/>
      <c r="AH70" s="209"/>
      <c r="AI70" s="209"/>
      <c r="AJ70" s="209"/>
      <c r="AK70" s="209"/>
      <c r="AL70" s="209"/>
      <c r="AM70" s="209"/>
      <c r="AN70" s="209"/>
      <c r="AO70" s="209"/>
      <c r="AP70" s="209"/>
      <c r="AQ70" s="209"/>
      <c r="AR70" s="209"/>
      <c r="AS70" s="209"/>
      <c r="AT70" s="209"/>
      <c r="AU70" s="209"/>
      <c r="AV70" s="209"/>
      <c r="AW70" s="209"/>
      <c r="AX70" s="209"/>
      <c r="AY70" s="209"/>
      <c r="AZ70" s="209"/>
      <c r="BA70" s="209"/>
      <c r="BB70" s="210"/>
      <c r="BC70" s="210"/>
      <c r="BD70" s="210"/>
      <c r="BE70" s="210"/>
      <c r="BF70" s="210"/>
      <c r="BG70" s="210"/>
      <c r="BH70" s="210"/>
      <c r="BI70" s="210"/>
      <c r="BJ70" s="210"/>
      <c r="BK70" s="210"/>
      <c r="BL70" s="210"/>
      <c r="BM70" s="210"/>
      <c r="BN70" s="210"/>
      <c r="BO70" s="210"/>
      <c r="BP70" s="210"/>
      <c r="BQ70" s="210"/>
      <c r="BR70" s="210"/>
      <c r="BS70" s="210"/>
      <c r="BT70" s="210"/>
      <c r="BU70" s="93"/>
      <c r="BV70" s="93"/>
    </row>
    <row r="71" spans="1:74" ht="15" customHeight="1" outlineLevel="1">
      <c r="A71" s="34" t="s">
        <v>2097</v>
      </c>
      <c r="B71" s="34"/>
      <c r="C71" s="34"/>
      <c r="D71" s="34">
        <v>7</v>
      </c>
      <c r="E71" s="34">
        <v>1</v>
      </c>
      <c r="F71" s="34"/>
      <c r="G71" s="34"/>
      <c r="H71" s="34"/>
      <c r="I71" s="34"/>
      <c r="J71" s="34">
        <v>1</v>
      </c>
      <c r="K71" s="34"/>
      <c r="L71" s="34">
        <v>20</v>
      </c>
      <c r="M71" s="34"/>
      <c r="N71" s="34" t="s">
        <v>2098</v>
      </c>
      <c r="O71" s="34" t="s">
        <v>2099</v>
      </c>
      <c r="P71" s="34"/>
      <c r="Q71" s="34"/>
      <c r="R71" s="34">
        <v>1</v>
      </c>
      <c r="S71" s="34"/>
      <c r="T71" s="34"/>
      <c r="U71" s="34"/>
      <c r="V71" s="34" t="s">
        <v>153</v>
      </c>
      <c r="W71" s="34" t="s">
        <v>387</v>
      </c>
      <c r="X71" s="34" t="s">
        <v>179</v>
      </c>
      <c r="Y71" s="34" t="s">
        <v>1865</v>
      </c>
      <c r="Z71" s="34" t="s">
        <v>156</v>
      </c>
      <c r="AA71" s="34" t="s">
        <v>2100</v>
      </c>
      <c r="AB71" s="209"/>
      <c r="AC71" s="209"/>
      <c r="AD71" s="209"/>
      <c r="AE71" s="209"/>
      <c r="AF71" s="209"/>
      <c r="AG71" s="209"/>
      <c r="AH71" s="209"/>
      <c r="AI71" s="209"/>
      <c r="AJ71" s="209"/>
      <c r="AK71" s="209"/>
      <c r="AL71" s="209"/>
      <c r="AM71" s="209"/>
      <c r="AN71" s="209"/>
      <c r="AO71" s="209"/>
      <c r="AP71" s="209"/>
      <c r="AQ71" s="209"/>
      <c r="AR71" s="209"/>
      <c r="AS71" s="209"/>
      <c r="AT71" s="209"/>
      <c r="AU71" s="209"/>
      <c r="AV71" s="209"/>
      <c r="AW71" s="209"/>
      <c r="AX71" s="209"/>
      <c r="AY71" s="209"/>
      <c r="AZ71" s="209"/>
      <c r="BA71" s="209"/>
      <c r="BB71" s="210"/>
      <c r="BC71" s="210"/>
      <c r="BD71" s="210"/>
      <c r="BE71" s="210"/>
      <c r="BF71" s="210"/>
      <c r="BG71" s="210"/>
      <c r="BH71" s="210"/>
      <c r="BI71" s="210"/>
      <c r="BJ71" s="210"/>
      <c r="BK71" s="210"/>
      <c r="BL71" s="210"/>
      <c r="BM71" s="210"/>
      <c r="BN71" s="210"/>
      <c r="BO71" s="210"/>
      <c r="BP71" s="210"/>
      <c r="BQ71" s="210"/>
      <c r="BR71" s="210"/>
      <c r="BS71" s="210"/>
      <c r="BT71" s="210"/>
      <c r="BU71" s="93"/>
      <c r="BV71" s="93"/>
    </row>
    <row r="72" spans="1:74" ht="15" customHeight="1" outlineLevel="1">
      <c r="A72" s="34" t="s">
        <v>2101</v>
      </c>
      <c r="B72" s="34"/>
      <c r="C72" s="34"/>
      <c r="D72" s="34">
        <v>7</v>
      </c>
      <c r="E72" s="34">
        <v>1</v>
      </c>
      <c r="F72" s="34"/>
      <c r="G72" s="34"/>
      <c r="H72" s="34"/>
      <c r="I72" s="34"/>
      <c r="J72" s="34">
        <v>1</v>
      </c>
      <c r="K72" s="34"/>
      <c r="L72" s="34">
        <v>21</v>
      </c>
      <c r="M72" s="34"/>
      <c r="N72" s="34" t="s">
        <v>2102</v>
      </c>
      <c r="O72" s="34" t="s">
        <v>2103</v>
      </c>
      <c r="P72" s="34"/>
      <c r="Q72" s="34"/>
      <c r="R72" s="34">
        <v>1</v>
      </c>
      <c r="S72" s="34"/>
      <c r="T72" s="34"/>
      <c r="U72" s="34"/>
      <c r="V72" s="34" t="s">
        <v>153</v>
      </c>
      <c r="W72" s="34" t="s">
        <v>387</v>
      </c>
      <c r="X72" s="34" t="s">
        <v>179</v>
      </c>
      <c r="Y72" s="34" t="s">
        <v>1865</v>
      </c>
      <c r="Z72" s="34" t="s">
        <v>156</v>
      </c>
      <c r="AA72" s="34" t="s">
        <v>2104</v>
      </c>
      <c r="AB72" s="209"/>
      <c r="AC72" s="209"/>
      <c r="AD72" s="209"/>
      <c r="AE72" s="209"/>
      <c r="AF72" s="209"/>
      <c r="AG72" s="209"/>
      <c r="AH72" s="209"/>
      <c r="AI72" s="209"/>
      <c r="AJ72" s="209"/>
      <c r="AK72" s="209"/>
      <c r="AL72" s="209"/>
      <c r="AM72" s="209"/>
      <c r="AN72" s="209"/>
      <c r="AO72" s="209"/>
      <c r="AP72" s="209"/>
      <c r="AQ72" s="209"/>
      <c r="AR72" s="209"/>
      <c r="AS72" s="209"/>
      <c r="AT72" s="209"/>
      <c r="AU72" s="209"/>
      <c r="AV72" s="209"/>
      <c r="AW72" s="209"/>
      <c r="AX72" s="209"/>
      <c r="AY72" s="209"/>
      <c r="AZ72" s="209"/>
      <c r="BA72" s="209"/>
      <c r="BB72" s="210"/>
      <c r="BC72" s="210"/>
      <c r="BD72" s="210"/>
      <c r="BE72" s="210"/>
      <c r="BF72" s="210"/>
      <c r="BG72" s="210"/>
      <c r="BH72" s="210"/>
      <c r="BI72" s="210"/>
      <c r="BJ72" s="210"/>
      <c r="BK72" s="210"/>
      <c r="BL72" s="210"/>
      <c r="BM72" s="210"/>
      <c r="BN72" s="210"/>
      <c r="BO72" s="210"/>
      <c r="BP72" s="210"/>
      <c r="BQ72" s="210"/>
      <c r="BR72" s="210"/>
      <c r="BS72" s="210"/>
      <c r="BT72" s="210"/>
      <c r="BU72" s="93"/>
      <c r="BV72" s="93"/>
    </row>
    <row r="73" spans="1:74" ht="15" customHeight="1" outlineLevel="1">
      <c r="A73" s="34" t="s">
        <v>2105</v>
      </c>
      <c r="B73" s="34"/>
      <c r="C73" s="34"/>
      <c r="D73" s="34">
        <v>7</v>
      </c>
      <c r="E73" s="34">
        <v>1</v>
      </c>
      <c r="F73" s="34"/>
      <c r="G73" s="34"/>
      <c r="H73" s="34"/>
      <c r="I73" s="34"/>
      <c r="J73" s="34">
        <v>1</v>
      </c>
      <c r="K73" s="34"/>
      <c r="L73" s="34">
        <v>22</v>
      </c>
      <c r="M73" s="34"/>
      <c r="N73" s="34" t="s">
        <v>2106</v>
      </c>
      <c r="O73" s="34" t="s">
        <v>2107</v>
      </c>
      <c r="P73" s="34"/>
      <c r="Q73" s="34"/>
      <c r="R73" s="34">
        <v>1</v>
      </c>
      <c r="S73" s="34"/>
      <c r="T73" s="34"/>
      <c r="U73" s="34"/>
      <c r="V73" s="34" t="s">
        <v>153</v>
      </c>
      <c r="W73" s="34" t="s">
        <v>387</v>
      </c>
      <c r="X73" s="34" t="s">
        <v>179</v>
      </c>
      <c r="Y73" s="34" t="s">
        <v>1865</v>
      </c>
      <c r="Z73" s="34" t="s">
        <v>156</v>
      </c>
      <c r="AA73" s="34" t="s">
        <v>2108</v>
      </c>
      <c r="AB73" s="209"/>
      <c r="AC73" s="209"/>
      <c r="AD73" s="209"/>
      <c r="AE73" s="209"/>
      <c r="AF73" s="209"/>
      <c r="AG73" s="209"/>
      <c r="AH73" s="209"/>
      <c r="AI73" s="209"/>
      <c r="AJ73" s="209"/>
      <c r="AK73" s="209"/>
      <c r="AL73" s="209"/>
      <c r="AM73" s="209"/>
      <c r="AN73" s="209"/>
      <c r="AO73" s="209"/>
      <c r="AP73" s="209"/>
      <c r="AQ73" s="209"/>
      <c r="AR73" s="209"/>
      <c r="AS73" s="209"/>
      <c r="AT73" s="209"/>
      <c r="AU73" s="209"/>
      <c r="AV73" s="209"/>
      <c r="AW73" s="209"/>
      <c r="AX73" s="209"/>
      <c r="AY73" s="209"/>
      <c r="AZ73" s="209"/>
      <c r="BA73" s="209"/>
      <c r="BB73" s="210"/>
      <c r="BC73" s="210"/>
      <c r="BD73" s="210"/>
      <c r="BE73" s="210"/>
      <c r="BF73" s="210"/>
      <c r="BG73" s="210"/>
      <c r="BH73" s="210"/>
      <c r="BI73" s="210"/>
      <c r="BJ73" s="210"/>
      <c r="BK73" s="210"/>
      <c r="BL73" s="210"/>
      <c r="BM73" s="210"/>
      <c r="BN73" s="210"/>
      <c r="BO73" s="210"/>
      <c r="BP73" s="210"/>
      <c r="BQ73" s="210"/>
      <c r="BR73" s="210"/>
      <c r="BS73" s="210"/>
      <c r="BT73" s="210"/>
      <c r="BU73" s="93"/>
      <c r="BV73" s="93"/>
    </row>
    <row r="74" spans="1:74" ht="15" customHeight="1" outlineLevel="1">
      <c r="A74" s="34" t="s">
        <v>2109</v>
      </c>
      <c r="B74" s="34"/>
      <c r="C74" s="34"/>
      <c r="D74" s="34">
        <v>7</v>
      </c>
      <c r="E74" s="34">
        <v>1</v>
      </c>
      <c r="F74" s="34"/>
      <c r="G74" s="34"/>
      <c r="H74" s="34"/>
      <c r="I74" s="34"/>
      <c r="J74" s="34">
        <v>1</v>
      </c>
      <c r="K74" s="34"/>
      <c r="L74" s="34">
        <v>23</v>
      </c>
      <c r="M74" s="34"/>
      <c r="N74" s="34" t="s">
        <v>2110</v>
      </c>
      <c r="O74" s="34" t="s">
        <v>2111</v>
      </c>
      <c r="P74" s="34"/>
      <c r="Q74" s="34"/>
      <c r="R74" s="34">
        <v>1</v>
      </c>
      <c r="S74" s="34"/>
      <c r="T74" s="34"/>
      <c r="U74" s="34"/>
      <c r="V74" s="34" t="s">
        <v>153</v>
      </c>
      <c r="W74" s="34" t="s">
        <v>387</v>
      </c>
      <c r="X74" s="34" t="s">
        <v>179</v>
      </c>
      <c r="Y74" s="34" t="s">
        <v>1865</v>
      </c>
      <c r="Z74" s="34" t="s">
        <v>156</v>
      </c>
      <c r="AA74" s="34" t="s">
        <v>2112</v>
      </c>
      <c r="AB74" s="209"/>
      <c r="AC74" s="209"/>
      <c r="AD74" s="209"/>
      <c r="AE74" s="209"/>
      <c r="AF74" s="209"/>
      <c r="AG74" s="209"/>
      <c r="AH74" s="209"/>
      <c r="AI74" s="209"/>
      <c r="AJ74" s="209"/>
      <c r="AK74" s="209"/>
      <c r="AL74" s="209"/>
      <c r="AM74" s="209"/>
      <c r="AN74" s="209"/>
      <c r="AO74" s="209"/>
      <c r="AP74" s="209"/>
      <c r="AQ74" s="209"/>
      <c r="AR74" s="209"/>
      <c r="AS74" s="209"/>
      <c r="AT74" s="209"/>
      <c r="AU74" s="209"/>
      <c r="AV74" s="209"/>
      <c r="AW74" s="209"/>
      <c r="AX74" s="209"/>
      <c r="AY74" s="209"/>
      <c r="AZ74" s="209"/>
      <c r="BA74" s="209"/>
      <c r="BB74" s="210"/>
      <c r="BC74" s="210"/>
      <c r="BD74" s="210"/>
      <c r="BE74" s="210"/>
      <c r="BF74" s="210"/>
      <c r="BG74" s="210"/>
      <c r="BH74" s="210"/>
      <c r="BI74" s="210"/>
      <c r="BJ74" s="210"/>
      <c r="BK74" s="210"/>
      <c r="BL74" s="210"/>
      <c r="BM74" s="210"/>
      <c r="BN74" s="210"/>
      <c r="BO74" s="210"/>
      <c r="BP74" s="210"/>
      <c r="BQ74" s="210"/>
      <c r="BR74" s="210"/>
      <c r="BS74" s="210"/>
      <c r="BT74" s="210"/>
      <c r="BU74" s="93"/>
      <c r="BV74" s="93"/>
    </row>
    <row r="75" spans="1:74" ht="15" customHeight="1" outlineLevel="1">
      <c r="A75" s="34" t="s">
        <v>2113</v>
      </c>
      <c r="B75" s="34"/>
      <c r="C75" s="34"/>
      <c r="D75" s="34">
        <v>7</v>
      </c>
      <c r="E75" s="34">
        <v>1</v>
      </c>
      <c r="F75" s="34"/>
      <c r="G75" s="34"/>
      <c r="H75" s="34"/>
      <c r="I75" s="34"/>
      <c r="J75" s="34">
        <v>1</v>
      </c>
      <c r="K75" s="34"/>
      <c r="L75" s="34">
        <v>24</v>
      </c>
      <c r="M75" s="34"/>
      <c r="N75" s="34" t="s">
        <v>2114</v>
      </c>
      <c r="O75" s="34" t="s">
        <v>2115</v>
      </c>
      <c r="P75" s="34"/>
      <c r="Q75" s="34"/>
      <c r="R75" s="34">
        <v>1</v>
      </c>
      <c r="S75" s="34"/>
      <c r="T75" s="34"/>
      <c r="U75" s="34"/>
      <c r="V75" s="34" t="s">
        <v>153</v>
      </c>
      <c r="W75" s="34" t="s">
        <v>387</v>
      </c>
      <c r="X75" s="34" t="s">
        <v>179</v>
      </c>
      <c r="Y75" s="34" t="s">
        <v>1865</v>
      </c>
      <c r="Z75" s="34" t="s">
        <v>156</v>
      </c>
      <c r="AA75" s="34" t="s">
        <v>2116</v>
      </c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09"/>
      <c r="BB75" s="210"/>
      <c r="BC75" s="210"/>
      <c r="BD75" s="210"/>
      <c r="BE75" s="210"/>
      <c r="BF75" s="210"/>
      <c r="BG75" s="210"/>
      <c r="BH75" s="210"/>
      <c r="BI75" s="210"/>
      <c r="BJ75" s="210"/>
      <c r="BK75" s="210"/>
      <c r="BL75" s="210"/>
      <c r="BM75" s="210"/>
      <c r="BN75" s="210"/>
      <c r="BO75" s="210"/>
      <c r="BP75" s="210"/>
      <c r="BQ75" s="210"/>
      <c r="BR75" s="210"/>
      <c r="BS75" s="210"/>
      <c r="BT75" s="210"/>
      <c r="BU75" s="93"/>
      <c r="BV75" s="93"/>
    </row>
    <row r="76" spans="1:74" ht="15" customHeight="1" outlineLevel="1">
      <c r="A76" s="34" t="s">
        <v>2117</v>
      </c>
      <c r="B76" s="34"/>
      <c r="C76" s="34"/>
      <c r="D76" s="34">
        <v>7</v>
      </c>
      <c r="E76" s="34">
        <v>1</v>
      </c>
      <c r="F76" s="34"/>
      <c r="G76" s="34"/>
      <c r="H76" s="34">
        <v>1</v>
      </c>
      <c r="I76" s="34"/>
      <c r="J76" s="34">
        <v>1</v>
      </c>
      <c r="K76" s="34"/>
      <c r="L76" s="34">
        <v>25</v>
      </c>
      <c r="M76" s="34"/>
      <c r="N76" s="34" t="s">
        <v>2118</v>
      </c>
      <c r="O76" s="34" t="s">
        <v>2119</v>
      </c>
      <c r="P76" s="34"/>
      <c r="Q76" s="34"/>
      <c r="R76" s="34">
        <v>1</v>
      </c>
      <c r="S76" s="34"/>
      <c r="T76" s="34"/>
      <c r="U76" s="34"/>
      <c r="V76" s="34" t="s">
        <v>153</v>
      </c>
      <c r="W76" s="34" t="s">
        <v>387</v>
      </c>
      <c r="X76" s="34" t="s">
        <v>179</v>
      </c>
      <c r="Y76" s="34" t="s">
        <v>1865</v>
      </c>
      <c r="Z76" s="34" t="s">
        <v>156</v>
      </c>
      <c r="AA76" s="34" t="s">
        <v>2120</v>
      </c>
      <c r="AB76" s="209">
        <f>('Balance Sheet'!AB18)*$H$76*$J$76</f>
        <v>7145</v>
      </c>
      <c r="AC76" s="209">
        <f>('Balance Sheet'!AC18)*$H$76*$J$76</f>
        <v>7944</v>
      </c>
      <c r="AD76" s="209">
        <f>('Balance Sheet'!AD18)*$H$76*$J$76</f>
        <v>10986</v>
      </c>
      <c r="AE76" s="209">
        <f>('Balance Sheet'!AE18)*$H$76*$J$76</f>
        <v>13813</v>
      </c>
      <c r="AF76" s="209">
        <f>('Balance Sheet'!AF18)*$H$76*$J$76</f>
        <v>13813</v>
      </c>
      <c r="AG76" s="209">
        <f>('Balance Sheet'!AG18)*$H$76*$J$76</f>
        <v>14812</v>
      </c>
      <c r="AH76" s="209">
        <f>('Balance Sheet'!AH18)*$H$76*$J$76</f>
        <v>12107</v>
      </c>
      <c r="AI76" s="209">
        <f>('Balance Sheet'!AI18)*$H$76*$J$76</f>
        <v>14938</v>
      </c>
      <c r="AJ76" s="209">
        <f>('Balance Sheet'!AJ18)*$H$76*$J$76</f>
        <v>16993</v>
      </c>
      <c r="AK76" s="209">
        <f>('Balance Sheet'!AK18)*$H$76*$J$76</f>
        <v>16993</v>
      </c>
      <c r="AL76" s="209">
        <f>('Balance Sheet'!AL18)*$H$76*$J$76</f>
        <v>20492</v>
      </c>
      <c r="AM76" s="209">
        <f>('Balance Sheet'!AM18)*$H$76*$J$76</f>
        <v>25115</v>
      </c>
      <c r="AN76" s="209">
        <f>('Balance Sheet'!AN18)*$H$76*$J$76</f>
        <v>25728</v>
      </c>
      <c r="AO76" s="209">
        <f>('Balance Sheet'!AO18)*$H$76*$J$76</f>
        <v>28408</v>
      </c>
      <c r="AP76" s="209">
        <f>('Balance Sheet'!AP18)*$H$76*$J$76</f>
        <v>28408</v>
      </c>
      <c r="AQ76" s="209">
        <f>('Balance Sheet'!AQ18)*$H$76*$J$76</f>
        <v>30569</v>
      </c>
      <c r="AR76" s="209">
        <f>('Balance Sheet'!AR18)*$H$76*$J$76</f>
        <v>36697</v>
      </c>
      <c r="AS76" s="209">
        <f>('Balance Sheet'!AS18)*$H$76*$J$76</f>
        <v>40777</v>
      </c>
      <c r="AT76" s="209">
        <f>('Balance Sheet'!AT18)*$H$76*$J$76</f>
        <v>43228</v>
      </c>
      <c r="AU76" s="209">
        <f>('Balance Sheet'!AU18)*$H$76*$J$76</f>
        <v>43228</v>
      </c>
      <c r="AV76" s="209">
        <f>('Balance Sheet'!AV18)*$H$76*$J$76</f>
        <v>45501</v>
      </c>
      <c r="AW76" s="209">
        <f>('Balance Sheet'!AW18)*$H$76*$J$76</f>
        <v>48468</v>
      </c>
      <c r="AX76" s="209">
        <f>('Balance Sheet'!AX18)*$H$76*$J$76</f>
        <v>53178</v>
      </c>
      <c r="AY76" s="209">
        <f>('Balance Sheet'!AY18)*$H$76*$J$76</f>
        <v>0</v>
      </c>
      <c r="AZ76" s="209">
        <f>('Balance Sheet'!AZ18)*$H$76*$J$76</f>
        <v>58590</v>
      </c>
      <c r="BA76" s="209">
        <f>('Balance Sheet'!BA18)*$H$76*$J$76</f>
        <v>0</v>
      </c>
      <c r="BB76" s="209">
        <f>('Balance Sheet'!BB18)*$H$76*$J$76</f>
        <v>0</v>
      </c>
      <c r="BC76" s="209">
        <f>('Balance Sheet'!BC18)*$H$76*$J$76</f>
        <v>0</v>
      </c>
      <c r="BD76" s="209">
        <f>('Balance Sheet'!BD18)*$H$76*$J$76</f>
        <v>0</v>
      </c>
      <c r="BE76" s="210">
        <f>('Balance Sheet'!BE18)*$H$76*$J$76</f>
        <v>0</v>
      </c>
      <c r="BF76" s="210">
        <f>('Balance Sheet'!BF18)*$H$76*$J$76</f>
        <v>0</v>
      </c>
      <c r="BG76" s="210">
        <f>('Balance Sheet'!BG18)*$H$76*$J$76</f>
        <v>0</v>
      </c>
      <c r="BH76" s="210">
        <f>('Balance Sheet'!BH18)*$H$76*$J$76</f>
        <v>0</v>
      </c>
      <c r="BI76" s="210">
        <f>('Balance Sheet'!BI18)*$H$76*$J$76</f>
        <v>0</v>
      </c>
      <c r="BJ76" s="210">
        <f>('Balance Sheet'!BJ18)*$H$76*$J$76</f>
        <v>0</v>
      </c>
      <c r="BK76" s="210">
        <f>('Balance Sheet'!BK18)*$H$76*$J$76</f>
        <v>0</v>
      </c>
      <c r="BL76" s="210">
        <f>('Balance Sheet'!BL18)*$H$76*$J$76</f>
        <v>0</v>
      </c>
      <c r="BM76" s="210">
        <f>('Balance Sheet'!BM18)*$H$76*$J$76</f>
        <v>0</v>
      </c>
      <c r="BN76" s="210">
        <f>('Balance Sheet'!BN18)*$H$76*$J$76</f>
        <v>0</v>
      </c>
      <c r="BO76" s="210">
        <f>('Balance Sheet'!BO18)*$H$76*$J$76</f>
        <v>0</v>
      </c>
      <c r="BP76" s="210">
        <f>('Balance Sheet'!BP18)*$H$76*$J$76</f>
        <v>0</v>
      </c>
      <c r="BQ76" s="210">
        <f>('Balance Sheet'!BQ18)*$H$76*$J$76</f>
        <v>0</v>
      </c>
      <c r="BR76" s="210">
        <f>('Balance Sheet'!BR18)*$H$76*$J$76</f>
        <v>0</v>
      </c>
      <c r="BS76" s="210">
        <f>('Balance Sheet'!BS18)*$H$76*$J$76</f>
        <v>0</v>
      </c>
      <c r="BT76" s="210">
        <f>('Balance Sheet'!BT18)*$H$76*$J$76</f>
        <v>0</v>
      </c>
      <c r="BU76" s="209">
        <f>('Balance Sheet'!BU18)*$H$76*$J$76</f>
        <v>0</v>
      </c>
      <c r="BV76" s="209">
        <f>('Balance Sheet'!BV18)*$H$76*$J$76</f>
        <v>0</v>
      </c>
    </row>
    <row r="77" spans="1:74" ht="15" customHeight="1" outlineLevel="1">
      <c r="A77" s="34" t="s">
        <v>2121</v>
      </c>
      <c r="B77" s="34"/>
      <c r="C77" s="34"/>
      <c r="D77" s="34">
        <v>7</v>
      </c>
      <c r="E77" s="34">
        <v>1</v>
      </c>
      <c r="F77" s="34"/>
      <c r="G77" s="34"/>
      <c r="H77" s="34"/>
      <c r="I77" s="34"/>
      <c r="J77" s="34">
        <v>1</v>
      </c>
      <c r="K77" s="34"/>
      <c r="L77" s="34">
        <v>26</v>
      </c>
      <c r="M77" s="34"/>
      <c r="N77" s="34" t="s">
        <v>2122</v>
      </c>
      <c r="O77" s="34" t="s">
        <v>2123</v>
      </c>
      <c r="P77" s="34"/>
      <c r="Q77" s="34"/>
      <c r="R77" s="34">
        <v>1</v>
      </c>
      <c r="S77" s="34"/>
      <c r="T77" s="34"/>
      <c r="U77" s="34"/>
      <c r="V77" s="34" t="s">
        <v>153</v>
      </c>
      <c r="W77" s="34" t="s">
        <v>387</v>
      </c>
      <c r="X77" s="34" t="s">
        <v>179</v>
      </c>
      <c r="Y77" s="34" t="s">
        <v>1865</v>
      </c>
      <c r="Z77" s="34" t="s">
        <v>156</v>
      </c>
      <c r="AA77" s="34" t="s">
        <v>2124</v>
      </c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09"/>
      <c r="AM77" s="209"/>
      <c r="AN77" s="209"/>
      <c r="AO77" s="209"/>
      <c r="AP77" s="209"/>
      <c r="AQ77" s="209"/>
      <c r="AR77" s="209"/>
      <c r="AS77" s="209"/>
      <c r="AT77" s="209"/>
      <c r="AU77" s="209"/>
      <c r="AV77" s="209"/>
      <c r="AW77" s="209"/>
      <c r="AX77" s="209"/>
      <c r="AY77" s="209"/>
      <c r="AZ77" s="209"/>
      <c r="BA77" s="209"/>
      <c r="BB77" s="210"/>
      <c r="BC77" s="210"/>
      <c r="BD77" s="210"/>
      <c r="BE77" s="210"/>
      <c r="BF77" s="210"/>
      <c r="BG77" s="210"/>
      <c r="BH77" s="210"/>
      <c r="BI77" s="210"/>
      <c r="BJ77" s="210"/>
      <c r="BK77" s="210"/>
      <c r="BL77" s="210"/>
      <c r="BM77" s="210"/>
      <c r="BN77" s="210"/>
      <c r="BO77" s="210"/>
      <c r="BP77" s="210"/>
      <c r="BQ77" s="210"/>
      <c r="BR77" s="210"/>
      <c r="BS77" s="210"/>
      <c r="BT77" s="210"/>
      <c r="BU77" s="93"/>
      <c r="BV77" s="93"/>
    </row>
    <row r="78" spans="1:74" ht="15" customHeight="1" outlineLevel="1">
      <c r="A78" s="34" t="s">
        <v>2125</v>
      </c>
      <c r="B78" s="34"/>
      <c r="C78" s="34"/>
      <c r="D78" s="34">
        <v>7</v>
      </c>
      <c r="E78" s="34">
        <v>1</v>
      </c>
      <c r="F78" s="34"/>
      <c r="G78" s="34"/>
      <c r="H78" s="34"/>
      <c r="I78" s="34"/>
      <c r="J78" s="34">
        <v>1</v>
      </c>
      <c r="K78" s="34"/>
      <c r="L78" s="34">
        <v>27</v>
      </c>
      <c r="M78" s="34"/>
      <c r="N78" s="34" t="s">
        <v>2126</v>
      </c>
      <c r="O78" s="34" t="s">
        <v>2127</v>
      </c>
      <c r="P78" s="34"/>
      <c r="Q78" s="34"/>
      <c r="R78" s="34">
        <v>1</v>
      </c>
      <c r="S78" s="34"/>
      <c r="T78" s="34"/>
      <c r="U78" s="34"/>
      <c r="V78" s="34" t="s">
        <v>153</v>
      </c>
      <c r="W78" s="34" t="s">
        <v>387</v>
      </c>
      <c r="X78" s="34" t="s">
        <v>179</v>
      </c>
      <c r="Y78" s="34" t="s">
        <v>1865</v>
      </c>
      <c r="Z78" s="34" t="s">
        <v>156</v>
      </c>
      <c r="AA78" s="34" t="s">
        <v>2128</v>
      </c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10"/>
      <c r="BC78" s="210"/>
      <c r="BD78" s="210"/>
      <c r="BE78" s="210"/>
      <c r="BF78" s="210"/>
      <c r="BG78" s="210"/>
      <c r="BH78" s="210"/>
      <c r="BI78" s="210"/>
      <c r="BJ78" s="210"/>
      <c r="BK78" s="210"/>
      <c r="BL78" s="210"/>
      <c r="BM78" s="210"/>
      <c r="BN78" s="210"/>
      <c r="BO78" s="210"/>
      <c r="BP78" s="210"/>
      <c r="BQ78" s="210"/>
      <c r="BR78" s="210"/>
      <c r="BS78" s="210"/>
      <c r="BT78" s="210"/>
      <c r="BU78" s="93"/>
      <c r="BV78" s="93"/>
    </row>
    <row r="79" spans="1:74" ht="15" customHeight="1" outlineLevel="1">
      <c r="A79" s="39" t="s">
        <v>2129</v>
      </c>
      <c r="B79" s="39"/>
      <c r="C79" s="39"/>
      <c r="D79" s="39">
        <v>4</v>
      </c>
      <c r="E79" s="39">
        <v>1</v>
      </c>
      <c r="F79" s="39"/>
      <c r="G79" s="39"/>
      <c r="H79" s="39"/>
      <c r="I79" s="39"/>
      <c r="J79" s="39">
        <v>1</v>
      </c>
      <c r="K79" s="39"/>
      <c r="L79" s="39">
        <v>7</v>
      </c>
      <c r="M79" s="39"/>
      <c r="N79" s="39" t="s">
        <v>2130</v>
      </c>
      <c r="O79" s="39" t="s">
        <v>2131</v>
      </c>
      <c r="P79" s="39"/>
      <c r="Q79" s="39"/>
      <c r="R79" s="39">
        <v>1</v>
      </c>
      <c r="S79" s="39"/>
      <c r="T79" s="39"/>
      <c r="U79" s="39"/>
      <c r="V79" s="39" t="s">
        <v>153</v>
      </c>
      <c r="W79" s="39" t="s">
        <v>387</v>
      </c>
      <c r="X79" s="39" t="s">
        <v>179</v>
      </c>
      <c r="Y79" s="39" t="s">
        <v>1865</v>
      </c>
      <c r="Z79" s="39" t="s">
        <v>156</v>
      </c>
      <c r="AA79" s="39" t="s">
        <v>2132</v>
      </c>
      <c r="AB79" s="211">
        <f t="shared" ref="AB79:BV79" si="17">AB65+AB66+AB67+AB68+AB69+AB70+AB71+AB72+AB73+AB74+AB75+AB76+AB77+AB78</f>
        <v>87524</v>
      </c>
      <c r="AC79" s="211">
        <f t="shared" si="17"/>
        <v>141414</v>
      </c>
      <c r="AD79" s="211">
        <f t="shared" si="17"/>
        <v>170196</v>
      </c>
      <c r="AE79" s="211">
        <f t="shared" si="17"/>
        <v>142109</v>
      </c>
      <c r="AF79" s="211">
        <f t="shared" si="17"/>
        <v>142109</v>
      </c>
      <c r="AG79" s="211">
        <f t="shared" si="17"/>
        <v>134897</v>
      </c>
      <c r="AH79" s="211">
        <f t="shared" si="17"/>
        <v>121991</v>
      </c>
      <c r="AI79" s="211">
        <f t="shared" si="17"/>
        <v>136632</v>
      </c>
      <c r="AJ79" s="211">
        <f t="shared" si="17"/>
        <v>134035</v>
      </c>
      <c r="AK79" s="211">
        <f t="shared" si="17"/>
        <v>134035</v>
      </c>
      <c r="AL79" s="211">
        <f t="shared" si="17"/>
        <v>113088</v>
      </c>
      <c r="AM79" s="211">
        <f t="shared" si="17"/>
        <v>136326</v>
      </c>
      <c r="AN79" s="211">
        <f t="shared" si="17"/>
        <v>168528</v>
      </c>
      <c r="AO79" s="211">
        <f t="shared" si="17"/>
        <v>181864</v>
      </c>
      <c r="AP79" s="211">
        <f t="shared" si="17"/>
        <v>181864</v>
      </c>
      <c r="AQ79" s="211">
        <f t="shared" si="17"/>
        <v>186394</v>
      </c>
      <c r="AR79" s="211">
        <f t="shared" si="17"/>
        <v>204648</v>
      </c>
      <c r="AS79" s="211">
        <f t="shared" si="17"/>
        <v>268290</v>
      </c>
      <c r="AT79" s="211">
        <f t="shared" si="17"/>
        <v>256855</v>
      </c>
      <c r="AU79" s="211">
        <f t="shared" si="17"/>
        <v>256855</v>
      </c>
      <c r="AV79" s="211">
        <f t="shared" si="17"/>
        <v>236994</v>
      </c>
      <c r="AW79" s="211">
        <f t="shared" si="17"/>
        <v>237883</v>
      </c>
      <c r="AX79" s="211">
        <f t="shared" si="17"/>
        <v>261680</v>
      </c>
      <c r="AY79" s="211">
        <f t="shared" si="17"/>
        <v>0</v>
      </c>
      <c r="AZ79" s="211">
        <f t="shared" si="17"/>
        <v>270273</v>
      </c>
      <c r="BA79" s="211">
        <f t="shared" si="17"/>
        <v>0</v>
      </c>
      <c r="BB79" s="211">
        <f t="shared" si="17"/>
        <v>0</v>
      </c>
      <c r="BC79" s="211">
        <f t="shared" si="17"/>
        <v>0</v>
      </c>
      <c r="BD79" s="211">
        <f t="shared" si="17"/>
        <v>0</v>
      </c>
      <c r="BE79" s="212">
        <f t="shared" si="17"/>
        <v>0</v>
      </c>
      <c r="BF79" s="212">
        <f t="shared" si="17"/>
        <v>0</v>
      </c>
      <c r="BG79" s="212">
        <f t="shared" si="17"/>
        <v>0</v>
      </c>
      <c r="BH79" s="212">
        <f t="shared" si="17"/>
        <v>0</v>
      </c>
      <c r="BI79" s="212">
        <f t="shared" si="17"/>
        <v>0</v>
      </c>
      <c r="BJ79" s="212">
        <f t="shared" si="17"/>
        <v>0</v>
      </c>
      <c r="BK79" s="212">
        <f t="shared" si="17"/>
        <v>0</v>
      </c>
      <c r="BL79" s="212">
        <f t="shared" si="17"/>
        <v>0</v>
      </c>
      <c r="BM79" s="212">
        <f t="shared" si="17"/>
        <v>0</v>
      </c>
      <c r="BN79" s="212">
        <f t="shared" si="17"/>
        <v>0</v>
      </c>
      <c r="BO79" s="212">
        <f t="shared" si="17"/>
        <v>0</v>
      </c>
      <c r="BP79" s="212">
        <f t="shared" si="17"/>
        <v>0</v>
      </c>
      <c r="BQ79" s="212">
        <f t="shared" si="17"/>
        <v>0</v>
      </c>
      <c r="BR79" s="212">
        <f t="shared" si="17"/>
        <v>0</v>
      </c>
      <c r="BS79" s="212">
        <f t="shared" si="17"/>
        <v>0</v>
      </c>
      <c r="BT79" s="212">
        <f t="shared" si="17"/>
        <v>0</v>
      </c>
      <c r="BU79" s="211">
        <f t="shared" si="17"/>
        <v>0</v>
      </c>
      <c r="BV79" s="211">
        <f t="shared" si="17"/>
        <v>0</v>
      </c>
    </row>
    <row r="80" spans="1:74" ht="15" customHeight="1" outlineLevel="1">
      <c r="A80" s="34" t="s">
        <v>2133</v>
      </c>
      <c r="B80" s="34"/>
      <c r="C80" s="34"/>
      <c r="D80" s="34">
        <v>28</v>
      </c>
      <c r="E80" s="34">
        <v>1</v>
      </c>
      <c r="F80" s="34"/>
      <c r="G80" s="34"/>
      <c r="H80" s="34">
        <v>1</v>
      </c>
      <c r="I80" s="34"/>
      <c r="J80" s="34">
        <v>1</v>
      </c>
      <c r="K80" s="34"/>
      <c r="L80" s="34">
        <v>67</v>
      </c>
      <c r="M80" s="34"/>
      <c r="N80" s="34" t="s">
        <v>2134</v>
      </c>
      <c r="O80" s="34" t="s">
        <v>2135</v>
      </c>
      <c r="P80" s="34"/>
      <c r="Q80" s="34"/>
      <c r="R80" s="34">
        <v>1</v>
      </c>
      <c r="S80" s="34"/>
      <c r="T80" s="34"/>
      <c r="U80" s="34"/>
      <c r="V80" s="34" t="s">
        <v>153</v>
      </c>
      <c r="W80" s="34" t="s">
        <v>387</v>
      </c>
      <c r="X80" s="34" t="s">
        <v>179</v>
      </c>
      <c r="Y80" s="34" t="s">
        <v>1865</v>
      </c>
      <c r="Z80" s="34" t="s">
        <v>156</v>
      </c>
      <c r="AA80" s="34" t="s">
        <v>2136</v>
      </c>
      <c r="AB80" s="209">
        <f>('Balance Sheet'!AB23)*$H$80*$J$80</f>
        <v>6738</v>
      </c>
      <c r="AC80" s="209">
        <f>('Balance Sheet'!AC23)*$H$80*$J$80</f>
        <v>8561</v>
      </c>
      <c r="AD80" s="209">
        <f>('Balance Sheet'!AD23)*$H$80*$J$80</f>
        <v>9028</v>
      </c>
      <c r="AE80" s="209">
        <f>('Balance Sheet'!AE23)*$H$80*$J$80</f>
        <v>9139</v>
      </c>
      <c r="AF80" s="209">
        <f>('Balance Sheet'!AF23)*$H$80*$J$80</f>
        <v>9139</v>
      </c>
      <c r="AG80" s="209">
        <f>('Balance Sheet'!AG23)*$H$80*$J$80</f>
        <v>9967</v>
      </c>
      <c r="AH80" s="209">
        <f>('Balance Sheet'!AH23)*$H$80*$J$80</f>
        <v>11428</v>
      </c>
      <c r="AI80" s="209">
        <f>('Balance Sheet'!AI23)*$H$80*$J$80</f>
        <v>13844</v>
      </c>
      <c r="AJ80" s="209">
        <f>('Balance Sheet'!AJ23)*$H$80*$J$80</f>
        <v>13629</v>
      </c>
      <c r="AK80" s="209">
        <f>('Balance Sheet'!AK23)*$H$80*$J$80</f>
        <v>13629</v>
      </c>
      <c r="AL80" s="209">
        <f>('Balance Sheet'!AL23)*$H$80*$J$80</f>
        <v>15791</v>
      </c>
      <c r="AM80" s="209">
        <f>('Balance Sheet'!AM23)*$H$80*$J$80</f>
        <v>16400</v>
      </c>
      <c r="AN80" s="209">
        <f>('Balance Sheet'!AN23)*$H$80*$J$80</f>
        <v>19899</v>
      </c>
      <c r="AO80" s="209">
        <f>('Balance Sheet'!AO23)*$H$80*$J$80</f>
        <v>20206</v>
      </c>
      <c r="AP80" s="209">
        <f>('Balance Sheet'!AP23)*$H$80*$J$80</f>
        <v>20206</v>
      </c>
      <c r="AQ80" s="209">
        <f>('Balance Sheet'!AQ23)*$H$80*$J$80</f>
        <v>43922</v>
      </c>
      <c r="AR80" s="209">
        <f>('Balance Sheet'!AR23)*$H$80*$J$80</f>
        <v>49587</v>
      </c>
      <c r="AS80" s="209">
        <f>('Balance Sheet'!AS23)*$H$80*$J$80</f>
        <v>64973</v>
      </c>
      <c r="AT80" s="209">
        <f>('Balance Sheet'!AT23)*$H$80*$J$80</f>
        <v>66489</v>
      </c>
      <c r="AU80" s="209">
        <f>('Balance Sheet'!AU23)*$H$80*$J$80</f>
        <v>66489</v>
      </c>
      <c r="AV80" s="209">
        <f>('Balance Sheet'!AV23)*$H$80*$J$80</f>
        <v>78659</v>
      </c>
      <c r="AW80" s="209">
        <f>('Balance Sheet'!AW23)*$H$80*$J$80</f>
        <v>87025</v>
      </c>
      <c r="AX80" s="209">
        <f>('Balance Sheet'!AX23)*$H$80*$J$80</f>
        <v>90814</v>
      </c>
      <c r="AY80" s="209">
        <f>('Balance Sheet'!AY23)*$H$80*$J$80</f>
        <v>0</v>
      </c>
      <c r="AZ80" s="209">
        <f>('Balance Sheet'!AZ23)*$H$80*$J$80</f>
        <v>92030</v>
      </c>
      <c r="BA80" s="209">
        <f>('Balance Sheet'!BA23)*$H$80*$J$80</f>
        <v>0</v>
      </c>
      <c r="BB80" s="209">
        <f>('Balance Sheet'!BB23)*$H$80*$J$80</f>
        <v>0</v>
      </c>
      <c r="BC80" s="209">
        <f>('Balance Sheet'!BC23)*$H$80*$J$80</f>
        <v>0</v>
      </c>
      <c r="BD80" s="209">
        <f>('Balance Sheet'!BD23)*$H$80*$J$80</f>
        <v>0</v>
      </c>
      <c r="BE80" s="210">
        <f>('Balance Sheet'!BE23)*$H$80*$J$80</f>
        <v>0</v>
      </c>
      <c r="BF80" s="210">
        <f>('Balance Sheet'!BF23)*$H$80*$J$80</f>
        <v>0</v>
      </c>
      <c r="BG80" s="210">
        <f>('Balance Sheet'!BG23)*$H$80*$J$80</f>
        <v>0</v>
      </c>
      <c r="BH80" s="210">
        <f>('Balance Sheet'!BH23)*$H$80*$J$80</f>
        <v>0</v>
      </c>
      <c r="BI80" s="210">
        <f>('Balance Sheet'!BI23)*$H$80*$J$80</f>
        <v>0</v>
      </c>
      <c r="BJ80" s="210">
        <f>('Balance Sheet'!BJ23)*$H$80*$J$80</f>
        <v>0</v>
      </c>
      <c r="BK80" s="210">
        <f>('Balance Sheet'!BK23)*$H$80*$J$80</f>
        <v>0</v>
      </c>
      <c r="BL80" s="210">
        <f>('Balance Sheet'!BL23)*$H$80*$J$80</f>
        <v>0</v>
      </c>
      <c r="BM80" s="210">
        <f>('Balance Sheet'!BM23)*$H$80*$J$80</f>
        <v>0</v>
      </c>
      <c r="BN80" s="210">
        <f>('Balance Sheet'!BN23)*$H$80*$J$80</f>
        <v>0</v>
      </c>
      <c r="BO80" s="210">
        <f>('Balance Sheet'!BO23)*$H$80*$J$80</f>
        <v>0</v>
      </c>
      <c r="BP80" s="210">
        <f>('Balance Sheet'!BP23)*$H$80*$J$80</f>
        <v>0</v>
      </c>
      <c r="BQ80" s="210">
        <f>('Balance Sheet'!BQ23)*$H$80*$J$80</f>
        <v>0</v>
      </c>
      <c r="BR80" s="210">
        <f>('Balance Sheet'!BR23)*$H$80*$J$80</f>
        <v>0</v>
      </c>
      <c r="BS80" s="210">
        <f>('Balance Sheet'!BS23)*$H$80*$J$80</f>
        <v>0</v>
      </c>
      <c r="BT80" s="210">
        <f>('Balance Sheet'!BT23)*$H$80*$J$80</f>
        <v>0</v>
      </c>
      <c r="BU80" s="209">
        <f>('Balance Sheet'!BU23)*$H$80*$J$80</f>
        <v>0</v>
      </c>
      <c r="BV80" s="209">
        <f>('Balance Sheet'!BV23)*$H$80*$J$80</f>
        <v>0</v>
      </c>
    </row>
    <row r="81" spans="1:74" ht="15" customHeight="1" outlineLevel="1">
      <c r="A81" s="34" t="s">
        <v>2137</v>
      </c>
      <c r="B81" s="34"/>
      <c r="C81" s="34"/>
      <c r="D81" s="34">
        <v>28</v>
      </c>
      <c r="E81" s="34">
        <v>1</v>
      </c>
      <c r="F81" s="34"/>
      <c r="G81" s="34"/>
      <c r="H81" s="34"/>
      <c r="I81" s="34"/>
      <c r="J81" s="34">
        <v>1</v>
      </c>
      <c r="K81" s="34"/>
      <c r="L81" s="34">
        <v>68</v>
      </c>
      <c r="M81" s="34"/>
      <c r="N81" s="34" t="s">
        <v>2138</v>
      </c>
      <c r="O81" s="34" t="s">
        <v>2139</v>
      </c>
      <c r="P81" s="34"/>
      <c r="Q81" s="34"/>
      <c r="R81" s="34">
        <v>1</v>
      </c>
      <c r="S81" s="34"/>
      <c r="T81" s="34"/>
      <c r="U81" s="34"/>
      <c r="V81" s="34" t="s">
        <v>153</v>
      </c>
      <c r="W81" s="34" t="s">
        <v>387</v>
      </c>
      <c r="X81" s="34" t="s">
        <v>179</v>
      </c>
      <c r="Y81" s="34" t="s">
        <v>1865</v>
      </c>
      <c r="Z81" s="34" t="s">
        <v>156</v>
      </c>
      <c r="AA81" s="34" t="s">
        <v>2140</v>
      </c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10"/>
      <c r="BC81" s="210"/>
      <c r="BD81" s="210"/>
      <c r="BE81" s="210"/>
      <c r="BF81" s="210"/>
      <c r="BG81" s="210"/>
      <c r="BH81" s="210"/>
      <c r="BI81" s="210"/>
      <c r="BJ81" s="210"/>
      <c r="BK81" s="210"/>
      <c r="BL81" s="210"/>
      <c r="BM81" s="210"/>
      <c r="BN81" s="210"/>
      <c r="BO81" s="210"/>
      <c r="BP81" s="210"/>
      <c r="BQ81" s="210"/>
      <c r="BR81" s="210"/>
      <c r="BS81" s="210"/>
      <c r="BT81" s="210"/>
      <c r="BU81" s="93"/>
      <c r="BV81" s="93"/>
    </row>
    <row r="82" spans="1:74" ht="15" customHeight="1" outlineLevel="1">
      <c r="A82" s="39" t="s">
        <v>2141</v>
      </c>
      <c r="B82" s="39"/>
      <c r="C82" s="39"/>
      <c r="D82" s="39">
        <v>6</v>
      </c>
      <c r="E82" s="39">
        <v>1</v>
      </c>
      <c r="F82" s="39"/>
      <c r="G82" s="39"/>
      <c r="H82" s="39"/>
      <c r="I82" s="39"/>
      <c r="J82" s="39">
        <v>1</v>
      </c>
      <c r="K82" s="39"/>
      <c r="L82" s="39">
        <v>28</v>
      </c>
      <c r="M82" s="39"/>
      <c r="N82" s="39" t="s">
        <v>2142</v>
      </c>
      <c r="O82" s="39" t="s">
        <v>2143</v>
      </c>
      <c r="P82" s="39"/>
      <c r="Q82" s="39"/>
      <c r="R82" s="39">
        <v>1</v>
      </c>
      <c r="S82" s="39"/>
      <c r="T82" s="39"/>
      <c r="U82" s="39"/>
      <c r="V82" s="39" t="s">
        <v>153</v>
      </c>
      <c r="W82" s="39" t="s">
        <v>387</v>
      </c>
      <c r="X82" s="39" t="s">
        <v>179</v>
      </c>
      <c r="Y82" s="39" t="s">
        <v>1865</v>
      </c>
      <c r="Z82" s="39" t="s">
        <v>156</v>
      </c>
      <c r="AA82" s="39" t="s">
        <v>2144</v>
      </c>
      <c r="AB82" s="211">
        <f t="shared" ref="AB82:BV82" si="18">AB80+AB81</f>
        <v>6738</v>
      </c>
      <c r="AC82" s="211">
        <f t="shared" si="18"/>
        <v>8561</v>
      </c>
      <c r="AD82" s="211">
        <f t="shared" si="18"/>
        <v>9028</v>
      </c>
      <c r="AE82" s="211">
        <f t="shared" si="18"/>
        <v>9139</v>
      </c>
      <c r="AF82" s="211">
        <f t="shared" si="18"/>
        <v>9139</v>
      </c>
      <c r="AG82" s="211">
        <f t="shared" si="18"/>
        <v>9967</v>
      </c>
      <c r="AH82" s="211">
        <f t="shared" si="18"/>
        <v>11428</v>
      </c>
      <c r="AI82" s="211">
        <f t="shared" si="18"/>
        <v>13844</v>
      </c>
      <c r="AJ82" s="211">
        <f t="shared" si="18"/>
        <v>13629</v>
      </c>
      <c r="AK82" s="211">
        <f t="shared" si="18"/>
        <v>13629</v>
      </c>
      <c r="AL82" s="211">
        <f t="shared" si="18"/>
        <v>15791</v>
      </c>
      <c r="AM82" s="211">
        <f t="shared" si="18"/>
        <v>16400</v>
      </c>
      <c r="AN82" s="211">
        <f t="shared" si="18"/>
        <v>19899</v>
      </c>
      <c r="AO82" s="211">
        <f t="shared" si="18"/>
        <v>20206</v>
      </c>
      <c r="AP82" s="211">
        <f t="shared" si="18"/>
        <v>20206</v>
      </c>
      <c r="AQ82" s="211">
        <f t="shared" si="18"/>
        <v>43922</v>
      </c>
      <c r="AR82" s="211">
        <f t="shared" si="18"/>
        <v>49587</v>
      </c>
      <c r="AS82" s="211">
        <f t="shared" si="18"/>
        <v>64973</v>
      </c>
      <c r="AT82" s="211">
        <f t="shared" si="18"/>
        <v>66489</v>
      </c>
      <c r="AU82" s="211">
        <f t="shared" si="18"/>
        <v>66489</v>
      </c>
      <c r="AV82" s="211">
        <f t="shared" si="18"/>
        <v>78659</v>
      </c>
      <c r="AW82" s="211">
        <f t="shared" si="18"/>
        <v>87025</v>
      </c>
      <c r="AX82" s="211">
        <f t="shared" si="18"/>
        <v>90814</v>
      </c>
      <c r="AY82" s="211">
        <f t="shared" si="18"/>
        <v>0</v>
      </c>
      <c r="AZ82" s="211">
        <f t="shared" si="18"/>
        <v>92030</v>
      </c>
      <c r="BA82" s="211">
        <f t="shared" si="18"/>
        <v>0</v>
      </c>
      <c r="BB82" s="211">
        <f t="shared" si="18"/>
        <v>0</v>
      </c>
      <c r="BC82" s="211">
        <f t="shared" si="18"/>
        <v>0</v>
      </c>
      <c r="BD82" s="211">
        <f t="shared" si="18"/>
        <v>0</v>
      </c>
      <c r="BE82" s="212">
        <f t="shared" si="18"/>
        <v>0</v>
      </c>
      <c r="BF82" s="212">
        <f t="shared" si="18"/>
        <v>0</v>
      </c>
      <c r="BG82" s="212">
        <f t="shared" si="18"/>
        <v>0</v>
      </c>
      <c r="BH82" s="212">
        <f t="shared" si="18"/>
        <v>0</v>
      </c>
      <c r="BI82" s="212">
        <f t="shared" si="18"/>
        <v>0</v>
      </c>
      <c r="BJ82" s="212">
        <f t="shared" si="18"/>
        <v>0</v>
      </c>
      <c r="BK82" s="212">
        <f t="shared" si="18"/>
        <v>0</v>
      </c>
      <c r="BL82" s="212">
        <f t="shared" si="18"/>
        <v>0</v>
      </c>
      <c r="BM82" s="212">
        <f t="shared" si="18"/>
        <v>0</v>
      </c>
      <c r="BN82" s="212">
        <f t="shared" si="18"/>
        <v>0</v>
      </c>
      <c r="BO82" s="212">
        <f t="shared" si="18"/>
        <v>0</v>
      </c>
      <c r="BP82" s="212">
        <f t="shared" si="18"/>
        <v>0</v>
      </c>
      <c r="BQ82" s="212">
        <f t="shared" si="18"/>
        <v>0</v>
      </c>
      <c r="BR82" s="212">
        <f t="shared" si="18"/>
        <v>0</v>
      </c>
      <c r="BS82" s="212">
        <f t="shared" si="18"/>
        <v>0</v>
      </c>
      <c r="BT82" s="212">
        <f t="shared" si="18"/>
        <v>0</v>
      </c>
      <c r="BU82" s="211">
        <f t="shared" si="18"/>
        <v>0</v>
      </c>
      <c r="BV82" s="211">
        <f t="shared" si="18"/>
        <v>0</v>
      </c>
    </row>
    <row r="83" spans="1:74" ht="15" customHeight="1" outlineLevel="1">
      <c r="A83" s="34" t="s">
        <v>2145</v>
      </c>
      <c r="B83" s="34"/>
      <c r="C83" s="34"/>
      <c r="D83" s="34">
        <v>6</v>
      </c>
      <c r="E83" s="34">
        <v>1</v>
      </c>
      <c r="F83" s="34"/>
      <c r="G83" s="34"/>
      <c r="H83" s="34">
        <v>1</v>
      </c>
      <c r="I83" s="34"/>
      <c r="J83" s="34">
        <v>1</v>
      </c>
      <c r="K83" s="34"/>
      <c r="L83" s="34">
        <v>29</v>
      </c>
      <c r="M83" s="34"/>
      <c r="N83" s="34" t="s">
        <v>2146</v>
      </c>
      <c r="O83" s="34" t="s">
        <v>2147</v>
      </c>
      <c r="P83" s="34"/>
      <c r="Q83" s="34"/>
      <c r="R83" s="34">
        <v>1</v>
      </c>
      <c r="S83" s="34"/>
      <c r="T83" s="34"/>
      <c r="U83" s="34"/>
      <c r="V83" s="34" t="s">
        <v>153</v>
      </c>
      <c r="W83" s="34" t="s">
        <v>387</v>
      </c>
      <c r="X83" s="34" t="s">
        <v>179</v>
      </c>
      <c r="Y83" s="34" t="s">
        <v>1865</v>
      </c>
      <c r="Z83" s="34" t="s">
        <v>156</v>
      </c>
      <c r="AA83" s="34" t="s">
        <v>2148</v>
      </c>
      <c r="AB83" s="209">
        <f>('Balance Sheet'!AB24)*$H$83*$J$83</f>
        <v>1650</v>
      </c>
      <c r="AC83" s="209">
        <f>('Balance Sheet'!AC24)*$H$83*$J$83</f>
        <v>1593</v>
      </c>
      <c r="AD83" s="209">
        <f>('Balance Sheet'!AD24)*$H$83*$J$83</f>
        <v>2963</v>
      </c>
      <c r="AE83" s="209">
        <f>('Balance Sheet'!AE24)*$H$83*$J$83</f>
        <v>3105</v>
      </c>
      <c r="AF83" s="209">
        <f>('Balance Sheet'!AF24)*$H$83*$J$83</f>
        <v>3105</v>
      </c>
      <c r="AG83" s="209">
        <f>('Balance Sheet'!AG24)*$H$83*$J$83</f>
        <v>2927</v>
      </c>
      <c r="AH83" s="209">
        <f>('Balance Sheet'!AH24)*$H$83*$J$83</f>
        <v>2910</v>
      </c>
      <c r="AI83" s="209">
        <f>('Balance Sheet'!AI24)*$H$83*$J$83</f>
        <v>2893</v>
      </c>
      <c r="AJ83" s="209">
        <f>('Balance Sheet'!AJ24)*$H$83*$J$83</f>
        <v>2876</v>
      </c>
      <c r="AK83" s="209">
        <f>('Balance Sheet'!AK24)*$H$83*$J$83</f>
        <v>2876</v>
      </c>
      <c r="AL83" s="209">
        <f>('Balance Sheet'!AL24)*$H$83*$J$83</f>
        <v>4770</v>
      </c>
      <c r="AM83" s="209">
        <f>('Balance Sheet'!AM24)*$H$83*$J$83</f>
        <v>4743</v>
      </c>
      <c r="AN83" s="209">
        <f>('Balance Sheet'!AN24)*$H$83*$J$83</f>
        <v>4718</v>
      </c>
      <c r="AO83" s="209">
        <f>('Balance Sheet'!AO24)*$H$83*$J$83</f>
        <v>4691</v>
      </c>
      <c r="AP83" s="209">
        <f>('Balance Sheet'!AP24)*$H$83*$J$83</f>
        <v>4691</v>
      </c>
      <c r="AQ83" s="209">
        <f>('Balance Sheet'!AQ24)*$H$83*$J$83</f>
        <v>6629</v>
      </c>
      <c r="AR83" s="209">
        <f>('Balance Sheet'!AR24)*$H$83*$J$83</f>
        <v>6779</v>
      </c>
      <c r="AS83" s="209">
        <f>('Balance Sheet'!AS24)*$H$83*$J$83</f>
        <v>9257</v>
      </c>
      <c r="AT83" s="209">
        <f>('Balance Sheet'!AT24)*$H$83*$J$83</f>
        <v>0</v>
      </c>
      <c r="AU83" s="209">
        <f>('Balance Sheet'!AU24)*$H$83*$J$83</f>
        <v>0</v>
      </c>
      <c r="AV83" s="209">
        <f>('Balance Sheet'!AV24)*$H$83*$J$83</f>
        <v>0</v>
      </c>
      <c r="AW83" s="209">
        <f>('Balance Sheet'!AW24)*$H$83*$J$83</f>
        <v>0</v>
      </c>
      <c r="AX83" s="209">
        <f>('Balance Sheet'!AX24)*$H$83*$J$83</f>
        <v>0</v>
      </c>
      <c r="AY83" s="209">
        <f>('Balance Sheet'!AY24)*$H$83*$J$83</f>
        <v>0</v>
      </c>
      <c r="AZ83" s="209">
        <f>('Balance Sheet'!AZ24)*$H$83*$J$83</f>
        <v>0</v>
      </c>
      <c r="BA83" s="209">
        <f>('Balance Sheet'!BA24)*$H$83*$J$83</f>
        <v>0</v>
      </c>
      <c r="BB83" s="209">
        <f>('Balance Sheet'!BB24)*$H$83*$J$83</f>
        <v>0</v>
      </c>
      <c r="BC83" s="209">
        <f>('Balance Sheet'!BC24)*$H$83*$J$83</f>
        <v>0</v>
      </c>
      <c r="BD83" s="209">
        <f>('Balance Sheet'!BD24)*$H$83*$J$83</f>
        <v>0</v>
      </c>
      <c r="BE83" s="210">
        <f>('Balance Sheet'!BE24)*$H$83*$J$83</f>
        <v>0</v>
      </c>
      <c r="BF83" s="210">
        <f>('Balance Sheet'!BF24)*$H$83*$J$83</f>
        <v>0</v>
      </c>
      <c r="BG83" s="210">
        <f>('Balance Sheet'!BG24)*$H$83*$J$83</f>
        <v>0</v>
      </c>
      <c r="BH83" s="210">
        <f>('Balance Sheet'!BH24)*$H$83*$J$83</f>
        <v>0</v>
      </c>
      <c r="BI83" s="210">
        <f>('Balance Sheet'!BI24)*$H$83*$J$83</f>
        <v>0</v>
      </c>
      <c r="BJ83" s="210">
        <f>('Balance Sheet'!BJ24)*$H$83*$J$83</f>
        <v>0</v>
      </c>
      <c r="BK83" s="210">
        <f>('Balance Sheet'!BK24)*$H$83*$J$83</f>
        <v>0</v>
      </c>
      <c r="BL83" s="210">
        <f>('Balance Sheet'!BL24)*$H$83*$J$83</f>
        <v>0</v>
      </c>
      <c r="BM83" s="210">
        <f>('Balance Sheet'!BM24)*$H$83*$J$83</f>
        <v>0</v>
      </c>
      <c r="BN83" s="210">
        <f>('Balance Sheet'!BN24)*$H$83*$J$83</f>
        <v>0</v>
      </c>
      <c r="BO83" s="210">
        <f>('Balance Sheet'!BO24)*$H$83*$J$83</f>
        <v>0</v>
      </c>
      <c r="BP83" s="210">
        <f>('Balance Sheet'!BP24)*$H$83*$J$83</f>
        <v>0</v>
      </c>
      <c r="BQ83" s="210">
        <f>('Balance Sheet'!BQ24)*$H$83*$J$83</f>
        <v>0</v>
      </c>
      <c r="BR83" s="210">
        <f>('Balance Sheet'!BR24)*$H$83*$J$83</f>
        <v>0</v>
      </c>
      <c r="BS83" s="210">
        <f>('Balance Sheet'!BS24)*$H$83*$J$83</f>
        <v>0</v>
      </c>
      <c r="BT83" s="210">
        <f>('Balance Sheet'!BT24)*$H$83*$J$83</f>
        <v>0</v>
      </c>
      <c r="BU83" s="209">
        <f>('Balance Sheet'!BU24)*$H$83*$J$83</f>
        <v>0</v>
      </c>
      <c r="BV83" s="209">
        <f>('Balance Sheet'!BV24)*$H$83*$J$83</f>
        <v>0</v>
      </c>
    </row>
    <row r="84" spans="1:74" ht="15" customHeight="1" outlineLevel="1">
      <c r="A84" s="34" t="s">
        <v>2149</v>
      </c>
      <c r="B84" s="34"/>
      <c r="C84" s="34"/>
      <c r="D84" s="34">
        <v>30</v>
      </c>
      <c r="E84" s="34">
        <v>1</v>
      </c>
      <c r="F84" s="34"/>
      <c r="G84" s="34"/>
      <c r="H84" s="34">
        <v>1</v>
      </c>
      <c r="I84" s="34"/>
      <c r="J84" s="34">
        <v>1</v>
      </c>
      <c r="K84" s="34"/>
      <c r="L84" s="34">
        <v>69</v>
      </c>
      <c r="M84" s="34"/>
      <c r="N84" s="34" t="s">
        <v>2150</v>
      </c>
      <c r="O84" s="34" t="s">
        <v>2151</v>
      </c>
      <c r="P84" s="34"/>
      <c r="Q84" s="34"/>
      <c r="R84" s="34">
        <v>1</v>
      </c>
      <c r="S84" s="34"/>
      <c r="T84" s="34"/>
      <c r="U84" s="34"/>
      <c r="V84" s="34" t="s">
        <v>153</v>
      </c>
      <c r="W84" s="34" t="s">
        <v>387</v>
      </c>
      <c r="X84" s="34" t="s">
        <v>179</v>
      </c>
      <c r="Y84" s="34" t="s">
        <v>1865</v>
      </c>
      <c r="Z84" s="34" t="s">
        <v>156</v>
      </c>
      <c r="AA84" s="34" t="s">
        <v>2152</v>
      </c>
      <c r="AB84" s="209">
        <f>('Balance Sheet'!AB25)*$H$84*$J$84</f>
        <v>5950</v>
      </c>
      <c r="AC84" s="209">
        <f>('Balance Sheet'!AC25)*$H$84*$J$84</f>
        <v>7261</v>
      </c>
      <c r="AD84" s="209">
        <f>('Balance Sheet'!AD25)*$H$84*$J$84</f>
        <v>6803</v>
      </c>
      <c r="AE84" s="209">
        <f>('Balance Sheet'!AE25)*$H$84*$J$84</f>
        <v>6575</v>
      </c>
      <c r="AF84" s="209">
        <f>('Balance Sheet'!AF25)*$H$84*$J$84</f>
        <v>6575</v>
      </c>
      <c r="AG84" s="209">
        <f>('Balance Sheet'!AG25)*$H$84*$J$84</f>
        <v>6202</v>
      </c>
      <c r="AH84" s="209">
        <f>('Balance Sheet'!AH25)*$H$84*$J$84</f>
        <v>6661</v>
      </c>
      <c r="AI84" s="209">
        <f>('Balance Sheet'!AI25)*$H$84*$J$84</f>
        <v>5980</v>
      </c>
      <c r="AJ84" s="209">
        <f>('Balance Sheet'!AJ25)*$H$84*$J$84</f>
        <v>5370</v>
      </c>
      <c r="AK84" s="209">
        <f>('Balance Sheet'!AK25)*$H$84*$J$84</f>
        <v>5370</v>
      </c>
      <c r="AL84" s="209">
        <f>('Balance Sheet'!AL25)*$H$84*$J$84</f>
        <v>14236</v>
      </c>
      <c r="AM84" s="209">
        <f>('Balance Sheet'!AM25)*$H$84*$J$84</f>
        <v>14010</v>
      </c>
      <c r="AN84" s="209">
        <f>('Balance Sheet'!AN25)*$H$84*$J$84</f>
        <v>12921</v>
      </c>
      <c r="AO84" s="209">
        <f>('Balance Sheet'!AO25)*$H$84*$J$84</f>
        <v>14108</v>
      </c>
      <c r="AP84" s="209">
        <f>('Balance Sheet'!AP25)*$H$84*$J$84</f>
        <v>14108</v>
      </c>
      <c r="AQ84" s="209">
        <f>('Balance Sheet'!AQ25)*$H$84*$J$84</f>
        <v>16244</v>
      </c>
      <c r="AR84" s="209">
        <f>('Balance Sheet'!AR25)*$H$84*$J$84</f>
        <v>14542</v>
      </c>
      <c r="AS84" s="209">
        <f>('Balance Sheet'!AS25)*$H$84*$J$84</f>
        <v>27119</v>
      </c>
      <c r="AT84" s="209">
        <f>('Balance Sheet'!AT25)*$H$84*$J$84</f>
        <v>27465</v>
      </c>
      <c r="AU84" s="209">
        <f>('Balance Sheet'!AU25)*$H$84*$J$84</f>
        <v>27465</v>
      </c>
      <c r="AV84" s="209">
        <f>('Balance Sheet'!AV25)*$H$84*$J$84</f>
        <v>51866</v>
      </c>
      <c r="AW84" s="209">
        <f>('Balance Sheet'!AW25)*$H$84*$J$84</f>
        <v>50684</v>
      </c>
      <c r="AX84" s="209">
        <f>('Balance Sheet'!AX25)*$H$84*$J$84</f>
        <v>67994</v>
      </c>
      <c r="AY84" s="209">
        <f>('Balance Sheet'!AY25)*$H$84*$J$84</f>
        <v>0</v>
      </c>
      <c r="AZ84" s="209">
        <f>('Balance Sheet'!AZ25)*$H$84*$J$84</f>
        <v>68276</v>
      </c>
      <c r="BA84" s="209">
        <f>('Balance Sheet'!BA25)*$H$84*$J$84</f>
        <v>0</v>
      </c>
      <c r="BB84" s="209">
        <f>('Balance Sheet'!BB25)*$H$84*$J$84</f>
        <v>0</v>
      </c>
      <c r="BC84" s="209">
        <f>('Balance Sheet'!BC25)*$H$84*$J$84</f>
        <v>0</v>
      </c>
      <c r="BD84" s="209">
        <f>('Balance Sheet'!BD25)*$H$84*$J$84</f>
        <v>0</v>
      </c>
      <c r="BE84" s="210">
        <f>('Balance Sheet'!BE25)*$H$84*$J$84</f>
        <v>0</v>
      </c>
      <c r="BF84" s="210">
        <f>('Balance Sheet'!BF25)*$H$84*$J$84</f>
        <v>0</v>
      </c>
      <c r="BG84" s="210">
        <f>('Balance Sheet'!BG25)*$H$84*$J$84</f>
        <v>0</v>
      </c>
      <c r="BH84" s="210">
        <f>('Balance Sheet'!BH25)*$H$84*$J$84</f>
        <v>0</v>
      </c>
      <c r="BI84" s="210">
        <f>('Balance Sheet'!BI25)*$H$84*$J$84</f>
        <v>0</v>
      </c>
      <c r="BJ84" s="210">
        <f>('Balance Sheet'!BJ25)*$H$84*$J$84</f>
        <v>0</v>
      </c>
      <c r="BK84" s="210">
        <f>('Balance Sheet'!BK25)*$H$84*$J$84</f>
        <v>0</v>
      </c>
      <c r="BL84" s="210">
        <f>('Balance Sheet'!BL25)*$H$84*$J$84</f>
        <v>0</v>
      </c>
      <c r="BM84" s="210">
        <f>('Balance Sheet'!BM25)*$H$84*$J$84</f>
        <v>0</v>
      </c>
      <c r="BN84" s="210">
        <f>('Balance Sheet'!BN25)*$H$84*$J$84</f>
        <v>0</v>
      </c>
      <c r="BO84" s="210">
        <f>('Balance Sheet'!BO25)*$H$84*$J$84</f>
        <v>0</v>
      </c>
      <c r="BP84" s="210">
        <f>('Balance Sheet'!BP25)*$H$84*$J$84</f>
        <v>0</v>
      </c>
      <c r="BQ84" s="210">
        <f>('Balance Sheet'!BQ25)*$H$84*$J$84</f>
        <v>0</v>
      </c>
      <c r="BR84" s="210">
        <f>('Balance Sheet'!BR25)*$H$84*$J$84</f>
        <v>0</v>
      </c>
      <c r="BS84" s="210">
        <f>('Balance Sheet'!BS25)*$H$84*$J$84</f>
        <v>0</v>
      </c>
      <c r="BT84" s="210">
        <f>('Balance Sheet'!BT25)*$H$84*$J$84</f>
        <v>0</v>
      </c>
      <c r="BU84" s="209">
        <f>('Balance Sheet'!BU25)*$H$84*$J$84</f>
        <v>0</v>
      </c>
      <c r="BV84" s="209">
        <f>('Balance Sheet'!BV25)*$H$84*$J$84</f>
        <v>0</v>
      </c>
    </row>
    <row r="85" spans="1:74" ht="15" customHeight="1" outlineLevel="1">
      <c r="A85" s="34" t="s">
        <v>2153</v>
      </c>
      <c r="B85" s="34"/>
      <c r="C85" s="34"/>
      <c r="D85" s="34">
        <v>30</v>
      </c>
      <c r="E85" s="34">
        <v>1</v>
      </c>
      <c r="F85" s="34"/>
      <c r="G85" s="34"/>
      <c r="H85" s="34"/>
      <c r="I85" s="34"/>
      <c r="J85" s="34">
        <v>1</v>
      </c>
      <c r="K85" s="34"/>
      <c r="L85" s="34">
        <v>70</v>
      </c>
      <c r="M85" s="34"/>
      <c r="N85" s="34" t="s">
        <v>2154</v>
      </c>
      <c r="O85" s="34" t="s">
        <v>2155</v>
      </c>
      <c r="P85" s="34"/>
      <c r="Q85" s="34"/>
      <c r="R85" s="34">
        <v>1</v>
      </c>
      <c r="S85" s="34"/>
      <c r="T85" s="34"/>
      <c r="U85" s="34"/>
      <c r="V85" s="34" t="s">
        <v>153</v>
      </c>
      <c r="W85" s="34" t="s">
        <v>387</v>
      </c>
      <c r="X85" s="34" t="s">
        <v>179</v>
      </c>
      <c r="Y85" s="34" t="s">
        <v>1865</v>
      </c>
      <c r="Z85" s="34" t="s">
        <v>156</v>
      </c>
      <c r="AA85" s="34" t="s">
        <v>2156</v>
      </c>
      <c r="AB85" s="209"/>
      <c r="AC85" s="209"/>
      <c r="AD85" s="209"/>
      <c r="AE85" s="209"/>
      <c r="AF85" s="209"/>
      <c r="AG85" s="209"/>
      <c r="AH85" s="209"/>
      <c r="AI85" s="209"/>
      <c r="AJ85" s="209"/>
      <c r="AK85" s="209"/>
      <c r="AL85" s="209"/>
      <c r="AM85" s="209"/>
      <c r="AN85" s="209"/>
      <c r="AO85" s="209"/>
      <c r="AP85" s="209"/>
      <c r="AQ85" s="209"/>
      <c r="AR85" s="209"/>
      <c r="AS85" s="209"/>
      <c r="AT85" s="209"/>
      <c r="AU85" s="209"/>
      <c r="AV85" s="209"/>
      <c r="AW85" s="209"/>
      <c r="AX85" s="209"/>
      <c r="AY85" s="209"/>
      <c r="AZ85" s="209"/>
      <c r="BA85" s="209"/>
      <c r="BB85" s="210"/>
      <c r="BC85" s="210"/>
      <c r="BD85" s="210"/>
      <c r="BE85" s="210"/>
      <c r="BF85" s="210"/>
      <c r="BG85" s="210"/>
      <c r="BH85" s="210"/>
      <c r="BI85" s="210"/>
      <c r="BJ85" s="210"/>
      <c r="BK85" s="210"/>
      <c r="BL85" s="210"/>
      <c r="BM85" s="210"/>
      <c r="BN85" s="210"/>
      <c r="BO85" s="210"/>
      <c r="BP85" s="210"/>
      <c r="BQ85" s="210"/>
      <c r="BR85" s="210"/>
      <c r="BS85" s="210"/>
      <c r="BT85" s="210"/>
      <c r="BU85" s="93"/>
      <c r="BV85" s="93"/>
    </row>
    <row r="86" spans="1:74" ht="15" customHeight="1" outlineLevel="1">
      <c r="A86" s="39" t="s">
        <v>2157</v>
      </c>
      <c r="B86" s="39"/>
      <c r="C86" s="39"/>
      <c r="D86" s="39">
        <v>6</v>
      </c>
      <c r="E86" s="39">
        <v>1</v>
      </c>
      <c r="F86" s="39"/>
      <c r="G86" s="39"/>
      <c r="H86" s="39"/>
      <c r="I86" s="39"/>
      <c r="J86" s="39">
        <v>1</v>
      </c>
      <c r="K86" s="39"/>
      <c r="L86" s="39">
        <v>30</v>
      </c>
      <c r="M86" s="39"/>
      <c r="N86" s="39" t="s">
        <v>2158</v>
      </c>
      <c r="O86" s="39" t="s">
        <v>2159</v>
      </c>
      <c r="P86" s="39"/>
      <c r="Q86" s="39"/>
      <c r="R86" s="39">
        <v>1</v>
      </c>
      <c r="S86" s="39"/>
      <c r="T86" s="39"/>
      <c r="U86" s="39"/>
      <c r="V86" s="39" t="s">
        <v>153</v>
      </c>
      <c r="W86" s="39" t="s">
        <v>387</v>
      </c>
      <c r="X86" s="39" t="s">
        <v>179</v>
      </c>
      <c r="Y86" s="39" t="s">
        <v>1865</v>
      </c>
      <c r="Z86" s="39" t="s">
        <v>156</v>
      </c>
      <c r="AA86" s="39" t="s">
        <v>2160</v>
      </c>
      <c r="AB86" s="211">
        <f t="shared" ref="AB86:BV86" si="19">AB84+AB85</f>
        <v>5950</v>
      </c>
      <c r="AC86" s="211">
        <f t="shared" si="19"/>
        <v>7261</v>
      </c>
      <c r="AD86" s="211">
        <f t="shared" si="19"/>
        <v>6803</v>
      </c>
      <c r="AE86" s="211">
        <f t="shared" si="19"/>
        <v>6575</v>
      </c>
      <c r="AF86" s="211">
        <f t="shared" si="19"/>
        <v>6575</v>
      </c>
      <c r="AG86" s="211">
        <f t="shared" si="19"/>
        <v>6202</v>
      </c>
      <c r="AH86" s="211">
        <f t="shared" si="19"/>
        <v>6661</v>
      </c>
      <c r="AI86" s="211">
        <f t="shared" si="19"/>
        <v>5980</v>
      </c>
      <c r="AJ86" s="211">
        <f t="shared" si="19"/>
        <v>5370</v>
      </c>
      <c r="AK86" s="211">
        <f t="shared" si="19"/>
        <v>5370</v>
      </c>
      <c r="AL86" s="211">
        <f t="shared" si="19"/>
        <v>14236</v>
      </c>
      <c r="AM86" s="211">
        <f t="shared" si="19"/>
        <v>14010</v>
      </c>
      <c r="AN86" s="211">
        <f t="shared" si="19"/>
        <v>12921</v>
      </c>
      <c r="AO86" s="211">
        <f t="shared" si="19"/>
        <v>14108</v>
      </c>
      <c r="AP86" s="211">
        <f t="shared" si="19"/>
        <v>14108</v>
      </c>
      <c r="AQ86" s="211">
        <f t="shared" si="19"/>
        <v>16244</v>
      </c>
      <c r="AR86" s="211">
        <f t="shared" si="19"/>
        <v>14542</v>
      </c>
      <c r="AS86" s="211">
        <f t="shared" si="19"/>
        <v>27119</v>
      </c>
      <c r="AT86" s="211">
        <f t="shared" si="19"/>
        <v>27465</v>
      </c>
      <c r="AU86" s="211">
        <f t="shared" si="19"/>
        <v>27465</v>
      </c>
      <c r="AV86" s="211">
        <f t="shared" si="19"/>
        <v>51866</v>
      </c>
      <c r="AW86" s="211">
        <f t="shared" si="19"/>
        <v>50684</v>
      </c>
      <c r="AX86" s="211">
        <f t="shared" si="19"/>
        <v>67994</v>
      </c>
      <c r="AY86" s="211">
        <f t="shared" si="19"/>
        <v>0</v>
      </c>
      <c r="AZ86" s="211">
        <f t="shared" si="19"/>
        <v>68276</v>
      </c>
      <c r="BA86" s="211">
        <f t="shared" si="19"/>
        <v>0</v>
      </c>
      <c r="BB86" s="211">
        <f t="shared" si="19"/>
        <v>0</v>
      </c>
      <c r="BC86" s="211">
        <f t="shared" si="19"/>
        <v>0</v>
      </c>
      <c r="BD86" s="211">
        <f t="shared" si="19"/>
        <v>0</v>
      </c>
      <c r="BE86" s="212">
        <f t="shared" si="19"/>
        <v>0</v>
      </c>
      <c r="BF86" s="212">
        <f t="shared" si="19"/>
        <v>0</v>
      </c>
      <c r="BG86" s="212">
        <f t="shared" si="19"/>
        <v>0</v>
      </c>
      <c r="BH86" s="212">
        <f t="shared" si="19"/>
        <v>0</v>
      </c>
      <c r="BI86" s="212">
        <f t="shared" si="19"/>
        <v>0</v>
      </c>
      <c r="BJ86" s="212">
        <f t="shared" si="19"/>
        <v>0</v>
      </c>
      <c r="BK86" s="212">
        <f t="shared" si="19"/>
        <v>0</v>
      </c>
      <c r="BL86" s="212">
        <f t="shared" si="19"/>
        <v>0</v>
      </c>
      <c r="BM86" s="212">
        <f t="shared" si="19"/>
        <v>0</v>
      </c>
      <c r="BN86" s="212">
        <f t="shared" si="19"/>
        <v>0</v>
      </c>
      <c r="BO86" s="212">
        <f t="shared" si="19"/>
        <v>0</v>
      </c>
      <c r="BP86" s="212">
        <f t="shared" si="19"/>
        <v>0</v>
      </c>
      <c r="BQ86" s="212">
        <f t="shared" si="19"/>
        <v>0</v>
      </c>
      <c r="BR86" s="212">
        <f t="shared" si="19"/>
        <v>0</v>
      </c>
      <c r="BS86" s="212">
        <f t="shared" si="19"/>
        <v>0</v>
      </c>
      <c r="BT86" s="212">
        <f t="shared" si="19"/>
        <v>0</v>
      </c>
      <c r="BU86" s="211">
        <f t="shared" si="19"/>
        <v>0</v>
      </c>
      <c r="BV86" s="211">
        <f t="shared" si="19"/>
        <v>0</v>
      </c>
    </row>
    <row r="87" spans="1:74" ht="15" customHeight="1" outlineLevel="1">
      <c r="A87" s="34" t="s">
        <v>2161</v>
      </c>
      <c r="B87" s="34"/>
      <c r="C87" s="34"/>
      <c r="D87" s="34">
        <v>6</v>
      </c>
      <c r="E87" s="34">
        <v>1</v>
      </c>
      <c r="F87" s="34"/>
      <c r="G87" s="34"/>
      <c r="H87" s="34">
        <v>1</v>
      </c>
      <c r="I87" s="34"/>
      <c r="J87" s="34">
        <v>1</v>
      </c>
      <c r="K87" s="34"/>
      <c r="L87" s="34">
        <v>31</v>
      </c>
      <c r="M87" s="34"/>
      <c r="N87" s="34" t="s">
        <v>2162</v>
      </c>
      <c r="O87" s="34" t="s">
        <v>2163</v>
      </c>
      <c r="P87" s="34"/>
      <c r="Q87" s="34"/>
      <c r="R87" s="34">
        <v>1</v>
      </c>
      <c r="S87" s="34"/>
      <c r="T87" s="34"/>
      <c r="U87" s="34"/>
      <c r="V87" s="34" t="s">
        <v>153</v>
      </c>
      <c r="W87" s="34" t="s">
        <v>387</v>
      </c>
      <c r="X87" s="34" t="s">
        <v>179</v>
      </c>
      <c r="Y87" s="34" t="s">
        <v>1865</v>
      </c>
      <c r="Z87" s="34" t="s">
        <v>156</v>
      </c>
      <c r="AA87" s="34" t="s">
        <v>892</v>
      </c>
      <c r="AB87" s="209">
        <f>('Balance Sheet'!AB26)*$H$87*$J$87</f>
        <v>29289</v>
      </c>
      <c r="AC87" s="209">
        <f>('Balance Sheet'!AC26)*$H$87*$J$87</f>
        <v>33661</v>
      </c>
      <c r="AD87" s="209">
        <f>('Balance Sheet'!AD26)*$H$87*$J$87</f>
        <v>40677</v>
      </c>
      <c r="AE87" s="209">
        <f>('Balance Sheet'!AE26)*$H$87*$J$87</f>
        <v>41933</v>
      </c>
      <c r="AF87" s="209">
        <f>('Balance Sheet'!AF26)*$H$87*$J$87</f>
        <v>41933</v>
      </c>
      <c r="AG87" s="209">
        <f>('Balance Sheet'!AG26)*$H$87*$J$87</f>
        <v>32174</v>
      </c>
      <c r="AH87" s="209">
        <f>('Balance Sheet'!AH26)*$H$87*$J$87</f>
        <v>82109</v>
      </c>
      <c r="AI87" s="209">
        <f>('Balance Sheet'!AI26)*$H$87*$J$87</f>
        <v>81645</v>
      </c>
      <c r="AJ87" s="209">
        <f>('Balance Sheet'!AJ26)*$H$87*$J$87</f>
        <v>81645</v>
      </c>
      <c r="AK87" s="209">
        <f>('Balance Sheet'!AK26)*$H$87*$J$87</f>
        <v>81645</v>
      </c>
      <c r="AL87" s="209">
        <f>('Balance Sheet'!AL26)*$H$87*$J$87</f>
        <v>114214</v>
      </c>
      <c r="AM87" s="209">
        <f>('Balance Sheet'!AM26)*$H$87*$J$87</f>
        <v>121353</v>
      </c>
      <c r="AN87" s="209">
        <f>('Balance Sheet'!AN26)*$H$87*$J$87</f>
        <v>122540</v>
      </c>
      <c r="AO87" s="209">
        <f>('Balance Sheet'!AO26)*$H$87*$J$87</f>
        <v>125420</v>
      </c>
      <c r="AP87" s="209">
        <f>('Balance Sheet'!AP26)*$H$87*$J$87</f>
        <v>125420</v>
      </c>
      <c r="AQ87" s="209">
        <f>('Balance Sheet'!AQ26)*$H$87*$J$87</f>
        <v>129539</v>
      </c>
      <c r="AR87" s="209">
        <f>('Balance Sheet'!AR26)*$H$87*$J$87</f>
        <v>130196</v>
      </c>
      <c r="AS87" s="209">
        <f>('Balance Sheet'!AS26)*$H$87*$J$87</f>
        <v>162683</v>
      </c>
      <c r="AT87" s="209">
        <f>('Balance Sheet'!AT26)*$H$87*$J$87</f>
        <v>162149</v>
      </c>
      <c r="AU87" s="209">
        <f>('Balance Sheet'!AU26)*$H$87*$J$87</f>
        <v>162149</v>
      </c>
      <c r="AV87" s="209">
        <f>('Balance Sheet'!AV26)*$H$87*$J$87</f>
        <v>207373</v>
      </c>
      <c r="AW87" s="209">
        <f>('Balance Sheet'!AW26)*$H$87*$J$87</f>
        <v>203729</v>
      </c>
      <c r="AX87" s="209">
        <f>('Balance Sheet'!AX26)*$H$87*$J$87</f>
        <v>244261</v>
      </c>
      <c r="AY87" s="209">
        <f>('Balance Sheet'!AY26)*$H$87*$J$87</f>
        <v>0</v>
      </c>
      <c r="AZ87" s="209">
        <f>('Balance Sheet'!AZ26)*$H$87*$J$87</f>
        <v>264935</v>
      </c>
      <c r="BA87" s="209">
        <f>('Balance Sheet'!BA26)*$H$87*$J$87</f>
        <v>0</v>
      </c>
      <c r="BB87" s="209">
        <f>('Balance Sheet'!BB26)*$H$87*$J$87</f>
        <v>0</v>
      </c>
      <c r="BC87" s="209">
        <f>('Balance Sheet'!BC26)*$H$87*$J$87</f>
        <v>0</v>
      </c>
      <c r="BD87" s="209">
        <f>('Balance Sheet'!BD26)*$H$87*$J$87</f>
        <v>0</v>
      </c>
      <c r="BE87" s="210">
        <f>('Balance Sheet'!BE26)*$H$87*$J$87</f>
        <v>0</v>
      </c>
      <c r="BF87" s="210">
        <f>('Balance Sheet'!BF26)*$H$87*$J$87</f>
        <v>0</v>
      </c>
      <c r="BG87" s="210">
        <f>('Balance Sheet'!BG26)*$H$87*$J$87</f>
        <v>0</v>
      </c>
      <c r="BH87" s="210">
        <f>('Balance Sheet'!BH26)*$H$87*$J$87</f>
        <v>0</v>
      </c>
      <c r="BI87" s="210">
        <f>('Balance Sheet'!BI26)*$H$87*$J$87</f>
        <v>0</v>
      </c>
      <c r="BJ87" s="210">
        <f>('Balance Sheet'!BJ26)*$H$87*$J$87</f>
        <v>0</v>
      </c>
      <c r="BK87" s="210">
        <f>('Balance Sheet'!BK26)*$H$87*$J$87</f>
        <v>0</v>
      </c>
      <c r="BL87" s="210">
        <f>('Balance Sheet'!BL26)*$H$87*$J$87</f>
        <v>0</v>
      </c>
      <c r="BM87" s="210">
        <f>('Balance Sheet'!BM26)*$H$87*$J$87</f>
        <v>0</v>
      </c>
      <c r="BN87" s="210">
        <f>('Balance Sheet'!BN26)*$H$87*$J$87</f>
        <v>0</v>
      </c>
      <c r="BO87" s="210">
        <f>('Balance Sheet'!BO26)*$H$87*$J$87</f>
        <v>0</v>
      </c>
      <c r="BP87" s="210">
        <f>('Balance Sheet'!BP26)*$H$87*$J$87</f>
        <v>0</v>
      </c>
      <c r="BQ87" s="210">
        <f>('Balance Sheet'!BQ26)*$H$87*$J$87</f>
        <v>0</v>
      </c>
      <c r="BR87" s="210">
        <f>('Balance Sheet'!BR26)*$H$87*$J$87</f>
        <v>0</v>
      </c>
      <c r="BS87" s="210">
        <f>('Balance Sheet'!BS26)*$H$87*$J$87</f>
        <v>0</v>
      </c>
      <c r="BT87" s="210">
        <f>('Balance Sheet'!BT26)*$H$87*$J$87</f>
        <v>0</v>
      </c>
      <c r="BU87" s="209">
        <f>('Balance Sheet'!BU26)*$H$87*$J$87</f>
        <v>0</v>
      </c>
      <c r="BV87" s="209">
        <f>('Balance Sheet'!BV26)*$H$87*$J$87</f>
        <v>0</v>
      </c>
    </row>
    <row r="88" spans="1:74" ht="15" customHeight="1" outlineLevel="1">
      <c r="A88" s="34" t="s">
        <v>2164</v>
      </c>
      <c r="B88" s="34"/>
      <c r="C88" s="34"/>
      <c r="D88" s="34">
        <v>6</v>
      </c>
      <c r="E88" s="34">
        <v>1</v>
      </c>
      <c r="F88" s="34"/>
      <c r="G88" s="34"/>
      <c r="H88" s="34"/>
      <c r="I88" s="34"/>
      <c r="J88" s="34">
        <v>1</v>
      </c>
      <c r="K88" s="34"/>
      <c r="L88" s="34">
        <v>32</v>
      </c>
      <c r="M88" s="34"/>
      <c r="N88" s="34" t="s">
        <v>2165</v>
      </c>
      <c r="O88" s="34" t="s">
        <v>2166</v>
      </c>
      <c r="P88" s="34"/>
      <c r="Q88" s="34"/>
      <c r="R88" s="34">
        <v>1</v>
      </c>
      <c r="S88" s="34"/>
      <c r="T88" s="34"/>
      <c r="U88" s="34"/>
      <c r="V88" s="34" t="s">
        <v>153</v>
      </c>
      <c r="W88" s="34" t="s">
        <v>387</v>
      </c>
      <c r="X88" s="34" t="s">
        <v>179</v>
      </c>
      <c r="Y88" s="34" t="s">
        <v>1865</v>
      </c>
      <c r="Z88" s="34" t="s">
        <v>156</v>
      </c>
      <c r="AA88" s="34" t="s">
        <v>2167</v>
      </c>
      <c r="AB88" s="209"/>
      <c r="AC88" s="209"/>
      <c r="AD88" s="209"/>
      <c r="AE88" s="209"/>
      <c r="AF88" s="209"/>
      <c r="AG88" s="209"/>
      <c r="AH88" s="209"/>
      <c r="AI88" s="209"/>
      <c r="AJ88" s="209"/>
      <c r="AK88" s="209"/>
      <c r="AL88" s="209"/>
      <c r="AM88" s="209"/>
      <c r="AN88" s="209"/>
      <c r="AO88" s="209"/>
      <c r="AP88" s="209"/>
      <c r="AQ88" s="209"/>
      <c r="AR88" s="209"/>
      <c r="AS88" s="209"/>
      <c r="AT88" s="209"/>
      <c r="AU88" s="209"/>
      <c r="AV88" s="209"/>
      <c r="AW88" s="209"/>
      <c r="AX88" s="209"/>
      <c r="AY88" s="209"/>
      <c r="AZ88" s="209"/>
      <c r="BA88" s="209"/>
      <c r="BB88" s="210"/>
      <c r="BC88" s="210"/>
      <c r="BD88" s="210"/>
      <c r="BE88" s="210"/>
      <c r="BF88" s="210"/>
      <c r="BG88" s="210"/>
      <c r="BH88" s="210"/>
      <c r="BI88" s="210"/>
      <c r="BJ88" s="210"/>
      <c r="BK88" s="210"/>
      <c r="BL88" s="210"/>
      <c r="BM88" s="210"/>
      <c r="BN88" s="210"/>
      <c r="BO88" s="210"/>
      <c r="BP88" s="210"/>
      <c r="BQ88" s="210"/>
      <c r="BR88" s="210"/>
      <c r="BS88" s="210"/>
      <c r="BT88" s="210"/>
      <c r="BU88" s="93"/>
      <c r="BV88" s="93"/>
    </row>
    <row r="89" spans="1:74" ht="15" customHeight="1" outlineLevel="1">
      <c r="A89" s="34" t="s">
        <v>2168</v>
      </c>
      <c r="B89" s="34"/>
      <c r="C89" s="34"/>
      <c r="D89" s="34">
        <v>6</v>
      </c>
      <c r="E89" s="34">
        <v>1</v>
      </c>
      <c r="F89" s="34"/>
      <c r="G89" s="34"/>
      <c r="H89" s="34"/>
      <c r="I89" s="34"/>
      <c r="J89" s="34">
        <v>1</v>
      </c>
      <c r="K89" s="34"/>
      <c r="L89" s="34">
        <v>33</v>
      </c>
      <c r="M89" s="34"/>
      <c r="N89" s="34" t="s">
        <v>2169</v>
      </c>
      <c r="O89" s="34" t="s">
        <v>2170</v>
      </c>
      <c r="P89" s="34"/>
      <c r="Q89" s="34"/>
      <c r="R89" s="34">
        <v>1</v>
      </c>
      <c r="S89" s="34"/>
      <c r="T89" s="34"/>
      <c r="U89" s="34"/>
      <c r="V89" s="34" t="s">
        <v>153</v>
      </c>
      <c r="W89" s="34" t="s">
        <v>387</v>
      </c>
      <c r="X89" s="34" t="s">
        <v>179</v>
      </c>
      <c r="Y89" s="34" t="s">
        <v>1865</v>
      </c>
      <c r="Z89" s="34" t="s">
        <v>156</v>
      </c>
      <c r="AA89" s="34" t="s">
        <v>2171</v>
      </c>
      <c r="AB89" s="209"/>
      <c r="AC89" s="209"/>
      <c r="AD89" s="209"/>
      <c r="AE89" s="209"/>
      <c r="AF89" s="209"/>
      <c r="AG89" s="209"/>
      <c r="AH89" s="209"/>
      <c r="AI89" s="209"/>
      <c r="AJ89" s="209"/>
      <c r="AK89" s="209"/>
      <c r="AL89" s="209"/>
      <c r="AM89" s="209"/>
      <c r="AN89" s="209"/>
      <c r="AO89" s="209"/>
      <c r="AP89" s="209"/>
      <c r="AQ89" s="209"/>
      <c r="AR89" s="209"/>
      <c r="AS89" s="209"/>
      <c r="AT89" s="209"/>
      <c r="AU89" s="209"/>
      <c r="AV89" s="209"/>
      <c r="AW89" s="209"/>
      <c r="AX89" s="209"/>
      <c r="AY89" s="209"/>
      <c r="AZ89" s="209"/>
      <c r="BA89" s="209"/>
      <c r="BB89" s="210"/>
      <c r="BC89" s="210"/>
      <c r="BD89" s="210"/>
      <c r="BE89" s="210"/>
      <c r="BF89" s="210"/>
      <c r="BG89" s="210"/>
      <c r="BH89" s="210"/>
      <c r="BI89" s="210"/>
      <c r="BJ89" s="210"/>
      <c r="BK89" s="210"/>
      <c r="BL89" s="210"/>
      <c r="BM89" s="210"/>
      <c r="BN89" s="210"/>
      <c r="BO89" s="210"/>
      <c r="BP89" s="210"/>
      <c r="BQ89" s="210"/>
      <c r="BR89" s="210"/>
      <c r="BS89" s="210"/>
      <c r="BT89" s="210"/>
      <c r="BU89" s="93"/>
      <c r="BV89" s="93"/>
    </row>
    <row r="90" spans="1:74" ht="15" customHeight="1" outlineLevel="1">
      <c r="A90" s="34" t="s">
        <v>2172</v>
      </c>
      <c r="B90" s="34"/>
      <c r="C90" s="34"/>
      <c r="D90" s="34">
        <v>6</v>
      </c>
      <c r="E90" s="34">
        <v>1</v>
      </c>
      <c r="F90" s="34"/>
      <c r="G90" s="34"/>
      <c r="H90" s="34">
        <v>1</v>
      </c>
      <c r="I90" s="34"/>
      <c r="J90" s="34">
        <v>1</v>
      </c>
      <c r="K90" s="34"/>
      <c r="L90" s="34">
        <v>34</v>
      </c>
      <c r="M90" s="34"/>
      <c r="N90" s="34" t="s">
        <v>2094</v>
      </c>
      <c r="O90" s="34" t="s">
        <v>2173</v>
      </c>
      <c r="P90" s="34"/>
      <c r="Q90" s="34"/>
      <c r="R90" s="34">
        <v>1</v>
      </c>
      <c r="S90" s="34"/>
      <c r="T90" s="34"/>
      <c r="U90" s="34"/>
      <c r="V90" s="34" t="s">
        <v>153</v>
      </c>
      <c r="W90" s="34" t="s">
        <v>387</v>
      </c>
      <c r="X90" s="34" t="s">
        <v>179</v>
      </c>
      <c r="Y90" s="34" t="s">
        <v>1865</v>
      </c>
      <c r="Z90" s="34" t="s">
        <v>156</v>
      </c>
      <c r="AA90" s="34" t="s">
        <v>2096</v>
      </c>
      <c r="AB90" s="209">
        <f>('Balance Sheet'!AB20)*$H$90*$J$90</f>
        <v>3190</v>
      </c>
      <c r="AC90" s="209">
        <f>('Balance Sheet'!AC20)*$H$90*$J$90</f>
        <v>9241</v>
      </c>
      <c r="AD90" s="209">
        <f>('Balance Sheet'!AD20)*$H$90*$J$90</f>
        <v>11285</v>
      </c>
      <c r="AE90" s="209">
        <f>('Balance Sheet'!AE20)*$H$90*$J$90</f>
        <v>14611</v>
      </c>
      <c r="AF90" s="209">
        <f>('Balance Sheet'!AF20)*$H$90*$J$90</f>
        <v>14611</v>
      </c>
      <c r="AG90" s="209">
        <f>('Balance Sheet'!AG20)*$H$90*$J$90</f>
        <v>27105</v>
      </c>
      <c r="AH90" s="209">
        <f>('Balance Sheet'!AH20)*$H$90*$J$90</f>
        <v>27555</v>
      </c>
      <c r="AI90" s="209">
        <f>('Balance Sheet'!AI20)*$H$90*$J$90</f>
        <v>36091</v>
      </c>
      <c r="AJ90" s="209">
        <f>('Balance Sheet'!AJ20)*$H$90*$J$90</f>
        <v>29392</v>
      </c>
      <c r="AK90" s="209">
        <f>('Balance Sheet'!AK20)*$H$90*$J$90</f>
        <v>29392</v>
      </c>
      <c r="AL90" s="209">
        <f>('Balance Sheet'!AL20)*$H$90*$J$90</f>
        <v>25775</v>
      </c>
      <c r="AM90" s="209">
        <f>('Balance Sheet'!AM20)*$H$90*$J$90</f>
        <v>37758</v>
      </c>
      <c r="AN90" s="209">
        <f>('Balance Sheet'!AN20)*$H$90*$J$90</f>
        <v>34331</v>
      </c>
      <c r="AO90" s="209">
        <f>('Balance Sheet'!AO20)*$H$90*$J$90</f>
        <v>31452</v>
      </c>
      <c r="AP90" s="209">
        <f>('Balance Sheet'!AP20)*$H$90*$J$90</f>
        <v>31452</v>
      </c>
      <c r="AQ90" s="209">
        <f>('Balance Sheet'!AQ20)*$H$90*$J$90</f>
        <v>30888</v>
      </c>
      <c r="AR90" s="209">
        <f>('Balance Sheet'!AR20)*$H$90*$J$90</f>
        <v>33049</v>
      </c>
      <c r="AS90" s="209">
        <f>('Balance Sheet'!AS20)*$H$90*$J$90</f>
        <v>34855</v>
      </c>
      <c r="AT90" s="209">
        <f>('Balance Sheet'!AT20)*$H$90*$J$90</f>
        <v>38192</v>
      </c>
      <c r="AU90" s="209">
        <f>('Balance Sheet'!AU20)*$H$90*$J$90</f>
        <v>38192</v>
      </c>
      <c r="AV90" s="209">
        <f>('Balance Sheet'!AV20)*$H$90*$J$90</f>
        <v>115286</v>
      </c>
      <c r="AW90" s="209">
        <f>('Balance Sheet'!AW20)*$H$90*$J$90</f>
        <v>132467</v>
      </c>
      <c r="AX90" s="209">
        <f>('Balance Sheet'!AX20)*$H$90*$J$90</f>
        <v>137000</v>
      </c>
      <c r="AY90" s="209">
        <f>('Balance Sheet'!AY20)*$H$90*$J$90</f>
        <v>0</v>
      </c>
      <c r="AZ90" s="209">
        <f>('Balance Sheet'!AZ20)*$H$90*$J$90</f>
        <v>157090</v>
      </c>
      <c r="BA90" s="209">
        <f>('Balance Sheet'!BA20)*$H$90*$J$90</f>
        <v>0</v>
      </c>
      <c r="BB90" s="209">
        <f>('Balance Sheet'!BB20)*$H$90*$J$90</f>
        <v>0</v>
      </c>
      <c r="BC90" s="209">
        <f>('Balance Sheet'!BC20)*$H$90*$J$90</f>
        <v>0</v>
      </c>
      <c r="BD90" s="209">
        <f>('Balance Sheet'!BD20)*$H$90*$J$90</f>
        <v>0</v>
      </c>
      <c r="BE90" s="210">
        <f>('Balance Sheet'!BE20)*$H$90*$J$90</f>
        <v>0</v>
      </c>
      <c r="BF90" s="210">
        <f>('Balance Sheet'!BF20)*$H$90*$J$90</f>
        <v>0</v>
      </c>
      <c r="BG90" s="210">
        <f>('Balance Sheet'!BG20)*$H$90*$J$90</f>
        <v>0</v>
      </c>
      <c r="BH90" s="210">
        <f>('Balance Sheet'!BH20)*$H$90*$J$90</f>
        <v>0</v>
      </c>
      <c r="BI90" s="210">
        <f>('Balance Sheet'!BI20)*$H$90*$J$90</f>
        <v>0</v>
      </c>
      <c r="BJ90" s="210">
        <f>('Balance Sheet'!BJ20)*$H$90*$J$90</f>
        <v>0</v>
      </c>
      <c r="BK90" s="210">
        <f>('Balance Sheet'!BK20)*$H$90*$J$90</f>
        <v>0</v>
      </c>
      <c r="BL90" s="210">
        <f>('Balance Sheet'!BL20)*$H$90*$J$90</f>
        <v>0</v>
      </c>
      <c r="BM90" s="210">
        <f>('Balance Sheet'!BM20)*$H$90*$J$90</f>
        <v>0</v>
      </c>
      <c r="BN90" s="210">
        <f>('Balance Sheet'!BN20)*$H$90*$J$90</f>
        <v>0</v>
      </c>
      <c r="BO90" s="210">
        <f>('Balance Sheet'!BO20)*$H$90*$J$90</f>
        <v>0</v>
      </c>
      <c r="BP90" s="210">
        <f>('Balance Sheet'!BP20)*$H$90*$J$90</f>
        <v>0</v>
      </c>
      <c r="BQ90" s="210">
        <f>('Balance Sheet'!BQ20)*$H$90*$J$90</f>
        <v>0</v>
      </c>
      <c r="BR90" s="210">
        <f>('Balance Sheet'!BR20)*$H$90*$J$90</f>
        <v>0</v>
      </c>
      <c r="BS90" s="210">
        <f>('Balance Sheet'!BS20)*$H$90*$J$90</f>
        <v>0</v>
      </c>
      <c r="BT90" s="210">
        <f>('Balance Sheet'!BT20)*$H$90*$J$90</f>
        <v>0</v>
      </c>
      <c r="BU90" s="209">
        <f>('Balance Sheet'!BU20)*$H$90*$J$90</f>
        <v>0</v>
      </c>
      <c r="BV90" s="209">
        <f>('Balance Sheet'!BV20)*$H$90*$J$90</f>
        <v>0</v>
      </c>
    </row>
    <row r="91" spans="1:74" ht="15" customHeight="1" outlineLevel="1">
      <c r="A91" s="34" t="s">
        <v>2174</v>
      </c>
      <c r="B91" s="34"/>
      <c r="C91" s="34"/>
      <c r="D91" s="34">
        <v>6</v>
      </c>
      <c r="E91" s="34">
        <v>1</v>
      </c>
      <c r="F91" s="34"/>
      <c r="G91" s="34"/>
      <c r="H91" s="34">
        <v>1</v>
      </c>
      <c r="I91" s="34"/>
      <c r="J91" s="34">
        <v>1</v>
      </c>
      <c r="K91" s="34"/>
      <c r="L91" s="34">
        <v>35</v>
      </c>
      <c r="M91" s="34"/>
      <c r="N91" s="34" t="s">
        <v>2175</v>
      </c>
      <c r="O91" s="34" t="s">
        <v>2176</v>
      </c>
      <c r="P91" s="34"/>
      <c r="Q91" s="34"/>
      <c r="R91" s="34">
        <v>1</v>
      </c>
      <c r="S91" s="34"/>
      <c r="T91" s="34"/>
      <c r="U91" s="34"/>
      <c r="V91" s="34" t="s">
        <v>153</v>
      </c>
      <c r="W91" s="34" t="s">
        <v>387</v>
      </c>
      <c r="X91" s="34" t="s">
        <v>179</v>
      </c>
      <c r="Y91" s="34" t="s">
        <v>1865</v>
      </c>
      <c r="Z91" s="34" t="s">
        <v>156</v>
      </c>
      <c r="AA91" s="34" t="s">
        <v>2177</v>
      </c>
      <c r="AB91" s="209">
        <f>('Balance Sheet'!AB22)*$H$91*$J$91</f>
        <v>24443</v>
      </c>
      <c r="AC91" s="209">
        <f>('Balance Sheet'!AC22)*$H$91*$J$91</f>
        <v>26076</v>
      </c>
      <c r="AD91" s="209">
        <f>('Balance Sheet'!AD22)*$H$91*$J$91</f>
        <v>25864</v>
      </c>
      <c r="AE91" s="209">
        <f>('Balance Sheet'!AE22)*$H$91*$J$91</f>
        <v>33877</v>
      </c>
      <c r="AF91" s="209">
        <f>('Balance Sheet'!AF22)*$H$91*$J$91</f>
        <v>33877</v>
      </c>
      <c r="AG91" s="209">
        <f>('Balance Sheet'!AG22)*$H$91*$J$91</f>
        <v>64768</v>
      </c>
      <c r="AH91" s="209">
        <f>('Balance Sheet'!AH22)*$H$91*$J$91</f>
        <v>68180</v>
      </c>
      <c r="AI91" s="209">
        <f>('Balance Sheet'!AI22)*$H$91*$J$91</f>
        <v>79235</v>
      </c>
      <c r="AJ91" s="209">
        <f>('Balance Sheet'!AJ22)*$H$91*$J$91</f>
        <v>91461</v>
      </c>
      <c r="AK91" s="209">
        <f>('Balance Sheet'!AK22)*$H$91*$J$91</f>
        <v>91461</v>
      </c>
      <c r="AL91" s="209">
        <f>('Balance Sheet'!AL22)*$H$91*$J$91</f>
        <v>117100</v>
      </c>
      <c r="AM91" s="209">
        <f>('Balance Sheet'!AM22)*$H$91*$J$91</f>
        <v>119674</v>
      </c>
      <c r="AN91" s="209">
        <f>('Balance Sheet'!AN22)*$H$91*$J$91</f>
        <v>120065</v>
      </c>
      <c r="AO91" s="209">
        <f>('Balance Sheet'!AO22)*$H$91*$J$91</f>
        <v>120368</v>
      </c>
      <c r="AP91" s="209">
        <f>('Balance Sheet'!AP22)*$H$91*$J$91</f>
        <v>120368</v>
      </c>
      <c r="AQ91" s="209">
        <f>('Balance Sheet'!AQ22)*$H$91*$J$91</f>
        <v>118971</v>
      </c>
      <c r="AR91" s="209">
        <f>('Balance Sheet'!AR22)*$H$91*$J$91</f>
        <v>126850</v>
      </c>
      <c r="AS91" s="209">
        <f>('Balance Sheet'!AS22)*$H$91*$J$91</f>
        <v>129505</v>
      </c>
      <c r="AT91" s="209">
        <f>('Balance Sheet'!AT22)*$H$91*$J$91</f>
        <v>139700</v>
      </c>
      <c r="AU91" s="209">
        <f>('Balance Sheet'!AU22)*$H$91*$J$91</f>
        <v>139700</v>
      </c>
      <c r="AV91" s="209">
        <f>('Balance Sheet'!AV22)*$H$91*$J$91</f>
        <v>82553</v>
      </c>
      <c r="AW91" s="209">
        <f>('Balance Sheet'!AW22)*$H$91*$J$91</f>
        <v>86823</v>
      </c>
      <c r="AX91" s="209">
        <f>('Balance Sheet'!AX22)*$H$91*$J$91</f>
        <v>90831</v>
      </c>
      <c r="AY91" s="209">
        <f>('Balance Sheet'!AY22)*$H$91*$J$91</f>
        <v>0</v>
      </c>
      <c r="AZ91" s="209">
        <f>('Balance Sheet'!AZ22)*$H$91*$J$91</f>
        <v>84454</v>
      </c>
      <c r="BA91" s="209">
        <f>('Balance Sheet'!BA22)*$H$91*$J$91</f>
        <v>0</v>
      </c>
      <c r="BB91" s="209">
        <f>('Balance Sheet'!BB22)*$H$91*$J$91</f>
        <v>0</v>
      </c>
      <c r="BC91" s="209">
        <f>('Balance Sheet'!BC22)*$H$91*$J$91</f>
        <v>0</v>
      </c>
      <c r="BD91" s="209">
        <f>('Balance Sheet'!BD22)*$H$91*$J$91</f>
        <v>0</v>
      </c>
      <c r="BE91" s="210">
        <f>('Balance Sheet'!BE22)*$H$91*$J$91</f>
        <v>0</v>
      </c>
      <c r="BF91" s="210">
        <f>('Balance Sheet'!BF22)*$H$91*$J$91</f>
        <v>0</v>
      </c>
      <c r="BG91" s="210">
        <f>('Balance Sheet'!BG22)*$H$91*$J$91</f>
        <v>0</v>
      </c>
      <c r="BH91" s="210">
        <f>('Balance Sheet'!BH22)*$H$91*$J$91</f>
        <v>0</v>
      </c>
      <c r="BI91" s="210">
        <f>('Balance Sheet'!BI22)*$H$91*$J$91</f>
        <v>0</v>
      </c>
      <c r="BJ91" s="210">
        <f>('Balance Sheet'!BJ22)*$H$91*$J$91</f>
        <v>0</v>
      </c>
      <c r="BK91" s="210">
        <f>('Balance Sheet'!BK22)*$H$91*$J$91</f>
        <v>0</v>
      </c>
      <c r="BL91" s="210">
        <f>('Balance Sheet'!BL22)*$H$91*$J$91</f>
        <v>0</v>
      </c>
      <c r="BM91" s="210">
        <f>('Balance Sheet'!BM22)*$H$91*$J$91</f>
        <v>0</v>
      </c>
      <c r="BN91" s="210">
        <f>('Balance Sheet'!BN22)*$H$91*$J$91</f>
        <v>0</v>
      </c>
      <c r="BO91" s="210">
        <f>('Balance Sheet'!BO22)*$H$91*$J$91</f>
        <v>0</v>
      </c>
      <c r="BP91" s="210">
        <f>('Balance Sheet'!BP22)*$H$91*$J$91</f>
        <v>0</v>
      </c>
      <c r="BQ91" s="210">
        <f>('Balance Sheet'!BQ22)*$H$91*$J$91</f>
        <v>0</v>
      </c>
      <c r="BR91" s="210">
        <f>('Balance Sheet'!BR22)*$H$91*$J$91</f>
        <v>0</v>
      </c>
      <c r="BS91" s="210">
        <f>('Balance Sheet'!BS22)*$H$91*$J$91</f>
        <v>0</v>
      </c>
      <c r="BT91" s="210">
        <f>('Balance Sheet'!BT22)*$H$91*$J$91</f>
        <v>0</v>
      </c>
      <c r="BU91" s="209">
        <f>('Balance Sheet'!BU22)*$H$91*$J$91</f>
        <v>0</v>
      </c>
      <c r="BV91" s="209">
        <f>('Balance Sheet'!BV22)*$H$91*$J$91</f>
        <v>0</v>
      </c>
    </row>
    <row r="92" spans="1:74" ht="15" customHeight="1" outlineLevel="1">
      <c r="A92" s="34" t="s">
        <v>2178</v>
      </c>
      <c r="B92" s="34"/>
      <c r="C92" s="34"/>
      <c r="D92" s="34">
        <v>6</v>
      </c>
      <c r="E92" s="34">
        <v>1</v>
      </c>
      <c r="F92" s="34"/>
      <c r="G92" s="34"/>
      <c r="H92" s="34"/>
      <c r="I92" s="34"/>
      <c r="J92" s="34">
        <v>1</v>
      </c>
      <c r="K92" s="34"/>
      <c r="L92" s="34">
        <v>36</v>
      </c>
      <c r="M92" s="34"/>
      <c r="N92" s="34" t="s">
        <v>2179</v>
      </c>
      <c r="O92" s="34" t="s">
        <v>2180</v>
      </c>
      <c r="P92" s="34"/>
      <c r="Q92" s="34"/>
      <c r="R92" s="34">
        <v>1</v>
      </c>
      <c r="S92" s="34"/>
      <c r="T92" s="34"/>
      <c r="U92" s="34"/>
      <c r="V92" s="34" t="s">
        <v>153</v>
      </c>
      <c r="W92" s="34" t="s">
        <v>387</v>
      </c>
      <c r="X92" s="34" t="s">
        <v>179</v>
      </c>
      <c r="Y92" s="34" t="s">
        <v>1865</v>
      </c>
      <c r="Z92" s="34" t="s">
        <v>156</v>
      </c>
      <c r="AA92" s="34" t="s">
        <v>2181</v>
      </c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10"/>
      <c r="BC92" s="210"/>
      <c r="BD92" s="210"/>
      <c r="BE92" s="210"/>
      <c r="BF92" s="210"/>
      <c r="BG92" s="210"/>
      <c r="BH92" s="210"/>
      <c r="BI92" s="210"/>
      <c r="BJ92" s="210"/>
      <c r="BK92" s="210"/>
      <c r="BL92" s="210"/>
      <c r="BM92" s="210"/>
      <c r="BN92" s="210"/>
      <c r="BO92" s="210"/>
      <c r="BP92" s="210"/>
      <c r="BQ92" s="210"/>
      <c r="BR92" s="210"/>
      <c r="BS92" s="210"/>
      <c r="BT92" s="210"/>
      <c r="BU92" s="93"/>
      <c r="BV92" s="93"/>
    </row>
    <row r="93" spans="1:74" ht="15" customHeight="1" outlineLevel="1">
      <c r="A93" s="34" t="s">
        <v>2182</v>
      </c>
      <c r="B93" s="34"/>
      <c r="C93" s="34"/>
      <c r="D93" s="34">
        <v>6</v>
      </c>
      <c r="E93" s="34">
        <v>1</v>
      </c>
      <c r="F93" s="34"/>
      <c r="G93" s="34"/>
      <c r="H93" s="34"/>
      <c r="I93" s="34"/>
      <c r="J93" s="34">
        <v>1</v>
      </c>
      <c r="K93" s="34"/>
      <c r="L93" s="34">
        <v>37</v>
      </c>
      <c r="M93" s="34"/>
      <c r="N93" s="34" t="s">
        <v>2002</v>
      </c>
      <c r="O93" s="34" t="s">
        <v>2183</v>
      </c>
      <c r="P93" s="34"/>
      <c r="Q93" s="34"/>
      <c r="R93" s="34">
        <v>1</v>
      </c>
      <c r="S93" s="34"/>
      <c r="T93" s="34"/>
      <c r="U93" s="34"/>
      <c r="V93" s="34" t="s">
        <v>153</v>
      </c>
      <c r="W93" s="34" t="s">
        <v>387</v>
      </c>
      <c r="X93" s="34" t="s">
        <v>179</v>
      </c>
      <c r="Y93" s="34" t="s">
        <v>1865</v>
      </c>
      <c r="Z93" s="34" t="s">
        <v>156</v>
      </c>
      <c r="AA93" s="34" t="s">
        <v>2004</v>
      </c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10"/>
      <c r="BC93" s="210"/>
      <c r="BD93" s="210"/>
      <c r="BE93" s="210"/>
      <c r="BF93" s="210"/>
      <c r="BG93" s="210"/>
      <c r="BH93" s="210"/>
      <c r="BI93" s="210"/>
      <c r="BJ93" s="210"/>
      <c r="BK93" s="210"/>
      <c r="BL93" s="210"/>
      <c r="BM93" s="210"/>
      <c r="BN93" s="210"/>
      <c r="BO93" s="210"/>
      <c r="BP93" s="210"/>
      <c r="BQ93" s="210"/>
      <c r="BR93" s="210"/>
      <c r="BS93" s="210"/>
      <c r="BT93" s="210"/>
      <c r="BU93" s="93"/>
      <c r="BV93" s="93"/>
    </row>
    <row r="94" spans="1:74" ht="15" customHeight="1" outlineLevel="1">
      <c r="A94" s="34" t="s">
        <v>2184</v>
      </c>
      <c r="B94" s="34"/>
      <c r="C94" s="34"/>
      <c r="D94" s="34">
        <v>6</v>
      </c>
      <c r="E94" s="34">
        <v>1</v>
      </c>
      <c r="F94" s="34"/>
      <c r="G94" s="34"/>
      <c r="H94" s="34"/>
      <c r="I94" s="34"/>
      <c r="J94" s="34">
        <v>1</v>
      </c>
      <c r="K94" s="34"/>
      <c r="L94" s="34">
        <v>38</v>
      </c>
      <c r="M94" s="34"/>
      <c r="N94" s="34" t="s">
        <v>2106</v>
      </c>
      <c r="O94" s="34" t="s">
        <v>2185</v>
      </c>
      <c r="P94" s="34"/>
      <c r="Q94" s="34"/>
      <c r="R94" s="34">
        <v>1</v>
      </c>
      <c r="S94" s="34"/>
      <c r="T94" s="34"/>
      <c r="U94" s="34"/>
      <c r="V94" s="34" t="s">
        <v>153</v>
      </c>
      <c r="W94" s="34" t="s">
        <v>387</v>
      </c>
      <c r="X94" s="34" t="s">
        <v>179</v>
      </c>
      <c r="Y94" s="34" t="s">
        <v>1865</v>
      </c>
      <c r="Z94" s="34" t="s">
        <v>156</v>
      </c>
      <c r="AA94" s="34" t="s">
        <v>2108</v>
      </c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10"/>
      <c r="BC94" s="210"/>
      <c r="BD94" s="210"/>
      <c r="BE94" s="210"/>
      <c r="BF94" s="210"/>
      <c r="BG94" s="210"/>
      <c r="BH94" s="210"/>
      <c r="BI94" s="210"/>
      <c r="BJ94" s="210"/>
      <c r="BK94" s="210"/>
      <c r="BL94" s="210"/>
      <c r="BM94" s="210"/>
      <c r="BN94" s="210"/>
      <c r="BO94" s="210"/>
      <c r="BP94" s="210"/>
      <c r="BQ94" s="210"/>
      <c r="BR94" s="210"/>
      <c r="BS94" s="210"/>
      <c r="BT94" s="210"/>
      <c r="BU94" s="93"/>
      <c r="BV94" s="93"/>
    </row>
    <row r="95" spans="1:74" ht="15" customHeight="1" outlineLevel="1">
      <c r="A95" s="34" t="s">
        <v>2186</v>
      </c>
      <c r="B95" s="34"/>
      <c r="C95" s="34"/>
      <c r="D95" s="34">
        <v>6</v>
      </c>
      <c r="E95" s="34">
        <v>1</v>
      </c>
      <c r="F95" s="34"/>
      <c r="G95" s="34"/>
      <c r="H95" s="34">
        <v>1</v>
      </c>
      <c r="I95" s="34"/>
      <c r="J95" s="34">
        <v>1</v>
      </c>
      <c r="K95" s="34"/>
      <c r="L95" s="34">
        <v>39</v>
      </c>
      <c r="M95" s="34"/>
      <c r="N95" s="34" t="s">
        <v>2187</v>
      </c>
      <c r="O95" s="34" t="s">
        <v>2188</v>
      </c>
      <c r="P95" s="34"/>
      <c r="Q95" s="34"/>
      <c r="R95" s="34">
        <v>1</v>
      </c>
      <c r="S95" s="34"/>
      <c r="T95" s="34"/>
      <c r="U95" s="34"/>
      <c r="V95" s="34" t="s">
        <v>153</v>
      </c>
      <c r="W95" s="34" t="s">
        <v>387</v>
      </c>
      <c r="X95" s="34" t="s">
        <v>179</v>
      </c>
      <c r="Y95" s="34" t="s">
        <v>1865</v>
      </c>
      <c r="Z95" s="34" t="s">
        <v>156</v>
      </c>
      <c r="AA95" s="34" t="s">
        <v>2189</v>
      </c>
      <c r="AB95" s="209">
        <f>('Balance Sheet'!AB21)*$H$95*$J$95</f>
        <v>2409</v>
      </c>
      <c r="AC95" s="209">
        <f>('Balance Sheet'!AC21)*$H$95*$J$95</f>
        <v>4535</v>
      </c>
      <c r="AD95" s="209">
        <f>('Balance Sheet'!AD21)*$H$95*$J$95</f>
        <v>3177</v>
      </c>
      <c r="AE95" s="209">
        <f>('Balance Sheet'!AE21)*$H$95*$J$95</f>
        <v>4085</v>
      </c>
      <c r="AF95" s="209">
        <f>('Balance Sheet'!AF21)*$H$95*$J$95</f>
        <v>4085</v>
      </c>
      <c r="AG95" s="209">
        <f>('Balance Sheet'!AG21)*$H$95*$J$95</f>
        <v>4020</v>
      </c>
      <c r="AH95" s="209">
        <f>('Balance Sheet'!AH21)*$H$95*$J$95</f>
        <v>6924</v>
      </c>
      <c r="AI95" s="209">
        <f>('Balance Sheet'!AI21)*$H$95*$J$95</f>
        <v>8351</v>
      </c>
      <c r="AJ95" s="209">
        <f>('Balance Sheet'!AJ21)*$H$95*$J$95</f>
        <v>5837</v>
      </c>
      <c r="AK95" s="209">
        <f>('Balance Sheet'!AK21)*$H$95*$J$95</f>
        <v>5837</v>
      </c>
      <c r="AL95" s="209">
        <f>('Balance Sheet'!AL21)*$H$95*$J$95</f>
        <v>4996</v>
      </c>
      <c r="AM95" s="209">
        <f>('Balance Sheet'!AM21)*$H$95*$J$95</f>
        <v>6138</v>
      </c>
      <c r="AN95" s="209">
        <f>('Balance Sheet'!AN21)*$H$95*$J$95</f>
        <v>7864</v>
      </c>
      <c r="AO95" s="209">
        <f>('Balance Sheet'!AO21)*$H$95*$J$95</f>
        <v>8703</v>
      </c>
      <c r="AP95" s="209">
        <f>('Balance Sheet'!AP21)*$H$95*$J$95</f>
        <v>8703</v>
      </c>
      <c r="AQ95" s="209">
        <f>('Balance Sheet'!AQ21)*$H$95*$J$95</f>
        <v>11127</v>
      </c>
      <c r="AR95" s="209">
        <f>('Balance Sheet'!AR21)*$H$95*$J$95</f>
        <v>13173</v>
      </c>
      <c r="AS95" s="209">
        <f>('Balance Sheet'!AS21)*$H$95*$J$95</f>
        <v>14750</v>
      </c>
      <c r="AT95" s="209">
        <f>('Balance Sheet'!AT21)*$H$95*$J$95</f>
        <v>26274</v>
      </c>
      <c r="AU95" s="209">
        <f>('Balance Sheet'!AU21)*$H$95*$J$95</f>
        <v>26274</v>
      </c>
      <c r="AV95" s="209">
        <f>('Balance Sheet'!AV21)*$H$95*$J$95</f>
        <v>23931</v>
      </c>
      <c r="AW95" s="209">
        <f>('Balance Sheet'!AW21)*$H$95*$J$95</f>
        <v>26156</v>
      </c>
      <c r="AX95" s="209">
        <f>('Balance Sheet'!AX21)*$H$95*$J$95</f>
        <v>25363</v>
      </c>
      <c r="AY95" s="209">
        <f>('Balance Sheet'!AY21)*$H$95*$J$95</f>
        <v>0</v>
      </c>
      <c r="AZ95" s="209">
        <f>('Balance Sheet'!AZ21)*$H$95*$J$95</f>
        <v>28018</v>
      </c>
      <c r="BA95" s="209">
        <f>('Balance Sheet'!BA21)*$H$95*$J$95</f>
        <v>0</v>
      </c>
      <c r="BB95" s="209">
        <f>('Balance Sheet'!BB21)*$H$95*$J$95</f>
        <v>0</v>
      </c>
      <c r="BC95" s="209">
        <f>('Balance Sheet'!BC21)*$H$95*$J$95</f>
        <v>0</v>
      </c>
      <c r="BD95" s="209">
        <f>('Balance Sheet'!BD21)*$H$95*$J$95</f>
        <v>0</v>
      </c>
      <c r="BE95" s="210">
        <f>('Balance Sheet'!BE21)*$H$95*$J$95</f>
        <v>0</v>
      </c>
      <c r="BF95" s="210">
        <f>('Balance Sheet'!BF21)*$H$95*$J$95</f>
        <v>0</v>
      </c>
      <c r="BG95" s="210">
        <f>('Balance Sheet'!BG21)*$H$95*$J$95</f>
        <v>0</v>
      </c>
      <c r="BH95" s="210">
        <f>('Balance Sheet'!BH21)*$H$95*$J$95</f>
        <v>0</v>
      </c>
      <c r="BI95" s="210">
        <f>('Balance Sheet'!BI21)*$H$95*$J$95</f>
        <v>0</v>
      </c>
      <c r="BJ95" s="210">
        <f>('Balance Sheet'!BJ21)*$H$95*$J$95</f>
        <v>0</v>
      </c>
      <c r="BK95" s="210">
        <f>('Balance Sheet'!BK21)*$H$95*$J$95</f>
        <v>0</v>
      </c>
      <c r="BL95" s="210">
        <f>('Balance Sheet'!BL21)*$H$95*$J$95</f>
        <v>0</v>
      </c>
      <c r="BM95" s="210">
        <f>('Balance Sheet'!BM21)*$H$95*$J$95</f>
        <v>0</v>
      </c>
      <c r="BN95" s="210">
        <f>('Balance Sheet'!BN21)*$H$95*$J$95</f>
        <v>0</v>
      </c>
      <c r="BO95" s="210">
        <f>('Balance Sheet'!BO21)*$H$95*$J$95</f>
        <v>0</v>
      </c>
      <c r="BP95" s="210">
        <f>('Balance Sheet'!BP21)*$H$95*$J$95</f>
        <v>0</v>
      </c>
      <c r="BQ95" s="210">
        <f>('Balance Sheet'!BQ21)*$H$95*$J$95</f>
        <v>0</v>
      </c>
      <c r="BR95" s="210">
        <f>('Balance Sheet'!BR21)*$H$95*$J$95</f>
        <v>0</v>
      </c>
      <c r="BS95" s="210">
        <f>('Balance Sheet'!BS21)*$H$95*$J$95</f>
        <v>0</v>
      </c>
      <c r="BT95" s="210">
        <f>('Balance Sheet'!BT21)*$H$95*$J$95</f>
        <v>0</v>
      </c>
      <c r="BU95" s="209">
        <f>('Balance Sheet'!BU21)*$H$95*$J$95</f>
        <v>0</v>
      </c>
      <c r="BV95" s="209">
        <f>('Balance Sheet'!BV21)*$H$95*$J$95</f>
        <v>0</v>
      </c>
    </row>
    <row r="96" spans="1:74" ht="15" customHeight="1" outlineLevel="1">
      <c r="A96" s="34" t="s">
        <v>2190</v>
      </c>
      <c r="B96" s="34"/>
      <c r="C96" s="34"/>
      <c r="D96" s="34">
        <v>6</v>
      </c>
      <c r="E96" s="34">
        <v>1</v>
      </c>
      <c r="F96" s="34"/>
      <c r="G96" s="34"/>
      <c r="H96" s="34"/>
      <c r="I96" s="34"/>
      <c r="J96" s="34">
        <v>1</v>
      </c>
      <c r="K96" s="34"/>
      <c r="L96" s="34">
        <v>40</v>
      </c>
      <c r="M96" s="34"/>
      <c r="N96" s="34" t="s">
        <v>2191</v>
      </c>
      <c r="O96" s="34" t="s">
        <v>2192</v>
      </c>
      <c r="P96" s="34"/>
      <c r="Q96" s="34"/>
      <c r="R96" s="34">
        <v>1</v>
      </c>
      <c r="S96" s="34"/>
      <c r="T96" s="34"/>
      <c r="U96" s="34"/>
      <c r="V96" s="34" t="s">
        <v>153</v>
      </c>
      <c r="W96" s="34" t="s">
        <v>387</v>
      </c>
      <c r="X96" s="34" t="s">
        <v>179</v>
      </c>
      <c r="Y96" s="34" t="s">
        <v>1865</v>
      </c>
      <c r="Z96" s="34" t="s">
        <v>156</v>
      </c>
      <c r="AA96" s="34" t="s">
        <v>2193</v>
      </c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10"/>
      <c r="BC96" s="210"/>
      <c r="BD96" s="210"/>
      <c r="BE96" s="210"/>
      <c r="BF96" s="210"/>
      <c r="BG96" s="210"/>
      <c r="BH96" s="210"/>
      <c r="BI96" s="210"/>
      <c r="BJ96" s="210"/>
      <c r="BK96" s="210"/>
      <c r="BL96" s="210"/>
      <c r="BM96" s="210"/>
      <c r="BN96" s="210"/>
      <c r="BO96" s="210"/>
      <c r="BP96" s="210"/>
      <c r="BQ96" s="210"/>
      <c r="BR96" s="210"/>
      <c r="BS96" s="210"/>
      <c r="BT96" s="210"/>
      <c r="BU96" s="93"/>
      <c r="BV96" s="93"/>
    </row>
    <row r="97" spans="1:74" ht="15" customHeight="1" outlineLevel="1">
      <c r="A97" s="39" t="s">
        <v>2194</v>
      </c>
      <c r="B97" s="39"/>
      <c r="C97" s="39"/>
      <c r="D97" s="39">
        <v>4</v>
      </c>
      <c r="E97" s="39">
        <v>1</v>
      </c>
      <c r="F97" s="39"/>
      <c r="G97" s="39"/>
      <c r="H97" s="39"/>
      <c r="I97" s="39"/>
      <c r="J97" s="39">
        <v>1</v>
      </c>
      <c r="K97" s="39"/>
      <c r="L97" s="39">
        <v>6</v>
      </c>
      <c r="M97" s="39"/>
      <c r="N97" s="39" t="s">
        <v>2195</v>
      </c>
      <c r="O97" s="39" t="s">
        <v>2196</v>
      </c>
      <c r="P97" s="39"/>
      <c r="Q97" s="39"/>
      <c r="R97" s="39">
        <v>1</v>
      </c>
      <c r="S97" s="39"/>
      <c r="T97" s="39"/>
      <c r="U97" s="39"/>
      <c r="V97" s="39" t="s">
        <v>153</v>
      </c>
      <c r="W97" s="39" t="s">
        <v>387</v>
      </c>
      <c r="X97" s="39" t="s">
        <v>179</v>
      </c>
      <c r="Y97" s="39" t="s">
        <v>1865</v>
      </c>
      <c r="Z97" s="39" t="s">
        <v>156</v>
      </c>
      <c r="AA97" s="39" t="s">
        <v>2197</v>
      </c>
      <c r="AB97" s="211">
        <f t="shared" ref="AB97:BV97" si="20">AB82+AB83+AB86+AB87+AB88+AB89+AB90+AB91+AB92+AB93+AB94+AB95+AB96</f>
        <v>73669</v>
      </c>
      <c r="AC97" s="211">
        <f t="shared" si="20"/>
        <v>90928</v>
      </c>
      <c r="AD97" s="211">
        <f t="shared" si="20"/>
        <v>99797</v>
      </c>
      <c r="AE97" s="211">
        <f t="shared" si="20"/>
        <v>113325</v>
      </c>
      <c r="AF97" s="211">
        <f t="shared" si="20"/>
        <v>113325</v>
      </c>
      <c r="AG97" s="211">
        <f t="shared" si="20"/>
        <v>147163</v>
      </c>
      <c r="AH97" s="211">
        <f t="shared" si="20"/>
        <v>205767</v>
      </c>
      <c r="AI97" s="211">
        <f t="shared" si="20"/>
        <v>228039</v>
      </c>
      <c r="AJ97" s="211">
        <f t="shared" si="20"/>
        <v>230210</v>
      </c>
      <c r="AK97" s="211">
        <f t="shared" si="20"/>
        <v>230210</v>
      </c>
      <c r="AL97" s="211">
        <f t="shared" si="20"/>
        <v>296882</v>
      </c>
      <c r="AM97" s="211">
        <f t="shared" si="20"/>
        <v>320076</v>
      </c>
      <c r="AN97" s="211">
        <f t="shared" si="20"/>
        <v>322338</v>
      </c>
      <c r="AO97" s="211">
        <f t="shared" si="20"/>
        <v>324948</v>
      </c>
      <c r="AP97" s="211">
        <f t="shared" si="20"/>
        <v>324948</v>
      </c>
      <c r="AQ97" s="211">
        <f t="shared" si="20"/>
        <v>357320</v>
      </c>
      <c r="AR97" s="211">
        <f t="shared" si="20"/>
        <v>374176</v>
      </c>
      <c r="AS97" s="211">
        <f t="shared" si="20"/>
        <v>443142</v>
      </c>
      <c r="AT97" s="211">
        <f t="shared" si="20"/>
        <v>460269</v>
      </c>
      <c r="AU97" s="211">
        <f t="shared" si="20"/>
        <v>460269</v>
      </c>
      <c r="AV97" s="211">
        <f t="shared" si="20"/>
        <v>559668</v>
      </c>
      <c r="AW97" s="211">
        <f t="shared" si="20"/>
        <v>586884</v>
      </c>
      <c r="AX97" s="211">
        <f t="shared" si="20"/>
        <v>656263</v>
      </c>
      <c r="AY97" s="211">
        <f t="shared" si="20"/>
        <v>0</v>
      </c>
      <c r="AZ97" s="211">
        <f t="shared" si="20"/>
        <v>694803</v>
      </c>
      <c r="BA97" s="211">
        <f t="shared" si="20"/>
        <v>0</v>
      </c>
      <c r="BB97" s="211">
        <f t="shared" si="20"/>
        <v>0</v>
      </c>
      <c r="BC97" s="211">
        <f t="shared" si="20"/>
        <v>0</v>
      </c>
      <c r="BD97" s="211">
        <f t="shared" si="20"/>
        <v>0</v>
      </c>
      <c r="BE97" s="212">
        <f t="shared" si="20"/>
        <v>0</v>
      </c>
      <c r="BF97" s="212">
        <f t="shared" si="20"/>
        <v>0</v>
      </c>
      <c r="BG97" s="212">
        <f t="shared" si="20"/>
        <v>0</v>
      </c>
      <c r="BH97" s="212">
        <f t="shared" si="20"/>
        <v>0</v>
      </c>
      <c r="BI97" s="212">
        <f t="shared" si="20"/>
        <v>0</v>
      </c>
      <c r="BJ97" s="212">
        <f t="shared" si="20"/>
        <v>0</v>
      </c>
      <c r="BK97" s="212">
        <f t="shared" si="20"/>
        <v>0</v>
      </c>
      <c r="BL97" s="212">
        <f t="shared" si="20"/>
        <v>0</v>
      </c>
      <c r="BM97" s="212">
        <f t="shared" si="20"/>
        <v>0</v>
      </c>
      <c r="BN97" s="212">
        <f t="shared" si="20"/>
        <v>0</v>
      </c>
      <c r="BO97" s="212">
        <f t="shared" si="20"/>
        <v>0</v>
      </c>
      <c r="BP97" s="212">
        <f t="shared" si="20"/>
        <v>0</v>
      </c>
      <c r="BQ97" s="212">
        <f t="shared" si="20"/>
        <v>0</v>
      </c>
      <c r="BR97" s="212">
        <f t="shared" si="20"/>
        <v>0</v>
      </c>
      <c r="BS97" s="212">
        <f t="shared" si="20"/>
        <v>0</v>
      </c>
      <c r="BT97" s="212">
        <f t="shared" si="20"/>
        <v>0</v>
      </c>
      <c r="BU97" s="211">
        <f t="shared" si="20"/>
        <v>0</v>
      </c>
      <c r="BV97" s="211">
        <f t="shared" si="20"/>
        <v>0</v>
      </c>
    </row>
    <row r="98" spans="1:74" ht="15" customHeight="1">
      <c r="A98" s="39" t="s">
        <v>2198</v>
      </c>
      <c r="B98" s="39"/>
      <c r="C98" s="39"/>
      <c r="D98" s="39"/>
      <c r="E98" s="39">
        <v>1</v>
      </c>
      <c r="F98" s="39"/>
      <c r="G98" s="39"/>
      <c r="H98" s="39"/>
      <c r="I98" s="39"/>
      <c r="J98" s="39">
        <v>1</v>
      </c>
      <c r="K98" s="39"/>
      <c r="L98" s="39">
        <v>4</v>
      </c>
      <c r="M98" s="39"/>
      <c r="N98" s="39" t="s">
        <v>2199</v>
      </c>
      <c r="O98" s="39" t="s">
        <v>2200</v>
      </c>
      <c r="P98" s="39"/>
      <c r="Q98" s="39"/>
      <c r="R98" s="39">
        <v>1</v>
      </c>
      <c r="S98" s="39"/>
      <c r="T98" s="39"/>
      <c r="U98" s="39"/>
      <c r="V98" s="39" t="s">
        <v>153</v>
      </c>
      <c r="W98" s="39" t="s">
        <v>387</v>
      </c>
      <c r="X98" s="39" t="s">
        <v>179</v>
      </c>
      <c r="Y98" s="39" t="s">
        <v>1865</v>
      </c>
      <c r="Z98" s="39" t="s">
        <v>156</v>
      </c>
      <c r="AA98" s="39" t="s">
        <v>2201</v>
      </c>
      <c r="AB98" s="211">
        <f t="shared" ref="AB98:BV98" si="21">AB79+AB97</f>
        <v>161193</v>
      </c>
      <c r="AC98" s="211">
        <f t="shared" si="21"/>
        <v>232342</v>
      </c>
      <c r="AD98" s="211">
        <f t="shared" si="21"/>
        <v>269993</v>
      </c>
      <c r="AE98" s="211">
        <f t="shared" si="21"/>
        <v>255434</v>
      </c>
      <c r="AF98" s="211">
        <f t="shared" si="21"/>
        <v>255434</v>
      </c>
      <c r="AG98" s="211">
        <f t="shared" si="21"/>
        <v>282060</v>
      </c>
      <c r="AH98" s="211">
        <f t="shared" si="21"/>
        <v>327758</v>
      </c>
      <c r="AI98" s="211">
        <f t="shared" si="21"/>
        <v>364671</v>
      </c>
      <c r="AJ98" s="211">
        <f t="shared" si="21"/>
        <v>364245</v>
      </c>
      <c r="AK98" s="211">
        <f t="shared" si="21"/>
        <v>364245</v>
      </c>
      <c r="AL98" s="211">
        <f t="shared" si="21"/>
        <v>409970</v>
      </c>
      <c r="AM98" s="211">
        <f t="shared" si="21"/>
        <v>456402</v>
      </c>
      <c r="AN98" s="211">
        <f t="shared" si="21"/>
        <v>490866</v>
      </c>
      <c r="AO98" s="211">
        <f t="shared" si="21"/>
        <v>506812</v>
      </c>
      <c r="AP98" s="211">
        <f t="shared" si="21"/>
        <v>506812</v>
      </c>
      <c r="AQ98" s="211">
        <f t="shared" si="21"/>
        <v>543714</v>
      </c>
      <c r="AR98" s="211">
        <f t="shared" si="21"/>
        <v>578824</v>
      </c>
      <c r="AS98" s="211">
        <f t="shared" si="21"/>
        <v>711432</v>
      </c>
      <c r="AT98" s="211">
        <f t="shared" si="21"/>
        <v>717124</v>
      </c>
      <c r="AU98" s="211">
        <f t="shared" si="21"/>
        <v>717124</v>
      </c>
      <c r="AV98" s="211">
        <f t="shared" si="21"/>
        <v>796662</v>
      </c>
      <c r="AW98" s="211">
        <f t="shared" si="21"/>
        <v>824767</v>
      </c>
      <c r="AX98" s="211">
        <f t="shared" si="21"/>
        <v>917943</v>
      </c>
      <c r="AY98" s="211">
        <f t="shared" si="21"/>
        <v>0</v>
      </c>
      <c r="AZ98" s="211">
        <f t="shared" si="21"/>
        <v>965076</v>
      </c>
      <c r="BA98" s="211">
        <f t="shared" si="21"/>
        <v>0</v>
      </c>
      <c r="BB98" s="211">
        <f t="shared" si="21"/>
        <v>0</v>
      </c>
      <c r="BC98" s="211">
        <f t="shared" si="21"/>
        <v>0</v>
      </c>
      <c r="BD98" s="211">
        <f t="shared" si="21"/>
        <v>0</v>
      </c>
      <c r="BE98" s="212">
        <f t="shared" si="21"/>
        <v>0</v>
      </c>
      <c r="BF98" s="212">
        <f t="shared" si="21"/>
        <v>0</v>
      </c>
      <c r="BG98" s="212">
        <f t="shared" si="21"/>
        <v>0</v>
      </c>
      <c r="BH98" s="212">
        <f t="shared" si="21"/>
        <v>0</v>
      </c>
      <c r="BI98" s="212">
        <f t="shared" si="21"/>
        <v>0</v>
      </c>
      <c r="BJ98" s="212">
        <f t="shared" si="21"/>
        <v>0</v>
      </c>
      <c r="BK98" s="212">
        <f t="shared" si="21"/>
        <v>0</v>
      </c>
      <c r="BL98" s="212">
        <f t="shared" si="21"/>
        <v>0</v>
      </c>
      <c r="BM98" s="212">
        <f t="shared" si="21"/>
        <v>0</v>
      </c>
      <c r="BN98" s="212">
        <f t="shared" si="21"/>
        <v>0</v>
      </c>
      <c r="BO98" s="212">
        <f t="shared" si="21"/>
        <v>0</v>
      </c>
      <c r="BP98" s="212">
        <f t="shared" si="21"/>
        <v>0</v>
      </c>
      <c r="BQ98" s="212">
        <f t="shared" si="21"/>
        <v>0</v>
      </c>
      <c r="BR98" s="212">
        <f t="shared" si="21"/>
        <v>0</v>
      </c>
      <c r="BS98" s="212">
        <f t="shared" si="21"/>
        <v>0</v>
      </c>
      <c r="BT98" s="212">
        <f t="shared" si="21"/>
        <v>0</v>
      </c>
      <c r="BU98" s="211">
        <f t="shared" si="21"/>
        <v>0</v>
      </c>
      <c r="BV98" s="211">
        <f t="shared" si="21"/>
        <v>0</v>
      </c>
    </row>
    <row r="99" spans="1:74" ht="15" customHeight="1">
      <c r="A99" s="39" t="s">
        <v>2202</v>
      </c>
      <c r="B99" s="39"/>
      <c r="C99" s="39"/>
      <c r="D99" s="39"/>
      <c r="E99" s="39">
        <v>1</v>
      </c>
      <c r="F99" s="39"/>
      <c r="G99" s="39"/>
      <c r="H99" s="39"/>
      <c r="I99" s="39"/>
      <c r="J99" s="39"/>
      <c r="K99" s="39"/>
      <c r="L99" s="39">
        <v>3</v>
      </c>
      <c r="M99" s="39"/>
      <c r="N99" s="39" t="s">
        <v>2203</v>
      </c>
      <c r="O99" s="39" t="s">
        <v>2204</v>
      </c>
      <c r="P99" s="39"/>
      <c r="Q99" s="39"/>
      <c r="R99" s="39">
        <v>1</v>
      </c>
      <c r="S99" s="39"/>
      <c r="T99" s="39"/>
      <c r="U99" s="39"/>
      <c r="V99" s="39" t="s">
        <v>149</v>
      </c>
      <c r="W99" s="39"/>
      <c r="X99" s="39"/>
      <c r="Y99" s="39" t="s">
        <v>1865</v>
      </c>
      <c r="Z99" s="39"/>
      <c r="AA99" s="39" t="s">
        <v>2205</v>
      </c>
      <c r="AB99" s="207"/>
      <c r="AC99" s="207"/>
      <c r="AD99" s="207"/>
      <c r="AE99" s="207"/>
      <c r="AF99" s="207"/>
      <c r="AG99" s="207"/>
      <c r="AH99" s="207"/>
      <c r="AI99" s="207"/>
      <c r="AJ99" s="207"/>
      <c r="AK99" s="207"/>
      <c r="AL99" s="207"/>
      <c r="AM99" s="207"/>
      <c r="AN99" s="207"/>
      <c r="AO99" s="207"/>
      <c r="AP99" s="207"/>
      <c r="AQ99" s="207"/>
      <c r="AR99" s="207"/>
      <c r="AS99" s="207"/>
      <c r="AT99" s="207"/>
      <c r="AU99" s="207"/>
      <c r="AV99" s="207"/>
      <c r="AW99" s="207"/>
      <c r="AX99" s="207"/>
      <c r="AY99" s="207"/>
      <c r="AZ99" s="207"/>
      <c r="BA99" s="207"/>
      <c r="BB99" s="208"/>
      <c r="BC99" s="208"/>
      <c r="BD99" s="208"/>
      <c r="BE99" s="208"/>
      <c r="BF99" s="208"/>
      <c r="BG99" s="208"/>
      <c r="BH99" s="208"/>
      <c r="BI99" s="208"/>
      <c r="BJ99" s="208"/>
      <c r="BK99" s="208"/>
      <c r="BL99" s="208"/>
      <c r="BM99" s="208"/>
      <c r="BN99" s="208"/>
      <c r="BO99" s="208"/>
      <c r="BP99" s="208"/>
      <c r="BQ99" s="208"/>
      <c r="BR99" s="208"/>
      <c r="BS99" s="208"/>
      <c r="BT99" s="208"/>
      <c r="BU99" s="12"/>
      <c r="BV99" s="12"/>
    </row>
    <row r="100" spans="1:74" ht="15" customHeight="1" outlineLevel="1">
      <c r="A100" s="34" t="s">
        <v>2206</v>
      </c>
      <c r="B100" s="34"/>
      <c r="C100" s="34"/>
      <c r="D100" s="34">
        <v>13</v>
      </c>
      <c r="E100" s="34">
        <v>1</v>
      </c>
      <c r="F100" s="34"/>
      <c r="G100" s="34"/>
      <c r="H100" s="34">
        <v>1</v>
      </c>
      <c r="I100" s="34"/>
      <c r="J100" s="34">
        <v>1</v>
      </c>
      <c r="K100" s="34"/>
      <c r="L100" s="34">
        <v>41</v>
      </c>
      <c r="M100" s="34"/>
      <c r="N100" s="34" t="s">
        <v>2207</v>
      </c>
      <c r="O100" s="34" t="s">
        <v>2208</v>
      </c>
      <c r="P100" s="34"/>
      <c r="Q100" s="34"/>
      <c r="R100" s="34">
        <v>1</v>
      </c>
      <c r="S100" s="34"/>
      <c r="T100" s="34"/>
      <c r="U100" s="34"/>
      <c r="V100" s="34" t="s">
        <v>153</v>
      </c>
      <c r="W100" s="34" t="s">
        <v>387</v>
      </c>
      <c r="X100" s="34" t="s">
        <v>179</v>
      </c>
      <c r="Y100" s="34" t="s">
        <v>1865</v>
      </c>
      <c r="Z100" s="34" t="s">
        <v>156</v>
      </c>
      <c r="AA100" s="34" t="s">
        <v>2209</v>
      </c>
      <c r="AB100" s="209">
        <f>('Balance Sheet'!AB34+'Balance Sheet'!AB35)*$H$100*$J$100</f>
        <v>18277</v>
      </c>
      <c r="AC100" s="209">
        <f>('Balance Sheet'!AC34+'Balance Sheet'!AC35)*$H$100*$J$100</f>
        <v>17398</v>
      </c>
      <c r="AD100" s="209">
        <f>('Balance Sheet'!AD34+'Balance Sheet'!AD35)*$H$100*$J$100</f>
        <v>21240</v>
      </c>
      <c r="AE100" s="209">
        <f>('Balance Sheet'!AE34+'Balance Sheet'!AE35)*$H$100*$J$100</f>
        <v>19834</v>
      </c>
      <c r="AF100" s="209">
        <f>('Balance Sheet'!AF34+'Balance Sheet'!AF35)*$H$100*$J$100</f>
        <v>19834</v>
      </c>
      <c r="AG100" s="209">
        <f>('Balance Sheet'!AG34+'Balance Sheet'!AG35)*$H$100*$J$100</f>
        <v>20601</v>
      </c>
      <c r="AH100" s="209">
        <f>('Balance Sheet'!AH34+'Balance Sheet'!AH35)*$H$100*$J$100</f>
        <v>23609</v>
      </c>
      <c r="AI100" s="209">
        <f>('Balance Sheet'!AI34+'Balance Sheet'!AI35)*$H$100*$J$100</f>
        <v>25445</v>
      </c>
      <c r="AJ100" s="209">
        <f>('Balance Sheet'!AJ34+'Balance Sheet'!AJ35)*$H$100*$J$100</f>
        <v>27334</v>
      </c>
      <c r="AK100" s="209">
        <f>('Balance Sheet'!AK34+'Balance Sheet'!AK35)*$H$100*$J$100</f>
        <v>27334</v>
      </c>
      <c r="AL100" s="209">
        <f>('Balance Sheet'!AL34+'Balance Sheet'!AL35)*$H$100*$J$100</f>
        <v>33620</v>
      </c>
      <c r="AM100" s="209">
        <f>('Balance Sheet'!AM34+'Balance Sheet'!AM35)*$H$100*$J$100</f>
        <v>37206</v>
      </c>
      <c r="AN100" s="209">
        <f>('Balance Sheet'!AN34+'Balance Sheet'!AN35)*$H$100*$J$100</f>
        <v>45038</v>
      </c>
      <c r="AO100" s="209">
        <f>('Balance Sheet'!AO34+'Balance Sheet'!AO35)*$H$100*$J$100</f>
        <v>49301</v>
      </c>
      <c r="AP100" s="209">
        <f>('Balance Sheet'!AP34+'Balance Sheet'!AP35)*$H$100*$J$100</f>
        <v>49301</v>
      </c>
      <c r="AQ100" s="209">
        <f>('Balance Sheet'!AQ34+'Balance Sheet'!AQ35)*$H$100*$J$100</f>
        <v>54529</v>
      </c>
      <c r="AR100" s="209">
        <f>('Balance Sheet'!AR34+'Balance Sheet'!AR35)*$H$100*$J$100</f>
        <v>63182</v>
      </c>
      <c r="AS100" s="209">
        <f>('Balance Sheet'!AS34+'Balance Sheet'!AS35)*$H$100*$J$100</f>
        <v>80202</v>
      </c>
      <c r="AT100" s="209">
        <f>('Balance Sheet'!AT34+'Balance Sheet'!AT35)*$H$100*$J$100</f>
        <v>84218</v>
      </c>
      <c r="AU100" s="209">
        <f>('Balance Sheet'!AU34+'Balance Sheet'!AU35)*$H$100*$J$100</f>
        <v>84218</v>
      </c>
      <c r="AV100" s="209">
        <f>('Balance Sheet'!AV34+'Balance Sheet'!AV35)*$H$100*$J$100</f>
        <v>102636</v>
      </c>
      <c r="AW100" s="209">
        <f>('Balance Sheet'!AW34+'Balance Sheet'!AW35)*$H$100*$J$100</f>
        <v>110987</v>
      </c>
      <c r="AX100" s="209">
        <f>('Balance Sheet'!AX34+'Balance Sheet'!AX35)*$H$100*$J$100</f>
        <v>121267</v>
      </c>
      <c r="AY100" s="209">
        <f>('Balance Sheet'!AY34+'Balance Sheet'!AY35)*$H$100*$J$100</f>
        <v>0</v>
      </c>
      <c r="AZ100" s="209">
        <f>('Balance Sheet'!AZ34+'Balance Sheet'!AZ35)*$H$100*$J$100</f>
        <v>125961</v>
      </c>
      <c r="BA100" s="209">
        <f>('Balance Sheet'!BA34+'Balance Sheet'!BA35)*$H$100*$J$100</f>
        <v>0</v>
      </c>
      <c r="BB100" s="209">
        <f>('Balance Sheet'!BB34+'Balance Sheet'!BB35)*$H$100*$J$100</f>
        <v>0</v>
      </c>
      <c r="BC100" s="209">
        <f>('Balance Sheet'!BC34+'Balance Sheet'!BC35)*$H$100*$J$100</f>
        <v>0</v>
      </c>
      <c r="BD100" s="209">
        <f>('Balance Sheet'!BD34+'Balance Sheet'!BD35)*$H$100*$J$100</f>
        <v>0</v>
      </c>
      <c r="BE100" s="210">
        <f>('Balance Sheet'!BE34+'Balance Sheet'!BE35)*$H$100*$J$100</f>
        <v>0</v>
      </c>
      <c r="BF100" s="210">
        <f>('Balance Sheet'!BF34+'Balance Sheet'!BF35)*$H$100*$J$100</f>
        <v>0</v>
      </c>
      <c r="BG100" s="210">
        <f>('Balance Sheet'!BG34+'Balance Sheet'!BG35)*$H$100*$J$100</f>
        <v>0</v>
      </c>
      <c r="BH100" s="210">
        <f>('Balance Sheet'!BH34+'Balance Sheet'!BH35)*$H$100*$J$100</f>
        <v>0</v>
      </c>
      <c r="BI100" s="210">
        <f>('Balance Sheet'!BI34+'Balance Sheet'!BI35)*$H$100*$J$100</f>
        <v>0</v>
      </c>
      <c r="BJ100" s="210">
        <f>('Balance Sheet'!BJ34+'Balance Sheet'!BJ35)*$H$100*$J$100</f>
        <v>0</v>
      </c>
      <c r="BK100" s="210">
        <f>('Balance Sheet'!BK34+'Balance Sheet'!BK35)*$H$100*$J$100</f>
        <v>0</v>
      </c>
      <c r="BL100" s="210">
        <f>('Balance Sheet'!BL34+'Balance Sheet'!BL35)*$H$100*$J$100</f>
        <v>0</v>
      </c>
      <c r="BM100" s="210">
        <f>('Balance Sheet'!BM34+'Balance Sheet'!BM35)*$H$100*$J$100</f>
        <v>0</v>
      </c>
      <c r="BN100" s="210">
        <f>('Balance Sheet'!BN34+'Balance Sheet'!BN35)*$H$100*$J$100</f>
        <v>0</v>
      </c>
      <c r="BO100" s="210">
        <f>('Balance Sheet'!BO34+'Balance Sheet'!BO35)*$H$100*$J$100</f>
        <v>0</v>
      </c>
      <c r="BP100" s="210">
        <f>('Balance Sheet'!BP34+'Balance Sheet'!BP35)*$H$100*$J$100</f>
        <v>0</v>
      </c>
      <c r="BQ100" s="210">
        <f>('Balance Sheet'!BQ34+'Balance Sheet'!BQ35)*$H$100*$J$100</f>
        <v>0</v>
      </c>
      <c r="BR100" s="210">
        <f>('Balance Sheet'!BR34+'Balance Sheet'!BR35)*$H$100*$J$100</f>
        <v>0</v>
      </c>
      <c r="BS100" s="210">
        <f>('Balance Sheet'!BS34+'Balance Sheet'!BS35)*$H$100*$J$100</f>
        <v>0</v>
      </c>
      <c r="BT100" s="210">
        <f>('Balance Sheet'!BT34+'Balance Sheet'!BT35)*$H$100*$J$100</f>
        <v>0</v>
      </c>
      <c r="BU100" s="209">
        <f>('Balance Sheet'!BU34+'Balance Sheet'!BU35)*$H$100*$J$100</f>
        <v>0</v>
      </c>
      <c r="BV100" s="209">
        <f>('Balance Sheet'!BV34+'Balance Sheet'!BV35)*$H$100*$J$100</f>
        <v>0</v>
      </c>
    </row>
    <row r="101" spans="1:74" ht="15" customHeight="1" outlineLevel="1">
      <c r="A101" s="34" t="s">
        <v>2210</v>
      </c>
      <c r="B101" s="34"/>
      <c r="C101" s="34"/>
      <c r="D101" s="34">
        <v>13</v>
      </c>
      <c r="E101" s="34">
        <v>1</v>
      </c>
      <c r="F101" s="34"/>
      <c r="G101" s="34"/>
      <c r="H101" s="34">
        <v>1</v>
      </c>
      <c r="I101" s="34"/>
      <c r="J101" s="34">
        <v>1</v>
      </c>
      <c r="K101" s="34"/>
      <c r="L101" s="34">
        <v>42</v>
      </c>
      <c r="M101" s="34"/>
      <c r="N101" s="34" t="s">
        <v>2211</v>
      </c>
      <c r="O101" s="34" t="s">
        <v>2212</v>
      </c>
      <c r="P101" s="34"/>
      <c r="Q101" s="34"/>
      <c r="R101" s="34">
        <v>1</v>
      </c>
      <c r="S101" s="34"/>
      <c r="T101" s="34"/>
      <c r="U101" s="34"/>
      <c r="V101" s="34" t="s">
        <v>153</v>
      </c>
      <c r="W101" s="34" t="s">
        <v>387</v>
      </c>
      <c r="X101" s="34" t="s">
        <v>179</v>
      </c>
      <c r="Y101" s="34" t="s">
        <v>1865</v>
      </c>
      <c r="Z101" s="34" t="s">
        <v>156</v>
      </c>
      <c r="AA101" s="34" t="s">
        <v>2213</v>
      </c>
      <c r="AB101" s="209">
        <f>('Balance Sheet'!AB33)*$H$101*$J$101</f>
        <v>1253</v>
      </c>
      <c r="AC101" s="209">
        <f>('Balance Sheet'!AC33)*$H$101*$J$101</f>
        <v>1441</v>
      </c>
      <c r="AD101" s="209">
        <f>('Balance Sheet'!AD33)*$H$101*$J$101</f>
        <v>2281</v>
      </c>
      <c r="AE101" s="209">
        <f>('Balance Sheet'!AE33)*$H$101*$J$101</f>
        <v>2733</v>
      </c>
      <c r="AF101" s="209">
        <f>('Balance Sheet'!AF33)*$H$101*$J$101</f>
        <v>2733</v>
      </c>
      <c r="AG101" s="209">
        <f>('Balance Sheet'!AG33)*$H$101*$J$101</f>
        <v>953</v>
      </c>
      <c r="AH101" s="209">
        <f>('Balance Sheet'!AH33)*$H$101*$J$101</f>
        <v>1413</v>
      </c>
      <c r="AI101" s="209">
        <f>('Balance Sheet'!AI33)*$H$101*$J$101</f>
        <v>3056</v>
      </c>
      <c r="AJ101" s="209">
        <f>('Balance Sheet'!AJ33)*$H$101*$J$101</f>
        <v>2790</v>
      </c>
      <c r="AK101" s="209">
        <f>('Balance Sheet'!AK33)*$H$101*$J$101</f>
        <v>2790</v>
      </c>
      <c r="AL101" s="209">
        <f>('Balance Sheet'!AL33)*$H$101*$J$101</f>
        <v>2348</v>
      </c>
      <c r="AM101" s="209">
        <f>('Balance Sheet'!AM33)*$H$101*$J$101</f>
        <v>3158</v>
      </c>
      <c r="AN101" s="209">
        <f>('Balance Sheet'!AN33)*$H$101*$J$101</f>
        <v>5736</v>
      </c>
      <c r="AO101" s="209">
        <f>('Balance Sheet'!AO33)*$H$101*$J$101</f>
        <v>6125</v>
      </c>
      <c r="AP101" s="209">
        <f>('Balance Sheet'!AP33)*$H$101*$J$101</f>
        <v>6125</v>
      </c>
      <c r="AQ101" s="209">
        <f>('Balance Sheet'!AQ33)*$H$101*$J$101</f>
        <v>10229</v>
      </c>
      <c r="AR101" s="209">
        <f>('Balance Sheet'!AR33)*$H$101*$J$101</f>
        <v>11637</v>
      </c>
      <c r="AS101" s="209">
        <f>('Balance Sheet'!AS33)*$H$101*$J$101</f>
        <v>12474</v>
      </c>
      <c r="AT101" s="209">
        <f>('Balance Sheet'!AT33)*$H$101*$J$101</f>
        <v>13689</v>
      </c>
      <c r="AU101" s="209">
        <f>('Balance Sheet'!AU33)*$H$101*$J$101</f>
        <v>13689</v>
      </c>
      <c r="AV101" s="209">
        <f>('Balance Sheet'!AV33)*$H$101*$J$101</f>
        <v>14247</v>
      </c>
      <c r="AW101" s="209">
        <f>('Balance Sheet'!AW33)*$H$101*$J$101</f>
        <v>12361</v>
      </c>
      <c r="AX101" s="209">
        <f>('Balance Sheet'!AX33)*$H$101*$J$101</f>
        <v>17348</v>
      </c>
      <c r="AY101" s="209">
        <f>('Balance Sheet'!AY33)*$H$101*$J$101</f>
        <v>0</v>
      </c>
      <c r="AZ101" s="209">
        <f>('Balance Sheet'!AZ33)*$H$101*$J$101</f>
        <v>17685</v>
      </c>
      <c r="BA101" s="209">
        <f>('Balance Sheet'!BA33)*$H$101*$J$101</f>
        <v>0</v>
      </c>
      <c r="BB101" s="209">
        <f>('Balance Sheet'!BB33)*$H$101*$J$101</f>
        <v>0</v>
      </c>
      <c r="BC101" s="209">
        <f>('Balance Sheet'!BC33)*$H$101*$J$101</f>
        <v>0</v>
      </c>
      <c r="BD101" s="209">
        <f>('Balance Sheet'!BD33)*$H$101*$J$101</f>
        <v>0</v>
      </c>
      <c r="BE101" s="210">
        <f>('Balance Sheet'!BE33)*$H$101*$J$101</f>
        <v>0</v>
      </c>
      <c r="BF101" s="210">
        <f>('Balance Sheet'!BF33)*$H$101*$J$101</f>
        <v>0</v>
      </c>
      <c r="BG101" s="210">
        <f>('Balance Sheet'!BG33)*$H$101*$J$101</f>
        <v>0</v>
      </c>
      <c r="BH101" s="210">
        <f>('Balance Sheet'!BH33)*$H$101*$J$101</f>
        <v>0</v>
      </c>
      <c r="BI101" s="210">
        <f>('Balance Sheet'!BI33)*$H$101*$J$101</f>
        <v>0</v>
      </c>
      <c r="BJ101" s="210">
        <f>('Balance Sheet'!BJ33)*$H$101*$J$101</f>
        <v>0</v>
      </c>
      <c r="BK101" s="210">
        <f>('Balance Sheet'!BK33)*$H$101*$J$101</f>
        <v>0</v>
      </c>
      <c r="BL101" s="210">
        <f>('Balance Sheet'!BL33)*$H$101*$J$101</f>
        <v>0</v>
      </c>
      <c r="BM101" s="210">
        <f>('Balance Sheet'!BM33)*$H$101*$J$101</f>
        <v>0</v>
      </c>
      <c r="BN101" s="210">
        <f>('Balance Sheet'!BN33)*$H$101*$J$101</f>
        <v>0</v>
      </c>
      <c r="BO101" s="210">
        <f>('Balance Sheet'!BO33)*$H$101*$J$101</f>
        <v>0</v>
      </c>
      <c r="BP101" s="210">
        <f>('Balance Sheet'!BP33)*$H$101*$J$101</f>
        <v>0</v>
      </c>
      <c r="BQ101" s="210">
        <f>('Balance Sheet'!BQ33)*$H$101*$J$101</f>
        <v>0</v>
      </c>
      <c r="BR101" s="210">
        <f>('Balance Sheet'!BR33)*$H$101*$J$101</f>
        <v>0</v>
      </c>
      <c r="BS101" s="210">
        <f>('Balance Sheet'!BS33)*$H$101*$J$101</f>
        <v>0</v>
      </c>
      <c r="BT101" s="210">
        <f>('Balance Sheet'!BT33)*$H$101*$J$101</f>
        <v>0</v>
      </c>
      <c r="BU101" s="209">
        <f>('Balance Sheet'!BU33)*$H$101*$J$101</f>
        <v>0</v>
      </c>
      <c r="BV101" s="209">
        <f>('Balance Sheet'!BV33)*$H$101*$J$101</f>
        <v>0</v>
      </c>
    </row>
    <row r="102" spans="1:74" ht="15" customHeight="1" outlineLevel="1">
      <c r="A102" s="34" t="s">
        <v>2214</v>
      </c>
      <c r="B102" s="34"/>
      <c r="C102" s="34"/>
      <c r="D102" s="34">
        <v>13</v>
      </c>
      <c r="E102" s="34">
        <v>1</v>
      </c>
      <c r="F102" s="34"/>
      <c r="G102" s="34"/>
      <c r="H102" s="34"/>
      <c r="I102" s="34"/>
      <c r="J102" s="34">
        <v>1</v>
      </c>
      <c r="K102" s="34"/>
      <c r="L102" s="34">
        <v>43</v>
      </c>
      <c r="M102" s="34"/>
      <c r="N102" s="34" t="s">
        <v>2215</v>
      </c>
      <c r="O102" s="34" t="s">
        <v>2216</v>
      </c>
      <c r="P102" s="34"/>
      <c r="Q102" s="34"/>
      <c r="R102" s="34">
        <v>1</v>
      </c>
      <c r="S102" s="34"/>
      <c r="T102" s="34"/>
      <c r="U102" s="34"/>
      <c r="V102" s="34" t="s">
        <v>153</v>
      </c>
      <c r="W102" s="34" t="s">
        <v>387</v>
      </c>
      <c r="X102" s="34" t="s">
        <v>179</v>
      </c>
      <c r="Y102" s="34" t="s">
        <v>1865</v>
      </c>
      <c r="Z102" s="34" t="s">
        <v>156</v>
      </c>
      <c r="AA102" s="34" t="s">
        <v>2217</v>
      </c>
      <c r="AB102" s="209"/>
      <c r="AC102" s="209"/>
      <c r="AD102" s="209"/>
      <c r="AE102" s="209"/>
      <c r="AF102" s="209"/>
      <c r="AG102" s="209"/>
      <c r="AH102" s="209"/>
      <c r="AI102" s="209"/>
      <c r="AJ102" s="209"/>
      <c r="AK102" s="209"/>
      <c r="AL102" s="209"/>
      <c r="AM102" s="209"/>
      <c r="AN102" s="209"/>
      <c r="AO102" s="209"/>
      <c r="AP102" s="209"/>
      <c r="AQ102" s="209"/>
      <c r="AR102" s="209"/>
      <c r="AS102" s="209"/>
      <c r="AT102" s="209"/>
      <c r="AU102" s="209"/>
      <c r="AV102" s="209"/>
      <c r="AW102" s="209"/>
      <c r="AX102" s="209"/>
      <c r="AY102" s="209"/>
      <c r="AZ102" s="209"/>
      <c r="BA102" s="209"/>
      <c r="BB102" s="210"/>
      <c r="BC102" s="210"/>
      <c r="BD102" s="210"/>
      <c r="BE102" s="210"/>
      <c r="BF102" s="210"/>
      <c r="BG102" s="210"/>
      <c r="BH102" s="210"/>
      <c r="BI102" s="210"/>
      <c r="BJ102" s="210"/>
      <c r="BK102" s="210"/>
      <c r="BL102" s="210"/>
      <c r="BM102" s="210"/>
      <c r="BN102" s="210"/>
      <c r="BO102" s="210"/>
      <c r="BP102" s="210"/>
      <c r="BQ102" s="210"/>
      <c r="BR102" s="210"/>
      <c r="BS102" s="210"/>
      <c r="BT102" s="210"/>
      <c r="BU102" s="93"/>
      <c r="BV102" s="93"/>
    </row>
    <row r="103" spans="1:74" ht="15" customHeight="1" outlineLevel="1">
      <c r="A103" s="34" t="s">
        <v>2218</v>
      </c>
      <c r="B103" s="34"/>
      <c r="C103" s="34"/>
      <c r="D103" s="34">
        <v>13</v>
      </c>
      <c r="E103" s="34">
        <v>1</v>
      </c>
      <c r="F103" s="34"/>
      <c r="G103" s="34"/>
      <c r="H103" s="34">
        <v>1</v>
      </c>
      <c r="I103" s="34"/>
      <c r="J103" s="34">
        <v>1</v>
      </c>
      <c r="K103" s="34"/>
      <c r="L103" s="34">
        <v>44</v>
      </c>
      <c r="M103" s="34"/>
      <c r="N103" s="34" t="s">
        <v>2219</v>
      </c>
      <c r="O103" s="34" t="s">
        <v>2220</v>
      </c>
      <c r="P103" s="34"/>
      <c r="Q103" s="34"/>
      <c r="R103" s="34">
        <v>1</v>
      </c>
      <c r="S103" s="34"/>
      <c r="T103" s="34"/>
      <c r="U103" s="34"/>
      <c r="V103" s="34" t="s">
        <v>153</v>
      </c>
      <c r="W103" s="34" t="s">
        <v>387</v>
      </c>
      <c r="X103" s="34" t="s">
        <v>179</v>
      </c>
      <c r="Y103" s="34" t="s">
        <v>1865</v>
      </c>
      <c r="Z103" s="34" t="s">
        <v>156</v>
      </c>
      <c r="AA103" s="34" t="s">
        <v>2221</v>
      </c>
      <c r="AB103" s="209">
        <f>('Balance Sheet'!AB32+'Balance Sheet'!AB30)*$H$103*$J$103</f>
        <v>13072</v>
      </c>
      <c r="AC103" s="209">
        <f>('Balance Sheet'!AC32+'Balance Sheet'!AC30)*$H$103*$J$103</f>
        <v>14351</v>
      </c>
      <c r="AD103" s="209">
        <f>('Balance Sheet'!AD32+'Balance Sheet'!AD30)*$H$103*$J$103</f>
        <v>19138</v>
      </c>
      <c r="AE103" s="209">
        <f>('Balance Sheet'!AE32+'Balance Sheet'!AE30)*$H$103*$J$103</f>
        <v>1990</v>
      </c>
      <c r="AF103" s="209">
        <f>('Balance Sheet'!AF32+'Balance Sheet'!AF30)*$H$103*$J$103</f>
        <v>1990</v>
      </c>
      <c r="AG103" s="209">
        <f>('Balance Sheet'!AG32+'Balance Sheet'!AG30)*$H$103*$J$103</f>
        <v>2265</v>
      </c>
      <c r="AH103" s="209">
        <f>('Balance Sheet'!AH32+'Balance Sheet'!AH30)*$H$103*$J$103</f>
        <v>1440</v>
      </c>
      <c r="AI103" s="209">
        <f>('Balance Sheet'!AI32+'Balance Sheet'!AI30)*$H$103*$J$103</f>
        <v>2950</v>
      </c>
      <c r="AJ103" s="209">
        <f>('Balance Sheet'!AJ32+'Balance Sheet'!AJ30)*$H$103*$J$103</f>
        <v>4304</v>
      </c>
      <c r="AK103" s="209">
        <f>('Balance Sheet'!AK32+'Balance Sheet'!AK30)*$H$103*$J$103</f>
        <v>4304</v>
      </c>
      <c r="AL103" s="209">
        <f>('Balance Sheet'!AL32+'Balance Sheet'!AL30)*$H$103*$J$103</f>
        <v>4684</v>
      </c>
      <c r="AM103" s="209">
        <f>('Balance Sheet'!AM32+'Balance Sheet'!AM30)*$H$103*$J$103</f>
        <v>5520</v>
      </c>
      <c r="AN103" s="209">
        <f>('Balance Sheet'!AN32+'Balance Sheet'!AN30)*$H$103*$J$103</f>
        <v>4655</v>
      </c>
      <c r="AO103" s="209">
        <f>('Balance Sheet'!AO32+'Balance Sheet'!AO30)*$H$103*$J$103</f>
        <v>5948</v>
      </c>
      <c r="AP103" s="209">
        <f>('Balance Sheet'!AP32+'Balance Sheet'!AP30)*$H$103*$J$103</f>
        <v>5948</v>
      </c>
      <c r="AQ103" s="209">
        <f>('Balance Sheet'!AQ32+'Balance Sheet'!AQ30)*$H$103*$J$103</f>
        <v>7660</v>
      </c>
      <c r="AR103" s="209">
        <f>('Balance Sheet'!AR32+'Balance Sheet'!AR30)*$H$103*$J$103</f>
        <v>7696</v>
      </c>
      <c r="AS103" s="209">
        <f>('Balance Sheet'!AS32+'Balance Sheet'!AS30)*$H$103*$J$103</f>
        <v>6447</v>
      </c>
      <c r="AT103" s="209">
        <f>('Balance Sheet'!AT32+'Balance Sheet'!AT30)*$H$103*$J$103</f>
        <v>6028</v>
      </c>
      <c r="AU103" s="209">
        <f>('Balance Sheet'!AU32+'Balance Sheet'!AU30)*$H$103*$J$103</f>
        <v>6028</v>
      </c>
      <c r="AV103" s="209">
        <f>('Balance Sheet'!AV32+'Balance Sheet'!AV30)*$H$103*$J$103</f>
        <v>13693</v>
      </c>
      <c r="AW103" s="209">
        <f>('Balance Sheet'!AW32+'Balance Sheet'!AW30)*$H$103*$J$103</f>
        <v>9022</v>
      </c>
      <c r="AX103" s="209">
        <f>('Balance Sheet'!AX32+'Balance Sheet'!AX30)*$H$103*$J$103</f>
        <v>7361</v>
      </c>
      <c r="AY103" s="209">
        <f>('Balance Sheet'!AY32+'Balance Sheet'!AY30)*$H$103*$J$103</f>
        <v>0</v>
      </c>
      <c r="AZ103" s="209">
        <f>('Balance Sheet'!AZ32+'Balance Sheet'!AZ30)*$H$103*$J$103</f>
        <v>7356</v>
      </c>
      <c r="BA103" s="209">
        <f>('Balance Sheet'!BA32+'Balance Sheet'!BA30)*$H$103*$J$103</f>
        <v>0</v>
      </c>
      <c r="BB103" s="209">
        <f>('Balance Sheet'!BB32+'Balance Sheet'!BB30)*$H$103*$J$103</f>
        <v>0</v>
      </c>
      <c r="BC103" s="209">
        <f>('Balance Sheet'!BC32+'Balance Sheet'!BC30)*$H$103*$J$103</f>
        <v>0</v>
      </c>
      <c r="BD103" s="209">
        <f>('Balance Sheet'!BD32+'Balance Sheet'!BD30)*$H$103*$J$103</f>
        <v>0</v>
      </c>
      <c r="BE103" s="210">
        <f>('Balance Sheet'!BE32+'Balance Sheet'!BE30)*$H$103*$J$103</f>
        <v>0</v>
      </c>
      <c r="BF103" s="210">
        <f>('Balance Sheet'!BF32+'Balance Sheet'!BF30)*$H$103*$J$103</f>
        <v>0</v>
      </c>
      <c r="BG103" s="210">
        <f>('Balance Sheet'!BG32+'Balance Sheet'!BG30)*$H$103*$J$103</f>
        <v>0</v>
      </c>
      <c r="BH103" s="210">
        <f>('Balance Sheet'!BH32+'Balance Sheet'!BH30)*$H$103*$J$103</f>
        <v>0</v>
      </c>
      <c r="BI103" s="210">
        <f>('Balance Sheet'!BI32+'Balance Sheet'!BI30)*$H$103*$J$103</f>
        <v>0</v>
      </c>
      <c r="BJ103" s="210">
        <f>('Balance Sheet'!BJ32+'Balance Sheet'!BJ30)*$H$103*$J$103</f>
        <v>0</v>
      </c>
      <c r="BK103" s="210">
        <f>('Balance Sheet'!BK32+'Balance Sheet'!BK30)*$H$103*$J$103</f>
        <v>0</v>
      </c>
      <c r="BL103" s="210">
        <f>('Balance Sheet'!BL32+'Balance Sheet'!BL30)*$H$103*$J$103</f>
        <v>0</v>
      </c>
      <c r="BM103" s="210">
        <f>('Balance Sheet'!BM32+'Balance Sheet'!BM30)*$H$103*$J$103</f>
        <v>0</v>
      </c>
      <c r="BN103" s="210">
        <f>('Balance Sheet'!BN32+'Balance Sheet'!BN30)*$H$103*$J$103</f>
        <v>0</v>
      </c>
      <c r="BO103" s="210">
        <f>('Balance Sheet'!BO32+'Balance Sheet'!BO30)*$H$103*$J$103</f>
        <v>0</v>
      </c>
      <c r="BP103" s="210">
        <f>('Balance Sheet'!BP32+'Balance Sheet'!BP30)*$H$103*$J$103</f>
        <v>0</v>
      </c>
      <c r="BQ103" s="210">
        <f>('Balance Sheet'!BQ32+'Balance Sheet'!BQ30)*$H$103*$J$103</f>
        <v>0</v>
      </c>
      <c r="BR103" s="210">
        <f>('Balance Sheet'!BR32+'Balance Sheet'!BR30)*$H$103*$J$103</f>
        <v>0</v>
      </c>
      <c r="BS103" s="210">
        <f>('Balance Sheet'!BS32+'Balance Sheet'!BS30)*$H$103*$J$103</f>
        <v>0</v>
      </c>
      <c r="BT103" s="210">
        <f>('Balance Sheet'!BT32+'Balance Sheet'!BT30)*$H$103*$J$103</f>
        <v>0</v>
      </c>
      <c r="BU103" s="209">
        <f>('Balance Sheet'!BU32+'Balance Sheet'!BU30)*$H$103*$J$103</f>
        <v>0</v>
      </c>
      <c r="BV103" s="209">
        <f>('Balance Sheet'!BV32+'Balance Sheet'!BV30)*$H$103*$J$103</f>
        <v>0</v>
      </c>
    </row>
    <row r="104" spans="1:74" ht="15" customHeight="1" outlineLevel="1">
      <c r="A104" s="34" t="s">
        <v>2222</v>
      </c>
      <c r="B104" s="34"/>
      <c r="C104" s="34"/>
      <c r="D104" s="34">
        <v>13</v>
      </c>
      <c r="E104" s="34">
        <v>1</v>
      </c>
      <c r="F104" s="34"/>
      <c r="G104" s="34"/>
      <c r="H104" s="34"/>
      <c r="I104" s="34"/>
      <c r="J104" s="34">
        <v>1</v>
      </c>
      <c r="K104" s="34"/>
      <c r="L104" s="34">
        <v>45</v>
      </c>
      <c r="M104" s="34"/>
      <c r="N104" s="34" t="s">
        <v>2223</v>
      </c>
      <c r="O104" s="34" t="s">
        <v>2224</v>
      </c>
      <c r="P104" s="34"/>
      <c r="Q104" s="34"/>
      <c r="R104" s="34">
        <v>1</v>
      </c>
      <c r="S104" s="34"/>
      <c r="T104" s="34"/>
      <c r="U104" s="34"/>
      <c r="V104" s="34" t="s">
        <v>153</v>
      </c>
      <c r="W104" s="34" t="s">
        <v>387</v>
      </c>
      <c r="X104" s="34" t="s">
        <v>179</v>
      </c>
      <c r="Y104" s="34" t="s">
        <v>1865</v>
      </c>
      <c r="Z104" s="34" t="s">
        <v>156</v>
      </c>
      <c r="AA104" s="34" t="s">
        <v>2225</v>
      </c>
      <c r="AB104" s="209"/>
      <c r="AC104" s="209"/>
      <c r="AD104" s="209"/>
      <c r="AE104" s="209"/>
      <c r="AF104" s="209"/>
      <c r="AG104" s="209"/>
      <c r="AH104" s="209"/>
      <c r="AI104" s="209"/>
      <c r="AJ104" s="209"/>
      <c r="AK104" s="209"/>
      <c r="AL104" s="209"/>
      <c r="AM104" s="209"/>
      <c r="AN104" s="209"/>
      <c r="AO104" s="209"/>
      <c r="AP104" s="209"/>
      <c r="AQ104" s="209"/>
      <c r="AR104" s="209"/>
      <c r="AS104" s="209"/>
      <c r="AT104" s="209"/>
      <c r="AU104" s="209"/>
      <c r="AV104" s="209"/>
      <c r="AW104" s="209"/>
      <c r="AX104" s="209"/>
      <c r="AY104" s="209"/>
      <c r="AZ104" s="209"/>
      <c r="BA104" s="209"/>
      <c r="BB104" s="210"/>
      <c r="BC104" s="210"/>
      <c r="BD104" s="210"/>
      <c r="BE104" s="210"/>
      <c r="BF104" s="210"/>
      <c r="BG104" s="210"/>
      <c r="BH104" s="210"/>
      <c r="BI104" s="210"/>
      <c r="BJ104" s="210"/>
      <c r="BK104" s="210"/>
      <c r="BL104" s="210"/>
      <c r="BM104" s="210"/>
      <c r="BN104" s="210"/>
      <c r="BO104" s="210"/>
      <c r="BP104" s="210"/>
      <c r="BQ104" s="210"/>
      <c r="BR104" s="210"/>
      <c r="BS104" s="210"/>
      <c r="BT104" s="210"/>
      <c r="BU104" s="93"/>
      <c r="BV104" s="93"/>
    </row>
    <row r="105" spans="1:74" ht="15" customHeight="1" outlineLevel="1">
      <c r="A105" s="34" t="s">
        <v>2226</v>
      </c>
      <c r="B105" s="34"/>
      <c r="C105" s="34"/>
      <c r="D105" s="34">
        <v>13</v>
      </c>
      <c r="E105" s="34">
        <v>1</v>
      </c>
      <c r="F105" s="34"/>
      <c r="G105" s="34"/>
      <c r="H105" s="34"/>
      <c r="I105" s="34"/>
      <c r="J105" s="34">
        <v>1</v>
      </c>
      <c r="K105" s="34"/>
      <c r="L105" s="34">
        <v>46</v>
      </c>
      <c r="M105" s="34"/>
      <c r="N105" s="34" t="s">
        <v>2227</v>
      </c>
      <c r="O105" s="34" t="s">
        <v>2228</v>
      </c>
      <c r="P105" s="34"/>
      <c r="Q105" s="34"/>
      <c r="R105" s="34">
        <v>1</v>
      </c>
      <c r="S105" s="34"/>
      <c r="T105" s="34"/>
      <c r="U105" s="34"/>
      <c r="V105" s="34" t="s">
        <v>153</v>
      </c>
      <c r="W105" s="34" t="s">
        <v>387</v>
      </c>
      <c r="X105" s="34" t="s">
        <v>179</v>
      </c>
      <c r="Y105" s="34" t="s">
        <v>1865</v>
      </c>
      <c r="Z105" s="34" t="s">
        <v>156</v>
      </c>
      <c r="AA105" s="34" t="s">
        <v>2229</v>
      </c>
      <c r="AB105" s="209"/>
      <c r="AC105" s="209"/>
      <c r="AD105" s="209"/>
      <c r="AE105" s="209"/>
      <c r="AF105" s="209"/>
      <c r="AG105" s="209"/>
      <c r="AH105" s="209"/>
      <c r="AI105" s="209"/>
      <c r="AJ105" s="209"/>
      <c r="AK105" s="209"/>
      <c r="AL105" s="209"/>
      <c r="AM105" s="209"/>
      <c r="AN105" s="209"/>
      <c r="AO105" s="209"/>
      <c r="AP105" s="209"/>
      <c r="AQ105" s="209"/>
      <c r="AR105" s="209"/>
      <c r="AS105" s="209"/>
      <c r="AT105" s="209"/>
      <c r="AU105" s="209"/>
      <c r="AV105" s="209"/>
      <c r="AW105" s="209"/>
      <c r="AX105" s="209"/>
      <c r="AY105" s="209"/>
      <c r="AZ105" s="209"/>
      <c r="BA105" s="209"/>
      <c r="BB105" s="210"/>
      <c r="BC105" s="210"/>
      <c r="BD105" s="210"/>
      <c r="BE105" s="210"/>
      <c r="BF105" s="210"/>
      <c r="BG105" s="210"/>
      <c r="BH105" s="210"/>
      <c r="BI105" s="210"/>
      <c r="BJ105" s="210"/>
      <c r="BK105" s="210"/>
      <c r="BL105" s="210"/>
      <c r="BM105" s="210"/>
      <c r="BN105" s="210"/>
      <c r="BO105" s="210"/>
      <c r="BP105" s="210"/>
      <c r="BQ105" s="210"/>
      <c r="BR105" s="210"/>
      <c r="BS105" s="210"/>
      <c r="BT105" s="210"/>
      <c r="BU105" s="93"/>
      <c r="BV105" s="93"/>
    </row>
    <row r="106" spans="1:74" ht="15" customHeight="1" outlineLevel="1">
      <c r="A106" s="34" t="s">
        <v>2230</v>
      </c>
      <c r="B106" s="34"/>
      <c r="C106" s="34"/>
      <c r="D106" s="34">
        <v>13</v>
      </c>
      <c r="E106" s="34">
        <v>1</v>
      </c>
      <c r="F106" s="34"/>
      <c r="G106" s="34"/>
      <c r="H106" s="34"/>
      <c r="I106" s="34"/>
      <c r="J106" s="34">
        <v>1</v>
      </c>
      <c r="K106" s="34"/>
      <c r="L106" s="34">
        <v>47</v>
      </c>
      <c r="M106" s="34"/>
      <c r="N106" s="34" t="s">
        <v>2231</v>
      </c>
      <c r="O106" s="34" t="s">
        <v>2232</v>
      </c>
      <c r="P106" s="34"/>
      <c r="Q106" s="34"/>
      <c r="R106" s="34">
        <v>1</v>
      </c>
      <c r="S106" s="34"/>
      <c r="T106" s="34"/>
      <c r="U106" s="34"/>
      <c r="V106" s="34" t="s">
        <v>153</v>
      </c>
      <c r="W106" s="34" t="s">
        <v>387</v>
      </c>
      <c r="X106" s="34" t="s">
        <v>179</v>
      </c>
      <c r="Y106" s="34" t="s">
        <v>1865</v>
      </c>
      <c r="Z106" s="34" t="s">
        <v>156</v>
      </c>
      <c r="AA106" s="34" t="s">
        <v>2233</v>
      </c>
      <c r="AB106" s="209"/>
      <c r="AC106" s="209"/>
      <c r="AD106" s="209"/>
      <c r="AE106" s="209"/>
      <c r="AF106" s="209"/>
      <c r="AG106" s="209"/>
      <c r="AH106" s="209"/>
      <c r="AI106" s="209"/>
      <c r="AJ106" s="209"/>
      <c r="AK106" s="209"/>
      <c r="AL106" s="209"/>
      <c r="AM106" s="209"/>
      <c r="AN106" s="209"/>
      <c r="AO106" s="209"/>
      <c r="AP106" s="209"/>
      <c r="AQ106" s="209"/>
      <c r="AR106" s="209"/>
      <c r="AS106" s="209"/>
      <c r="AT106" s="209"/>
      <c r="AU106" s="209"/>
      <c r="AV106" s="209"/>
      <c r="AW106" s="209"/>
      <c r="AX106" s="209"/>
      <c r="AY106" s="209"/>
      <c r="AZ106" s="209"/>
      <c r="BA106" s="209"/>
      <c r="BB106" s="210"/>
      <c r="BC106" s="210"/>
      <c r="BD106" s="210"/>
      <c r="BE106" s="210"/>
      <c r="BF106" s="210"/>
      <c r="BG106" s="210"/>
      <c r="BH106" s="210"/>
      <c r="BI106" s="210"/>
      <c r="BJ106" s="210"/>
      <c r="BK106" s="210"/>
      <c r="BL106" s="210"/>
      <c r="BM106" s="210"/>
      <c r="BN106" s="210"/>
      <c r="BO106" s="210"/>
      <c r="BP106" s="210"/>
      <c r="BQ106" s="210"/>
      <c r="BR106" s="210"/>
      <c r="BS106" s="210"/>
      <c r="BT106" s="210"/>
      <c r="BU106" s="93"/>
      <c r="BV106" s="93"/>
    </row>
    <row r="107" spans="1:74" ht="15" customHeight="1" outlineLevel="1">
      <c r="A107" s="34" t="s">
        <v>2234</v>
      </c>
      <c r="B107" s="34"/>
      <c r="C107" s="34"/>
      <c r="D107" s="34">
        <v>13</v>
      </c>
      <c r="E107" s="34">
        <v>1</v>
      </c>
      <c r="F107" s="34"/>
      <c r="G107" s="34"/>
      <c r="H107" s="34"/>
      <c r="I107" s="34"/>
      <c r="J107" s="34">
        <v>1</v>
      </c>
      <c r="K107" s="34"/>
      <c r="L107" s="34">
        <v>48</v>
      </c>
      <c r="M107" s="34"/>
      <c r="N107" s="34" t="s">
        <v>2235</v>
      </c>
      <c r="O107" s="34" t="s">
        <v>2236</v>
      </c>
      <c r="P107" s="34"/>
      <c r="Q107" s="34"/>
      <c r="R107" s="34">
        <v>1</v>
      </c>
      <c r="S107" s="34"/>
      <c r="T107" s="34"/>
      <c r="U107" s="34"/>
      <c r="V107" s="34" t="s">
        <v>153</v>
      </c>
      <c r="W107" s="34" t="s">
        <v>387</v>
      </c>
      <c r="X107" s="34" t="s">
        <v>179</v>
      </c>
      <c r="Y107" s="34" t="s">
        <v>1865</v>
      </c>
      <c r="Z107" s="34" t="s">
        <v>156</v>
      </c>
      <c r="AA107" s="34" t="s">
        <v>2237</v>
      </c>
      <c r="AB107" s="209"/>
      <c r="AC107" s="209"/>
      <c r="AD107" s="209"/>
      <c r="AE107" s="209"/>
      <c r="AF107" s="209"/>
      <c r="AG107" s="209"/>
      <c r="AH107" s="209"/>
      <c r="AI107" s="209"/>
      <c r="AJ107" s="209"/>
      <c r="AK107" s="209"/>
      <c r="AL107" s="209"/>
      <c r="AM107" s="209"/>
      <c r="AN107" s="209"/>
      <c r="AO107" s="209"/>
      <c r="AP107" s="209"/>
      <c r="AQ107" s="209"/>
      <c r="AR107" s="209"/>
      <c r="AS107" s="209"/>
      <c r="AT107" s="209"/>
      <c r="AU107" s="209"/>
      <c r="AV107" s="209"/>
      <c r="AW107" s="209"/>
      <c r="AX107" s="209"/>
      <c r="AY107" s="209"/>
      <c r="AZ107" s="209"/>
      <c r="BA107" s="209"/>
      <c r="BB107" s="210"/>
      <c r="BC107" s="210"/>
      <c r="BD107" s="210"/>
      <c r="BE107" s="210"/>
      <c r="BF107" s="210"/>
      <c r="BG107" s="210"/>
      <c r="BH107" s="210"/>
      <c r="BI107" s="210"/>
      <c r="BJ107" s="210"/>
      <c r="BK107" s="210"/>
      <c r="BL107" s="210"/>
      <c r="BM107" s="210"/>
      <c r="BN107" s="210"/>
      <c r="BO107" s="210"/>
      <c r="BP107" s="210"/>
      <c r="BQ107" s="210"/>
      <c r="BR107" s="210"/>
      <c r="BS107" s="210"/>
      <c r="BT107" s="210"/>
      <c r="BU107" s="93"/>
      <c r="BV107" s="93"/>
    </row>
    <row r="108" spans="1:74" ht="15" customHeight="1" outlineLevel="1">
      <c r="A108" s="34" t="s">
        <v>2238</v>
      </c>
      <c r="B108" s="34"/>
      <c r="C108" s="34"/>
      <c r="D108" s="34">
        <v>13</v>
      </c>
      <c r="E108" s="34">
        <v>1</v>
      </c>
      <c r="F108" s="34"/>
      <c r="G108" s="34"/>
      <c r="H108" s="34"/>
      <c r="I108" s="34"/>
      <c r="J108" s="34">
        <v>1</v>
      </c>
      <c r="K108" s="34"/>
      <c r="L108" s="34">
        <v>49</v>
      </c>
      <c r="M108" s="34"/>
      <c r="N108" s="34" t="s">
        <v>2239</v>
      </c>
      <c r="O108" s="34" t="s">
        <v>2240</v>
      </c>
      <c r="P108" s="34"/>
      <c r="Q108" s="34"/>
      <c r="R108" s="34">
        <v>1</v>
      </c>
      <c r="S108" s="34"/>
      <c r="T108" s="34"/>
      <c r="U108" s="34"/>
      <c r="V108" s="34" t="s">
        <v>153</v>
      </c>
      <c r="W108" s="34" t="s">
        <v>387</v>
      </c>
      <c r="X108" s="34" t="s">
        <v>179</v>
      </c>
      <c r="Y108" s="34" t="s">
        <v>1865</v>
      </c>
      <c r="Z108" s="34" t="s">
        <v>156</v>
      </c>
      <c r="AA108" s="34" t="s">
        <v>2241</v>
      </c>
      <c r="AB108" s="209"/>
      <c r="AC108" s="209"/>
      <c r="AD108" s="209"/>
      <c r="AE108" s="209"/>
      <c r="AF108" s="209"/>
      <c r="AG108" s="209"/>
      <c r="AH108" s="209"/>
      <c r="AI108" s="209"/>
      <c r="AJ108" s="209"/>
      <c r="AK108" s="209"/>
      <c r="AL108" s="209"/>
      <c r="AM108" s="209"/>
      <c r="AN108" s="209"/>
      <c r="AO108" s="209"/>
      <c r="AP108" s="209"/>
      <c r="AQ108" s="209"/>
      <c r="AR108" s="209"/>
      <c r="AS108" s="209"/>
      <c r="AT108" s="209"/>
      <c r="AU108" s="209"/>
      <c r="AV108" s="209"/>
      <c r="AW108" s="209"/>
      <c r="AX108" s="209"/>
      <c r="AY108" s="209"/>
      <c r="AZ108" s="209"/>
      <c r="BA108" s="209"/>
      <c r="BB108" s="210"/>
      <c r="BC108" s="210"/>
      <c r="BD108" s="210"/>
      <c r="BE108" s="210"/>
      <c r="BF108" s="210"/>
      <c r="BG108" s="210"/>
      <c r="BH108" s="210"/>
      <c r="BI108" s="210"/>
      <c r="BJ108" s="210"/>
      <c r="BK108" s="210"/>
      <c r="BL108" s="210"/>
      <c r="BM108" s="210"/>
      <c r="BN108" s="210"/>
      <c r="BO108" s="210"/>
      <c r="BP108" s="210"/>
      <c r="BQ108" s="210"/>
      <c r="BR108" s="210"/>
      <c r="BS108" s="210"/>
      <c r="BT108" s="210"/>
      <c r="BU108" s="93"/>
      <c r="BV108" s="93"/>
    </row>
    <row r="109" spans="1:74" ht="15" customHeight="1" outlineLevel="1">
      <c r="A109" s="34" t="s">
        <v>2242</v>
      </c>
      <c r="B109" s="34"/>
      <c r="C109" s="34"/>
      <c r="D109" s="34">
        <v>13</v>
      </c>
      <c r="E109" s="34">
        <v>1</v>
      </c>
      <c r="F109" s="34"/>
      <c r="G109" s="34"/>
      <c r="H109" s="34">
        <v>1</v>
      </c>
      <c r="I109" s="34"/>
      <c r="J109" s="34">
        <v>1</v>
      </c>
      <c r="K109" s="34"/>
      <c r="L109" s="34">
        <v>50</v>
      </c>
      <c r="M109" s="34"/>
      <c r="N109" s="34" t="s">
        <v>2243</v>
      </c>
      <c r="O109" s="34" t="s">
        <v>2244</v>
      </c>
      <c r="P109" s="34"/>
      <c r="Q109" s="34"/>
      <c r="R109" s="34">
        <v>1</v>
      </c>
      <c r="S109" s="34"/>
      <c r="T109" s="34"/>
      <c r="U109" s="34"/>
      <c r="V109" s="34" t="s">
        <v>153</v>
      </c>
      <c r="W109" s="34" t="s">
        <v>387</v>
      </c>
      <c r="X109" s="34" t="s">
        <v>179</v>
      </c>
      <c r="Y109" s="34" t="s">
        <v>1865</v>
      </c>
      <c r="Z109" s="34" t="s">
        <v>156</v>
      </c>
      <c r="AA109" s="34" t="s">
        <v>2245</v>
      </c>
      <c r="AB109" s="209"/>
      <c r="AC109" s="209"/>
      <c r="AD109" s="209"/>
      <c r="AE109" s="209"/>
      <c r="AF109" s="209"/>
      <c r="AG109" s="209"/>
      <c r="AH109" s="209"/>
      <c r="AI109" s="209"/>
      <c r="AJ109" s="209"/>
      <c r="AK109" s="209"/>
      <c r="AL109" s="209"/>
      <c r="AM109" s="209"/>
      <c r="AN109" s="209"/>
      <c r="AO109" s="209"/>
      <c r="AP109" s="209"/>
      <c r="AQ109" s="209"/>
      <c r="AR109" s="209"/>
      <c r="AS109" s="209"/>
      <c r="AT109" s="209"/>
      <c r="AU109" s="209"/>
      <c r="AV109" s="209"/>
      <c r="AW109" s="209"/>
      <c r="AX109" s="209"/>
      <c r="AY109" s="209"/>
      <c r="AZ109" s="209"/>
      <c r="BA109" s="209"/>
      <c r="BB109" s="209"/>
      <c r="BC109" s="209"/>
      <c r="BD109" s="209"/>
      <c r="BE109" s="210"/>
      <c r="BF109" s="210"/>
      <c r="BG109" s="210"/>
      <c r="BH109" s="210"/>
      <c r="BI109" s="210"/>
      <c r="BJ109" s="210"/>
      <c r="BK109" s="210"/>
      <c r="BL109" s="210"/>
      <c r="BM109" s="210"/>
      <c r="BN109" s="210"/>
      <c r="BO109" s="210"/>
      <c r="BP109" s="210"/>
      <c r="BQ109" s="210"/>
      <c r="BR109" s="210"/>
      <c r="BS109" s="210"/>
      <c r="BT109" s="210"/>
      <c r="BU109" s="209">
        <f>('Balance Sheet'!BU37)*$H$109*$J$109</f>
        <v>0</v>
      </c>
      <c r="BV109" s="209">
        <f>('Balance Sheet'!BV37)*$H$109*$J$109</f>
        <v>0</v>
      </c>
    </row>
    <row r="110" spans="1:74" ht="15" customHeight="1" outlineLevel="1">
      <c r="A110" s="34" t="s">
        <v>2246</v>
      </c>
      <c r="B110" s="34"/>
      <c r="C110" s="34"/>
      <c r="D110" s="34">
        <v>51</v>
      </c>
      <c r="E110" s="34">
        <v>1</v>
      </c>
      <c r="F110" s="34"/>
      <c r="G110" s="34"/>
      <c r="H110" s="34"/>
      <c r="I110" s="34"/>
      <c r="J110" s="34">
        <v>1</v>
      </c>
      <c r="K110" s="34"/>
      <c r="L110" s="34">
        <v>71</v>
      </c>
      <c r="M110" s="34"/>
      <c r="N110" s="34" t="s">
        <v>2247</v>
      </c>
      <c r="O110" s="34" t="s">
        <v>2248</v>
      </c>
      <c r="P110" s="34"/>
      <c r="Q110" s="34"/>
      <c r="R110" s="34">
        <v>1</v>
      </c>
      <c r="S110" s="34"/>
      <c r="T110" s="34"/>
      <c r="U110" s="34"/>
      <c r="V110" s="34" t="s">
        <v>153</v>
      </c>
      <c r="W110" s="34" t="s">
        <v>387</v>
      </c>
      <c r="X110" s="34" t="s">
        <v>179</v>
      </c>
      <c r="Y110" s="34" t="s">
        <v>1865</v>
      </c>
      <c r="Z110" s="34" t="s">
        <v>156</v>
      </c>
      <c r="AA110" s="34" t="s">
        <v>2249</v>
      </c>
      <c r="AB110" s="209"/>
      <c r="AC110" s="209"/>
      <c r="AD110" s="209"/>
      <c r="AE110" s="209"/>
      <c r="AF110" s="209"/>
      <c r="AG110" s="209"/>
      <c r="AH110" s="209"/>
      <c r="AI110" s="209"/>
      <c r="AJ110" s="209"/>
      <c r="AK110" s="209"/>
      <c r="AL110" s="209"/>
      <c r="AM110" s="209"/>
      <c r="AN110" s="209"/>
      <c r="AO110" s="209"/>
      <c r="AP110" s="209"/>
      <c r="AQ110" s="209"/>
      <c r="AR110" s="209"/>
      <c r="AS110" s="209"/>
      <c r="AT110" s="209"/>
      <c r="AU110" s="209"/>
      <c r="AV110" s="209"/>
      <c r="AW110" s="209"/>
      <c r="AX110" s="209"/>
      <c r="AY110" s="209"/>
      <c r="AZ110" s="209"/>
      <c r="BA110" s="209"/>
      <c r="BB110" s="210"/>
      <c r="BC110" s="210"/>
      <c r="BD110" s="210"/>
      <c r="BE110" s="210"/>
      <c r="BF110" s="210"/>
      <c r="BG110" s="210"/>
      <c r="BH110" s="210"/>
      <c r="BI110" s="210"/>
      <c r="BJ110" s="210"/>
      <c r="BK110" s="210"/>
      <c r="BL110" s="210"/>
      <c r="BM110" s="210"/>
      <c r="BN110" s="210"/>
      <c r="BO110" s="210"/>
      <c r="BP110" s="210"/>
      <c r="BQ110" s="210"/>
      <c r="BR110" s="210"/>
      <c r="BS110" s="210"/>
      <c r="BT110" s="210"/>
      <c r="BU110" s="93"/>
      <c r="BV110" s="93"/>
    </row>
    <row r="111" spans="1:74" ht="15" customHeight="1" outlineLevel="1">
      <c r="A111" s="34" t="s">
        <v>2250</v>
      </c>
      <c r="B111" s="34"/>
      <c r="C111" s="34"/>
      <c r="D111" s="34">
        <v>51</v>
      </c>
      <c r="E111" s="34">
        <v>1</v>
      </c>
      <c r="F111" s="34"/>
      <c r="G111" s="34"/>
      <c r="H111" s="34">
        <v>1</v>
      </c>
      <c r="I111" s="34"/>
      <c r="J111" s="34">
        <v>1</v>
      </c>
      <c r="K111" s="34"/>
      <c r="L111" s="34">
        <v>72</v>
      </c>
      <c r="M111" s="34"/>
      <c r="N111" s="34" t="s">
        <v>2251</v>
      </c>
      <c r="O111" s="34" t="s">
        <v>2252</v>
      </c>
      <c r="P111" s="34"/>
      <c r="Q111" s="34"/>
      <c r="R111" s="34">
        <v>1</v>
      </c>
      <c r="S111" s="34"/>
      <c r="T111" s="34"/>
      <c r="U111" s="34"/>
      <c r="V111" s="34" t="s">
        <v>153</v>
      </c>
      <c r="W111" s="34" t="s">
        <v>387</v>
      </c>
      <c r="X111" s="34" t="s">
        <v>179</v>
      </c>
      <c r="Y111" s="34" t="s">
        <v>1865</v>
      </c>
      <c r="Z111" s="34" t="s">
        <v>156</v>
      </c>
      <c r="AA111" s="34" t="s">
        <v>2253</v>
      </c>
      <c r="AB111" s="209"/>
      <c r="AC111" s="209"/>
      <c r="AD111" s="209"/>
      <c r="AE111" s="209"/>
      <c r="AF111" s="209"/>
      <c r="AG111" s="209"/>
      <c r="AH111" s="209"/>
      <c r="AI111" s="209"/>
      <c r="AJ111" s="209"/>
      <c r="AK111" s="209"/>
      <c r="AL111" s="209"/>
      <c r="AM111" s="209"/>
      <c r="AN111" s="209"/>
      <c r="AO111" s="209"/>
      <c r="AP111" s="209"/>
      <c r="AQ111" s="209"/>
      <c r="AR111" s="209"/>
      <c r="AS111" s="209"/>
      <c r="AT111" s="209"/>
      <c r="AU111" s="209"/>
      <c r="AV111" s="209"/>
      <c r="AW111" s="209"/>
      <c r="AX111" s="209"/>
      <c r="AY111" s="209"/>
      <c r="AZ111" s="209"/>
      <c r="BA111" s="209"/>
      <c r="BB111" s="209"/>
      <c r="BC111" s="209"/>
      <c r="BD111" s="209"/>
      <c r="BE111" s="210"/>
      <c r="BF111" s="210"/>
      <c r="BG111" s="210"/>
      <c r="BH111" s="210"/>
      <c r="BI111" s="210"/>
      <c r="BJ111" s="210"/>
      <c r="BK111" s="210"/>
      <c r="BL111" s="210"/>
      <c r="BM111" s="210"/>
      <c r="BN111" s="210"/>
      <c r="BO111" s="210"/>
      <c r="BP111" s="210"/>
      <c r="BQ111" s="210"/>
      <c r="BR111" s="210"/>
      <c r="BS111" s="210"/>
      <c r="BT111" s="210"/>
      <c r="BU111" s="209">
        <f>('Balance Sheet'!BU32)*$H$111*$J$111</f>
        <v>0</v>
      </c>
      <c r="BV111" s="209">
        <f>('Balance Sheet'!BV32)*$H$111*$J$111</f>
        <v>0</v>
      </c>
    </row>
    <row r="112" spans="1:74" ht="15" customHeight="1" outlineLevel="1">
      <c r="A112" s="39" t="s">
        <v>2254</v>
      </c>
      <c r="B112" s="39"/>
      <c r="C112" s="39"/>
      <c r="D112" s="39">
        <v>13</v>
      </c>
      <c r="E112" s="39">
        <v>1</v>
      </c>
      <c r="F112" s="39"/>
      <c r="G112" s="39"/>
      <c r="H112" s="39"/>
      <c r="I112" s="39"/>
      <c r="J112" s="39">
        <v>1</v>
      </c>
      <c r="K112" s="39"/>
      <c r="L112" s="39">
        <v>51</v>
      </c>
      <c r="M112" s="39"/>
      <c r="N112" s="39" t="s">
        <v>2255</v>
      </c>
      <c r="O112" s="39" t="s">
        <v>2256</v>
      </c>
      <c r="P112" s="39"/>
      <c r="Q112" s="39"/>
      <c r="R112" s="39">
        <v>1</v>
      </c>
      <c r="S112" s="39"/>
      <c r="T112" s="39"/>
      <c r="U112" s="39"/>
      <c r="V112" s="39" t="s">
        <v>153</v>
      </c>
      <c r="W112" s="39" t="s">
        <v>387</v>
      </c>
      <c r="X112" s="39" t="s">
        <v>179</v>
      </c>
      <c r="Y112" s="39" t="s">
        <v>1865</v>
      </c>
      <c r="Z112" s="39" t="s">
        <v>156</v>
      </c>
      <c r="AA112" s="39" t="s">
        <v>2257</v>
      </c>
      <c r="AB112" s="211">
        <f t="shared" ref="AB112:BV112" si="22">AB110+AB111</f>
        <v>0</v>
      </c>
      <c r="AC112" s="211">
        <f t="shared" si="22"/>
        <v>0</v>
      </c>
      <c r="AD112" s="211">
        <f t="shared" si="22"/>
        <v>0</v>
      </c>
      <c r="AE112" s="211">
        <f t="shared" si="22"/>
        <v>0</v>
      </c>
      <c r="AF112" s="211">
        <f t="shared" si="22"/>
        <v>0</v>
      </c>
      <c r="AG112" s="211">
        <f t="shared" si="22"/>
        <v>0</v>
      </c>
      <c r="AH112" s="211">
        <f t="shared" si="22"/>
        <v>0</v>
      </c>
      <c r="AI112" s="211">
        <f t="shared" si="22"/>
        <v>0</v>
      </c>
      <c r="AJ112" s="211">
        <f t="shared" si="22"/>
        <v>0</v>
      </c>
      <c r="AK112" s="211">
        <f t="shared" si="22"/>
        <v>0</v>
      </c>
      <c r="AL112" s="211">
        <f t="shared" si="22"/>
        <v>0</v>
      </c>
      <c r="AM112" s="211">
        <f t="shared" si="22"/>
        <v>0</v>
      </c>
      <c r="AN112" s="211">
        <f t="shared" si="22"/>
        <v>0</v>
      </c>
      <c r="AO112" s="211">
        <f t="shared" si="22"/>
        <v>0</v>
      </c>
      <c r="AP112" s="211">
        <f t="shared" si="22"/>
        <v>0</v>
      </c>
      <c r="AQ112" s="211">
        <f t="shared" si="22"/>
        <v>0</v>
      </c>
      <c r="AR112" s="211">
        <f t="shared" si="22"/>
        <v>0</v>
      </c>
      <c r="AS112" s="211">
        <f t="shared" si="22"/>
        <v>0</v>
      </c>
      <c r="AT112" s="211">
        <f t="shared" si="22"/>
        <v>0</v>
      </c>
      <c r="AU112" s="211">
        <f t="shared" si="22"/>
        <v>0</v>
      </c>
      <c r="AV112" s="211">
        <f t="shared" si="22"/>
        <v>0</v>
      </c>
      <c r="AW112" s="211">
        <f t="shared" si="22"/>
        <v>0</v>
      </c>
      <c r="AX112" s="211">
        <f t="shared" si="22"/>
        <v>0</v>
      </c>
      <c r="AY112" s="211">
        <f t="shared" si="22"/>
        <v>0</v>
      </c>
      <c r="AZ112" s="211">
        <f t="shared" si="22"/>
        <v>0</v>
      </c>
      <c r="BA112" s="211">
        <f t="shared" si="22"/>
        <v>0</v>
      </c>
      <c r="BB112" s="211">
        <f t="shared" si="22"/>
        <v>0</v>
      </c>
      <c r="BC112" s="211">
        <f t="shared" si="22"/>
        <v>0</v>
      </c>
      <c r="BD112" s="211">
        <f t="shared" si="22"/>
        <v>0</v>
      </c>
      <c r="BE112" s="212">
        <f t="shared" si="22"/>
        <v>0</v>
      </c>
      <c r="BF112" s="212">
        <f t="shared" si="22"/>
        <v>0</v>
      </c>
      <c r="BG112" s="212">
        <f t="shared" si="22"/>
        <v>0</v>
      </c>
      <c r="BH112" s="212">
        <f t="shared" si="22"/>
        <v>0</v>
      </c>
      <c r="BI112" s="212">
        <f t="shared" si="22"/>
        <v>0</v>
      </c>
      <c r="BJ112" s="212">
        <f t="shared" si="22"/>
        <v>0</v>
      </c>
      <c r="BK112" s="212">
        <f t="shared" si="22"/>
        <v>0</v>
      </c>
      <c r="BL112" s="212">
        <f t="shared" si="22"/>
        <v>0</v>
      </c>
      <c r="BM112" s="212">
        <f t="shared" si="22"/>
        <v>0</v>
      </c>
      <c r="BN112" s="212">
        <f t="shared" si="22"/>
        <v>0</v>
      </c>
      <c r="BO112" s="212">
        <f t="shared" si="22"/>
        <v>0</v>
      </c>
      <c r="BP112" s="212">
        <f t="shared" si="22"/>
        <v>0</v>
      </c>
      <c r="BQ112" s="212">
        <f t="shared" si="22"/>
        <v>0</v>
      </c>
      <c r="BR112" s="212">
        <f t="shared" si="22"/>
        <v>0</v>
      </c>
      <c r="BS112" s="212">
        <f t="shared" si="22"/>
        <v>0</v>
      </c>
      <c r="BT112" s="212">
        <f t="shared" si="22"/>
        <v>0</v>
      </c>
      <c r="BU112" s="211">
        <f t="shared" si="22"/>
        <v>0</v>
      </c>
      <c r="BV112" s="211">
        <f t="shared" si="22"/>
        <v>0</v>
      </c>
    </row>
    <row r="113" spans="1:74" ht="15" customHeight="1" outlineLevel="1">
      <c r="A113" s="34" t="s">
        <v>2258</v>
      </c>
      <c r="B113" s="34"/>
      <c r="C113" s="34"/>
      <c r="D113" s="34">
        <v>13</v>
      </c>
      <c r="E113" s="34">
        <v>1</v>
      </c>
      <c r="F113" s="34"/>
      <c r="G113" s="34"/>
      <c r="H113" s="34">
        <v>1</v>
      </c>
      <c r="I113" s="34"/>
      <c r="J113" s="34">
        <v>1</v>
      </c>
      <c r="K113" s="34"/>
      <c r="L113" s="34">
        <v>52</v>
      </c>
      <c r="M113" s="34"/>
      <c r="N113" s="34" t="s">
        <v>2259</v>
      </c>
      <c r="O113" s="34" t="s">
        <v>2260</v>
      </c>
      <c r="P113" s="34"/>
      <c r="Q113" s="34"/>
      <c r="R113" s="34">
        <v>1</v>
      </c>
      <c r="S113" s="34"/>
      <c r="T113" s="34"/>
      <c r="U113" s="34"/>
      <c r="V113" s="34" t="s">
        <v>153</v>
      </c>
      <c r="W113" s="34" t="s">
        <v>387</v>
      </c>
      <c r="X113" s="34" t="s">
        <v>179</v>
      </c>
      <c r="Y113" s="34" t="s">
        <v>1865</v>
      </c>
      <c r="Z113" s="34" t="s">
        <v>156</v>
      </c>
      <c r="AA113" s="34" t="s">
        <v>2261</v>
      </c>
      <c r="AB113" s="209">
        <f>('Balance Sheet'!AB37)*$H$113*$J$113</f>
        <v>6596</v>
      </c>
      <c r="AC113" s="209">
        <f>('Balance Sheet'!AC37)*$H$113*$J$113</f>
        <v>7103</v>
      </c>
      <c r="AD113" s="209">
        <f>('Balance Sheet'!AD37)*$H$113*$J$113</f>
        <v>7729</v>
      </c>
      <c r="AE113" s="209">
        <f>('Balance Sheet'!AE37)*$H$113*$J$113</f>
        <v>7914</v>
      </c>
      <c r="AF113" s="209">
        <f>('Balance Sheet'!AF37)*$H$113*$J$113</f>
        <v>7914</v>
      </c>
      <c r="AG113" s="209">
        <f>('Balance Sheet'!AG37)*$H$113*$J$113</f>
        <v>8400</v>
      </c>
      <c r="AH113" s="209">
        <f>('Balance Sheet'!AH37)*$H$113*$J$113</f>
        <v>9157</v>
      </c>
      <c r="AI113" s="209">
        <f>('Balance Sheet'!AI37)*$H$113*$J$113</f>
        <v>9863</v>
      </c>
      <c r="AJ113" s="209">
        <f>('Balance Sheet'!AJ37)*$H$113*$J$113</f>
        <v>10297</v>
      </c>
      <c r="AK113" s="209">
        <f>('Balance Sheet'!AK37)*$H$113*$J$113</f>
        <v>10297</v>
      </c>
      <c r="AL113" s="209">
        <f>('Balance Sheet'!AL37)*$H$113*$J$113</f>
        <v>12577</v>
      </c>
      <c r="AM113" s="209">
        <f>('Balance Sheet'!AM37)*$H$113*$J$113</f>
        <v>13422</v>
      </c>
      <c r="AN113" s="209">
        <f>('Balance Sheet'!AN37)*$H$113*$J$113</f>
        <v>14494</v>
      </c>
      <c r="AO113" s="209">
        <f>('Balance Sheet'!AO37)*$H$113*$J$113</f>
        <v>15052</v>
      </c>
      <c r="AP113" s="209">
        <f>('Balance Sheet'!AP37)*$H$113*$J$113</f>
        <v>15052</v>
      </c>
      <c r="AQ113" s="209">
        <f>('Balance Sheet'!AQ37)*$H$113*$J$113</f>
        <v>17312</v>
      </c>
      <c r="AR113" s="209">
        <f>('Balance Sheet'!AR37)*$H$113*$J$113</f>
        <v>19665</v>
      </c>
      <c r="AS113" s="209">
        <f>('Balance Sheet'!AS37)*$H$113*$J$113</f>
        <v>22028</v>
      </c>
      <c r="AT113" s="209">
        <f>('Balance Sheet'!AT37)*$H$113*$J$113</f>
        <v>22297</v>
      </c>
      <c r="AU113" s="209">
        <f>('Balance Sheet'!AU37)*$H$113*$J$113</f>
        <v>22297</v>
      </c>
      <c r="AV113" s="209">
        <f>('Balance Sheet'!AV37)*$H$113*$J$113</f>
        <v>24436</v>
      </c>
      <c r="AW113" s="209">
        <f>('Balance Sheet'!AW37)*$H$113*$J$113</f>
        <v>26625</v>
      </c>
      <c r="AX113" s="209">
        <f>('Balance Sheet'!AX37)*$H$113*$J$113</f>
        <v>28944</v>
      </c>
      <c r="AY113" s="209">
        <f>('Balance Sheet'!AY37)*$H$113*$J$113</f>
        <v>0</v>
      </c>
      <c r="AZ113" s="209">
        <f>('Balance Sheet'!AZ37)*$H$113*$J$113</f>
        <v>30795</v>
      </c>
      <c r="BA113" s="209">
        <f>('Balance Sheet'!BA37)*$H$113*$J$113</f>
        <v>0</v>
      </c>
      <c r="BB113" s="209">
        <f>('Balance Sheet'!BB37)*$H$113*$J$113</f>
        <v>0</v>
      </c>
      <c r="BC113" s="209">
        <f>('Balance Sheet'!BC37)*$H$113*$J$113</f>
        <v>0</v>
      </c>
      <c r="BD113" s="209">
        <f>('Balance Sheet'!BD37)*$H$113*$J$113</f>
        <v>0</v>
      </c>
      <c r="BE113" s="210">
        <f>('Balance Sheet'!BE37)*$H$113*$J$113</f>
        <v>0</v>
      </c>
      <c r="BF113" s="210">
        <f>('Balance Sheet'!BF37)*$H$113*$J$113</f>
        <v>0</v>
      </c>
      <c r="BG113" s="210">
        <f>('Balance Sheet'!BG37)*$H$113*$J$113</f>
        <v>0</v>
      </c>
      <c r="BH113" s="210">
        <f>('Balance Sheet'!BH37)*$H$113*$J$113</f>
        <v>0</v>
      </c>
      <c r="BI113" s="210">
        <f>('Balance Sheet'!BI37)*$H$113*$J$113</f>
        <v>0</v>
      </c>
      <c r="BJ113" s="210">
        <f>('Balance Sheet'!BJ37)*$H$113*$J$113</f>
        <v>0</v>
      </c>
      <c r="BK113" s="210">
        <f>('Balance Sheet'!BK37)*$H$113*$J$113</f>
        <v>0</v>
      </c>
      <c r="BL113" s="210">
        <f>('Balance Sheet'!BL37)*$H$113*$J$113</f>
        <v>0</v>
      </c>
      <c r="BM113" s="210">
        <f>('Balance Sheet'!BM37)*$H$113*$J$113</f>
        <v>0</v>
      </c>
      <c r="BN113" s="210">
        <f>('Balance Sheet'!BN37)*$H$113*$J$113</f>
        <v>0</v>
      </c>
      <c r="BO113" s="210">
        <f>('Balance Sheet'!BO37)*$H$113*$J$113</f>
        <v>0</v>
      </c>
      <c r="BP113" s="210">
        <f>('Balance Sheet'!BP37)*$H$113*$J$113</f>
        <v>0</v>
      </c>
      <c r="BQ113" s="210">
        <f>('Balance Sheet'!BQ37)*$H$113*$J$113</f>
        <v>0</v>
      </c>
      <c r="BR113" s="210">
        <f>('Balance Sheet'!BR37)*$H$113*$J$113</f>
        <v>0</v>
      </c>
      <c r="BS113" s="210">
        <f>('Balance Sheet'!BS37)*$H$113*$J$113</f>
        <v>0</v>
      </c>
      <c r="BT113" s="210">
        <f>('Balance Sheet'!BT37)*$H$113*$J$113</f>
        <v>0</v>
      </c>
      <c r="BU113" s="93"/>
      <c r="BV113" s="93"/>
    </row>
    <row r="114" spans="1:74" ht="15" customHeight="1" outlineLevel="1">
      <c r="A114" s="34" t="s">
        <v>2262</v>
      </c>
      <c r="B114" s="34"/>
      <c r="C114" s="34"/>
      <c r="D114" s="34">
        <v>13</v>
      </c>
      <c r="E114" s="34">
        <v>1</v>
      </c>
      <c r="F114" s="34"/>
      <c r="G114" s="34"/>
      <c r="H114" s="34">
        <v>1</v>
      </c>
      <c r="I114" s="34"/>
      <c r="J114" s="34">
        <v>1</v>
      </c>
      <c r="K114" s="34"/>
      <c r="L114" s="34">
        <v>220</v>
      </c>
      <c r="M114" s="34"/>
      <c r="N114" s="34" t="s">
        <v>2263</v>
      </c>
      <c r="O114" s="34" t="s">
        <v>2264</v>
      </c>
      <c r="P114" s="34"/>
      <c r="Q114" s="34"/>
      <c r="R114" s="34">
        <v>1</v>
      </c>
      <c r="S114" s="34"/>
      <c r="T114" s="34"/>
      <c r="U114" s="34"/>
      <c r="V114" s="34" t="s">
        <v>153</v>
      </c>
      <c r="W114" s="34" t="s">
        <v>387</v>
      </c>
      <c r="X114" s="34" t="s">
        <v>179</v>
      </c>
      <c r="Y114" s="34" t="s">
        <v>1865</v>
      </c>
      <c r="Z114" s="34" t="s">
        <v>156</v>
      </c>
      <c r="AA114" s="34" t="s">
        <v>2265</v>
      </c>
      <c r="AB114" s="209">
        <f>('Balance Sheet'!AB36+'Balance Sheet'!AB31)*$H$114*$J$114</f>
        <v>5832</v>
      </c>
      <c r="AC114" s="209">
        <f>('Balance Sheet'!AC36+'Balance Sheet'!AC31)*$H$114*$J$114</f>
        <v>6738</v>
      </c>
      <c r="AD114" s="209">
        <f>('Balance Sheet'!AD36+'Balance Sheet'!AD31)*$H$114*$J$114</f>
        <v>12712</v>
      </c>
      <c r="AE114" s="209">
        <f>('Balance Sheet'!AE36+'Balance Sheet'!AE31)*$H$114*$J$114</f>
        <v>7201</v>
      </c>
      <c r="AF114" s="209">
        <f>('Balance Sheet'!AF36+'Balance Sheet'!AF31)*$H$114*$J$114</f>
        <v>7201</v>
      </c>
      <c r="AG114" s="209">
        <f>('Balance Sheet'!AG36+'Balance Sheet'!AG31)*$H$114*$J$114</f>
        <v>7478</v>
      </c>
      <c r="AH114" s="209">
        <f>('Balance Sheet'!AH36+'Balance Sheet'!AH31)*$H$114*$J$114</f>
        <v>7468</v>
      </c>
      <c r="AI114" s="209">
        <f>('Balance Sheet'!AI36+'Balance Sheet'!AI31)*$H$114*$J$114</f>
        <v>12688</v>
      </c>
      <c r="AJ114" s="209">
        <f>('Balance Sheet'!AJ36+'Balance Sheet'!AJ31)*$H$114*$J$114</f>
        <v>7314</v>
      </c>
      <c r="AK114" s="209">
        <f>('Balance Sheet'!AK36+'Balance Sheet'!AK31)*$H$114*$J$114</f>
        <v>7314</v>
      </c>
      <c r="AL114" s="209">
        <f>('Balance Sheet'!AL36+'Balance Sheet'!AL31)*$H$114*$J$114</f>
        <v>7609</v>
      </c>
      <c r="AM114" s="209">
        <f>('Balance Sheet'!AM36+'Balance Sheet'!AM31)*$H$114*$J$114</f>
        <v>8125</v>
      </c>
      <c r="AN114" s="209">
        <f>('Balance Sheet'!AN36+'Balance Sheet'!AN31)*$H$114*$J$114</f>
        <v>22673</v>
      </c>
      <c r="AO114" s="209">
        <f>('Balance Sheet'!AO36+'Balance Sheet'!AO31)*$H$114*$J$114</f>
        <v>17138</v>
      </c>
      <c r="AP114" s="209">
        <f>('Balance Sheet'!AP36+'Balance Sheet'!AP31)*$H$114*$J$114</f>
        <v>17138</v>
      </c>
      <c r="AQ114" s="209">
        <f>('Balance Sheet'!AQ36+'Balance Sheet'!AQ31)*$H$114*$J$114</f>
        <v>17276</v>
      </c>
      <c r="AR114" s="209">
        <f>('Balance Sheet'!AR36+'Balance Sheet'!AR31)*$H$114*$J$114</f>
        <v>17354</v>
      </c>
      <c r="AS114" s="209">
        <f>('Balance Sheet'!AS36+'Balance Sheet'!AS31)*$H$114*$J$114</f>
        <v>15287</v>
      </c>
      <c r="AT114" s="209">
        <f>('Balance Sheet'!AT36+'Balance Sheet'!AT31)*$H$114*$J$114</f>
        <v>9578</v>
      </c>
      <c r="AU114" s="209">
        <f>('Balance Sheet'!AU36+'Balance Sheet'!AU31)*$H$114*$J$114</f>
        <v>9578</v>
      </c>
      <c r="AV114" s="209">
        <f>('Balance Sheet'!AV36+'Balance Sheet'!AV31)*$H$114*$J$114</f>
        <v>9184</v>
      </c>
      <c r="AW114" s="209">
        <f>('Balance Sheet'!AW36+'Balance Sheet'!AW31)*$H$114*$J$114</f>
        <v>9101</v>
      </c>
      <c r="AX114" s="209">
        <f>('Balance Sheet'!AX36+'Balance Sheet'!AX31)*$H$114*$J$114</f>
        <v>33852</v>
      </c>
      <c r="AY114" s="209">
        <f>('Balance Sheet'!AY36+'Balance Sheet'!AY31)*$H$114*$J$114</f>
        <v>0</v>
      </c>
      <c r="AZ114" s="209">
        <f>('Balance Sheet'!AZ36+'Balance Sheet'!AZ31)*$H$114*$J$114</f>
        <v>25872</v>
      </c>
      <c r="BA114" s="209">
        <f>('Balance Sheet'!BA36+'Balance Sheet'!BA31)*$H$114*$J$114</f>
        <v>0</v>
      </c>
      <c r="BB114" s="209">
        <f>('Balance Sheet'!BB36+'Balance Sheet'!BB31)*$H$114*$J$114</f>
        <v>0</v>
      </c>
      <c r="BC114" s="209">
        <f>('Balance Sheet'!BC36+'Balance Sheet'!BC31)*$H$114*$J$114</f>
        <v>0</v>
      </c>
      <c r="BD114" s="209">
        <f>('Balance Sheet'!BD36+'Balance Sheet'!BD31)*$H$114*$J$114</f>
        <v>0</v>
      </c>
      <c r="BE114" s="209">
        <f>('Balance Sheet'!BE36+'Balance Sheet'!BE31)*$H$114*$J$114</f>
        <v>0</v>
      </c>
      <c r="BF114" s="209">
        <f>('Balance Sheet'!BF36+'Balance Sheet'!BF31)*$H$114*$J$114</f>
        <v>0</v>
      </c>
      <c r="BG114" s="209">
        <f>('Balance Sheet'!BG36+'Balance Sheet'!BG31)*$H$114*$J$114</f>
        <v>0</v>
      </c>
      <c r="BH114" s="209">
        <f>('Balance Sheet'!BH36+'Balance Sheet'!BH31)*$H$114*$J$114</f>
        <v>0</v>
      </c>
      <c r="BI114" s="209">
        <f>('Balance Sheet'!BI36+'Balance Sheet'!BI31)*$H$114*$J$114</f>
        <v>0</v>
      </c>
      <c r="BJ114" s="209">
        <f>('Balance Sheet'!BJ36+'Balance Sheet'!BJ31)*$H$114*$J$114</f>
        <v>0</v>
      </c>
      <c r="BK114" s="209">
        <f>('Balance Sheet'!BK36+'Balance Sheet'!BK31)*$H$114*$J$114</f>
        <v>0</v>
      </c>
      <c r="BL114" s="209">
        <f>('Balance Sheet'!BL36+'Balance Sheet'!BL31)*$H$114*$J$114</f>
        <v>0</v>
      </c>
      <c r="BM114" s="210">
        <f>('Balance Sheet'!BM36+'Balance Sheet'!BM31)*$H$114*$J$114</f>
        <v>0</v>
      </c>
      <c r="BN114" s="210">
        <f>('Balance Sheet'!BN36+'Balance Sheet'!BN31)*$H$114*$J$114</f>
        <v>0</v>
      </c>
      <c r="BO114" s="210">
        <f>('Balance Sheet'!BO36+'Balance Sheet'!BO31)*$H$114*$J$114</f>
        <v>0</v>
      </c>
      <c r="BP114" s="210">
        <f>('Balance Sheet'!BP36+'Balance Sheet'!BP31)*$H$114*$J$114</f>
        <v>0</v>
      </c>
      <c r="BQ114" s="210">
        <f>('Balance Sheet'!BQ36+'Balance Sheet'!BQ31)*$H$114*$J$114</f>
        <v>0</v>
      </c>
      <c r="BR114" s="210">
        <f>('Balance Sheet'!BR36+'Balance Sheet'!BR31)*$H$114*$J$114</f>
        <v>0</v>
      </c>
      <c r="BS114" s="210">
        <f>('Balance Sheet'!BS36+'Balance Sheet'!BS31)*$H$114*$J$114</f>
        <v>0</v>
      </c>
      <c r="BT114" s="210">
        <f>('Balance Sheet'!BT36+'Balance Sheet'!BT31)*$H$114*$J$114</f>
        <v>0</v>
      </c>
      <c r="BU114" s="93"/>
      <c r="BV114" s="93"/>
    </row>
    <row r="115" spans="1:74" ht="15" customHeight="1">
      <c r="A115" s="39" t="s">
        <v>2266</v>
      </c>
      <c r="B115" s="39"/>
      <c r="C115" s="39"/>
      <c r="D115" s="39">
        <v>11</v>
      </c>
      <c r="E115" s="39">
        <v>1</v>
      </c>
      <c r="F115" s="39"/>
      <c r="G115" s="39"/>
      <c r="H115" s="39"/>
      <c r="I115" s="39"/>
      <c r="J115" s="39">
        <v>1</v>
      </c>
      <c r="K115" s="39"/>
      <c r="L115" s="39">
        <v>13</v>
      </c>
      <c r="M115" s="39"/>
      <c r="N115" s="39" t="s">
        <v>2267</v>
      </c>
      <c r="O115" s="39" t="s">
        <v>2268</v>
      </c>
      <c r="P115" s="39"/>
      <c r="Q115" s="39"/>
      <c r="R115" s="39">
        <v>1</v>
      </c>
      <c r="S115" s="39"/>
      <c r="T115" s="39"/>
      <c r="U115" s="39"/>
      <c r="V115" s="39" t="s">
        <v>153</v>
      </c>
      <c r="W115" s="39" t="s">
        <v>387</v>
      </c>
      <c r="X115" s="39" t="s">
        <v>179</v>
      </c>
      <c r="Y115" s="39" t="s">
        <v>1865</v>
      </c>
      <c r="Z115" s="39" t="s">
        <v>156</v>
      </c>
      <c r="AA115" s="39" t="s">
        <v>2269</v>
      </c>
      <c r="AB115" s="211">
        <f t="shared" ref="AB115:BV115" si="23">AB100+AB101+AB102+AB103+AB104+AB105+AB106+AB107+AB108+AB109+AB112+AB113+AB114</f>
        <v>45030</v>
      </c>
      <c r="AC115" s="211">
        <f t="shared" si="23"/>
        <v>47031</v>
      </c>
      <c r="AD115" s="211">
        <f t="shared" si="23"/>
        <v>63100</v>
      </c>
      <c r="AE115" s="211">
        <f t="shared" si="23"/>
        <v>39672</v>
      </c>
      <c r="AF115" s="211">
        <f t="shared" si="23"/>
        <v>39672</v>
      </c>
      <c r="AG115" s="211">
        <f t="shared" si="23"/>
        <v>39697</v>
      </c>
      <c r="AH115" s="211">
        <f t="shared" si="23"/>
        <v>43087</v>
      </c>
      <c r="AI115" s="211">
        <f t="shared" si="23"/>
        <v>54002</v>
      </c>
      <c r="AJ115" s="211">
        <f t="shared" si="23"/>
        <v>52039</v>
      </c>
      <c r="AK115" s="211">
        <f t="shared" si="23"/>
        <v>52039</v>
      </c>
      <c r="AL115" s="211">
        <f t="shared" si="23"/>
        <v>60838</v>
      </c>
      <c r="AM115" s="211">
        <f t="shared" si="23"/>
        <v>67431</v>
      </c>
      <c r="AN115" s="211">
        <f t="shared" si="23"/>
        <v>92596</v>
      </c>
      <c r="AO115" s="211">
        <f t="shared" si="23"/>
        <v>93564</v>
      </c>
      <c r="AP115" s="211">
        <f t="shared" si="23"/>
        <v>93564</v>
      </c>
      <c r="AQ115" s="211">
        <f t="shared" si="23"/>
        <v>107006</v>
      </c>
      <c r="AR115" s="211">
        <f t="shared" si="23"/>
        <v>119534</v>
      </c>
      <c r="AS115" s="211">
        <f t="shared" si="23"/>
        <v>136438</v>
      </c>
      <c r="AT115" s="211">
        <f t="shared" si="23"/>
        <v>135810</v>
      </c>
      <c r="AU115" s="211">
        <f t="shared" si="23"/>
        <v>135810</v>
      </c>
      <c r="AV115" s="211">
        <f t="shared" si="23"/>
        <v>164196</v>
      </c>
      <c r="AW115" s="211">
        <f t="shared" si="23"/>
        <v>168096</v>
      </c>
      <c r="AX115" s="211">
        <f t="shared" si="23"/>
        <v>208772</v>
      </c>
      <c r="AY115" s="211">
        <f t="shared" si="23"/>
        <v>0</v>
      </c>
      <c r="AZ115" s="211">
        <f t="shared" si="23"/>
        <v>207669</v>
      </c>
      <c r="BA115" s="211">
        <f t="shared" si="23"/>
        <v>0</v>
      </c>
      <c r="BB115" s="211">
        <f t="shared" si="23"/>
        <v>0</v>
      </c>
      <c r="BC115" s="211">
        <f t="shared" si="23"/>
        <v>0</v>
      </c>
      <c r="BD115" s="211">
        <f t="shared" si="23"/>
        <v>0</v>
      </c>
      <c r="BE115" s="212">
        <f t="shared" si="23"/>
        <v>0</v>
      </c>
      <c r="BF115" s="212">
        <f t="shared" si="23"/>
        <v>0</v>
      </c>
      <c r="BG115" s="212">
        <f t="shared" si="23"/>
        <v>0</v>
      </c>
      <c r="BH115" s="212">
        <f t="shared" si="23"/>
        <v>0</v>
      </c>
      <c r="BI115" s="212">
        <f t="shared" si="23"/>
        <v>0</v>
      </c>
      <c r="BJ115" s="212">
        <f t="shared" si="23"/>
        <v>0</v>
      </c>
      <c r="BK115" s="212">
        <f t="shared" si="23"/>
        <v>0</v>
      </c>
      <c r="BL115" s="212">
        <f t="shared" si="23"/>
        <v>0</v>
      </c>
      <c r="BM115" s="212">
        <f t="shared" si="23"/>
        <v>0</v>
      </c>
      <c r="BN115" s="212">
        <f t="shared" si="23"/>
        <v>0</v>
      </c>
      <c r="BO115" s="212">
        <f t="shared" si="23"/>
        <v>0</v>
      </c>
      <c r="BP115" s="212">
        <f t="shared" si="23"/>
        <v>0</v>
      </c>
      <c r="BQ115" s="212">
        <f t="shared" si="23"/>
        <v>0</v>
      </c>
      <c r="BR115" s="212">
        <f t="shared" si="23"/>
        <v>0</v>
      </c>
      <c r="BS115" s="212">
        <f t="shared" si="23"/>
        <v>0</v>
      </c>
      <c r="BT115" s="212">
        <f t="shared" si="23"/>
        <v>0</v>
      </c>
      <c r="BU115" s="211">
        <f t="shared" si="23"/>
        <v>0</v>
      </c>
      <c r="BV115" s="211">
        <f t="shared" si="23"/>
        <v>0</v>
      </c>
    </row>
    <row r="116" spans="1:74" ht="15" customHeight="1">
      <c r="A116" s="39" t="s">
        <v>2270</v>
      </c>
      <c r="B116" s="39"/>
      <c r="C116" s="39"/>
      <c r="D116" s="39"/>
      <c r="E116" s="39">
        <v>1</v>
      </c>
      <c r="F116" s="39"/>
      <c r="G116" s="39"/>
      <c r="H116" s="39"/>
      <c r="I116" s="39"/>
      <c r="J116" s="39"/>
      <c r="K116" s="39"/>
      <c r="L116" s="39">
        <v>8</v>
      </c>
      <c r="M116" s="39"/>
      <c r="N116" s="39" t="s">
        <v>2271</v>
      </c>
      <c r="O116" s="39" t="s">
        <v>2272</v>
      </c>
      <c r="P116" s="39"/>
      <c r="Q116" s="39"/>
      <c r="R116" s="39">
        <v>1</v>
      </c>
      <c r="S116" s="39"/>
      <c r="T116" s="39"/>
      <c r="U116" s="39"/>
      <c r="V116" s="39" t="s">
        <v>149</v>
      </c>
      <c r="W116" s="39"/>
      <c r="X116" s="39"/>
      <c r="Y116" s="39" t="s">
        <v>1865</v>
      </c>
      <c r="Z116" s="39"/>
      <c r="AA116" s="39" t="s">
        <v>2273</v>
      </c>
      <c r="AB116" s="207"/>
      <c r="AC116" s="207"/>
      <c r="AD116" s="207"/>
      <c r="AE116" s="207"/>
      <c r="AF116" s="207"/>
      <c r="AG116" s="207"/>
      <c r="AH116" s="207"/>
      <c r="AI116" s="207"/>
      <c r="AJ116" s="207"/>
      <c r="AK116" s="207"/>
      <c r="AL116" s="207"/>
      <c r="AM116" s="207"/>
      <c r="AN116" s="207"/>
      <c r="AO116" s="207"/>
      <c r="AP116" s="207"/>
      <c r="AQ116" s="207"/>
      <c r="AR116" s="207"/>
      <c r="AS116" s="207"/>
      <c r="AT116" s="207"/>
      <c r="AU116" s="207"/>
      <c r="AV116" s="207"/>
      <c r="AW116" s="207"/>
      <c r="AX116" s="207"/>
      <c r="AY116" s="207"/>
      <c r="AZ116" s="207"/>
      <c r="BA116" s="207"/>
      <c r="BB116" s="208"/>
      <c r="BC116" s="208"/>
      <c r="BD116" s="208"/>
      <c r="BE116" s="208"/>
      <c r="BF116" s="208"/>
      <c r="BG116" s="208"/>
      <c r="BH116" s="208"/>
      <c r="BI116" s="208"/>
      <c r="BJ116" s="208"/>
      <c r="BK116" s="208"/>
      <c r="BL116" s="208"/>
      <c r="BM116" s="208"/>
      <c r="BN116" s="208"/>
      <c r="BO116" s="208"/>
      <c r="BP116" s="208"/>
      <c r="BQ116" s="208"/>
      <c r="BR116" s="208"/>
      <c r="BS116" s="208"/>
      <c r="BT116" s="208"/>
      <c r="BU116" s="12"/>
      <c r="BV116" s="12"/>
    </row>
    <row r="117" spans="1:74" ht="15" customHeight="1" outlineLevel="1">
      <c r="A117" s="34" t="s">
        <v>2274</v>
      </c>
      <c r="B117" s="34"/>
      <c r="C117" s="34"/>
      <c r="D117" s="34">
        <v>11</v>
      </c>
      <c r="E117" s="34">
        <v>1</v>
      </c>
      <c r="F117" s="34"/>
      <c r="G117" s="34"/>
      <c r="H117" s="34">
        <v>1</v>
      </c>
      <c r="I117" s="34"/>
      <c r="J117" s="34">
        <v>1</v>
      </c>
      <c r="K117" s="34"/>
      <c r="L117" s="34">
        <v>53</v>
      </c>
      <c r="M117" s="34"/>
      <c r="N117" s="34" t="s">
        <v>2275</v>
      </c>
      <c r="O117" s="34" t="s">
        <v>2276</v>
      </c>
      <c r="P117" s="34"/>
      <c r="Q117" s="34"/>
      <c r="R117" s="34">
        <v>1</v>
      </c>
      <c r="S117" s="34"/>
      <c r="T117" s="34"/>
      <c r="U117" s="34"/>
      <c r="V117" s="34" t="s">
        <v>153</v>
      </c>
      <c r="W117" s="34" t="s">
        <v>387</v>
      </c>
      <c r="X117" s="34" t="s">
        <v>179</v>
      </c>
      <c r="Y117" s="34" t="s">
        <v>1865</v>
      </c>
      <c r="Z117" s="34" t="s">
        <v>156</v>
      </c>
      <c r="AA117" s="34" t="s">
        <v>2277</v>
      </c>
      <c r="AB117" s="209">
        <f>('Balance Sheet'!AB41+'Balance Sheet'!AB42)*$H$117*$J$117</f>
        <v>49033</v>
      </c>
      <c r="AC117" s="209">
        <f>('Balance Sheet'!AC41+'Balance Sheet'!AC42)*$H$117*$J$117</f>
        <v>49542</v>
      </c>
      <c r="AD117" s="209">
        <f>('Balance Sheet'!AD41+'Balance Sheet'!AD42)*$H$117*$J$117</f>
        <v>50088</v>
      </c>
      <c r="AE117" s="209">
        <f>('Balance Sheet'!AE41+'Balance Sheet'!AE42)*$H$117*$J$117</f>
        <v>50603</v>
      </c>
      <c r="AF117" s="209">
        <f>('Balance Sheet'!AF41+'Balance Sheet'!AF42)*$H$117*$J$117</f>
        <v>50603</v>
      </c>
      <c r="AG117" s="209">
        <f>('Balance Sheet'!AG41+'Balance Sheet'!AG42)*$H$117*$J$117</f>
        <v>50465</v>
      </c>
      <c r="AH117" s="209">
        <f>('Balance Sheet'!AH41+'Balance Sheet'!AH42)*$H$117*$J$117</f>
        <v>52723</v>
      </c>
      <c r="AI117" s="209">
        <f>('Balance Sheet'!AI41+'Balance Sheet'!AI42)*$H$117*$J$117</f>
        <v>53566</v>
      </c>
      <c r="AJ117" s="209">
        <f>('Balance Sheet'!AJ41+'Balance Sheet'!AJ42)*$H$117*$J$117</f>
        <v>53262</v>
      </c>
      <c r="AK117" s="209">
        <f>('Balance Sheet'!AK41+'Balance Sheet'!AK42)*$H$117*$J$117</f>
        <v>53262</v>
      </c>
      <c r="AL117" s="209">
        <f>('Balance Sheet'!AL41+'Balance Sheet'!AL42)*$H$117*$J$117</f>
        <v>74510</v>
      </c>
      <c r="AM117" s="209">
        <f>('Balance Sheet'!AM41+'Balance Sheet'!AM42)*$H$117*$J$117</f>
        <v>82575</v>
      </c>
      <c r="AN117" s="209">
        <f>('Balance Sheet'!AN41+'Balance Sheet'!AN42)*$H$117*$J$117</f>
        <v>77146</v>
      </c>
      <c r="AO117" s="209">
        <f>('Balance Sheet'!AO41+'Balance Sheet'!AO42)*$H$117*$J$117</f>
        <v>76835</v>
      </c>
      <c r="AP117" s="209">
        <f>('Balance Sheet'!AP41+'Balance Sheet'!AP42)*$H$117*$J$117</f>
        <v>76835</v>
      </c>
      <c r="AQ117" s="209">
        <f>('Balance Sheet'!AQ41+'Balance Sheet'!AQ42)*$H$117*$J$117</f>
        <v>76863</v>
      </c>
      <c r="AR117" s="209">
        <f>('Balance Sheet'!AR41+'Balance Sheet'!AR42)*$H$117*$J$117</f>
        <v>75373</v>
      </c>
      <c r="AS117" s="209">
        <f>('Balance Sheet'!AS41+'Balance Sheet'!AS42)*$H$117*$J$117</f>
        <v>122884</v>
      </c>
      <c r="AT117" s="209">
        <f>('Balance Sheet'!AT41+'Balance Sheet'!AT42)*$H$117*$J$117</f>
        <v>119525</v>
      </c>
      <c r="AU117" s="209">
        <f>('Balance Sheet'!AU41+'Balance Sheet'!AU42)*$H$117*$J$117</f>
        <v>119525</v>
      </c>
      <c r="AV117" s="209">
        <f>('Balance Sheet'!AV41+'Balance Sheet'!AV42)*$H$117*$J$117</f>
        <v>124400</v>
      </c>
      <c r="AW117" s="209">
        <f>('Balance Sheet'!AW41+'Balance Sheet'!AW42)*$H$117*$J$117</f>
        <v>129194</v>
      </c>
      <c r="AX117" s="209">
        <f>('Balance Sheet'!AX41+'Balance Sheet'!AX42)*$H$117*$J$117</f>
        <v>113241</v>
      </c>
      <c r="AY117" s="209">
        <f>('Balance Sheet'!AY41+'Balance Sheet'!AY42)*$H$117*$J$117</f>
        <v>0</v>
      </c>
      <c r="AZ117" s="209">
        <f>('Balance Sheet'!AZ41+'Balance Sheet'!AZ42)*$H$117*$J$117</f>
        <v>111834</v>
      </c>
      <c r="BA117" s="209">
        <f>('Balance Sheet'!BA41+'Balance Sheet'!BA42)*$H$117*$J$117</f>
        <v>0</v>
      </c>
      <c r="BB117" s="209">
        <f>('Balance Sheet'!BB41+'Balance Sheet'!BB42)*$H$117*$J$117</f>
        <v>0</v>
      </c>
      <c r="BC117" s="209">
        <f>('Balance Sheet'!BC41+'Balance Sheet'!BC42)*$H$117*$J$117</f>
        <v>0</v>
      </c>
      <c r="BD117" s="209">
        <f>('Balance Sheet'!BD41+'Balance Sheet'!BD42)*$H$117*$J$117</f>
        <v>0</v>
      </c>
      <c r="BE117" s="210">
        <f>('Balance Sheet'!BE41+'Balance Sheet'!BE42)*$H$117*$J$117</f>
        <v>0</v>
      </c>
      <c r="BF117" s="210">
        <f>('Balance Sheet'!BF41+'Balance Sheet'!BF42)*$H$117*$J$117</f>
        <v>0</v>
      </c>
      <c r="BG117" s="210">
        <f>('Balance Sheet'!BG41+'Balance Sheet'!BG42)*$H$117*$J$117</f>
        <v>0</v>
      </c>
      <c r="BH117" s="210">
        <f>('Balance Sheet'!BH41+'Balance Sheet'!BH42)*$H$117*$J$117</f>
        <v>0</v>
      </c>
      <c r="BI117" s="210">
        <f>('Balance Sheet'!BI41+'Balance Sheet'!BI42)*$H$117*$J$117</f>
        <v>0</v>
      </c>
      <c r="BJ117" s="210">
        <f>('Balance Sheet'!BJ41+'Balance Sheet'!BJ42)*$H$117*$J$117</f>
        <v>0</v>
      </c>
      <c r="BK117" s="210">
        <f>('Balance Sheet'!BK41+'Balance Sheet'!BK42)*$H$117*$J$117</f>
        <v>0</v>
      </c>
      <c r="BL117" s="210">
        <f>('Balance Sheet'!BL41+'Balance Sheet'!BL42)*$H$117*$J$117</f>
        <v>0</v>
      </c>
      <c r="BM117" s="210">
        <f>('Balance Sheet'!BM41+'Balance Sheet'!BM42)*$H$117*$J$117</f>
        <v>0</v>
      </c>
      <c r="BN117" s="210">
        <f>('Balance Sheet'!BN41+'Balance Sheet'!BN42)*$H$117*$J$117</f>
        <v>0</v>
      </c>
      <c r="BO117" s="210">
        <f>('Balance Sheet'!BO41+'Balance Sheet'!BO42)*$H$117*$J$117</f>
        <v>0</v>
      </c>
      <c r="BP117" s="210">
        <f>('Balance Sheet'!BP41+'Balance Sheet'!BP42)*$H$117*$J$117</f>
        <v>0</v>
      </c>
      <c r="BQ117" s="210">
        <f>('Balance Sheet'!BQ41+'Balance Sheet'!BQ42)*$H$117*$J$117</f>
        <v>0</v>
      </c>
      <c r="BR117" s="210">
        <f>('Balance Sheet'!BR41+'Balance Sheet'!BR42)*$H$117*$J$117</f>
        <v>0</v>
      </c>
      <c r="BS117" s="210">
        <f>('Balance Sheet'!BS41+'Balance Sheet'!BS42)*$H$117*$J$117</f>
        <v>0</v>
      </c>
      <c r="BT117" s="210">
        <f>('Balance Sheet'!BT41+'Balance Sheet'!BT42)*$H$117*$J$117</f>
        <v>0</v>
      </c>
      <c r="BU117" s="209">
        <f>('Balance Sheet'!BU41+'Balance Sheet'!BU42)*$H$117*$J$117</f>
        <v>0</v>
      </c>
      <c r="BV117" s="209">
        <f>('Balance Sheet'!BV41+'Balance Sheet'!BV42)*$H$117*$J$117</f>
        <v>0</v>
      </c>
    </row>
    <row r="118" spans="1:74" ht="15" customHeight="1" outlineLevel="1">
      <c r="A118" s="34" t="s">
        <v>2278</v>
      </c>
      <c r="B118" s="34"/>
      <c r="C118" s="34"/>
      <c r="D118" s="34">
        <v>11</v>
      </c>
      <c r="E118" s="34">
        <v>1</v>
      </c>
      <c r="F118" s="34"/>
      <c r="G118" s="34"/>
      <c r="H118" s="34"/>
      <c r="I118" s="34"/>
      <c r="J118" s="34">
        <v>1</v>
      </c>
      <c r="K118" s="34"/>
      <c r="L118" s="34">
        <v>54</v>
      </c>
      <c r="M118" s="34"/>
      <c r="N118" s="34" t="s">
        <v>2279</v>
      </c>
      <c r="O118" s="34" t="s">
        <v>2280</v>
      </c>
      <c r="P118" s="34"/>
      <c r="Q118" s="34"/>
      <c r="R118" s="34">
        <v>1</v>
      </c>
      <c r="S118" s="34"/>
      <c r="T118" s="34"/>
      <c r="U118" s="34"/>
      <c r="V118" s="34" t="s">
        <v>153</v>
      </c>
      <c r="W118" s="34" t="s">
        <v>387</v>
      </c>
      <c r="X118" s="34" t="s">
        <v>179</v>
      </c>
      <c r="Y118" s="34" t="s">
        <v>1865</v>
      </c>
      <c r="Z118" s="34" t="s">
        <v>156</v>
      </c>
      <c r="AA118" s="34" t="s">
        <v>2281</v>
      </c>
      <c r="AB118" s="209"/>
      <c r="AC118" s="209"/>
      <c r="AD118" s="209"/>
      <c r="AE118" s="209"/>
      <c r="AF118" s="209"/>
      <c r="AG118" s="209"/>
      <c r="AH118" s="209"/>
      <c r="AI118" s="209"/>
      <c r="AJ118" s="209"/>
      <c r="AK118" s="209"/>
      <c r="AL118" s="209"/>
      <c r="AM118" s="209"/>
      <c r="AN118" s="209"/>
      <c r="AO118" s="209"/>
      <c r="AP118" s="209"/>
      <c r="AQ118" s="209"/>
      <c r="AR118" s="209"/>
      <c r="AS118" s="209"/>
      <c r="AT118" s="209"/>
      <c r="AU118" s="209"/>
      <c r="AV118" s="209"/>
      <c r="AW118" s="209"/>
      <c r="AX118" s="209"/>
      <c r="AY118" s="209"/>
      <c r="AZ118" s="209"/>
      <c r="BA118" s="209"/>
      <c r="BB118" s="210"/>
      <c r="BC118" s="210"/>
      <c r="BD118" s="210"/>
      <c r="BE118" s="210"/>
      <c r="BF118" s="210"/>
      <c r="BG118" s="210"/>
      <c r="BH118" s="210"/>
      <c r="BI118" s="210"/>
      <c r="BJ118" s="210"/>
      <c r="BK118" s="210"/>
      <c r="BL118" s="210"/>
      <c r="BM118" s="210"/>
      <c r="BN118" s="210"/>
      <c r="BO118" s="210"/>
      <c r="BP118" s="210"/>
      <c r="BQ118" s="210"/>
      <c r="BR118" s="210"/>
      <c r="BS118" s="210"/>
      <c r="BT118" s="210"/>
      <c r="BU118" s="93"/>
      <c r="BV118" s="93"/>
    </row>
    <row r="119" spans="1:74" ht="15" customHeight="1" outlineLevel="1">
      <c r="A119" s="34" t="s">
        <v>2282</v>
      </c>
      <c r="B119" s="34"/>
      <c r="C119" s="34"/>
      <c r="D119" s="34">
        <v>11</v>
      </c>
      <c r="E119" s="34">
        <v>1</v>
      </c>
      <c r="F119" s="34"/>
      <c r="G119" s="34"/>
      <c r="H119" s="34"/>
      <c r="I119" s="34"/>
      <c r="J119" s="34">
        <v>1</v>
      </c>
      <c r="K119" s="34"/>
      <c r="L119" s="34">
        <v>55</v>
      </c>
      <c r="M119" s="34"/>
      <c r="N119" s="34" t="s">
        <v>2283</v>
      </c>
      <c r="O119" s="34" t="s">
        <v>2284</v>
      </c>
      <c r="P119" s="34"/>
      <c r="Q119" s="34"/>
      <c r="R119" s="34">
        <v>1</v>
      </c>
      <c r="S119" s="34"/>
      <c r="T119" s="34"/>
      <c r="U119" s="34"/>
      <c r="V119" s="34" t="s">
        <v>153</v>
      </c>
      <c r="W119" s="34" t="s">
        <v>387</v>
      </c>
      <c r="X119" s="34" t="s">
        <v>179</v>
      </c>
      <c r="Y119" s="34" t="s">
        <v>1865</v>
      </c>
      <c r="Z119" s="34" t="s">
        <v>156</v>
      </c>
      <c r="AA119" s="34" t="s">
        <v>2285</v>
      </c>
      <c r="AB119" s="209"/>
      <c r="AC119" s="209"/>
      <c r="AD119" s="209"/>
      <c r="AE119" s="209"/>
      <c r="AF119" s="209"/>
      <c r="AG119" s="209"/>
      <c r="AH119" s="209"/>
      <c r="AI119" s="209"/>
      <c r="AJ119" s="209"/>
      <c r="AK119" s="209"/>
      <c r="AL119" s="209"/>
      <c r="AM119" s="209"/>
      <c r="AN119" s="209"/>
      <c r="AO119" s="209"/>
      <c r="AP119" s="209"/>
      <c r="AQ119" s="209"/>
      <c r="AR119" s="209"/>
      <c r="AS119" s="209"/>
      <c r="AT119" s="209"/>
      <c r="AU119" s="209"/>
      <c r="AV119" s="209"/>
      <c r="AW119" s="209"/>
      <c r="AX119" s="209"/>
      <c r="AY119" s="209"/>
      <c r="AZ119" s="209"/>
      <c r="BA119" s="209"/>
      <c r="BB119" s="210"/>
      <c r="BC119" s="210"/>
      <c r="BD119" s="210"/>
      <c r="BE119" s="210"/>
      <c r="BF119" s="210"/>
      <c r="BG119" s="210"/>
      <c r="BH119" s="210"/>
      <c r="BI119" s="210"/>
      <c r="BJ119" s="210"/>
      <c r="BK119" s="210"/>
      <c r="BL119" s="210"/>
      <c r="BM119" s="210"/>
      <c r="BN119" s="210"/>
      <c r="BO119" s="210"/>
      <c r="BP119" s="210"/>
      <c r="BQ119" s="210"/>
      <c r="BR119" s="210"/>
      <c r="BS119" s="210"/>
      <c r="BT119" s="210"/>
      <c r="BU119" s="93"/>
      <c r="BV119" s="93"/>
    </row>
    <row r="120" spans="1:74" ht="15" customHeight="1" outlineLevel="1">
      <c r="A120" s="34" t="s">
        <v>2286</v>
      </c>
      <c r="B120" s="34"/>
      <c r="C120" s="34"/>
      <c r="D120" s="34">
        <v>11</v>
      </c>
      <c r="E120" s="34">
        <v>1</v>
      </c>
      <c r="F120" s="34"/>
      <c r="G120" s="34"/>
      <c r="H120" s="34">
        <v>1</v>
      </c>
      <c r="I120" s="34"/>
      <c r="J120" s="34">
        <v>1</v>
      </c>
      <c r="K120" s="34"/>
      <c r="L120" s="34">
        <v>56</v>
      </c>
      <c r="M120" s="34"/>
      <c r="N120" s="34" t="s">
        <v>2287</v>
      </c>
      <c r="O120" s="34" t="s">
        <v>2288</v>
      </c>
      <c r="P120" s="34"/>
      <c r="Q120" s="34"/>
      <c r="R120" s="34">
        <v>1</v>
      </c>
      <c r="S120" s="34"/>
      <c r="T120" s="34"/>
      <c r="U120" s="34"/>
      <c r="V120" s="34" t="s">
        <v>153</v>
      </c>
      <c r="W120" s="34" t="s">
        <v>387</v>
      </c>
      <c r="X120" s="34" t="s">
        <v>179</v>
      </c>
      <c r="Y120" s="34" t="s">
        <v>1865</v>
      </c>
      <c r="Z120" s="34" t="s">
        <v>156</v>
      </c>
      <c r="AA120" s="34" t="s">
        <v>2289</v>
      </c>
      <c r="AB120" s="209">
        <f>('Balance Sheet'!AB40)*$H$120*$J$120</f>
        <v>2986</v>
      </c>
      <c r="AC120" s="209">
        <f>('Balance Sheet'!AC40)*$H$120*$J$120</f>
        <v>3594</v>
      </c>
      <c r="AD120" s="209">
        <f>('Balance Sheet'!AD40)*$H$120*$J$120</f>
        <v>4337</v>
      </c>
      <c r="AE120" s="209">
        <f>('Balance Sheet'!AE40)*$H$120*$J$120</f>
        <v>4493</v>
      </c>
      <c r="AF120" s="209">
        <f>('Balance Sheet'!AF40)*$H$120*$J$120</f>
        <v>4493</v>
      </c>
      <c r="AG120" s="209">
        <f>('Balance Sheet'!AG40)*$H$120*$J$120</f>
        <v>4783</v>
      </c>
      <c r="AH120" s="209">
        <f>('Balance Sheet'!AH40)*$H$120*$J$120</f>
        <v>5420</v>
      </c>
      <c r="AI120" s="209">
        <f>('Balance Sheet'!AI40)*$H$120*$J$120</f>
        <v>6286</v>
      </c>
      <c r="AJ120" s="209">
        <f>('Balance Sheet'!AJ40)*$H$120*$J$120</f>
        <v>6471</v>
      </c>
      <c r="AK120" s="209">
        <f>('Balance Sheet'!AK40)*$H$120*$J$120</f>
        <v>6471</v>
      </c>
      <c r="AL120" s="209">
        <f>('Balance Sheet'!AL40)*$H$120*$J$120</f>
        <v>8469</v>
      </c>
      <c r="AM120" s="209">
        <f>('Balance Sheet'!AM40)*$H$120*$J$120</f>
        <v>10030</v>
      </c>
      <c r="AN120" s="209">
        <f>('Balance Sheet'!AN40)*$H$120*$J$120</f>
        <v>9734</v>
      </c>
      <c r="AO120" s="209">
        <f>('Balance Sheet'!AO40)*$H$120*$J$120</f>
        <v>10361</v>
      </c>
      <c r="AP120" s="209">
        <f>('Balance Sheet'!AP40)*$H$120*$J$120</f>
        <v>10361</v>
      </c>
      <c r="AQ120" s="209">
        <f>('Balance Sheet'!AQ40)*$H$120*$J$120</f>
        <v>12968</v>
      </c>
      <c r="AR120" s="209">
        <f>('Balance Sheet'!AR40)*$H$120*$J$120</f>
        <v>13523</v>
      </c>
      <c r="AS120" s="209">
        <f>('Balance Sheet'!AS40)*$H$120*$J$120</f>
        <v>19076</v>
      </c>
      <c r="AT120" s="209">
        <f>('Balance Sheet'!AT40)*$H$120*$J$120</f>
        <v>19312</v>
      </c>
      <c r="AU120" s="209">
        <f>('Balance Sheet'!AU40)*$H$120*$J$120</f>
        <v>19312</v>
      </c>
      <c r="AV120" s="209">
        <f>('Balance Sheet'!AV40)*$H$120*$J$120</f>
        <v>26041</v>
      </c>
      <c r="AW120" s="209">
        <f>('Balance Sheet'!AW40)*$H$120*$J$120</f>
        <v>19628</v>
      </c>
      <c r="AX120" s="209">
        <f>('Balance Sheet'!AX40)*$H$120*$J$120</f>
        <v>21006</v>
      </c>
      <c r="AY120" s="209">
        <f>('Balance Sheet'!AY40)*$H$120*$J$120</f>
        <v>0</v>
      </c>
      <c r="AZ120" s="209">
        <f>('Balance Sheet'!AZ40)*$H$120*$J$120</f>
        <v>22517</v>
      </c>
      <c r="BA120" s="209">
        <f>('Balance Sheet'!BA40)*$H$120*$J$120</f>
        <v>0</v>
      </c>
      <c r="BB120" s="209">
        <f>('Balance Sheet'!BB40)*$H$120*$J$120</f>
        <v>0</v>
      </c>
      <c r="BC120" s="209">
        <f>('Balance Sheet'!BC40)*$H$120*$J$120</f>
        <v>0</v>
      </c>
      <c r="BD120" s="209">
        <f>('Balance Sheet'!BD40)*$H$120*$J$120</f>
        <v>0</v>
      </c>
      <c r="BE120" s="210">
        <f>('Balance Sheet'!BE40)*$H$120*$J$120</f>
        <v>0</v>
      </c>
      <c r="BF120" s="210">
        <f>('Balance Sheet'!BF40)*$H$120*$J$120</f>
        <v>0</v>
      </c>
      <c r="BG120" s="210">
        <f>('Balance Sheet'!BG40)*$H$120*$J$120</f>
        <v>0</v>
      </c>
      <c r="BH120" s="210">
        <f>('Balance Sheet'!BH40)*$H$120*$J$120</f>
        <v>0</v>
      </c>
      <c r="BI120" s="210">
        <f>('Balance Sheet'!BI40)*$H$120*$J$120</f>
        <v>0</v>
      </c>
      <c r="BJ120" s="210">
        <f>('Balance Sheet'!BJ40)*$H$120*$J$120</f>
        <v>0</v>
      </c>
      <c r="BK120" s="210">
        <f>('Balance Sheet'!BK40)*$H$120*$J$120</f>
        <v>0</v>
      </c>
      <c r="BL120" s="210">
        <f>('Balance Sheet'!BL40)*$H$120*$J$120</f>
        <v>0</v>
      </c>
      <c r="BM120" s="210">
        <f>('Balance Sheet'!BM40)*$H$120*$J$120</f>
        <v>0</v>
      </c>
      <c r="BN120" s="210">
        <f>('Balance Sheet'!BN40)*$H$120*$J$120</f>
        <v>0</v>
      </c>
      <c r="BO120" s="210">
        <f>('Balance Sheet'!BO40)*$H$120*$J$120</f>
        <v>0</v>
      </c>
      <c r="BP120" s="210">
        <f>('Balance Sheet'!BP40)*$H$120*$J$120</f>
        <v>0</v>
      </c>
      <c r="BQ120" s="210">
        <f>('Balance Sheet'!BQ40)*$H$120*$J$120</f>
        <v>0</v>
      </c>
      <c r="BR120" s="210">
        <f>('Balance Sheet'!BR40)*$H$120*$J$120</f>
        <v>0</v>
      </c>
      <c r="BS120" s="210">
        <f>('Balance Sheet'!BS40)*$H$120*$J$120</f>
        <v>0</v>
      </c>
      <c r="BT120" s="210">
        <f>('Balance Sheet'!BT40)*$H$120*$J$120</f>
        <v>0</v>
      </c>
      <c r="BU120" s="209">
        <f>('Balance Sheet'!BU40)*$H$120*$J$120</f>
        <v>0</v>
      </c>
      <c r="BV120" s="209">
        <f>('Balance Sheet'!BV40)*$H$120*$J$120</f>
        <v>0</v>
      </c>
    </row>
    <row r="121" spans="1:74" ht="15" customHeight="1" outlineLevel="1">
      <c r="A121" s="34" t="s">
        <v>2290</v>
      </c>
      <c r="B121" s="34"/>
      <c r="C121" s="34"/>
      <c r="D121" s="34">
        <v>11</v>
      </c>
      <c r="E121" s="34">
        <v>1</v>
      </c>
      <c r="F121" s="34"/>
      <c r="G121" s="34"/>
      <c r="H121" s="34">
        <v>1</v>
      </c>
      <c r="I121" s="34"/>
      <c r="J121" s="34">
        <v>1</v>
      </c>
      <c r="K121" s="34"/>
      <c r="L121" s="34">
        <v>218</v>
      </c>
      <c r="M121" s="34"/>
      <c r="N121" s="34" t="s">
        <v>2291</v>
      </c>
      <c r="O121" s="34" t="s">
        <v>2292</v>
      </c>
      <c r="P121" s="34"/>
      <c r="Q121" s="34"/>
      <c r="R121" s="34">
        <v>1</v>
      </c>
      <c r="S121" s="34"/>
      <c r="T121" s="34"/>
      <c r="U121" s="34"/>
      <c r="V121" s="34" t="s">
        <v>153</v>
      </c>
      <c r="W121" s="34" t="s">
        <v>387</v>
      </c>
      <c r="X121" s="34" t="s">
        <v>179</v>
      </c>
      <c r="Y121" s="34" t="s">
        <v>1865</v>
      </c>
      <c r="Z121" s="34" t="s">
        <v>156</v>
      </c>
      <c r="AA121" s="34" t="s">
        <v>2293</v>
      </c>
      <c r="AB121" s="209">
        <f>('Balance Sheet'!AB39)*$H$121*$J$121</f>
        <v>452</v>
      </c>
      <c r="AC121" s="209">
        <f>('Balance Sheet'!AC39)*$H$121*$J$121</f>
        <v>443</v>
      </c>
      <c r="AD121" s="209">
        <f>('Balance Sheet'!AD39)*$H$121*$J$121</f>
        <v>555</v>
      </c>
      <c r="AE121" s="209">
        <f>('Balance Sheet'!AE39)*$H$121*$J$121</f>
        <v>445</v>
      </c>
      <c r="AF121" s="209">
        <f>('Balance Sheet'!AF39)*$H$121*$J$121</f>
        <v>445</v>
      </c>
      <c r="AG121" s="209">
        <f>('Balance Sheet'!AG39)*$H$121*$J$121</f>
        <v>437</v>
      </c>
      <c r="AH121" s="209">
        <f>('Balance Sheet'!AH39)*$H$121*$J$121</f>
        <v>415</v>
      </c>
      <c r="AI121" s="209">
        <f>('Balance Sheet'!AI39)*$H$121*$J$121</f>
        <v>402</v>
      </c>
      <c r="AJ121" s="209">
        <f>('Balance Sheet'!AJ39)*$H$121*$J$121</f>
        <v>418</v>
      </c>
      <c r="AK121" s="209">
        <f>('Balance Sheet'!AK39)*$H$121*$J$121</f>
        <v>418</v>
      </c>
      <c r="AL121" s="209">
        <f>('Balance Sheet'!AL39)*$H$121*$J$121</f>
        <v>455</v>
      </c>
      <c r="AM121" s="209">
        <f>('Balance Sheet'!AM39)*$H$121*$J$121</f>
        <v>438</v>
      </c>
      <c r="AN121" s="209">
        <f>('Balance Sheet'!AN39)*$H$121*$J$121</f>
        <v>518</v>
      </c>
      <c r="AO121" s="209">
        <f>('Balance Sheet'!AO39)*$H$121*$J$121</f>
        <v>641</v>
      </c>
      <c r="AP121" s="209">
        <f>('Balance Sheet'!AP39)*$H$121*$J$121</f>
        <v>641</v>
      </c>
      <c r="AQ121" s="209">
        <f>('Balance Sheet'!AQ39)*$H$121*$J$121</f>
        <v>812</v>
      </c>
      <c r="AR121" s="209">
        <f>('Balance Sheet'!AR39)*$H$121*$J$121</f>
        <v>800</v>
      </c>
      <c r="AS121" s="209">
        <f>('Balance Sheet'!AS39)*$H$121*$J$121</f>
        <v>898</v>
      </c>
      <c r="AT121" s="209">
        <f>('Balance Sheet'!AT39)*$H$121*$J$121</f>
        <v>993</v>
      </c>
      <c r="AU121" s="209">
        <f>('Balance Sheet'!AU39)*$H$121*$J$121</f>
        <v>993</v>
      </c>
      <c r="AV121" s="209">
        <f>('Balance Sheet'!AV39)*$H$121*$J$121</f>
        <v>1093</v>
      </c>
      <c r="AW121" s="209">
        <f>('Balance Sheet'!AW39)*$H$121*$J$121</f>
        <v>1205</v>
      </c>
      <c r="AX121" s="209">
        <f>('Balance Sheet'!AX39)*$H$121*$J$121</f>
        <v>1301</v>
      </c>
      <c r="AY121" s="209">
        <f>('Balance Sheet'!AY39)*$H$121*$J$121</f>
        <v>0</v>
      </c>
      <c r="AZ121" s="209">
        <f>('Balance Sheet'!AZ39)*$H$121*$J$121</f>
        <v>1467</v>
      </c>
      <c r="BA121" s="209">
        <f>('Balance Sheet'!BA39)*$H$121*$J$121</f>
        <v>0</v>
      </c>
      <c r="BB121" s="209">
        <f>('Balance Sheet'!BB39)*$H$121*$J$121</f>
        <v>0</v>
      </c>
      <c r="BC121" s="209">
        <f>('Balance Sheet'!BC39)*$H$121*$J$121</f>
        <v>0</v>
      </c>
      <c r="BD121" s="209">
        <f>('Balance Sheet'!BD39)*$H$121*$J$121</f>
        <v>0</v>
      </c>
      <c r="BE121" s="210">
        <f>('Balance Sheet'!BE39)*$H$121*$J$121</f>
        <v>0</v>
      </c>
      <c r="BF121" s="210">
        <f>('Balance Sheet'!BF39)*$H$121*$J$121</f>
        <v>0</v>
      </c>
      <c r="BG121" s="210">
        <f>('Balance Sheet'!BG39)*$H$121*$J$121</f>
        <v>0</v>
      </c>
      <c r="BH121" s="210">
        <f>('Balance Sheet'!BH39)*$H$121*$J$121</f>
        <v>0</v>
      </c>
      <c r="BI121" s="210">
        <f>('Balance Sheet'!BI39)*$H$121*$J$121</f>
        <v>0</v>
      </c>
      <c r="BJ121" s="210">
        <f>('Balance Sheet'!BJ39)*$H$121*$J$121</f>
        <v>0</v>
      </c>
      <c r="BK121" s="210">
        <f>('Balance Sheet'!BK39)*$H$121*$J$121</f>
        <v>0</v>
      </c>
      <c r="BL121" s="210">
        <f>('Balance Sheet'!BL39)*$H$121*$J$121</f>
        <v>0</v>
      </c>
      <c r="BM121" s="210">
        <f>('Balance Sheet'!BM39)*$H$121*$J$121</f>
        <v>0</v>
      </c>
      <c r="BN121" s="210">
        <f>('Balance Sheet'!BN39)*$H$121*$J$121</f>
        <v>0</v>
      </c>
      <c r="BO121" s="210">
        <f>('Balance Sheet'!BO39)*$H$121*$J$121</f>
        <v>0</v>
      </c>
      <c r="BP121" s="210">
        <f>('Balance Sheet'!BP39)*$H$121*$J$121</f>
        <v>0</v>
      </c>
      <c r="BQ121" s="210">
        <f>('Balance Sheet'!BQ39)*$H$121*$J$121</f>
        <v>0</v>
      </c>
      <c r="BR121" s="210">
        <f>('Balance Sheet'!BR39)*$H$121*$J$121</f>
        <v>0</v>
      </c>
      <c r="BS121" s="210">
        <f>('Balance Sheet'!BS39)*$H$121*$J$121</f>
        <v>0</v>
      </c>
      <c r="BT121" s="210">
        <f>('Balance Sheet'!BT39)*$H$121*$J$121</f>
        <v>0</v>
      </c>
      <c r="BU121" s="209">
        <f>('Balance Sheet'!BU39)*$H$121*$J$121</f>
        <v>0</v>
      </c>
      <c r="BV121" s="209">
        <f>('Balance Sheet'!BV39)*$H$121*$J$121</f>
        <v>0</v>
      </c>
    </row>
    <row r="122" spans="1:74" ht="15" customHeight="1" outlineLevel="1">
      <c r="A122" s="34" t="s">
        <v>2294</v>
      </c>
      <c r="B122" s="34"/>
      <c r="C122" s="34"/>
      <c r="D122" s="34">
        <v>11</v>
      </c>
      <c r="E122" s="34">
        <v>1</v>
      </c>
      <c r="F122" s="34"/>
      <c r="G122" s="34"/>
      <c r="H122" s="34"/>
      <c r="I122" s="34"/>
      <c r="J122" s="34">
        <v>1</v>
      </c>
      <c r="K122" s="34"/>
      <c r="L122" s="34">
        <v>57</v>
      </c>
      <c r="M122" s="34"/>
      <c r="N122" s="34" t="s">
        <v>2295</v>
      </c>
      <c r="O122" s="34" t="s">
        <v>2296</v>
      </c>
      <c r="P122" s="34"/>
      <c r="Q122" s="34"/>
      <c r="R122" s="34">
        <v>1</v>
      </c>
      <c r="S122" s="34"/>
      <c r="T122" s="34"/>
      <c r="U122" s="34"/>
      <c r="V122" s="34" t="s">
        <v>153</v>
      </c>
      <c r="W122" s="34" t="s">
        <v>387</v>
      </c>
      <c r="X122" s="34" t="s">
        <v>179</v>
      </c>
      <c r="Y122" s="34" t="s">
        <v>1865</v>
      </c>
      <c r="Z122" s="34" t="s">
        <v>156</v>
      </c>
      <c r="AA122" s="34" t="s">
        <v>2297</v>
      </c>
      <c r="AB122" s="209"/>
      <c r="AC122" s="209"/>
      <c r="AD122" s="209"/>
      <c r="AE122" s="209"/>
      <c r="AF122" s="209"/>
      <c r="AG122" s="209"/>
      <c r="AH122" s="209"/>
      <c r="AI122" s="209"/>
      <c r="AJ122" s="209"/>
      <c r="AK122" s="209"/>
      <c r="AL122" s="209"/>
      <c r="AM122" s="209"/>
      <c r="AN122" s="209"/>
      <c r="AO122" s="209"/>
      <c r="AP122" s="209"/>
      <c r="AQ122" s="209"/>
      <c r="AR122" s="209"/>
      <c r="AS122" s="209"/>
      <c r="AT122" s="209"/>
      <c r="AU122" s="209"/>
      <c r="AV122" s="209"/>
      <c r="AW122" s="209"/>
      <c r="AX122" s="209"/>
      <c r="AY122" s="209"/>
      <c r="AZ122" s="209"/>
      <c r="BA122" s="209"/>
      <c r="BB122" s="210"/>
      <c r="BC122" s="210"/>
      <c r="BD122" s="210"/>
      <c r="BE122" s="210"/>
      <c r="BF122" s="210"/>
      <c r="BG122" s="210"/>
      <c r="BH122" s="210"/>
      <c r="BI122" s="210"/>
      <c r="BJ122" s="210"/>
      <c r="BK122" s="210"/>
      <c r="BL122" s="210"/>
      <c r="BM122" s="210"/>
      <c r="BN122" s="210"/>
      <c r="BO122" s="210"/>
      <c r="BP122" s="210"/>
      <c r="BQ122" s="210"/>
      <c r="BR122" s="210"/>
      <c r="BS122" s="210"/>
      <c r="BT122" s="210"/>
      <c r="BU122" s="93"/>
      <c r="BV122" s="93"/>
    </row>
    <row r="123" spans="1:74" ht="15" customHeight="1" outlineLevel="1">
      <c r="A123" s="34" t="s">
        <v>2298</v>
      </c>
      <c r="B123" s="34"/>
      <c r="C123" s="34"/>
      <c r="D123" s="34">
        <v>11</v>
      </c>
      <c r="E123" s="34">
        <v>1</v>
      </c>
      <c r="F123" s="34"/>
      <c r="G123" s="34"/>
      <c r="H123" s="34"/>
      <c r="I123" s="34"/>
      <c r="J123" s="34">
        <v>1</v>
      </c>
      <c r="K123" s="34"/>
      <c r="L123" s="34">
        <v>58</v>
      </c>
      <c r="M123" s="34"/>
      <c r="N123" s="34" t="s">
        <v>2299</v>
      </c>
      <c r="O123" s="34" t="s">
        <v>2300</v>
      </c>
      <c r="P123" s="34"/>
      <c r="Q123" s="34"/>
      <c r="R123" s="34">
        <v>1</v>
      </c>
      <c r="S123" s="34"/>
      <c r="T123" s="34"/>
      <c r="U123" s="34"/>
      <c r="V123" s="34" t="s">
        <v>153</v>
      </c>
      <c r="W123" s="34" t="s">
        <v>387</v>
      </c>
      <c r="X123" s="34" t="s">
        <v>179</v>
      </c>
      <c r="Y123" s="34" t="s">
        <v>1865</v>
      </c>
      <c r="Z123" s="34" t="s">
        <v>156</v>
      </c>
      <c r="AA123" s="34" t="s">
        <v>2301</v>
      </c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09"/>
      <c r="AL123" s="209"/>
      <c r="AM123" s="209"/>
      <c r="AN123" s="209"/>
      <c r="AO123" s="209"/>
      <c r="AP123" s="209"/>
      <c r="AQ123" s="209"/>
      <c r="AR123" s="209"/>
      <c r="AS123" s="209"/>
      <c r="AT123" s="209"/>
      <c r="AU123" s="209"/>
      <c r="AV123" s="209"/>
      <c r="AW123" s="209"/>
      <c r="AX123" s="209"/>
      <c r="AY123" s="209"/>
      <c r="AZ123" s="209"/>
      <c r="BA123" s="209"/>
      <c r="BB123" s="210"/>
      <c r="BC123" s="210"/>
      <c r="BD123" s="210"/>
      <c r="BE123" s="210"/>
      <c r="BF123" s="210"/>
      <c r="BG123" s="210"/>
      <c r="BH123" s="210"/>
      <c r="BI123" s="210"/>
      <c r="BJ123" s="210"/>
      <c r="BK123" s="210"/>
      <c r="BL123" s="210"/>
      <c r="BM123" s="210"/>
      <c r="BN123" s="210"/>
      <c r="BO123" s="210"/>
      <c r="BP123" s="210"/>
      <c r="BQ123" s="210"/>
      <c r="BR123" s="210"/>
      <c r="BS123" s="210"/>
      <c r="BT123" s="210"/>
      <c r="BU123" s="93"/>
      <c r="BV123" s="93"/>
    </row>
    <row r="124" spans="1:74" ht="15" customHeight="1" outlineLevel="1">
      <c r="A124" s="34" t="s">
        <v>2302</v>
      </c>
      <c r="B124" s="34"/>
      <c r="C124" s="34"/>
      <c r="D124" s="34">
        <v>11</v>
      </c>
      <c r="E124" s="34">
        <v>1</v>
      </c>
      <c r="F124" s="34"/>
      <c r="G124" s="34"/>
      <c r="H124" s="34"/>
      <c r="I124" s="34"/>
      <c r="J124" s="34">
        <v>1</v>
      </c>
      <c r="K124" s="34"/>
      <c r="L124" s="34">
        <v>59</v>
      </c>
      <c r="M124" s="34"/>
      <c r="N124" s="34" t="s">
        <v>2243</v>
      </c>
      <c r="O124" s="34" t="s">
        <v>2303</v>
      </c>
      <c r="P124" s="34"/>
      <c r="Q124" s="34"/>
      <c r="R124" s="34">
        <v>1</v>
      </c>
      <c r="S124" s="34"/>
      <c r="T124" s="34"/>
      <c r="U124" s="34"/>
      <c r="V124" s="34" t="s">
        <v>153</v>
      </c>
      <c r="W124" s="34" t="s">
        <v>387</v>
      </c>
      <c r="X124" s="34" t="s">
        <v>179</v>
      </c>
      <c r="Y124" s="34" t="s">
        <v>1865</v>
      </c>
      <c r="Z124" s="34" t="s">
        <v>156</v>
      </c>
      <c r="AA124" s="34" t="s">
        <v>2245</v>
      </c>
      <c r="AB124" s="209"/>
      <c r="AC124" s="209"/>
      <c r="AD124" s="209"/>
      <c r="AE124" s="209"/>
      <c r="AF124" s="209"/>
      <c r="AG124" s="209"/>
      <c r="AH124" s="209"/>
      <c r="AI124" s="209"/>
      <c r="AJ124" s="209"/>
      <c r="AK124" s="209"/>
      <c r="AL124" s="209"/>
      <c r="AM124" s="209"/>
      <c r="AN124" s="209"/>
      <c r="AO124" s="209"/>
      <c r="AP124" s="209"/>
      <c r="AQ124" s="209"/>
      <c r="AR124" s="209"/>
      <c r="AS124" s="209"/>
      <c r="AT124" s="209"/>
      <c r="AU124" s="209"/>
      <c r="AV124" s="209"/>
      <c r="AW124" s="209"/>
      <c r="AX124" s="209"/>
      <c r="AY124" s="209"/>
      <c r="AZ124" s="209"/>
      <c r="BA124" s="209"/>
      <c r="BB124" s="210"/>
      <c r="BC124" s="210"/>
      <c r="BD124" s="210"/>
      <c r="BE124" s="210"/>
      <c r="BF124" s="210"/>
      <c r="BG124" s="210"/>
      <c r="BH124" s="210"/>
      <c r="BI124" s="210"/>
      <c r="BJ124" s="210"/>
      <c r="BK124" s="210"/>
      <c r="BL124" s="210"/>
      <c r="BM124" s="210"/>
      <c r="BN124" s="210"/>
      <c r="BO124" s="210"/>
      <c r="BP124" s="210"/>
      <c r="BQ124" s="210"/>
      <c r="BR124" s="210"/>
      <c r="BS124" s="210"/>
      <c r="BT124" s="210"/>
      <c r="BU124" s="93"/>
      <c r="BV124" s="93"/>
    </row>
    <row r="125" spans="1:74" ht="15" customHeight="1" outlineLevel="1">
      <c r="A125" s="34" t="s">
        <v>2304</v>
      </c>
      <c r="B125" s="34"/>
      <c r="C125" s="34"/>
      <c r="D125" s="34">
        <v>11</v>
      </c>
      <c r="E125" s="34">
        <v>1</v>
      </c>
      <c r="F125" s="34"/>
      <c r="G125" s="34"/>
      <c r="H125" s="34">
        <v>1</v>
      </c>
      <c r="I125" s="34"/>
      <c r="J125" s="34">
        <v>1</v>
      </c>
      <c r="K125" s="34"/>
      <c r="L125" s="34">
        <v>60</v>
      </c>
      <c r="M125" s="34"/>
      <c r="N125" s="34" t="s">
        <v>2305</v>
      </c>
      <c r="O125" s="34" t="s">
        <v>2306</v>
      </c>
      <c r="P125" s="34"/>
      <c r="Q125" s="34"/>
      <c r="R125" s="34">
        <v>1</v>
      </c>
      <c r="S125" s="34"/>
      <c r="T125" s="34"/>
      <c r="U125" s="34"/>
      <c r="V125" s="34" t="s">
        <v>153</v>
      </c>
      <c r="W125" s="34" t="s">
        <v>387</v>
      </c>
      <c r="X125" s="34" t="s">
        <v>179</v>
      </c>
      <c r="Y125" s="34" t="s">
        <v>1865</v>
      </c>
      <c r="Z125" s="34" t="s">
        <v>156</v>
      </c>
      <c r="AA125" s="34" t="s">
        <v>2307</v>
      </c>
      <c r="AB125" s="209">
        <f>('Balance Sheet'!AB45)*$H$125*$J$125</f>
        <v>0</v>
      </c>
      <c r="AC125" s="209">
        <f>('Balance Sheet'!AC45)*$H$125*$J$125</f>
        <v>0</v>
      </c>
      <c r="AD125" s="209">
        <f>('Balance Sheet'!AD45)*$H$125*$J$125</f>
        <v>0</v>
      </c>
      <c r="AE125" s="209">
        <f>('Balance Sheet'!AE45)*$H$125*$J$125</f>
        <v>0</v>
      </c>
      <c r="AF125" s="209">
        <f>('Balance Sheet'!AF45)*$H$125*$J$125</f>
        <v>0</v>
      </c>
      <c r="AG125" s="209">
        <f>('Balance Sheet'!AG45)*$H$125*$J$125</f>
        <v>0</v>
      </c>
      <c r="AH125" s="209">
        <f>('Balance Sheet'!AH45)*$H$125*$J$125</f>
        <v>0</v>
      </c>
      <c r="AI125" s="209">
        <f>('Balance Sheet'!AI45)*$H$125*$J$125</f>
        <v>0</v>
      </c>
      <c r="AJ125" s="209">
        <f>('Balance Sheet'!AJ45)*$H$125*$J$125</f>
        <v>0</v>
      </c>
      <c r="AK125" s="209">
        <f>('Balance Sheet'!AK45)*$H$125*$J$125</f>
        <v>0</v>
      </c>
      <c r="AL125" s="209">
        <f>('Balance Sheet'!AL45)*$H$125*$J$125</f>
        <v>0</v>
      </c>
      <c r="AM125" s="209">
        <f>('Balance Sheet'!AM45)*$H$125*$J$125</f>
        <v>0</v>
      </c>
      <c r="AN125" s="209">
        <f>('Balance Sheet'!AN45)*$H$125*$J$125</f>
        <v>0</v>
      </c>
      <c r="AO125" s="209">
        <f>('Balance Sheet'!AO45)*$H$125*$J$125</f>
        <v>0</v>
      </c>
      <c r="AP125" s="209">
        <f>('Balance Sheet'!AP45)*$H$125*$J$125</f>
        <v>0</v>
      </c>
      <c r="AQ125" s="209">
        <f>('Balance Sheet'!AQ45)*$H$125*$J$125</f>
        <v>0</v>
      </c>
      <c r="AR125" s="209">
        <f>('Balance Sheet'!AR45)*$H$125*$J$125</f>
        <v>0</v>
      </c>
      <c r="AS125" s="209">
        <f>('Balance Sheet'!AS45)*$H$125*$J$125</f>
        <v>0</v>
      </c>
      <c r="AT125" s="209">
        <f>('Balance Sheet'!AT45)*$H$125*$J$125</f>
        <v>0</v>
      </c>
      <c r="AU125" s="209">
        <f>('Balance Sheet'!AU45)*$H$125*$J$125</f>
        <v>0</v>
      </c>
      <c r="AV125" s="209">
        <f>('Balance Sheet'!AV45)*$H$125*$J$125</f>
        <v>0</v>
      </c>
      <c r="AW125" s="209">
        <f>('Balance Sheet'!AW45)*$H$125*$J$125</f>
        <v>0</v>
      </c>
      <c r="AX125" s="209">
        <f>('Balance Sheet'!AX45)*$H$125*$J$125</f>
        <v>0</v>
      </c>
      <c r="AY125" s="209">
        <f>('Balance Sheet'!AY45)*$H$125*$J$125</f>
        <v>0</v>
      </c>
      <c r="AZ125" s="209">
        <f>('Balance Sheet'!AZ45)*$H$125*$J$125</f>
        <v>0</v>
      </c>
      <c r="BA125" s="209">
        <f>('Balance Sheet'!BA45)*$H$125*$J$125</f>
        <v>0</v>
      </c>
      <c r="BB125" s="209">
        <f>('Balance Sheet'!BB45)*$H$125*$J$125</f>
        <v>0</v>
      </c>
      <c r="BC125" s="209">
        <f>('Balance Sheet'!BC45)*$H$125*$J$125</f>
        <v>0</v>
      </c>
      <c r="BD125" s="209">
        <f>('Balance Sheet'!BD45)*$H$125*$J$125</f>
        <v>0</v>
      </c>
      <c r="BE125" s="210">
        <f>('Balance Sheet'!BE45)*$H$125*$J$125</f>
        <v>0</v>
      </c>
      <c r="BF125" s="210">
        <f>('Balance Sheet'!BF45)*$H$125*$J$125</f>
        <v>0</v>
      </c>
      <c r="BG125" s="210">
        <f>('Balance Sheet'!BG45)*$H$125*$J$125</f>
        <v>0</v>
      </c>
      <c r="BH125" s="210">
        <f>('Balance Sheet'!BH45)*$H$125*$J$125</f>
        <v>0</v>
      </c>
      <c r="BI125" s="210">
        <f>('Balance Sheet'!BI45)*$H$125*$J$125</f>
        <v>0</v>
      </c>
      <c r="BJ125" s="210">
        <f>('Balance Sheet'!BJ45)*$H$125*$J$125</f>
        <v>0</v>
      </c>
      <c r="BK125" s="210">
        <f>('Balance Sheet'!BK45)*$H$125*$J$125</f>
        <v>0</v>
      </c>
      <c r="BL125" s="210">
        <f>('Balance Sheet'!BL45)*$H$125*$J$125</f>
        <v>0</v>
      </c>
      <c r="BM125" s="210">
        <f>('Balance Sheet'!BM45)*$H$125*$J$125</f>
        <v>0</v>
      </c>
      <c r="BN125" s="210">
        <f>('Balance Sheet'!BN45)*$H$125*$J$125</f>
        <v>0</v>
      </c>
      <c r="BO125" s="210">
        <f>('Balance Sheet'!BO45)*$H$125*$J$125</f>
        <v>0</v>
      </c>
      <c r="BP125" s="210">
        <f>('Balance Sheet'!BP45)*$H$125*$J$125</f>
        <v>0</v>
      </c>
      <c r="BQ125" s="210">
        <f>('Balance Sheet'!BQ45)*$H$125*$J$125</f>
        <v>0</v>
      </c>
      <c r="BR125" s="210">
        <f>('Balance Sheet'!BR45)*$H$125*$J$125</f>
        <v>0</v>
      </c>
      <c r="BS125" s="210">
        <f>('Balance Sheet'!BS45)*$H$125*$J$125</f>
        <v>0</v>
      </c>
      <c r="BT125" s="210">
        <f>('Balance Sheet'!BT45)*$H$125*$J$125</f>
        <v>0</v>
      </c>
      <c r="BU125" s="209">
        <f>('Balance Sheet'!BU45)*$H$125*$J$125</f>
        <v>0</v>
      </c>
      <c r="BV125" s="209">
        <f>('Balance Sheet'!BV45)*$H$125*$J$125</f>
        <v>0</v>
      </c>
    </row>
    <row r="126" spans="1:74" ht="15" customHeight="1" outlineLevel="1">
      <c r="A126" s="34" t="s">
        <v>2308</v>
      </c>
      <c r="B126" s="34"/>
      <c r="C126" s="34"/>
      <c r="D126" s="34">
        <v>11</v>
      </c>
      <c r="E126" s="34">
        <v>1</v>
      </c>
      <c r="F126" s="34"/>
      <c r="G126" s="34"/>
      <c r="H126" s="34">
        <v>1</v>
      </c>
      <c r="I126" s="34"/>
      <c r="J126" s="34">
        <v>1</v>
      </c>
      <c r="K126" s="34"/>
      <c r="L126" s="34">
        <v>61</v>
      </c>
      <c r="M126" s="34"/>
      <c r="N126" s="34" t="s">
        <v>2309</v>
      </c>
      <c r="O126" s="34" t="s">
        <v>2310</v>
      </c>
      <c r="P126" s="34"/>
      <c r="Q126" s="34"/>
      <c r="R126" s="34">
        <v>1</v>
      </c>
      <c r="S126" s="34"/>
      <c r="T126" s="34"/>
      <c r="U126" s="34"/>
      <c r="V126" s="34" t="s">
        <v>153</v>
      </c>
      <c r="W126" s="34" t="s">
        <v>387</v>
      </c>
      <c r="X126" s="34" t="s">
        <v>179</v>
      </c>
      <c r="Y126" s="34" t="s">
        <v>1865</v>
      </c>
      <c r="Z126" s="34" t="s">
        <v>156</v>
      </c>
      <c r="AA126" s="34" t="s">
        <v>2311</v>
      </c>
      <c r="AB126" s="209">
        <f>('Balance Sheet'!AB43)*$H$126*$J$126</f>
        <v>1850</v>
      </c>
      <c r="AC126" s="209">
        <f>('Balance Sheet'!AC43)*$H$126*$J$126</f>
        <v>1948</v>
      </c>
      <c r="AD126" s="209">
        <f>('Balance Sheet'!AD43)*$H$126*$J$126</f>
        <v>2101</v>
      </c>
      <c r="AE126" s="209">
        <f>('Balance Sheet'!AE43)*$H$126*$J$126</f>
        <v>2150</v>
      </c>
      <c r="AF126" s="209">
        <f>('Balance Sheet'!AF43)*$H$126*$J$126</f>
        <v>2150</v>
      </c>
      <c r="AG126" s="209">
        <f>('Balance Sheet'!AG43)*$H$126*$J$126</f>
        <v>2029</v>
      </c>
      <c r="AH126" s="209">
        <f>('Balance Sheet'!AH43)*$H$126*$J$126</f>
        <v>2194</v>
      </c>
      <c r="AI126" s="209">
        <f>('Balance Sheet'!AI43)*$H$126*$J$126</f>
        <v>2485</v>
      </c>
      <c r="AJ126" s="209">
        <f>('Balance Sheet'!AJ43)*$H$126*$J$126</f>
        <v>2166</v>
      </c>
      <c r="AK126" s="209">
        <f>('Balance Sheet'!AK43)*$H$126*$J$126</f>
        <v>2166</v>
      </c>
      <c r="AL126" s="209">
        <f>('Balance Sheet'!AL43)*$H$126*$J$126</f>
        <v>2602</v>
      </c>
      <c r="AM126" s="209">
        <f>('Balance Sheet'!AM43)*$H$126*$J$126</f>
        <v>2856</v>
      </c>
      <c r="AN126" s="209">
        <f>('Balance Sheet'!AN43)*$H$126*$J$126</f>
        <v>1313</v>
      </c>
      <c r="AO126" s="209">
        <f>('Balance Sheet'!AO43)*$H$126*$J$126</f>
        <v>1290</v>
      </c>
      <c r="AP126" s="209">
        <f>('Balance Sheet'!AP43)*$H$126*$J$126</f>
        <v>1290</v>
      </c>
      <c r="AQ126" s="209">
        <f>('Balance Sheet'!AQ43)*$H$126*$J$126</f>
        <v>1660</v>
      </c>
      <c r="AR126" s="209">
        <f>('Balance Sheet'!AR43)*$H$126*$J$126</f>
        <v>1595</v>
      </c>
      <c r="AS126" s="209">
        <f>('Balance Sheet'!AS43)*$H$126*$J$126</f>
        <v>2186</v>
      </c>
      <c r="AT126" s="209">
        <f>('Balance Sheet'!AT43)*$H$126*$J$126</f>
        <v>2045</v>
      </c>
      <c r="AU126" s="209">
        <f>('Balance Sheet'!AU43)*$H$126*$J$126</f>
        <v>2045</v>
      </c>
      <c r="AV126" s="209">
        <f>('Balance Sheet'!AV43)*$H$126*$J$126</f>
        <v>5183</v>
      </c>
      <c r="AW126" s="209">
        <f>('Balance Sheet'!AW43)*$H$126*$J$126</f>
        <v>5296</v>
      </c>
      <c r="AX126" s="209">
        <f>('Balance Sheet'!AX43)*$H$126*$J$126</f>
        <v>5536</v>
      </c>
      <c r="AY126" s="209">
        <f>('Balance Sheet'!AY43)*$H$126*$J$126</f>
        <v>0</v>
      </c>
      <c r="AZ126" s="209">
        <f>('Balance Sheet'!AZ43)*$H$126*$J$126</f>
        <v>6187</v>
      </c>
      <c r="BA126" s="209">
        <f>('Balance Sheet'!BA43)*$H$126*$J$126</f>
        <v>0</v>
      </c>
      <c r="BB126" s="209">
        <f>('Balance Sheet'!BB43)*$H$126*$J$126</f>
        <v>0</v>
      </c>
      <c r="BC126" s="209">
        <f>('Balance Sheet'!BC43)*$H$126*$J$126</f>
        <v>0</v>
      </c>
      <c r="BD126" s="209">
        <f>('Balance Sheet'!BD43)*$H$126*$J$126</f>
        <v>0</v>
      </c>
      <c r="BE126" s="210">
        <f>('Balance Sheet'!BE43)*$H$126*$J$126</f>
        <v>0</v>
      </c>
      <c r="BF126" s="210">
        <f>('Balance Sheet'!BF43)*$H$126*$J$126</f>
        <v>0</v>
      </c>
      <c r="BG126" s="210">
        <f>('Balance Sheet'!BG43)*$H$126*$J$126</f>
        <v>0</v>
      </c>
      <c r="BH126" s="210">
        <f>('Balance Sheet'!BH43)*$H$126*$J$126</f>
        <v>0</v>
      </c>
      <c r="BI126" s="210">
        <f>('Balance Sheet'!BI43)*$H$126*$J$126</f>
        <v>0</v>
      </c>
      <c r="BJ126" s="210">
        <f>('Balance Sheet'!BJ43)*$H$126*$J$126</f>
        <v>0</v>
      </c>
      <c r="BK126" s="210">
        <f>('Balance Sheet'!BK43)*$H$126*$J$126</f>
        <v>0</v>
      </c>
      <c r="BL126" s="210">
        <f>('Balance Sheet'!BL43)*$H$126*$J$126</f>
        <v>0</v>
      </c>
      <c r="BM126" s="210">
        <f>('Balance Sheet'!BM43)*$H$126*$J$126</f>
        <v>0</v>
      </c>
      <c r="BN126" s="210">
        <f>('Balance Sheet'!BN43)*$H$126*$J$126</f>
        <v>0</v>
      </c>
      <c r="BO126" s="210">
        <f>('Balance Sheet'!BO43)*$H$126*$J$126</f>
        <v>0</v>
      </c>
      <c r="BP126" s="210">
        <f>('Balance Sheet'!BP43)*$H$126*$J$126</f>
        <v>0</v>
      </c>
      <c r="BQ126" s="210">
        <f>('Balance Sheet'!BQ43)*$H$126*$J$126</f>
        <v>0</v>
      </c>
      <c r="BR126" s="210">
        <f>('Balance Sheet'!BR43)*$H$126*$J$126</f>
        <v>0</v>
      </c>
      <c r="BS126" s="210">
        <f>('Balance Sheet'!BS43)*$H$126*$J$126</f>
        <v>0</v>
      </c>
      <c r="BT126" s="210">
        <f>('Balance Sheet'!BT43)*$H$126*$J$126</f>
        <v>0</v>
      </c>
      <c r="BU126" s="209">
        <f>('Balance Sheet'!BU43)*$H$126*$J$126</f>
        <v>0</v>
      </c>
      <c r="BV126" s="209">
        <f>('Balance Sheet'!BV43)*$H$126*$J$126</f>
        <v>0</v>
      </c>
    </row>
    <row r="127" spans="1:74" ht="15" customHeight="1" outlineLevel="1">
      <c r="A127" s="39" t="s">
        <v>2312</v>
      </c>
      <c r="B127" s="39"/>
      <c r="C127" s="39"/>
      <c r="D127" s="39">
        <v>5</v>
      </c>
      <c r="E127" s="39">
        <v>1</v>
      </c>
      <c r="F127" s="39"/>
      <c r="G127" s="39"/>
      <c r="H127" s="39"/>
      <c r="I127" s="39"/>
      <c r="J127" s="39">
        <v>1</v>
      </c>
      <c r="K127" s="39"/>
      <c r="L127" s="39">
        <v>11</v>
      </c>
      <c r="M127" s="39"/>
      <c r="N127" s="39" t="s">
        <v>2313</v>
      </c>
      <c r="O127" s="39" t="s">
        <v>2314</v>
      </c>
      <c r="P127" s="39"/>
      <c r="Q127" s="39"/>
      <c r="R127" s="39">
        <v>1</v>
      </c>
      <c r="S127" s="39"/>
      <c r="T127" s="39"/>
      <c r="U127" s="39"/>
      <c r="V127" s="39" t="s">
        <v>153</v>
      </c>
      <c r="W127" s="39" t="s">
        <v>387</v>
      </c>
      <c r="X127" s="39" t="s">
        <v>179</v>
      </c>
      <c r="Y127" s="39" t="s">
        <v>1865</v>
      </c>
      <c r="Z127" s="39" t="s">
        <v>156</v>
      </c>
      <c r="AA127" s="39" t="s">
        <v>2315</v>
      </c>
      <c r="AB127" s="211">
        <f t="shared" ref="AB127:BV127" si="24">AB115+AB117+AB118+AB119+AB120+AB121+AB122+AB123+AB124+AB125+AB126</f>
        <v>99351</v>
      </c>
      <c r="AC127" s="211">
        <f t="shared" si="24"/>
        <v>102558</v>
      </c>
      <c r="AD127" s="211">
        <f t="shared" si="24"/>
        <v>120181</v>
      </c>
      <c r="AE127" s="211">
        <f t="shared" si="24"/>
        <v>97363</v>
      </c>
      <c r="AF127" s="211">
        <f t="shared" si="24"/>
        <v>97363</v>
      </c>
      <c r="AG127" s="211">
        <f t="shared" si="24"/>
        <v>97411</v>
      </c>
      <c r="AH127" s="211">
        <f t="shared" si="24"/>
        <v>103839</v>
      </c>
      <c r="AI127" s="211">
        <f t="shared" si="24"/>
        <v>116741</v>
      </c>
      <c r="AJ127" s="211">
        <f t="shared" si="24"/>
        <v>114356</v>
      </c>
      <c r="AK127" s="211">
        <f t="shared" si="24"/>
        <v>114356</v>
      </c>
      <c r="AL127" s="211">
        <f t="shared" si="24"/>
        <v>146874</v>
      </c>
      <c r="AM127" s="211">
        <f t="shared" si="24"/>
        <v>163330</v>
      </c>
      <c r="AN127" s="211">
        <f t="shared" si="24"/>
        <v>181307</v>
      </c>
      <c r="AO127" s="211">
        <f t="shared" si="24"/>
        <v>182691</v>
      </c>
      <c r="AP127" s="211">
        <f t="shared" si="24"/>
        <v>182691</v>
      </c>
      <c r="AQ127" s="211">
        <f t="shared" si="24"/>
        <v>199309</v>
      </c>
      <c r="AR127" s="211">
        <f t="shared" si="24"/>
        <v>210825</v>
      </c>
      <c r="AS127" s="211">
        <f t="shared" si="24"/>
        <v>281482</v>
      </c>
      <c r="AT127" s="211">
        <f t="shared" si="24"/>
        <v>277685</v>
      </c>
      <c r="AU127" s="211">
        <f t="shared" si="24"/>
        <v>277685</v>
      </c>
      <c r="AV127" s="211">
        <f t="shared" si="24"/>
        <v>320913</v>
      </c>
      <c r="AW127" s="211">
        <f t="shared" si="24"/>
        <v>323419</v>
      </c>
      <c r="AX127" s="211">
        <f t="shared" si="24"/>
        <v>349856</v>
      </c>
      <c r="AY127" s="211">
        <f t="shared" si="24"/>
        <v>0</v>
      </c>
      <c r="AZ127" s="211">
        <f t="shared" si="24"/>
        <v>349674</v>
      </c>
      <c r="BA127" s="211">
        <f t="shared" si="24"/>
        <v>0</v>
      </c>
      <c r="BB127" s="211">
        <f t="shared" si="24"/>
        <v>0</v>
      </c>
      <c r="BC127" s="211">
        <f t="shared" si="24"/>
        <v>0</v>
      </c>
      <c r="BD127" s="211">
        <f t="shared" si="24"/>
        <v>0</v>
      </c>
      <c r="BE127" s="212">
        <f t="shared" si="24"/>
        <v>0</v>
      </c>
      <c r="BF127" s="212">
        <f t="shared" si="24"/>
        <v>0</v>
      </c>
      <c r="BG127" s="212">
        <f t="shared" si="24"/>
        <v>0</v>
      </c>
      <c r="BH127" s="212">
        <f t="shared" si="24"/>
        <v>0</v>
      </c>
      <c r="BI127" s="212">
        <f t="shared" si="24"/>
        <v>0</v>
      </c>
      <c r="BJ127" s="212">
        <f t="shared" si="24"/>
        <v>0</v>
      </c>
      <c r="BK127" s="212">
        <f t="shared" si="24"/>
        <v>0</v>
      </c>
      <c r="BL127" s="212">
        <f t="shared" si="24"/>
        <v>0</v>
      </c>
      <c r="BM127" s="212">
        <f t="shared" si="24"/>
        <v>0</v>
      </c>
      <c r="BN127" s="212">
        <f t="shared" si="24"/>
        <v>0</v>
      </c>
      <c r="BO127" s="212">
        <f t="shared" si="24"/>
        <v>0</v>
      </c>
      <c r="BP127" s="212">
        <f t="shared" si="24"/>
        <v>0</v>
      </c>
      <c r="BQ127" s="212">
        <f t="shared" si="24"/>
        <v>0</v>
      </c>
      <c r="BR127" s="212">
        <f t="shared" si="24"/>
        <v>0</v>
      </c>
      <c r="BS127" s="212">
        <f t="shared" si="24"/>
        <v>0</v>
      </c>
      <c r="BT127" s="212">
        <f t="shared" si="24"/>
        <v>0</v>
      </c>
      <c r="BU127" s="211">
        <f t="shared" si="24"/>
        <v>0</v>
      </c>
      <c r="BV127" s="211">
        <f t="shared" si="24"/>
        <v>0</v>
      </c>
    </row>
    <row r="128" spans="1:74" ht="15" customHeight="1">
      <c r="A128" s="34" t="s">
        <v>2316</v>
      </c>
      <c r="B128" s="34"/>
      <c r="C128" s="34"/>
      <c r="D128" s="34">
        <v>5</v>
      </c>
      <c r="E128" s="34">
        <v>1</v>
      </c>
      <c r="F128" s="34"/>
      <c r="G128" s="34"/>
      <c r="H128" s="34">
        <v>1</v>
      </c>
      <c r="I128" s="34"/>
      <c r="J128" s="34">
        <v>1</v>
      </c>
      <c r="K128" s="34"/>
      <c r="L128" s="34">
        <v>12</v>
      </c>
      <c r="M128" s="34"/>
      <c r="N128" s="34" t="s">
        <v>2317</v>
      </c>
      <c r="O128" s="34" t="s">
        <v>2318</v>
      </c>
      <c r="P128" s="34"/>
      <c r="Q128" s="34"/>
      <c r="R128" s="34">
        <v>1</v>
      </c>
      <c r="S128" s="34"/>
      <c r="T128" s="34"/>
      <c r="U128" s="34"/>
      <c r="V128" s="34" t="s">
        <v>153</v>
      </c>
      <c r="W128" s="34" t="s">
        <v>387</v>
      </c>
      <c r="X128" s="34" t="s">
        <v>179</v>
      </c>
      <c r="Y128" s="34" t="s">
        <v>1865</v>
      </c>
      <c r="Z128" s="34" t="s">
        <v>156</v>
      </c>
      <c r="AA128" s="34" t="s">
        <v>2319</v>
      </c>
      <c r="AB128" s="209">
        <f>('Balance Sheet'!AB47+'Balance Sheet'!AB48)*$H$128*$J$128</f>
        <v>10458</v>
      </c>
      <c r="AC128" s="209">
        <f>('Balance Sheet'!AC47+'Balance Sheet'!AC48)*$H$128*$J$128</f>
        <v>336</v>
      </c>
      <c r="AD128" s="209">
        <f>('Balance Sheet'!AD47+'Balance Sheet'!AD48)*$H$128*$J$128</f>
        <v>358</v>
      </c>
      <c r="AE128" s="209">
        <f>('Balance Sheet'!AE47+'Balance Sheet'!AE48)*$H$128*$J$128</f>
        <v>658</v>
      </c>
      <c r="AF128" s="209">
        <f>('Balance Sheet'!AF47+'Balance Sheet'!AF48)*$H$128*$J$128</f>
        <v>658</v>
      </c>
      <c r="AG128" s="209">
        <f>('Balance Sheet'!AG47+'Balance Sheet'!AG48)*$H$128*$J$128</f>
        <v>654</v>
      </c>
      <c r="AH128" s="209">
        <f>('Balance Sheet'!AH47+'Balance Sheet'!AH48)*$H$128*$J$128</f>
        <v>366</v>
      </c>
      <c r="AI128" s="209">
        <f>('Balance Sheet'!AI47+'Balance Sheet'!AI48)*$H$128*$J$128</f>
        <v>384</v>
      </c>
      <c r="AJ128" s="209">
        <f>('Balance Sheet'!AJ47+'Balance Sheet'!AJ48)*$H$128*$J$128</f>
        <v>350</v>
      </c>
      <c r="AK128" s="209">
        <f>('Balance Sheet'!AK47+'Balance Sheet'!AK48)*$H$128*$J$128</f>
        <v>350</v>
      </c>
      <c r="AL128" s="209">
        <f>('Balance Sheet'!AL47+'Balance Sheet'!AL48)*$H$128*$J$128</f>
        <v>4424</v>
      </c>
      <c r="AM128" s="209">
        <f>('Balance Sheet'!AM47+'Balance Sheet'!AM48)*$H$128*$J$128</f>
        <v>3863</v>
      </c>
      <c r="AN128" s="209">
        <f>('Balance Sheet'!AN47+'Balance Sheet'!AN48)*$H$128*$J$128</f>
        <v>3547</v>
      </c>
      <c r="AO128" s="209">
        <f>('Balance Sheet'!AO47+'Balance Sheet'!AO48)*$H$128*$J$128</f>
        <v>2992</v>
      </c>
      <c r="AP128" s="209">
        <f>('Balance Sheet'!AP47+'Balance Sheet'!AP48)*$H$128*$J$128</f>
        <v>2992</v>
      </c>
      <c r="AQ128" s="209">
        <f>('Balance Sheet'!AQ47+'Balance Sheet'!AQ48)*$H$128*$J$128</f>
        <v>763</v>
      </c>
      <c r="AR128" s="209">
        <f>('Balance Sheet'!AR47+'Balance Sheet'!AR48)*$H$128*$J$128</f>
        <v>898</v>
      </c>
      <c r="AS128" s="209">
        <f>('Balance Sheet'!AS47+'Balance Sheet'!AS48)*$H$128*$J$128</f>
        <v>2979</v>
      </c>
      <c r="AT128" s="209">
        <f>('Balance Sheet'!AT47+'Balance Sheet'!AT48)*$H$128*$J$128</f>
        <v>3001</v>
      </c>
      <c r="AU128" s="209">
        <f>('Balance Sheet'!AU47+'Balance Sheet'!AU48)*$H$128*$J$128</f>
        <v>3001</v>
      </c>
      <c r="AV128" s="209">
        <f>('Balance Sheet'!AV47+'Balance Sheet'!AV48)*$H$128*$J$128</f>
        <v>3155</v>
      </c>
      <c r="AW128" s="209">
        <f>('Balance Sheet'!AW47+'Balance Sheet'!AW48)*$H$128*$J$128</f>
        <v>6001</v>
      </c>
      <c r="AX128" s="209">
        <f>('Balance Sheet'!AX47+'Balance Sheet'!AX48)*$H$128*$J$128</f>
        <v>7165</v>
      </c>
      <c r="AY128" s="209">
        <f>('Balance Sheet'!AY47+'Balance Sheet'!AY48)*$H$128*$J$128</f>
        <v>0</v>
      </c>
      <c r="AZ128" s="209">
        <f>('Balance Sheet'!AZ47+'Balance Sheet'!AZ48)*$H$128*$J$128</f>
        <v>6819</v>
      </c>
      <c r="BA128" s="209">
        <f>('Balance Sheet'!BA47+'Balance Sheet'!BA48)*$H$128*$J$128</f>
        <v>0</v>
      </c>
      <c r="BB128" s="209">
        <f>('Balance Sheet'!BB47+'Balance Sheet'!BB48)*$H$128*$J$128</f>
        <v>0</v>
      </c>
      <c r="BC128" s="209">
        <f>('Balance Sheet'!BC47+'Balance Sheet'!BC48)*$H$128*$J$128</f>
        <v>0</v>
      </c>
      <c r="BD128" s="209">
        <f>('Balance Sheet'!BD47+'Balance Sheet'!BD48)*$H$128*$J$128</f>
        <v>0</v>
      </c>
      <c r="BE128" s="210">
        <f>('Balance Sheet'!BE47+'Balance Sheet'!BE48)*$H$128*$J$128</f>
        <v>0</v>
      </c>
      <c r="BF128" s="210">
        <f>('Balance Sheet'!BF47+'Balance Sheet'!BF48)*$H$128*$J$128</f>
        <v>0</v>
      </c>
      <c r="BG128" s="210">
        <f>('Balance Sheet'!BG47+'Balance Sheet'!BG48)*$H$128*$J$128</f>
        <v>0</v>
      </c>
      <c r="BH128" s="210">
        <f>('Balance Sheet'!BH47+'Balance Sheet'!BH48)*$H$128*$J$128</f>
        <v>0</v>
      </c>
      <c r="BI128" s="210">
        <f>('Balance Sheet'!BI47+'Balance Sheet'!BI48)*$H$128*$J$128</f>
        <v>0</v>
      </c>
      <c r="BJ128" s="210">
        <f>('Balance Sheet'!BJ47+'Balance Sheet'!BJ48)*$H$128*$J$128</f>
        <v>0</v>
      </c>
      <c r="BK128" s="210">
        <f>('Balance Sheet'!BK47+'Balance Sheet'!BK48)*$H$128*$J$128</f>
        <v>0</v>
      </c>
      <c r="BL128" s="210">
        <f>('Balance Sheet'!BL47+'Balance Sheet'!BL48)*$H$128*$J$128</f>
        <v>0</v>
      </c>
      <c r="BM128" s="210">
        <f>('Balance Sheet'!BM47+'Balance Sheet'!BM48)*$H$128*$J$128</f>
        <v>0</v>
      </c>
      <c r="BN128" s="210">
        <f>('Balance Sheet'!BN47+'Balance Sheet'!BN48)*$H$128*$J$128</f>
        <v>0</v>
      </c>
      <c r="BO128" s="210">
        <f>('Balance Sheet'!BO47+'Balance Sheet'!BO48)*$H$128*$J$128</f>
        <v>0</v>
      </c>
      <c r="BP128" s="210">
        <f>('Balance Sheet'!BP47+'Balance Sheet'!BP48)*$H$128*$J$128</f>
        <v>0</v>
      </c>
      <c r="BQ128" s="210">
        <f>('Balance Sheet'!BQ47+'Balance Sheet'!BQ48)*$H$128*$J$128</f>
        <v>0</v>
      </c>
      <c r="BR128" s="210">
        <f>('Balance Sheet'!BR47+'Balance Sheet'!BR48)*$H$128*$J$128</f>
        <v>0</v>
      </c>
      <c r="BS128" s="210">
        <f>('Balance Sheet'!BS47+'Balance Sheet'!BS48)*$H$128*$J$128</f>
        <v>0</v>
      </c>
      <c r="BT128" s="210">
        <f>('Balance Sheet'!BT47+'Balance Sheet'!BT48)*$H$128*$J$128</f>
        <v>0</v>
      </c>
      <c r="BU128" s="209">
        <f>('Balance Sheet'!BU47+'Balance Sheet'!BU48)*$H$128*$J$128</f>
        <v>0</v>
      </c>
      <c r="BV128" s="209">
        <f>('Balance Sheet'!BV47+'Balance Sheet'!BV48)*$H$128*$J$128</f>
        <v>0</v>
      </c>
    </row>
    <row r="129" spans="1:74" ht="15" customHeight="1">
      <c r="A129" s="39" t="s">
        <v>2320</v>
      </c>
      <c r="B129" s="39"/>
      <c r="C129" s="39"/>
      <c r="D129" s="39"/>
      <c r="E129" s="39">
        <v>1</v>
      </c>
      <c r="F129" s="39"/>
      <c r="G129" s="39"/>
      <c r="H129" s="39"/>
      <c r="I129" s="39"/>
      <c r="J129" s="39"/>
      <c r="K129" s="39"/>
      <c r="L129" s="39">
        <v>9</v>
      </c>
      <c r="M129" s="39"/>
      <c r="N129" s="39" t="s">
        <v>2321</v>
      </c>
      <c r="O129" s="39" t="s">
        <v>2322</v>
      </c>
      <c r="P129" s="39"/>
      <c r="Q129" s="39"/>
      <c r="R129" s="39">
        <v>1</v>
      </c>
      <c r="S129" s="39"/>
      <c r="T129" s="39"/>
      <c r="U129" s="39"/>
      <c r="V129" s="39" t="s">
        <v>149</v>
      </c>
      <c r="W129" s="39"/>
      <c r="X129" s="39"/>
      <c r="Y129" s="39" t="s">
        <v>1865</v>
      </c>
      <c r="Z129" s="39"/>
      <c r="AA129" s="39" t="s">
        <v>2323</v>
      </c>
      <c r="AB129" s="207"/>
      <c r="AC129" s="207"/>
      <c r="AD129" s="207"/>
      <c r="AE129" s="207"/>
      <c r="AF129" s="207"/>
      <c r="AG129" s="207"/>
      <c r="AH129" s="207"/>
      <c r="AI129" s="207"/>
      <c r="AJ129" s="207"/>
      <c r="AK129" s="207"/>
      <c r="AL129" s="207"/>
      <c r="AM129" s="207"/>
      <c r="AN129" s="207"/>
      <c r="AO129" s="207"/>
      <c r="AP129" s="207"/>
      <c r="AQ129" s="207"/>
      <c r="AR129" s="207"/>
      <c r="AS129" s="207"/>
      <c r="AT129" s="207"/>
      <c r="AU129" s="207"/>
      <c r="AV129" s="207"/>
      <c r="AW129" s="207"/>
      <c r="AX129" s="207"/>
      <c r="AY129" s="207"/>
      <c r="AZ129" s="207"/>
      <c r="BA129" s="207"/>
      <c r="BB129" s="208"/>
      <c r="BC129" s="208"/>
      <c r="BD129" s="208"/>
      <c r="BE129" s="208"/>
      <c r="BF129" s="208"/>
      <c r="BG129" s="208"/>
      <c r="BH129" s="208"/>
      <c r="BI129" s="208"/>
      <c r="BJ129" s="208"/>
      <c r="BK129" s="208"/>
      <c r="BL129" s="208"/>
      <c r="BM129" s="208"/>
      <c r="BN129" s="208"/>
      <c r="BO129" s="208"/>
      <c r="BP129" s="208"/>
      <c r="BQ129" s="208"/>
      <c r="BR129" s="208"/>
      <c r="BS129" s="208"/>
      <c r="BT129" s="208"/>
      <c r="BU129" s="12"/>
      <c r="BV129" s="12"/>
    </row>
    <row r="130" spans="1:74" ht="15" customHeight="1" outlineLevel="1">
      <c r="A130" s="34" t="s">
        <v>2324</v>
      </c>
      <c r="B130" s="34"/>
      <c r="C130" s="34"/>
      <c r="D130" s="34">
        <v>73</v>
      </c>
      <c r="E130" s="34">
        <v>1</v>
      </c>
      <c r="F130" s="34"/>
      <c r="G130" s="34"/>
      <c r="H130" s="34">
        <v>1</v>
      </c>
      <c r="I130" s="34"/>
      <c r="J130" s="34">
        <v>1</v>
      </c>
      <c r="K130" s="34"/>
      <c r="L130" s="34">
        <v>79</v>
      </c>
      <c r="M130" s="34"/>
      <c r="N130" s="34" t="s">
        <v>2325</v>
      </c>
      <c r="O130" s="34" t="s">
        <v>2326</v>
      </c>
      <c r="P130" s="34"/>
      <c r="Q130" s="34"/>
      <c r="R130" s="34">
        <v>1</v>
      </c>
      <c r="S130" s="34"/>
      <c r="T130" s="34"/>
      <c r="U130" s="34"/>
      <c r="V130" s="34" t="s">
        <v>153</v>
      </c>
      <c r="W130" s="34" t="s">
        <v>387</v>
      </c>
      <c r="X130" s="34" t="s">
        <v>179</v>
      </c>
      <c r="Y130" s="34" t="s">
        <v>1865</v>
      </c>
      <c r="Z130" s="34" t="s">
        <v>156</v>
      </c>
      <c r="AA130" s="34" t="s">
        <v>2327</v>
      </c>
      <c r="AB130" s="209">
        <f>('Balance Sheet'!AB51)*$H$130*$J$130</f>
        <v>1</v>
      </c>
      <c r="AC130" s="209">
        <f>('Balance Sheet'!AC51)*$H$130*$J$130</f>
        <v>1</v>
      </c>
      <c r="AD130" s="209">
        <f>('Balance Sheet'!AD51)*$H$130*$J$130</f>
        <v>1</v>
      </c>
      <c r="AE130" s="209">
        <f>('Balance Sheet'!AE51)*$H$130*$J$130</f>
        <v>1</v>
      </c>
      <c r="AF130" s="209">
        <f>('Balance Sheet'!AF51)*$H$130*$J$130</f>
        <v>1</v>
      </c>
      <c r="AG130" s="209">
        <f>('Balance Sheet'!AG51)*$H$130*$J$130</f>
        <v>1</v>
      </c>
      <c r="AH130" s="209">
        <f>('Balance Sheet'!AH51)*$H$130*$J$130</f>
        <v>1</v>
      </c>
      <c r="AI130" s="209">
        <f>('Balance Sheet'!AI51)*$H$130*$J$130</f>
        <v>1</v>
      </c>
      <c r="AJ130" s="209">
        <f>('Balance Sheet'!AJ51)*$H$130*$J$130</f>
        <v>1</v>
      </c>
      <c r="AK130" s="209">
        <f>('Balance Sheet'!AK51)*$H$130*$J$130</f>
        <v>1</v>
      </c>
      <c r="AL130" s="209">
        <f>('Balance Sheet'!AL51)*$H$130*$J$130</f>
        <v>1</v>
      </c>
      <c r="AM130" s="209">
        <f>('Balance Sheet'!AM51)*$H$130*$J$130</f>
        <v>1</v>
      </c>
      <c r="AN130" s="209">
        <f>('Balance Sheet'!AN51)*$H$130*$J$130</f>
        <v>1</v>
      </c>
      <c r="AO130" s="209">
        <f>('Balance Sheet'!AO51)*$H$130*$J$130</f>
        <v>1</v>
      </c>
      <c r="AP130" s="209">
        <f>('Balance Sheet'!AP51)*$H$130*$J$130</f>
        <v>1</v>
      </c>
      <c r="AQ130" s="209">
        <f>('Balance Sheet'!AQ51)*$H$130*$J$130</f>
        <v>1</v>
      </c>
      <c r="AR130" s="209">
        <f>('Balance Sheet'!AR51)*$H$130*$J$130</f>
        <v>1</v>
      </c>
      <c r="AS130" s="209">
        <f>('Balance Sheet'!AS51)*$H$130*$J$130</f>
        <v>1</v>
      </c>
      <c r="AT130" s="209">
        <f>('Balance Sheet'!AT51)*$H$130*$J$130</f>
        <v>1</v>
      </c>
      <c r="AU130" s="209">
        <f>('Balance Sheet'!AU51)*$H$130*$J$130</f>
        <v>1</v>
      </c>
      <c r="AV130" s="209">
        <f>('Balance Sheet'!AV51)*$H$130*$J$130</f>
        <v>1</v>
      </c>
      <c r="AW130" s="209">
        <f>('Balance Sheet'!AW51)*$H$130*$J$130</f>
        <v>1</v>
      </c>
      <c r="AX130" s="209">
        <f>('Balance Sheet'!AX51)*$H$130*$J$130</f>
        <v>1</v>
      </c>
      <c r="AY130" s="209">
        <f>('Balance Sheet'!AY51)*$H$130*$J$130</f>
        <v>0</v>
      </c>
      <c r="AZ130" s="209">
        <f>('Balance Sheet'!AZ51)*$H$130*$J$130</f>
        <v>1</v>
      </c>
      <c r="BA130" s="209">
        <f>('Balance Sheet'!BA51)*$H$130*$J$130</f>
        <v>0</v>
      </c>
      <c r="BB130" s="209">
        <f>('Balance Sheet'!BB51)*$H$130*$J$130</f>
        <v>0</v>
      </c>
      <c r="BC130" s="209">
        <f>('Balance Sheet'!BC51)*$H$130*$J$130</f>
        <v>0</v>
      </c>
      <c r="BD130" s="209">
        <f>('Balance Sheet'!BD51)*$H$130*$J$130</f>
        <v>0</v>
      </c>
      <c r="BE130" s="210">
        <f>('Balance Sheet'!BE51)*$H$130*$J$130</f>
        <v>0</v>
      </c>
      <c r="BF130" s="210">
        <f>('Balance Sheet'!BF51)*$H$130*$J$130</f>
        <v>0</v>
      </c>
      <c r="BG130" s="210">
        <f>('Balance Sheet'!BG51)*$H$130*$J$130</f>
        <v>0</v>
      </c>
      <c r="BH130" s="210">
        <f>('Balance Sheet'!BH51)*$H$130*$J$130</f>
        <v>0</v>
      </c>
      <c r="BI130" s="210">
        <f>('Balance Sheet'!BI51)*$H$130*$J$130</f>
        <v>0</v>
      </c>
      <c r="BJ130" s="210">
        <f>('Balance Sheet'!BJ51)*$H$130*$J$130</f>
        <v>0</v>
      </c>
      <c r="BK130" s="210">
        <f>('Balance Sheet'!BK51)*$H$130*$J$130</f>
        <v>0</v>
      </c>
      <c r="BL130" s="210">
        <f>('Balance Sheet'!BL51)*$H$130*$J$130</f>
        <v>0</v>
      </c>
      <c r="BM130" s="210">
        <f>('Balance Sheet'!BM51)*$H$130*$J$130</f>
        <v>0</v>
      </c>
      <c r="BN130" s="210">
        <f>('Balance Sheet'!BN51)*$H$130*$J$130</f>
        <v>0</v>
      </c>
      <c r="BO130" s="210">
        <f>('Balance Sheet'!BO51)*$H$130*$J$130</f>
        <v>0</v>
      </c>
      <c r="BP130" s="210">
        <f>('Balance Sheet'!BP51)*$H$130*$J$130</f>
        <v>0</v>
      </c>
      <c r="BQ130" s="210">
        <f>('Balance Sheet'!BQ51)*$H$130*$J$130</f>
        <v>0</v>
      </c>
      <c r="BR130" s="210">
        <f>('Balance Sheet'!BR51)*$H$130*$J$130</f>
        <v>0</v>
      </c>
      <c r="BS130" s="210">
        <f>('Balance Sheet'!BS51)*$H$130*$J$130</f>
        <v>0</v>
      </c>
      <c r="BT130" s="210">
        <f>('Balance Sheet'!BT51)*$H$130*$J$130</f>
        <v>0</v>
      </c>
      <c r="BU130" s="209">
        <f>('Balance Sheet'!BU51)*$H$130*$J$130</f>
        <v>0</v>
      </c>
      <c r="BV130" s="209">
        <f>('Balance Sheet'!BV51)*$H$130*$J$130</f>
        <v>0</v>
      </c>
    </row>
    <row r="131" spans="1:74" ht="15" customHeight="1" outlineLevel="1">
      <c r="A131" s="34" t="s">
        <v>2328</v>
      </c>
      <c r="B131" s="34"/>
      <c r="C131" s="34"/>
      <c r="D131" s="34">
        <v>73</v>
      </c>
      <c r="E131" s="34">
        <v>1</v>
      </c>
      <c r="F131" s="34"/>
      <c r="G131" s="34"/>
      <c r="H131" s="34">
        <v>1</v>
      </c>
      <c r="I131" s="34"/>
      <c r="J131" s="34">
        <v>1</v>
      </c>
      <c r="K131" s="34"/>
      <c r="L131" s="34">
        <v>80</v>
      </c>
      <c r="M131" s="34"/>
      <c r="N131" s="34" t="s">
        <v>2329</v>
      </c>
      <c r="O131" s="34" t="s">
        <v>2330</v>
      </c>
      <c r="P131" s="34"/>
      <c r="Q131" s="34"/>
      <c r="R131" s="34">
        <v>1</v>
      </c>
      <c r="S131" s="34"/>
      <c r="T131" s="34"/>
      <c r="U131" s="34"/>
      <c r="V131" s="34" t="s">
        <v>153</v>
      </c>
      <c r="W131" s="34" t="s">
        <v>387</v>
      </c>
      <c r="X131" s="34" t="s">
        <v>179</v>
      </c>
      <c r="Y131" s="34" t="s">
        <v>1865</v>
      </c>
      <c r="Z131" s="34" t="s">
        <v>156</v>
      </c>
      <c r="AA131" s="34" t="s">
        <v>2331</v>
      </c>
      <c r="AB131" s="209">
        <f>('Balance Sheet'!AB52)*$H$131*$J$131</f>
        <v>32192</v>
      </c>
      <c r="AC131" s="209">
        <f>('Balance Sheet'!AC52)*$H$131*$J$131</f>
        <v>108132</v>
      </c>
      <c r="AD131" s="209">
        <f>('Balance Sheet'!AD52)*$H$131*$J$131</f>
        <v>112436</v>
      </c>
      <c r="AE131" s="209">
        <f>('Balance Sheet'!AE52)*$H$131*$J$131</f>
        <v>117142</v>
      </c>
      <c r="AF131" s="209">
        <f>('Balance Sheet'!AF52)*$H$131*$J$131</f>
        <v>117142</v>
      </c>
      <c r="AG131" s="209">
        <f>('Balance Sheet'!AG52)*$H$131*$J$131</f>
        <v>122146</v>
      </c>
      <c r="AH131" s="209">
        <f>('Balance Sheet'!AH52)*$H$131*$J$131</f>
        <v>122975</v>
      </c>
      <c r="AI131" s="209">
        <f>('Balance Sheet'!AI52)*$H$131*$J$131</f>
        <v>127802</v>
      </c>
      <c r="AJ131" s="209">
        <f>('Balance Sheet'!AJ52)*$H$131*$J$131</f>
        <v>132206</v>
      </c>
      <c r="AK131" s="209">
        <f>('Balance Sheet'!AK52)*$H$131*$J$131</f>
        <v>132206</v>
      </c>
      <c r="AL131" s="209">
        <f>('Balance Sheet'!AL52)*$H$131*$J$131</f>
        <v>150553</v>
      </c>
      <c r="AM131" s="209">
        <f>('Balance Sheet'!AM52)*$H$131*$J$131</f>
        <v>154927</v>
      </c>
      <c r="AN131" s="209">
        <f>('Balance Sheet'!AN52)*$H$131*$J$131</f>
        <v>158596</v>
      </c>
      <c r="AO131" s="209">
        <f>('Balance Sheet'!AO52)*$H$131*$J$131</f>
        <v>164585</v>
      </c>
      <c r="AP131" s="209">
        <f>('Balance Sheet'!AP52)*$H$131*$J$131</f>
        <v>164585</v>
      </c>
      <c r="AQ131" s="209">
        <f>('Balance Sheet'!AQ52)*$H$131*$J$131</f>
        <v>170707</v>
      </c>
      <c r="AR131" s="209">
        <f>('Balance Sheet'!AR52)*$H$131*$J$131</f>
        <v>175186</v>
      </c>
      <c r="AS131" s="209">
        <f>('Balance Sheet'!AS52)*$H$131*$J$131</f>
        <v>179686</v>
      </c>
      <c r="AT131" s="209">
        <f>('Balance Sheet'!AT52)*$H$131*$J$131</f>
        <v>186764</v>
      </c>
      <c r="AU131" s="209">
        <f>('Balance Sheet'!AU52)*$H$131*$J$131</f>
        <v>186764</v>
      </c>
      <c r="AV131" s="209">
        <f>('Balance Sheet'!AV52)*$H$131*$J$131</f>
        <v>203367</v>
      </c>
      <c r="AW131" s="209">
        <f>('Balance Sheet'!AW52)*$H$131*$J$131</f>
        <v>212682</v>
      </c>
      <c r="AX131" s="209">
        <f>('Balance Sheet'!AX52)*$H$131*$J$131</f>
        <v>225328</v>
      </c>
      <c r="AY131" s="209">
        <f>('Balance Sheet'!AY52)*$H$131*$J$131</f>
        <v>0</v>
      </c>
      <c r="AZ131" s="209">
        <f>('Balance Sheet'!AZ52)*$H$131*$J$131</f>
        <v>231783</v>
      </c>
      <c r="BA131" s="209">
        <f>('Balance Sheet'!BA52)*$H$131*$J$131</f>
        <v>0</v>
      </c>
      <c r="BB131" s="209">
        <f>('Balance Sheet'!BB52)*$H$131*$J$131</f>
        <v>0</v>
      </c>
      <c r="BC131" s="209">
        <f>('Balance Sheet'!BC52)*$H$131*$J$131</f>
        <v>0</v>
      </c>
      <c r="BD131" s="209">
        <f>('Balance Sheet'!BD52)*$H$131*$J$131</f>
        <v>0</v>
      </c>
      <c r="BE131" s="210">
        <f>('Balance Sheet'!BE52)*$H$131*$J$131</f>
        <v>0</v>
      </c>
      <c r="BF131" s="210">
        <f>('Balance Sheet'!BF52)*$H$131*$J$131</f>
        <v>0</v>
      </c>
      <c r="BG131" s="210">
        <f>('Balance Sheet'!BG52)*$H$131*$J$131</f>
        <v>0</v>
      </c>
      <c r="BH131" s="210">
        <f>('Balance Sheet'!BH52)*$H$131*$J$131</f>
        <v>0</v>
      </c>
      <c r="BI131" s="210">
        <f>('Balance Sheet'!BI52)*$H$131*$J$131</f>
        <v>0</v>
      </c>
      <c r="BJ131" s="210">
        <f>('Balance Sheet'!BJ52)*$H$131*$J$131</f>
        <v>0</v>
      </c>
      <c r="BK131" s="210">
        <f>('Balance Sheet'!BK52)*$H$131*$J$131</f>
        <v>0</v>
      </c>
      <c r="BL131" s="210">
        <f>('Balance Sheet'!BL52)*$H$131*$J$131</f>
        <v>0</v>
      </c>
      <c r="BM131" s="210">
        <f>('Balance Sheet'!BM52)*$H$131*$J$131</f>
        <v>0</v>
      </c>
      <c r="BN131" s="210">
        <f>('Balance Sheet'!BN52)*$H$131*$J$131</f>
        <v>0</v>
      </c>
      <c r="BO131" s="210">
        <f>('Balance Sheet'!BO52)*$H$131*$J$131</f>
        <v>0</v>
      </c>
      <c r="BP131" s="210">
        <f>('Balance Sheet'!BP52)*$H$131*$J$131</f>
        <v>0</v>
      </c>
      <c r="BQ131" s="210">
        <f>('Balance Sheet'!BQ52)*$H$131*$J$131</f>
        <v>0</v>
      </c>
      <c r="BR131" s="210">
        <f>('Balance Sheet'!BR52)*$H$131*$J$131</f>
        <v>0</v>
      </c>
      <c r="BS131" s="210">
        <f>('Balance Sheet'!BS52)*$H$131*$J$131</f>
        <v>0</v>
      </c>
      <c r="BT131" s="210">
        <f>('Balance Sheet'!BT52)*$H$131*$J$131</f>
        <v>0</v>
      </c>
      <c r="BU131" s="209">
        <f>('Balance Sheet'!BU52)*$H$131*$J$131</f>
        <v>0</v>
      </c>
      <c r="BV131" s="209">
        <f>('Balance Sheet'!BV52)*$H$131*$J$131</f>
        <v>0</v>
      </c>
    </row>
    <row r="132" spans="1:74" ht="15" customHeight="1" outlineLevel="1">
      <c r="A132" s="39" t="s">
        <v>2332</v>
      </c>
      <c r="B132" s="39"/>
      <c r="C132" s="39"/>
      <c r="D132" s="39">
        <v>62</v>
      </c>
      <c r="E132" s="39">
        <v>1</v>
      </c>
      <c r="F132" s="39"/>
      <c r="G132" s="39"/>
      <c r="H132" s="39"/>
      <c r="I132" s="39"/>
      <c r="J132" s="39">
        <v>1</v>
      </c>
      <c r="K132" s="39"/>
      <c r="L132" s="39">
        <v>73</v>
      </c>
      <c r="M132" s="39"/>
      <c r="N132" s="39" t="s">
        <v>2333</v>
      </c>
      <c r="O132" s="39" t="s">
        <v>2334</v>
      </c>
      <c r="P132" s="39"/>
      <c r="Q132" s="39"/>
      <c r="R132" s="39">
        <v>1</v>
      </c>
      <c r="S132" s="39"/>
      <c r="T132" s="39"/>
      <c r="U132" s="39"/>
      <c r="V132" s="39" t="s">
        <v>153</v>
      </c>
      <c r="W132" s="39" t="s">
        <v>387</v>
      </c>
      <c r="X132" s="39" t="s">
        <v>179</v>
      </c>
      <c r="Y132" s="39" t="s">
        <v>1865</v>
      </c>
      <c r="Z132" s="39" t="s">
        <v>156</v>
      </c>
      <c r="AA132" s="39" t="s">
        <v>2335</v>
      </c>
      <c r="AB132" s="211">
        <f t="shared" ref="AB132:BV132" si="25">AB130+AB131</f>
        <v>32193</v>
      </c>
      <c r="AC132" s="211">
        <f t="shared" si="25"/>
        <v>108133</v>
      </c>
      <c r="AD132" s="211">
        <f t="shared" si="25"/>
        <v>112437</v>
      </c>
      <c r="AE132" s="211">
        <f t="shared" si="25"/>
        <v>117143</v>
      </c>
      <c r="AF132" s="211">
        <f t="shared" si="25"/>
        <v>117143</v>
      </c>
      <c r="AG132" s="211">
        <f t="shared" si="25"/>
        <v>122147</v>
      </c>
      <c r="AH132" s="211">
        <f t="shared" si="25"/>
        <v>122976</v>
      </c>
      <c r="AI132" s="211">
        <f t="shared" si="25"/>
        <v>127803</v>
      </c>
      <c r="AJ132" s="211">
        <f t="shared" si="25"/>
        <v>132207</v>
      </c>
      <c r="AK132" s="211">
        <f t="shared" si="25"/>
        <v>132207</v>
      </c>
      <c r="AL132" s="211">
        <f t="shared" si="25"/>
        <v>150554</v>
      </c>
      <c r="AM132" s="211">
        <f t="shared" si="25"/>
        <v>154928</v>
      </c>
      <c r="AN132" s="211">
        <f t="shared" si="25"/>
        <v>158597</v>
      </c>
      <c r="AO132" s="211">
        <f t="shared" si="25"/>
        <v>164586</v>
      </c>
      <c r="AP132" s="211">
        <f t="shared" si="25"/>
        <v>164586</v>
      </c>
      <c r="AQ132" s="211">
        <f t="shared" si="25"/>
        <v>170708</v>
      </c>
      <c r="AR132" s="211">
        <f t="shared" si="25"/>
        <v>175187</v>
      </c>
      <c r="AS132" s="211">
        <f t="shared" si="25"/>
        <v>179687</v>
      </c>
      <c r="AT132" s="211">
        <f t="shared" si="25"/>
        <v>186765</v>
      </c>
      <c r="AU132" s="211">
        <f t="shared" si="25"/>
        <v>186765</v>
      </c>
      <c r="AV132" s="211">
        <f t="shared" si="25"/>
        <v>203368</v>
      </c>
      <c r="AW132" s="211">
        <f t="shared" si="25"/>
        <v>212683</v>
      </c>
      <c r="AX132" s="211">
        <f t="shared" si="25"/>
        <v>225329</v>
      </c>
      <c r="AY132" s="211">
        <f t="shared" si="25"/>
        <v>0</v>
      </c>
      <c r="AZ132" s="211">
        <f t="shared" si="25"/>
        <v>231784</v>
      </c>
      <c r="BA132" s="211">
        <f t="shared" si="25"/>
        <v>0</v>
      </c>
      <c r="BB132" s="211">
        <f t="shared" si="25"/>
        <v>0</v>
      </c>
      <c r="BC132" s="211">
        <f t="shared" si="25"/>
        <v>0</v>
      </c>
      <c r="BD132" s="211">
        <f t="shared" si="25"/>
        <v>0</v>
      </c>
      <c r="BE132" s="212">
        <f t="shared" si="25"/>
        <v>0</v>
      </c>
      <c r="BF132" s="212">
        <f t="shared" si="25"/>
        <v>0</v>
      </c>
      <c r="BG132" s="212">
        <f t="shared" si="25"/>
        <v>0</v>
      </c>
      <c r="BH132" s="212">
        <f t="shared" si="25"/>
        <v>0</v>
      </c>
      <c r="BI132" s="212">
        <f t="shared" si="25"/>
        <v>0</v>
      </c>
      <c r="BJ132" s="212">
        <f t="shared" si="25"/>
        <v>0</v>
      </c>
      <c r="BK132" s="212">
        <f t="shared" si="25"/>
        <v>0</v>
      </c>
      <c r="BL132" s="212">
        <f t="shared" si="25"/>
        <v>0</v>
      </c>
      <c r="BM132" s="212">
        <f t="shared" si="25"/>
        <v>0</v>
      </c>
      <c r="BN132" s="212">
        <f t="shared" si="25"/>
        <v>0</v>
      </c>
      <c r="BO132" s="212">
        <f t="shared" si="25"/>
        <v>0</v>
      </c>
      <c r="BP132" s="212">
        <f t="shared" si="25"/>
        <v>0</v>
      </c>
      <c r="BQ132" s="212">
        <f t="shared" si="25"/>
        <v>0</v>
      </c>
      <c r="BR132" s="212">
        <f t="shared" si="25"/>
        <v>0</v>
      </c>
      <c r="BS132" s="212">
        <f t="shared" si="25"/>
        <v>0</v>
      </c>
      <c r="BT132" s="212">
        <f t="shared" si="25"/>
        <v>0</v>
      </c>
      <c r="BU132" s="211">
        <f t="shared" si="25"/>
        <v>0</v>
      </c>
      <c r="BV132" s="211">
        <f t="shared" si="25"/>
        <v>0</v>
      </c>
    </row>
    <row r="133" spans="1:74" ht="15" customHeight="1" outlineLevel="1">
      <c r="A133" s="34" t="s">
        <v>2336</v>
      </c>
      <c r="B133" s="34"/>
      <c r="C133" s="34"/>
      <c r="D133" s="34">
        <v>62</v>
      </c>
      <c r="E133" s="34">
        <v>1</v>
      </c>
      <c r="F133" s="34"/>
      <c r="G133" s="34"/>
      <c r="H133" s="34">
        <v>1</v>
      </c>
      <c r="I133" s="34"/>
      <c r="J133" s="34">
        <v>1</v>
      </c>
      <c r="K133" s="34"/>
      <c r="L133" s="34">
        <v>74</v>
      </c>
      <c r="M133" s="34"/>
      <c r="N133" s="34" t="s">
        <v>2337</v>
      </c>
      <c r="O133" s="34" t="s">
        <v>2338</v>
      </c>
      <c r="P133" s="34"/>
      <c r="Q133" s="34"/>
      <c r="R133" s="34">
        <v>1</v>
      </c>
      <c r="S133" s="34"/>
      <c r="T133" s="34"/>
      <c r="U133" s="34"/>
      <c r="V133" s="34" t="s">
        <v>153</v>
      </c>
      <c r="W133" s="34" t="s">
        <v>387</v>
      </c>
      <c r="X133" s="34" t="s">
        <v>179</v>
      </c>
      <c r="Y133" s="34" t="s">
        <v>1865</v>
      </c>
      <c r="Z133" s="34" t="s">
        <v>156</v>
      </c>
      <c r="AA133" s="34" t="s">
        <v>2339</v>
      </c>
      <c r="AB133" s="209"/>
      <c r="AC133" s="209"/>
      <c r="AD133" s="209"/>
      <c r="AE133" s="209"/>
      <c r="AF133" s="209"/>
      <c r="AG133" s="209"/>
      <c r="AH133" s="209"/>
      <c r="AI133" s="209"/>
      <c r="AJ133" s="209"/>
      <c r="AK133" s="209"/>
      <c r="AL133" s="209"/>
      <c r="AM133" s="209"/>
      <c r="AN133" s="209"/>
      <c r="AO133" s="209"/>
      <c r="AP133" s="209"/>
      <c r="AQ133" s="209"/>
      <c r="AR133" s="209"/>
      <c r="AS133" s="209"/>
      <c r="AT133" s="209"/>
      <c r="AU133" s="209"/>
      <c r="AV133" s="209"/>
      <c r="AW133" s="209"/>
      <c r="AX133" s="209"/>
      <c r="AY133" s="209"/>
      <c r="AZ133" s="209"/>
      <c r="BA133" s="209"/>
      <c r="BB133" s="209"/>
      <c r="BC133" s="209"/>
      <c r="BD133" s="209"/>
      <c r="BE133" s="210"/>
      <c r="BF133" s="210"/>
      <c r="BG133" s="210"/>
      <c r="BH133" s="210"/>
      <c r="BI133" s="210"/>
      <c r="BJ133" s="210"/>
      <c r="BK133" s="210"/>
      <c r="BL133" s="210"/>
      <c r="BM133" s="210"/>
      <c r="BN133" s="210"/>
      <c r="BO133" s="210"/>
      <c r="BP133" s="210"/>
      <c r="BQ133" s="210"/>
      <c r="BR133" s="210"/>
      <c r="BS133" s="210"/>
      <c r="BT133" s="210"/>
      <c r="BU133" s="93"/>
      <c r="BV133" s="93"/>
    </row>
    <row r="134" spans="1:74" ht="15" customHeight="1" outlineLevel="1">
      <c r="A134" s="34" t="s">
        <v>2340</v>
      </c>
      <c r="B134" s="34"/>
      <c r="C134" s="34"/>
      <c r="D134" s="34">
        <v>62</v>
      </c>
      <c r="E134" s="34">
        <v>1</v>
      </c>
      <c r="F134" s="34"/>
      <c r="G134" s="34"/>
      <c r="H134" s="34">
        <v>1</v>
      </c>
      <c r="I134" s="34"/>
      <c r="J134" s="34">
        <v>1</v>
      </c>
      <c r="K134" s="34"/>
      <c r="L134" s="34">
        <v>75</v>
      </c>
      <c r="M134" s="34"/>
      <c r="N134" s="34" t="s">
        <v>2341</v>
      </c>
      <c r="O134" s="34" t="s">
        <v>2342</v>
      </c>
      <c r="P134" s="34"/>
      <c r="Q134" s="34"/>
      <c r="R134" s="34">
        <v>1</v>
      </c>
      <c r="S134" s="34"/>
      <c r="T134" s="34"/>
      <c r="U134" s="34"/>
      <c r="V134" s="34" t="s">
        <v>153</v>
      </c>
      <c r="W134" s="34" t="s">
        <v>387</v>
      </c>
      <c r="X134" s="34" t="s">
        <v>179</v>
      </c>
      <c r="Y134" s="34" t="s">
        <v>1865</v>
      </c>
      <c r="Z134" s="34" t="s">
        <v>156</v>
      </c>
      <c r="AA134" s="34" t="s">
        <v>2343</v>
      </c>
      <c r="AB134" s="209">
        <f>('Balance Sheet'!AB61)*$H$134*$J$134</f>
        <v>13315</v>
      </c>
      <c r="AC134" s="209">
        <f>('Balance Sheet'!AC61)*$H$134*$J$134</f>
        <v>16206</v>
      </c>
      <c r="AD134" s="209">
        <f>('Balance Sheet'!AD61)*$H$134*$J$134</f>
        <v>22141</v>
      </c>
      <c r="AE134" s="209">
        <f>('Balance Sheet'!AE61)*$H$134*$J$134</f>
        <v>24842</v>
      </c>
      <c r="AF134" s="209">
        <f>('Balance Sheet'!AF61)*$H$134*$J$134</f>
        <v>24842</v>
      </c>
      <c r="AG134" s="209">
        <f>('Balance Sheet'!AG61)*$H$134*$J$134</f>
        <v>55700</v>
      </c>
      <c r="AH134" s="209">
        <f>('Balance Sheet'!AH61)*$H$134*$J$134</f>
        <v>63120</v>
      </c>
      <c r="AI134" s="209">
        <f>('Balance Sheet'!AI61)*$H$134*$J$134</f>
        <v>75618</v>
      </c>
      <c r="AJ134" s="209">
        <f>('Balance Sheet'!AJ61)*$H$134*$J$134</f>
        <v>78752</v>
      </c>
      <c r="AK134" s="209">
        <f>('Balance Sheet'!AK61)*$H$134*$J$134</f>
        <v>78752</v>
      </c>
      <c r="AL134" s="209">
        <f>('Balance Sheet'!AL61)*$H$134*$J$134</f>
        <v>72992</v>
      </c>
      <c r="AM134" s="209">
        <f>('Balance Sheet'!AM61)*$H$134*$J$134</f>
        <v>80484</v>
      </c>
      <c r="AN134" s="209">
        <f>('Balance Sheet'!AN61)*$H$134*$J$134</f>
        <v>97969</v>
      </c>
      <c r="AO134" s="209">
        <f>('Balance Sheet'!AO61)*$H$134*$J$134</f>
        <v>108558</v>
      </c>
      <c r="AP134" s="209">
        <f>('Balance Sheet'!AP61)*$H$134*$J$134</f>
        <v>108558</v>
      </c>
      <c r="AQ134" s="209">
        <f>('Balance Sheet'!AQ61)*$H$134*$J$134</f>
        <v>123271</v>
      </c>
      <c r="AR134" s="209">
        <f>('Balance Sheet'!AR61)*$H$134*$J$134</f>
        <v>140872</v>
      </c>
      <c r="AS134" s="209">
        <f>('Balance Sheet'!AS61)*$H$134*$J$134</f>
        <v>164879</v>
      </c>
      <c r="AT134" s="209">
        <f>('Balance Sheet'!AT61)*$H$134*$J$134</f>
        <v>172353</v>
      </c>
      <c r="AU134" s="209">
        <f>('Balance Sheet'!AU61)*$H$134*$J$134</f>
        <v>172353</v>
      </c>
      <c r="AV134" s="209">
        <f>('Balance Sheet'!AV61)*$H$134*$J$134</f>
        <v>189119</v>
      </c>
      <c r="AW134" s="209">
        <f>('Balance Sheet'!AW61)*$H$134*$J$134</f>
        <v>207847</v>
      </c>
      <c r="AX134" s="209">
        <f>('Balance Sheet'!AX61)*$H$134*$J$134</f>
        <v>232850</v>
      </c>
      <c r="AY134" s="209">
        <f>('Balance Sheet'!AY61)*$H$134*$J$134</f>
        <v>0</v>
      </c>
      <c r="AZ134" s="209">
        <f>('Balance Sheet'!AZ61)*$H$134*$J$134</f>
        <v>257886</v>
      </c>
      <c r="BA134" s="209">
        <f>('Balance Sheet'!BA61)*$H$134*$J$134</f>
        <v>0</v>
      </c>
      <c r="BB134" s="209">
        <f>('Balance Sheet'!BB61)*$H$134*$J$134</f>
        <v>0</v>
      </c>
      <c r="BC134" s="209">
        <f>('Balance Sheet'!BC61)*$H$134*$J$134</f>
        <v>0</v>
      </c>
      <c r="BD134" s="209">
        <f>('Balance Sheet'!BD61)*$H$134*$J$134</f>
        <v>0</v>
      </c>
      <c r="BE134" s="210">
        <f>('Balance Sheet'!BE61)*$H$134*$J$134</f>
        <v>0</v>
      </c>
      <c r="BF134" s="210">
        <f>('Balance Sheet'!BF61)*$H$134*$J$134</f>
        <v>0</v>
      </c>
      <c r="BG134" s="210">
        <f>('Balance Sheet'!BG61)*$H$134*$J$134</f>
        <v>0</v>
      </c>
      <c r="BH134" s="210">
        <f>('Balance Sheet'!BH61)*$H$134*$J$134</f>
        <v>0</v>
      </c>
      <c r="BI134" s="210">
        <f>('Balance Sheet'!BI61)*$H$134*$J$134</f>
        <v>0</v>
      </c>
      <c r="BJ134" s="210">
        <f>('Balance Sheet'!BJ61)*$H$134*$J$134</f>
        <v>0</v>
      </c>
      <c r="BK134" s="210">
        <f>('Balance Sheet'!BK61)*$H$134*$J$134</f>
        <v>0</v>
      </c>
      <c r="BL134" s="210">
        <f>('Balance Sheet'!BL61)*$H$134*$J$134</f>
        <v>0</v>
      </c>
      <c r="BM134" s="210">
        <f>('Balance Sheet'!BM61)*$H$134*$J$134</f>
        <v>0</v>
      </c>
      <c r="BN134" s="210">
        <f>('Balance Sheet'!BN61)*$H$134*$J$134</f>
        <v>0</v>
      </c>
      <c r="BO134" s="210">
        <f>('Balance Sheet'!BO61)*$H$134*$J$134</f>
        <v>0</v>
      </c>
      <c r="BP134" s="210">
        <f>('Balance Sheet'!BP61)*$H$134*$J$134</f>
        <v>0</v>
      </c>
      <c r="BQ134" s="210">
        <f>('Balance Sheet'!BQ61)*$H$134*$J$134</f>
        <v>0</v>
      </c>
      <c r="BR134" s="210">
        <f>('Balance Sheet'!BR61)*$H$134*$J$134</f>
        <v>0</v>
      </c>
      <c r="BS134" s="210">
        <f>('Balance Sheet'!BS61)*$H$134*$J$134</f>
        <v>0</v>
      </c>
      <c r="BT134" s="210">
        <f>('Balance Sheet'!BT61)*$H$134*$J$134</f>
        <v>0</v>
      </c>
      <c r="BU134" s="209">
        <f>('Balance Sheet'!BU61)*$H$134*$J$134</f>
        <v>0</v>
      </c>
      <c r="BV134" s="209">
        <f>('Balance Sheet'!BV61)*$H$134*$J$134</f>
        <v>0</v>
      </c>
    </row>
    <row r="135" spans="1:74" ht="15" customHeight="1" outlineLevel="1">
      <c r="A135" s="34" t="s">
        <v>2344</v>
      </c>
      <c r="B135" s="34"/>
      <c r="C135" s="34"/>
      <c r="D135" s="34">
        <v>62</v>
      </c>
      <c r="E135" s="34">
        <v>1</v>
      </c>
      <c r="F135" s="34"/>
      <c r="G135" s="34"/>
      <c r="H135" s="34">
        <v>1</v>
      </c>
      <c r="I135" s="34"/>
      <c r="J135" s="34">
        <v>1</v>
      </c>
      <c r="K135" s="34"/>
      <c r="L135" s="34">
        <v>76</v>
      </c>
      <c r="M135" s="34"/>
      <c r="N135" s="34" t="s">
        <v>2345</v>
      </c>
      <c r="O135" s="34" t="s">
        <v>2346</v>
      </c>
      <c r="P135" s="34"/>
      <c r="Q135" s="34"/>
      <c r="R135" s="34">
        <v>1</v>
      </c>
      <c r="S135" s="34"/>
      <c r="T135" s="34"/>
      <c r="U135" s="34"/>
      <c r="V135" s="34" t="s">
        <v>153</v>
      </c>
      <c r="W135" s="34" t="s">
        <v>387</v>
      </c>
      <c r="X135" s="34" t="s">
        <v>179</v>
      </c>
      <c r="Y135" s="34" t="s">
        <v>1865</v>
      </c>
      <c r="Z135" s="34" t="s">
        <v>156</v>
      </c>
      <c r="AA135" s="34" t="s">
        <v>2347</v>
      </c>
      <c r="AB135" s="209">
        <f>('Balance Sheet'!AB53)*$H$135*$J$135</f>
        <v>0</v>
      </c>
      <c r="AC135" s="209">
        <f>('Balance Sheet'!AC53)*$H$135*$J$135</f>
        <v>0</v>
      </c>
      <c r="AD135" s="209">
        <f>('Balance Sheet'!AD53)*$H$135*$J$135</f>
        <v>0</v>
      </c>
      <c r="AE135" s="209">
        <f>('Balance Sheet'!AE53)*$H$135*$J$135</f>
        <v>0</v>
      </c>
      <c r="AF135" s="209">
        <f>('Balance Sheet'!AF53)*$H$135*$J$135</f>
        <v>0</v>
      </c>
      <c r="AG135" s="209">
        <f>('Balance Sheet'!AG53)*$H$135*$J$135</f>
        <v>0</v>
      </c>
      <c r="AH135" s="209">
        <f>('Balance Sheet'!AH53)*$H$135*$J$135</f>
        <v>0</v>
      </c>
      <c r="AI135" s="209">
        <f>('Balance Sheet'!AI53)*$H$135*$J$135</f>
        <v>0</v>
      </c>
      <c r="AJ135" s="209">
        <f>('Balance Sheet'!AJ53)*$H$135*$J$135</f>
        <v>0</v>
      </c>
      <c r="AK135" s="209">
        <f>('Balance Sheet'!AK53)*$H$135*$J$135</f>
        <v>0</v>
      </c>
      <c r="AL135" s="209">
        <f>('Balance Sheet'!AL53)*$H$135*$J$135</f>
        <v>-2823</v>
      </c>
      <c r="AM135" s="209">
        <f>('Balance Sheet'!AM53)*$H$135*$J$135</f>
        <v>-2823</v>
      </c>
      <c r="AN135" s="209">
        <f>('Balance Sheet'!AN53)*$H$135*$J$135</f>
        <v>-2823</v>
      </c>
      <c r="AO135" s="209">
        <f>('Balance Sheet'!AO53)*$H$135*$J$135</f>
        <v>-2823</v>
      </c>
      <c r="AP135" s="209">
        <f>('Balance Sheet'!AP53)*$H$135*$J$135</f>
        <v>-2823</v>
      </c>
      <c r="AQ135" s="209">
        <f>('Balance Sheet'!AQ53)*$H$135*$J$135</f>
        <v>-2823</v>
      </c>
      <c r="AR135" s="209">
        <f>('Balance Sheet'!AR53)*$H$135*$J$135</f>
        <v>-2823</v>
      </c>
      <c r="AS135" s="209">
        <f>('Balance Sheet'!AS53)*$H$135*$J$135</f>
        <v>-2233</v>
      </c>
      <c r="AT135" s="209">
        <f>('Balance Sheet'!AT53)*$H$135*$J$135</f>
        <v>-2233</v>
      </c>
      <c r="AU135" s="209">
        <f>('Balance Sheet'!AU53)*$H$135*$J$135</f>
        <v>-2233</v>
      </c>
      <c r="AV135" s="209">
        <f>('Balance Sheet'!AV53)*$H$135*$J$135</f>
        <v>-1412</v>
      </c>
      <c r="AW135" s="209">
        <f>('Balance Sheet'!AW53)*$H$135*$J$135</f>
        <v>-1412</v>
      </c>
      <c r="AX135" s="209">
        <f>('Balance Sheet'!AX53)*$H$135*$J$135</f>
        <v>-386</v>
      </c>
      <c r="AY135" s="209">
        <f>('Balance Sheet'!AY53)*$H$135*$J$135</f>
        <v>0</v>
      </c>
      <c r="AZ135" s="209">
        <f>('Balance Sheet'!AZ53)*$H$135*$J$135</f>
        <v>0</v>
      </c>
      <c r="BA135" s="209">
        <f>('Balance Sheet'!BA53)*$H$135*$J$135</f>
        <v>0</v>
      </c>
      <c r="BB135" s="209">
        <f>('Balance Sheet'!BB53)*$H$135*$J$135</f>
        <v>0</v>
      </c>
      <c r="BC135" s="209">
        <f>('Balance Sheet'!BC53)*$H$135*$J$135</f>
        <v>0</v>
      </c>
      <c r="BD135" s="209">
        <f>('Balance Sheet'!BD53)*$H$135*$J$135</f>
        <v>0</v>
      </c>
      <c r="BE135" s="210">
        <f>('Balance Sheet'!BE53)*$H$135*$J$135</f>
        <v>0</v>
      </c>
      <c r="BF135" s="210">
        <f>('Balance Sheet'!BF53)*$H$135*$J$135</f>
        <v>0</v>
      </c>
      <c r="BG135" s="210">
        <f>('Balance Sheet'!BG53)*$H$135*$J$135</f>
        <v>0</v>
      </c>
      <c r="BH135" s="210">
        <f>('Balance Sheet'!BH53)*$H$135*$J$135</f>
        <v>0</v>
      </c>
      <c r="BI135" s="210">
        <f>('Balance Sheet'!BI53)*$H$135*$J$135</f>
        <v>0</v>
      </c>
      <c r="BJ135" s="210">
        <f>('Balance Sheet'!BJ53)*$H$135*$J$135</f>
        <v>0</v>
      </c>
      <c r="BK135" s="210">
        <f>('Balance Sheet'!BK53)*$H$135*$J$135</f>
        <v>0</v>
      </c>
      <c r="BL135" s="210">
        <f>('Balance Sheet'!BL53)*$H$135*$J$135</f>
        <v>0</v>
      </c>
      <c r="BM135" s="210">
        <f>('Balance Sheet'!BM53)*$H$135*$J$135</f>
        <v>0</v>
      </c>
      <c r="BN135" s="210">
        <f>('Balance Sheet'!BN53)*$H$135*$J$135</f>
        <v>0</v>
      </c>
      <c r="BO135" s="210">
        <f>('Balance Sheet'!BO53)*$H$135*$J$135</f>
        <v>0</v>
      </c>
      <c r="BP135" s="210">
        <f>('Balance Sheet'!BP53)*$H$135*$J$135</f>
        <v>0</v>
      </c>
      <c r="BQ135" s="210">
        <f>('Balance Sheet'!BQ53)*$H$135*$J$135</f>
        <v>0</v>
      </c>
      <c r="BR135" s="210">
        <f>('Balance Sheet'!BR53)*$H$135*$J$135</f>
        <v>0</v>
      </c>
      <c r="BS135" s="210">
        <f>('Balance Sheet'!BS53)*$H$135*$J$135</f>
        <v>0</v>
      </c>
      <c r="BT135" s="210">
        <f>('Balance Sheet'!BT53)*$H$135*$J$135</f>
        <v>0</v>
      </c>
      <c r="BU135" s="209">
        <f>('Balance Sheet'!BU53)*$H$135*$J$135</f>
        <v>0</v>
      </c>
      <c r="BV135" s="209">
        <f>('Balance Sheet'!BV53)*$H$135*$J$135</f>
        <v>0</v>
      </c>
    </row>
    <row r="136" spans="1:74" ht="15" customHeight="1" outlineLevel="1">
      <c r="A136" s="34" t="s">
        <v>2348</v>
      </c>
      <c r="B136" s="34"/>
      <c r="C136" s="34"/>
      <c r="D136" s="34">
        <v>62</v>
      </c>
      <c r="E136" s="34">
        <v>1</v>
      </c>
      <c r="F136" s="34"/>
      <c r="G136" s="34"/>
      <c r="H136" s="34">
        <v>1</v>
      </c>
      <c r="I136" s="34"/>
      <c r="J136" s="34">
        <v>1</v>
      </c>
      <c r="K136" s="34"/>
      <c r="L136" s="34">
        <v>77</v>
      </c>
      <c r="M136" s="34"/>
      <c r="N136" s="34" t="s">
        <v>2349</v>
      </c>
      <c r="O136" s="34" t="s">
        <v>2350</v>
      </c>
      <c r="P136" s="34"/>
      <c r="Q136" s="34"/>
      <c r="R136" s="34">
        <v>1</v>
      </c>
      <c r="S136" s="34"/>
      <c r="T136" s="34"/>
      <c r="U136" s="34"/>
      <c r="V136" s="34" t="s">
        <v>153</v>
      </c>
      <c r="W136" s="34" t="s">
        <v>387</v>
      </c>
      <c r="X136" s="34" t="s">
        <v>179</v>
      </c>
      <c r="Y136" s="34" t="s">
        <v>1865</v>
      </c>
      <c r="Z136" s="34" t="s">
        <v>156</v>
      </c>
      <c r="AA136" s="34" t="s">
        <v>2351</v>
      </c>
      <c r="AB136" s="209">
        <f>('Balance Sheet'!AB58+'Balance Sheet'!AB60+'Balance Sheet'!AB59)*$H$136*$J$136</f>
        <v>-875</v>
      </c>
      <c r="AC136" s="209">
        <f>('Balance Sheet'!AC58+'Balance Sheet'!AC60+'Balance Sheet'!AC59)*$H$136*$J$136</f>
        <v>-553</v>
      </c>
      <c r="AD136" s="209">
        <f>('Balance Sheet'!AD58+'Balance Sheet'!AD60+'Balance Sheet'!AD59)*$H$136*$J$136</f>
        <v>1569</v>
      </c>
      <c r="AE136" s="209">
        <f>('Balance Sheet'!AE58+'Balance Sheet'!AE60+'Balance Sheet'!AE59)*$H$136*$J$136</f>
        <v>2302</v>
      </c>
      <c r="AF136" s="209">
        <f>('Balance Sheet'!AF58+'Balance Sheet'!AF60+'Balance Sheet'!AF59)*$H$136*$J$136</f>
        <v>2302</v>
      </c>
      <c r="AG136" s="209">
        <f>('Balance Sheet'!AG58+'Balance Sheet'!AG60+'Balance Sheet'!AG59)*$H$136*$J$136</f>
        <v>3884</v>
      </c>
      <c r="AH136" s="209">
        <f>('Balance Sheet'!AH58+'Balance Sheet'!AH60+'Balance Sheet'!AH59)*$H$136*$J$136</f>
        <v>3002</v>
      </c>
      <c r="AI136" s="209">
        <f>('Balance Sheet'!AI58+'Balance Sheet'!AI60+'Balance Sheet'!AI59)*$H$136*$J$136</f>
        <v>9598</v>
      </c>
      <c r="AJ136" s="209">
        <f>('Balance Sheet'!AJ58+'Balance Sheet'!AJ60+'Balance Sheet'!AJ59)*$H$136*$J$136</f>
        <v>3844</v>
      </c>
      <c r="AK136" s="209">
        <f>('Balance Sheet'!AK58+'Balance Sheet'!AK60+'Balance Sheet'!AK59)*$H$136*$J$136</f>
        <v>3844</v>
      </c>
      <c r="AL136" s="209">
        <f>('Balance Sheet'!AL58+'Balance Sheet'!AL60+'Balance Sheet'!AL59)*$H$136*$J$136</f>
        <v>2096</v>
      </c>
      <c r="AM136" s="209">
        <f>('Balance Sheet'!AM58+'Balance Sheet'!AM60+'Balance Sheet'!AM59)*$H$136*$J$136</f>
        <v>11212</v>
      </c>
      <c r="AN136" s="209">
        <f>('Balance Sheet'!AN58+'Balance Sheet'!AN60+'Balance Sheet'!AN59)*$H$136*$J$136</f>
        <v>6910</v>
      </c>
      <c r="AO136" s="209">
        <f>('Balance Sheet'!AO58+'Balance Sheet'!AO60+'Balance Sheet'!AO59)*$H$136*$J$136</f>
        <v>5085</v>
      </c>
      <c r="AP136" s="209">
        <f>('Balance Sheet'!AP58+'Balance Sheet'!AP60+'Balance Sheet'!AP59)*$H$136*$J$136</f>
        <v>5085</v>
      </c>
      <c r="AQ136" s="209">
        <f>('Balance Sheet'!AQ58+'Balance Sheet'!AQ60+'Balance Sheet'!AQ59)*$H$136*$J$136</f>
        <v>4132</v>
      </c>
      <c r="AR136" s="209">
        <f>('Balance Sheet'!AR58+'Balance Sheet'!AR60+'Balance Sheet'!AR59)*$H$136*$J$136</f>
        <v>5474</v>
      </c>
      <c r="AS136" s="209">
        <f>('Balance Sheet'!AS58+'Balance Sheet'!AS60+'Balance Sheet'!AS59)*$H$136*$J$136</f>
        <v>4035</v>
      </c>
      <c r="AT136" s="209">
        <f>('Balance Sheet'!AT58+'Balance Sheet'!AT60+'Balance Sheet'!AT59)*$H$136*$J$136</f>
        <v>5083</v>
      </c>
      <c r="AU136" s="209">
        <f>('Balance Sheet'!AU58+'Balance Sheet'!AU60+'Balance Sheet'!AU59)*$H$136*$J$136</f>
        <v>5083</v>
      </c>
      <c r="AV136" s="209">
        <f>('Balance Sheet'!AV58+'Balance Sheet'!AV60+'Balance Sheet'!AV59)*$H$136*$J$136</f>
        <v>-2047</v>
      </c>
      <c r="AW136" s="209">
        <f>('Balance Sheet'!AW58+'Balance Sheet'!AW60+'Balance Sheet'!AW59)*$H$136*$J$136</f>
        <v>-1685</v>
      </c>
      <c r="AX136" s="209">
        <f>('Balance Sheet'!AX58+'Balance Sheet'!AX60+'Balance Sheet'!AX59)*$H$136*$J$136</f>
        <v>-1119</v>
      </c>
      <c r="AY136" s="209">
        <f>('Balance Sheet'!AY58+'Balance Sheet'!AY60+'Balance Sheet'!AY59)*$H$136*$J$136</f>
        <v>0</v>
      </c>
      <c r="AZ136" s="209">
        <f>('Balance Sheet'!AZ58+'Balance Sheet'!AZ60+'Balance Sheet'!AZ59)*$H$136*$J$136</f>
        <v>-2335</v>
      </c>
      <c r="BA136" s="209">
        <f>('Balance Sheet'!BA58+'Balance Sheet'!BA59)*$H$136*$J$136</f>
        <v>0</v>
      </c>
      <c r="BB136" s="209">
        <f>('Balance Sheet'!BB58+'Balance Sheet'!BB59)*$H$136*$J$136</f>
        <v>0</v>
      </c>
      <c r="BC136" s="209">
        <f>('Balance Sheet'!BC58+'Balance Sheet'!BC59)*$H$136*$J$136</f>
        <v>0</v>
      </c>
      <c r="BD136" s="209">
        <f>('Balance Sheet'!BD58+'Balance Sheet'!BD59)*$H$136*$J$136</f>
        <v>0</v>
      </c>
      <c r="BE136" s="210">
        <f>('Balance Sheet'!BE58+'Balance Sheet'!BE59)*$H$136*$J$136</f>
        <v>0</v>
      </c>
      <c r="BF136" s="210">
        <f>('Balance Sheet'!BF58+'Balance Sheet'!BF59)*$H$136*$J$136</f>
        <v>0</v>
      </c>
      <c r="BG136" s="210">
        <f>('Balance Sheet'!BG58+'Balance Sheet'!BG59)*$H$136*$J$136</f>
        <v>0</v>
      </c>
      <c r="BH136" s="210">
        <f>('Balance Sheet'!BH58+'Balance Sheet'!BH59)*$H$136*$J$136</f>
        <v>0</v>
      </c>
      <c r="BI136" s="210">
        <f>('Balance Sheet'!BI58+'Balance Sheet'!BI59)*$H$136*$J$136</f>
        <v>0</v>
      </c>
      <c r="BJ136" s="210">
        <f>('Balance Sheet'!BJ58+'Balance Sheet'!BJ59)*$H$136*$J$136</f>
        <v>0</v>
      </c>
      <c r="BK136" s="210">
        <f>('Balance Sheet'!BK58+'Balance Sheet'!BK59)*$H$136*$J$136</f>
        <v>0</v>
      </c>
      <c r="BL136" s="210">
        <f>('Balance Sheet'!BL58+'Balance Sheet'!BL59)*$H$136*$J$136</f>
        <v>0</v>
      </c>
      <c r="BM136" s="210">
        <f>('Balance Sheet'!BM58+'Balance Sheet'!BM59)*$H$136*$J$136</f>
        <v>0</v>
      </c>
      <c r="BN136" s="210">
        <f>('Balance Sheet'!BN58+'Balance Sheet'!BN59)*$H$136*$J$136</f>
        <v>0</v>
      </c>
      <c r="BO136" s="210">
        <f>('Balance Sheet'!BO58+'Balance Sheet'!BO59)*$H$136*$J$136</f>
        <v>0</v>
      </c>
      <c r="BP136" s="210">
        <f>('Balance Sheet'!BP58+'Balance Sheet'!BP59)*$H$136*$J$136</f>
        <v>0</v>
      </c>
      <c r="BQ136" s="210">
        <f>('Balance Sheet'!BQ58+'Balance Sheet'!BQ59)*$H$136*$J$136</f>
        <v>0</v>
      </c>
      <c r="BR136" s="210">
        <f>('Balance Sheet'!BR58+'Balance Sheet'!BR59)*$H$136*$J$136</f>
        <v>0</v>
      </c>
      <c r="BS136" s="210">
        <f>('Balance Sheet'!BS58+'Balance Sheet'!BS59)*$H$136*$J$136</f>
        <v>0</v>
      </c>
      <c r="BT136" s="210">
        <f>('Balance Sheet'!BT58+'Balance Sheet'!BT59)*$H$136*$J$136</f>
        <v>0</v>
      </c>
      <c r="BU136" s="209">
        <f>('Balance Sheet'!BU58+'Balance Sheet'!BU59)*$H$136*$J$136</f>
        <v>0</v>
      </c>
      <c r="BV136" s="209">
        <f>('Balance Sheet'!BV58+'Balance Sheet'!BV59)*$H$136*$J$136</f>
        <v>0</v>
      </c>
    </row>
    <row r="137" spans="1:74" ht="15" customHeight="1" outlineLevel="1">
      <c r="A137" s="34" t="s">
        <v>2352</v>
      </c>
      <c r="B137" s="34"/>
      <c r="C137" s="34"/>
      <c r="D137" s="34">
        <v>62</v>
      </c>
      <c r="E137" s="34">
        <v>1</v>
      </c>
      <c r="F137" s="34"/>
      <c r="G137" s="34"/>
      <c r="H137" s="34">
        <v>1</v>
      </c>
      <c r="I137" s="34"/>
      <c r="J137" s="34">
        <v>1</v>
      </c>
      <c r="K137" s="34"/>
      <c r="L137" s="34">
        <v>78</v>
      </c>
      <c r="M137" s="34"/>
      <c r="N137" s="34" t="s">
        <v>2353</v>
      </c>
      <c r="O137" s="34" t="s">
        <v>2354</v>
      </c>
      <c r="P137" s="34"/>
      <c r="Q137" s="34"/>
      <c r="R137" s="34">
        <v>1</v>
      </c>
      <c r="S137" s="34"/>
      <c r="T137" s="34"/>
      <c r="U137" s="34"/>
      <c r="V137" s="34" t="s">
        <v>153</v>
      </c>
      <c r="W137" s="34" t="s">
        <v>387</v>
      </c>
      <c r="X137" s="34" t="s">
        <v>179</v>
      </c>
      <c r="Y137" s="34" t="s">
        <v>1865</v>
      </c>
      <c r="Z137" s="34" t="s">
        <v>156</v>
      </c>
      <c r="AA137" s="34" t="s">
        <v>2355</v>
      </c>
      <c r="AB137" s="209">
        <f>(+'Balance Sheet'!AB54+'Balance Sheet'!AB55+'Balance Sheet'!AB56)*$H$137*$J$137</f>
        <v>2148</v>
      </c>
      <c r="AC137" s="209">
        <f>(+'Balance Sheet'!AC54+'Balance Sheet'!AC55+'Balance Sheet'!AC56)*$H$137*$J$137</f>
        <v>870</v>
      </c>
      <c r="AD137" s="209">
        <f>(+'Balance Sheet'!AD54+'Balance Sheet'!AD55+'Balance Sheet'!AD56)*$H$137*$J$137</f>
        <v>954</v>
      </c>
      <c r="AE137" s="209">
        <f>(+'Balance Sheet'!AE54+'Balance Sheet'!AE55+'Balance Sheet'!AE56)*$H$137*$J$137</f>
        <v>1152</v>
      </c>
      <c r="AF137" s="209">
        <f>(+'Balance Sheet'!AF54+'Balance Sheet'!AF55+'Balance Sheet'!AF56)*$H$137*$J$137</f>
        <v>1152</v>
      </c>
      <c r="AG137" s="209">
        <f>(+'Balance Sheet'!AG54+'Balance Sheet'!AG55+'Balance Sheet'!AG56)*$H$137*$J$137</f>
        <v>1143</v>
      </c>
      <c r="AH137" s="209">
        <f>(+'Balance Sheet'!AH54+'Balance Sheet'!AH55+'Balance Sheet'!AH56)*$H$137*$J$137</f>
        <v>1925</v>
      </c>
      <c r="AI137" s="209">
        <f>(+'Balance Sheet'!AI54+'Balance Sheet'!AI55+'Balance Sheet'!AI56)*$H$137*$J$137</f>
        <v>1976</v>
      </c>
      <c r="AJ137" s="209">
        <f>(+'Balance Sheet'!AJ54+'Balance Sheet'!AJ55+'Balance Sheet'!AJ56)*$H$137*$J$137</f>
        <v>2184</v>
      </c>
      <c r="AK137" s="209">
        <f>(+'Balance Sheet'!AK54+'Balance Sheet'!AK55+'Balance Sheet'!AK56)*$H$137*$J$137</f>
        <v>2184</v>
      </c>
      <c r="AL137" s="209">
        <f>(+'Balance Sheet'!AL54+'Balance Sheet'!AL55+'Balance Sheet'!AL56)*$H$137*$J$137</f>
        <v>2428</v>
      </c>
      <c r="AM137" s="209">
        <f>(+'Balance Sheet'!AM54+'Balance Sheet'!AM55+'Balance Sheet'!AM56)*$H$137*$J$137</f>
        <v>2615</v>
      </c>
      <c r="AN137" s="209">
        <f>(+'Balance Sheet'!AN54+'Balance Sheet'!AN55+'Balance Sheet'!AN56)*$H$137*$J$137</f>
        <v>3032</v>
      </c>
      <c r="AO137" s="209">
        <f>(+'Balance Sheet'!AO54+'Balance Sheet'!AO55+'Balance Sheet'!AO56)*$H$137*$J$137</f>
        <v>3393</v>
      </c>
      <c r="AP137" s="209">
        <f>(+'Balance Sheet'!AP54+'Balance Sheet'!AP55+'Balance Sheet'!AP56)*$H$137*$J$137</f>
        <v>3393</v>
      </c>
      <c r="AQ137" s="209">
        <f>(+'Balance Sheet'!AQ54+'Balance Sheet'!AQ55+'Balance Sheet'!AQ56)*$H$137*$J$137</f>
        <v>3332</v>
      </c>
      <c r="AR137" s="209">
        <f>(+'Balance Sheet'!AR54+'Balance Sheet'!AR55+'Balance Sheet'!AR56)*$H$137*$J$137</f>
        <v>3462</v>
      </c>
      <c r="AS137" s="209">
        <f>(+'Balance Sheet'!AS54+'Balance Sheet'!AS55+'Balance Sheet'!AS56)*$H$137*$J$137</f>
        <v>3593</v>
      </c>
      <c r="AT137" s="209">
        <f>(+'Balance Sheet'!AT54+'Balance Sheet'!AT55+'Balance Sheet'!AT56)*$H$137*$J$137</f>
        <v>3854</v>
      </c>
      <c r="AU137" s="209">
        <f>(+'Balance Sheet'!AU54+'Balance Sheet'!AU55+'Balance Sheet'!AU56)*$H$137*$J$137</f>
        <v>3854</v>
      </c>
      <c r="AV137" s="209">
        <f>(+'Balance Sheet'!AV54+'Balance Sheet'!AV55+'Balance Sheet'!AV56)*$H$137*$J$137</f>
        <v>4061</v>
      </c>
      <c r="AW137" s="209">
        <f>(+'Balance Sheet'!AW54+'Balance Sheet'!AW55+'Balance Sheet'!AW56)*$H$137*$J$137</f>
        <v>4127</v>
      </c>
      <c r="AX137" s="209">
        <f>(+'Balance Sheet'!AX54+'Balance Sheet'!AX55+'Balance Sheet'!AX56)*$H$137*$J$137</f>
        <v>4219</v>
      </c>
      <c r="AY137" s="209">
        <f>(+'Balance Sheet'!AY54+'Balance Sheet'!AY55+'Balance Sheet'!AY56)*$H$137*$J$137</f>
        <v>0</v>
      </c>
      <c r="AZ137" s="209">
        <f>(+'Balance Sheet'!AZ54+'Balance Sheet'!AZ55+'Balance Sheet'!AZ56)*$H$137*$J$137</f>
        <v>4922</v>
      </c>
      <c r="BA137" s="209">
        <f>('Balance Sheet'!BA55+'Balance Sheet'!BA56)*$H$137*$J$137</f>
        <v>0</v>
      </c>
      <c r="BB137" s="209">
        <f>('Balance Sheet'!BB55+'Balance Sheet'!BB56)*$H$137*$J$137</f>
        <v>0</v>
      </c>
      <c r="BC137" s="209">
        <f>('Balance Sheet'!BC55+'Balance Sheet'!BC56)*$H$137*$J$137</f>
        <v>0</v>
      </c>
      <c r="BD137" s="209">
        <f>('Balance Sheet'!BD55+'Balance Sheet'!BD56)*$H$137*$J$137</f>
        <v>0</v>
      </c>
      <c r="BE137" s="210">
        <f>('Balance Sheet'!BE55+'Balance Sheet'!BE56)*$H$137*$J$137</f>
        <v>0</v>
      </c>
      <c r="BF137" s="210">
        <f>('Balance Sheet'!BF55+'Balance Sheet'!BF56)*$H$137*$J$137</f>
        <v>0</v>
      </c>
      <c r="BG137" s="210">
        <f>('Balance Sheet'!BG55+'Balance Sheet'!BG56)*$H$137*$J$137</f>
        <v>0</v>
      </c>
      <c r="BH137" s="210">
        <f>('Balance Sheet'!BH55+'Balance Sheet'!BH56)*$H$137*$J$137</f>
        <v>0</v>
      </c>
      <c r="BI137" s="210">
        <f>('Balance Sheet'!BI55+'Balance Sheet'!BI56)*$H$137*$J$137</f>
        <v>0</v>
      </c>
      <c r="BJ137" s="210">
        <f>('Balance Sheet'!BJ55+'Balance Sheet'!BJ56)*$H$137*$J$137</f>
        <v>0</v>
      </c>
      <c r="BK137" s="210">
        <f>('Balance Sheet'!BK55+'Balance Sheet'!BK56)*$H$137*$J$137</f>
        <v>0</v>
      </c>
      <c r="BL137" s="210">
        <f>('Balance Sheet'!BL55+'Balance Sheet'!BL56)*$H$137*$J$137</f>
        <v>0</v>
      </c>
      <c r="BM137" s="210">
        <f>('Balance Sheet'!BM55+'Balance Sheet'!BM56)*$H$137*$J$137</f>
        <v>0</v>
      </c>
      <c r="BN137" s="210">
        <f>('Balance Sheet'!BN55+'Balance Sheet'!BN56)*$H$137*$J$137</f>
        <v>0</v>
      </c>
      <c r="BO137" s="210">
        <f>('Balance Sheet'!BO55+'Balance Sheet'!BO56)*$H$137*$J$137</f>
        <v>0</v>
      </c>
      <c r="BP137" s="210">
        <f>('Balance Sheet'!BP55+'Balance Sheet'!BP56)*$H$137*$J$137</f>
        <v>0</v>
      </c>
      <c r="BQ137" s="210">
        <f>('Balance Sheet'!BQ55+'Balance Sheet'!BQ56)*$H$137*$J$137</f>
        <v>0</v>
      </c>
      <c r="BR137" s="210">
        <f>('Balance Sheet'!BR55+'Balance Sheet'!BR56)*$H$137*$J$137</f>
        <v>0</v>
      </c>
      <c r="BS137" s="210">
        <f>('Balance Sheet'!BS55+'Balance Sheet'!BS56)*$H$137*$J$137</f>
        <v>0</v>
      </c>
      <c r="BT137" s="210">
        <f>('Balance Sheet'!BT55+'Balance Sheet'!BT56)*$H$137*$J$137</f>
        <v>0</v>
      </c>
      <c r="BU137" s="209">
        <f>('Balance Sheet'!BU55+'Balance Sheet'!BU56)*$H$137*$J$137</f>
        <v>0</v>
      </c>
      <c r="BV137" s="209">
        <f>('Balance Sheet'!BV55+'Balance Sheet'!BV56)*$H$137*$J$137</f>
        <v>0</v>
      </c>
    </row>
    <row r="138" spans="1:74" ht="15" customHeight="1" outlineLevel="1">
      <c r="A138" s="39" t="s">
        <v>2356</v>
      </c>
      <c r="B138" s="39"/>
      <c r="C138" s="39"/>
      <c r="D138" s="39">
        <v>10</v>
      </c>
      <c r="E138" s="39">
        <v>1</v>
      </c>
      <c r="F138" s="39"/>
      <c r="G138" s="39"/>
      <c r="H138" s="39"/>
      <c r="I138" s="39"/>
      <c r="J138" s="39">
        <v>1</v>
      </c>
      <c r="K138" s="39"/>
      <c r="L138" s="39">
        <v>62</v>
      </c>
      <c r="M138" s="39"/>
      <c r="N138" s="39" t="s">
        <v>2357</v>
      </c>
      <c r="O138" s="39" t="s">
        <v>2358</v>
      </c>
      <c r="P138" s="39"/>
      <c r="Q138" s="39"/>
      <c r="R138" s="39">
        <v>1</v>
      </c>
      <c r="S138" s="39"/>
      <c r="T138" s="39"/>
      <c r="U138" s="39"/>
      <c r="V138" s="39" t="s">
        <v>153</v>
      </c>
      <c r="W138" s="39" t="s">
        <v>387</v>
      </c>
      <c r="X138" s="39" t="s">
        <v>179</v>
      </c>
      <c r="Y138" s="39" t="s">
        <v>1865</v>
      </c>
      <c r="Z138" s="39" t="s">
        <v>156</v>
      </c>
      <c r="AA138" s="39" t="s">
        <v>2359</v>
      </c>
      <c r="AB138" s="211">
        <f t="shared" ref="AB138:BV138" si="26">AB132+AB133+AB134+AB135+AB136+AB137</f>
        <v>46781</v>
      </c>
      <c r="AC138" s="211">
        <f t="shared" si="26"/>
        <v>124656</v>
      </c>
      <c r="AD138" s="211">
        <f t="shared" si="26"/>
        <v>137101</v>
      </c>
      <c r="AE138" s="211">
        <f t="shared" si="26"/>
        <v>145439</v>
      </c>
      <c r="AF138" s="211">
        <f t="shared" si="26"/>
        <v>145439</v>
      </c>
      <c r="AG138" s="211">
        <f t="shared" si="26"/>
        <v>182874</v>
      </c>
      <c r="AH138" s="211">
        <f t="shared" si="26"/>
        <v>191023</v>
      </c>
      <c r="AI138" s="211">
        <f t="shared" si="26"/>
        <v>214995</v>
      </c>
      <c r="AJ138" s="211">
        <f t="shared" si="26"/>
        <v>216987</v>
      </c>
      <c r="AK138" s="211">
        <f t="shared" si="26"/>
        <v>216987</v>
      </c>
      <c r="AL138" s="211">
        <f t="shared" si="26"/>
        <v>225247</v>
      </c>
      <c r="AM138" s="211">
        <f t="shared" si="26"/>
        <v>246416</v>
      </c>
      <c r="AN138" s="211">
        <f t="shared" si="26"/>
        <v>263685</v>
      </c>
      <c r="AO138" s="211">
        <f t="shared" si="26"/>
        <v>278799</v>
      </c>
      <c r="AP138" s="211">
        <f t="shared" si="26"/>
        <v>278799</v>
      </c>
      <c r="AQ138" s="211">
        <f t="shared" si="26"/>
        <v>298620</v>
      </c>
      <c r="AR138" s="211">
        <f t="shared" si="26"/>
        <v>322172</v>
      </c>
      <c r="AS138" s="211">
        <f t="shared" si="26"/>
        <v>349961</v>
      </c>
      <c r="AT138" s="211">
        <f t="shared" si="26"/>
        <v>365822</v>
      </c>
      <c r="AU138" s="211">
        <f t="shared" si="26"/>
        <v>365822</v>
      </c>
      <c r="AV138" s="211">
        <f t="shared" si="26"/>
        <v>393089</v>
      </c>
      <c r="AW138" s="211">
        <f t="shared" si="26"/>
        <v>421560</v>
      </c>
      <c r="AX138" s="211">
        <f t="shared" si="26"/>
        <v>460893</v>
      </c>
      <c r="AY138" s="211">
        <f t="shared" si="26"/>
        <v>0</v>
      </c>
      <c r="AZ138" s="211">
        <f t="shared" si="26"/>
        <v>492257</v>
      </c>
      <c r="BA138" s="211">
        <f t="shared" si="26"/>
        <v>0</v>
      </c>
      <c r="BB138" s="211">
        <f t="shared" si="26"/>
        <v>0</v>
      </c>
      <c r="BC138" s="211">
        <f t="shared" si="26"/>
        <v>0</v>
      </c>
      <c r="BD138" s="211">
        <f t="shared" si="26"/>
        <v>0</v>
      </c>
      <c r="BE138" s="212">
        <f t="shared" si="26"/>
        <v>0</v>
      </c>
      <c r="BF138" s="212">
        <f t="shared" si="26"/>
        <v>0</v>
      </c>
      <c r="BG138" s="212">
        <f t="shared" si="26"/>
        <v>0</v>
      </c>
      <c r="BH138" s="212">
        <f t="shared" si="26"/>
        <v>0</v>
      </c>
      <c r="BI138" s="212">
        <f t="shared" si="26"/>
        <v>0</v>
      </c>
      <c r="BJ138" s="212">
        <f t="shared" si="26"/>
        <v>0</v>
      </c>
      <c r="BK138" s="212">
        <f t="shared" si="26"/>
        <v>0</v>
      </c>
      <c r="BL138" s="212">
        <f t="shared" si="26"/>
        <v>0</v>
      </c>
      <c r="BM138" s="212">
        <f t="shared" si="26"/>
        <v>0</v>
      </c>
      <c r="BN138" s="212">
        <f t="shared" si="26"/>
        <v>0</v>
      </c>
      <c r="BO138" s="212">
        <f t="shared" si="26"/>
        <v>0</v>
      </c>
      <c r="BP138" s="212">
        <f t="shared" si="26"/>
        <v>0</v>
      </c>
      <c r="BQ138" s="212">
        <f t="shared" si="26"/>
        <v>0</v>
      </c>
      <c r="BR138" s="212">
        <f t="shared" si="26"/>
        <v>0</v>
      </c>
      <c r="BS138" s="212">
        <f t="shared" si="26"/>
        <v>0</v>
      </c>
      <c r="BT138" s="212">
        <f t="shared" si="26"/>
        <v>0</v>
      </c>
      <c r="BU138" s="211">
        <f t="shared" si="26"/>
        <v>0</v>
      </c>
      <c r="BV138" s="211">
        <f t="shared" si="26"/>
        <v>0</v>
      </c>
    </row>
    <row r="139" spans="1:74" ht="15" customHeight="1" outlineLevel="1">
      <c r="A139" s="34" t="s">
        <v>2360</v>
      </c>
      <c r="B139" s="34"/>
      <c r="C139" s="34"/>
      <c r="D139" s="34">
        <v>10</v>
      </c>
      <c r="E139" s="34">
        <v>1</v>
      </c>
      <c r="F139" s="34"/>
      <c r="G139" s="34"/>
      <c r="H139" s="34">
        <v>1</v>
      </c>
      <c r="I139" s="34"/>
      <c r="J139" s="34">
        <v>1</v>
      </c>
      <c r="K139" s="34"/>
      <c r="L139" s="34">
        <v>63</v>
      </c>
      <c r="M139" s="34"/>
      <c r="N139" s="34" t="s">
        <v>2361</v>
      </c>
      <c r="O139" s="34" t="s">
        <v>2362</v>
      </c>
      <c r="P139" s="34"/>
      <c r="Q139" s="34"/>
      <c r="R139" s="34">
        <v>1</v>
      </c>
      <c r="S139" s="34"/>
      <c r="T139" s="34"/>
      <c r="U139" s="34"/>
      <c r="V139" s="34" t="s">
        <v>153</v>
      </c>
      <c r="W139" s="34" t="s">
        <v>387</v>
      </c>
      <c r="X139" s="34" t="s">
        <v>179</v>
      </c>
      <c r="Y139" s="34" t="s">
        <v>1865</v>
      </c>
      <c r="Z139" s="34" t="s">
        <v>156</v>
      </c>
      <c r="AA139" s="34" t="s">
        <v>2363</v>
      </c>
      <c r="AB139" s="209">
        <f>('Balance Sheet'!AB63)*$H$139*$J$139</f>
        <v>4603</v>
      </c>
      <c r="AC139" s="209">
        <f>('Balance Sheet'!AC63)*$H$139*$J$139</f>
        <v>4792</v>
      </c>
      <c r="AD139" s="209">
        <f>('Balance Sheet'!AD63)*$H$139*$J$139</f>
        <v>12353</v>
      </c>
      <c r="AE139" s="209">
        <f>('Balance Sheet'!AE63)*$H$139*$J$139</f>
        <v>11974</v>
      </c>
      <c r="AF139" s="209">
        <f>('Balance Sheet'!AF63)*$H$139*$J$139</f>
        <v>11974</v>
      </c>
      <c r="AG139" s="209">
        <f>('Balance Sheet'!AG63)*$H$139*$J$139</f>
        <v>1121</v>
      </c>
      <c r="AH139" s="209">
        <f>('Balance Sheet'!AH63)*$H$139*$J$139</f>
        <v>32530</v>
      </c>
      <c r="AI139" s="209">
        <f>('Balance Sheet'!AI63)*$H$139*$J$139</f>
        <v>32551</v>
      </c>
      <c r="AJ139" s="209">
        <f>('Balance Sheet'!AJ63)*$H$139*$J$139</f>
        <v>32552</v>
      </c>
      <c r="AK139" s="209">
        <f>('Balance Sheet'!AK63)*$H$139*$J$139</f>
        <v>32552</v>
      </c>
      <c r="AL139" s="209">
        <f>('Balance Sheet'!AL63)*$H$139*$J$139</f>
        <v>33425</v>
      </c>
      <c r="AM139" s="209">
        <f>('Balance Sheet'!AM63)*$H$139*$J$139</f>
        <v>42793</v>
      </c>
      <c r="AN139" s="209">
        <f>('Balance Sheet'!AN63)*$H$139*$J$139</f>
        <v>42327</v>
      </c>
      <c r="AO139" s="209">
        <f>('Balance Sheet'!AO63)*$H$139*$J$139</f>
        <v>42330</v>
      </c>
      <c r="AP139" s="209">
        <f>('Balance Sheet'!AP63)*$H$139*$J$139</f>
        <v>42330</v>
      </c>
      <c r="AQ139" s="209">
        <f>('Balance Sheet'!AQ63)*$H$139*$J$139</f>
        <v>45022</v>
      </c>
      <c r="AR139" s="209">
        <f>('Balance Sheet'!AR63)*$H$139*$J$139</f>
        <v>44929</v>
      </c>
      <c r="AS139" s="209">
        <f>('Balance Sheet'!AS63)*$H$139*$J$139</f>
        <v>77010</v>
      </c>
      <c r="AT139" s="209">
        <f>('Balance Sheet'!AT63)*$H$139*$J$139</f>
        <v>70616</v>
      </c>
      <c r="AU139" s="209">
        <f>('Balance Sheet'!AU63)*$H$139*$J$139</f>
        <v>70616</v>
      </c>
      <c r="AV139" s="209">
        <f>('Balance Sheet'!AV63)*$H$139*$J$139</f>
        <v>79505</v>
      </c>
      <c r="AW139" s="209">
        <f>('Balance Sheet'!AW63)*$H$139*$J$139</f>
        <v>73787</v>
      </c>
      <c r="AX139" s="209">
        <f>('Balance Sheet'!AX63)*$H$139*$J$139</f>
        <v>100029</v>
      </c>
      <c r="AY139" s="209">
        <f>('Balance Sheet'!AY63)*$H$139*$J$139</f>
        <v>0</v>
      </c>
      <c r="AZ139" s="209">
        <f>('Balance Sheet'!AZ63)*$H$139*$J$139</f>
        <v>116326</v>
      </c>
      <c r="BA139" s="209">
        <f>('Balance Sheet'!BA63)*$H$139*$J$139</f>
        <v>0</v>
      </c>
      <c r="BB139" s="209">
        <f>('Balance Sheet'!BB63)*$H$139*$J$139</f>
        <v>0</v>
      </c>
      <c r="BC139" s="209">
        <f>('Balance Sheet'!BC63)*$H$139*$J$139</f>
        <v>0</v>
      </c>
      <c r="BD139" s="209">
        <f>('Balance Sheet'!BD63)*$H$139*$J$139</f>
        <v>0</v>
      </c>
      <c r="BE139" s="210">
        <f>('Balance Sheet'!BE63)*$H$139*$J$139</f>
        <v>0</v>
      </c>
      <c r="BF139" s="210">
        <f>('Balance Sheet'!BF63)*$H$139*$J$139</f>
        <v>0</v>
      </c>
      <c r="BG139" s="210">
        <f>('Balance Sheet'!BG63)*$H$139*$J$139</f>
        <v>0</v>
      </c>
      <c r="BH139" s="210">
        <f>('Balance Sheet'!BH63)*$H$139*$J$139</f>
        <v>0</v>
      </c>
      <c r="BI139" s="210">
        <f>('Balance Sheet'!BI63)*$H$139*$J$139</f>
        <v>0</v>
      </c>
      <c r="BJ139" s="210">
        <f>('Balance Sheet'!BJ63)*$H$139*$J$139</f>
        <v>0</v>
      </c>
      <c r="BK139" s="210">
        <f>('Balance Sheet'!BK63)*$H$139*$J$139</f>
        <v>0</v>
      </c>
      <c r="BL139" s="210">
        <f>('Balance Sheet'!BL63)*$H$139*$J$139</f>
        <v>0</v>
      </c>
      <c r="BM139" s="210">
        <f>('Balance Sheet'!BM63)*$H$139*$J$139</f>
        <v>0</v>
      </c>
      <c r="BN139" s="210">
        <f>('Balance Sheet'!BN63)*$H$139*$J$139</f>
        <v>0</v>
      </c>
      <c r="BO139" s="210">
        <f>('Balance Sheet'!BO63)*$H$139*$J$139</f>
        <v>0</v>
      </c>
      <c r="BP139" s="210">
        <f>('Balance Sheet'!BP63)*$H$139*$J$139</f>
        <v>0</v>
      </c>
      <c r="BQ139" s="210">
        <f>('Balance Sheet'!BQ63)*$H$139*$J$139</f>
        <v>0</v>
      </c>
      <c r="BR139" s="210">
        <f>('Balance Sheet'!BR63)*$H$139*$J$139</f>
        <v>0</v>
      </c>
      <c r="BS139" s="210">
        <f>('Balance Sheet'!BS63)*$H$139*$J$139</f>
        <v>0</v>
      </c>
      <c r="BT139" s="210">
        <f>('Balance Sheet'!BT63)*$H$139*$J$139</f>
        <v>0</v>
      </c>
      <c r="BU139" s="209">
        <f>('Balance Sheet'!BU63)*$H$139*$J$139</f>
        <v>0</v>
      </c>
      <c r="BV139" s="209">
        <f>('Balance Sheet'!BV63)*$H$139*$J$139</f>
        <v>0</v>
      </c>
    </row>
    <row r="140" spans="1:74" ht="15" customHeight="1" outlineLevel="1">
      <c r="A140" s="39" t="s">
        <v>2364</v>
      </c>
      <c r="B140" s="39"/>
      <c r="C140" s="39"/>
      <c r="D140" s="39">
        <v>5</v>
      </c>
      <c r="E140" s="39">
        <v>1</v>
      </c>
      <c r="F140" s="39"/>
      <c r="G140" s="39"/>
      <c r="H140" s="39"/>
      <c r="I140" s="39"/>
      <c r="J140" s="39">
        <v>1</v>
      </c>
      <c r="K140" s="39"/>
      <c r="L140" s="39">
        <v>10</v>
      </c>
      <c r="M140" s="39"/>
      <c r="N140" s="39" t="s">
        <v>2321</v>
      </c>
      <c r="O140" s="39" t="s">
        <v>2365</v>
      </c>
      <c r="P140" s="39"/>
      <c r="Q140" s="39"/>
      <c r="R140" s="39">
        <v>1</v>
      </c>
      <c r="S140" s="39"/>
      <c r="T140" s="39"/>
      <c r="U140" s="39"/>
      <c r="V140" s="39" t="s">
        <v>153</v>
      </c>
      <c r="W140" s="39" t="s">
        <v>387</v>
      </c>
      <c r="X140" s="39" t="s">
        <v>179</v>
      </c>
      <c r="Y140" s="39" t="s">
        <v>1865</v>
      </c>
      <c r="Z140" s="39" t="s">
        <v>156</v>
      </c>
      <c r="AA140" s="39" t="s">
        <v>2323</v>
      </c>
      <c r="AB140" s="211">
        <f t="shared" ref="AB140:BV140" si="27">AB138+AB139</f>
        <v>51384</v>
      </c>
      <c r="AC140" s="211">
        <f t="shared" si="27"/>
        <v>129448</v>
      </c>
      <c r="AD140" s="211">
        <f t="shared" si="27"/>
        <v>149454</v>
      </c>
      <c r="AE140" s="211">
        <f t="shared" si="27"/>
        <v>157413</v>
      </c>
      <c r="AF140" s="211">
        <f t="shared" si="27"/>
        <v>157413</v>
      </c>
      <c r="AG140" s="211">
        <f t="shared" si="27"/>
        <v>183995</v>
      </c>
      <c r="AH140" s="211">
        <f t="shared" si="27"/>
        <v>223553</v>
      </c>
      <c r="AI140" s="211">
        <f t="shared" si="27"/>
        <v>247546</v>
      </c>
      <c r="AJ140" s="211">
        <f t="shared" si="27"/>
        <v>249539</v>
      </c>
      <c r="AK140" s="211">
        <f t="shared" si="27"/>
        <v>249539</v>
      </c>
      <c r="AL140" s="211">
        <f t="shared" si="27"/>
        <v>258672</v>
      </c>
      <c r="AM140" s="211">
        <f t="shared" si="27"/>
        <v>289209</v>
      </c>
      <c r="AN140" s="211">
        <f t="shared" si="27"/>
        <v>306012</v>
      </c>
      <c r="AO140" s="211">
        <f t="shared" si="27"/>
        <v>321129</v>
      </c>
      <c r="AP140" s="211">
        <f t="shared" si="27"/>
        <v>321129</v>
      </c>
      <c r="AQ140" s="211">
        <f t="shared" si="27"/>
        <v>343642</v>
      </c>
      <c r="AR140" s="211">
        <f t="shared" si="27"/>
        <v>367101</v>
      </c>
      <c r="AS140" s="211">
        <f t="shared" si="27"/>
        <v>426971</v>
      </c>
      <c r="AT140" s="211">
        <f t="shared" si="27"/>
        <v>436438</v>
      </c>
      <c r="AU140" s="211">
        <f t="shared" si="27"/>
        <v>436438</v>
      </c>
      <c r="AV140" s="211">
        <f t="shared" si="27"/>
        <v>472594</v>
      </c>
      <c r="AW140" s="211">
        <f t="shared" si="27"/>
        <v>495347</v>
      </c>
      <c r="AX140" s="211">
        <f t="shared" si="27"/>
        <v>560922</v>
      </c>
      <c r="AY140" s="211">
        <f t="shared" si="27"/>
        <v>0</v>
      </c>
      <c r="AZ140" s="211">
        <f t="shared" si="27"/>
        <v>608583</v>
      </c>
      <c r="BA140" s="211">
        <f t="shared" si="27"/>
        <v>0</v>
      </c>
      <c r="BB140" s="211">
        <f t="shared" si="27"/>
        <v>0</v>
      </c>
      <c r="BC140" s="211">
        <f t="shared" si="27"/>
        <v>0</v>
      </c>
      <c r="BD140" s="211">
        <f t="shared" si="27"/>
        <v>0</v>
      </c>
      <c r="BE140" s="212">
        <f t="shared" si="27"/>
        <v>0</v>
      </c>
      <c r="BF140" s="212">
        <f t="shared" si="27"/>
        <v>0</v>
      </c>
      <c r="BG140" s="212">
        <f t="shared" si="27"/>
        <v>0</v>
      </c>
      <c r="BH140" s="212">
        <f t="shared" si="27"/>
        <v>0</v>
      </c>
      <c r="BI140" s="212">
        <f t="shared" si="27"/>
        <v>0</v>
      </c>
      <c r="BJ140" s="212">
        <f t="shared" si="27"/>
        <v>0</v>
      </c>
      <c r="BK140" s="212">
        <f t="shared" si="27"/>
        <v>0</v>
      </c>
      <c r="BL140" s="212">
        <f t="shared" si="27"/>
        <v>0</v>
      </c>
      <c r="BM140" s="212">
        <f t="shared" si="27"/>
        <v>0</v>
      </c>
      <c r="BN140" s="212">
        <f t="shared" si="27"/>
        <v>0</v>
      </c>
      <c r="BO140" s="212">
        <f t="shared" si="27"/>
        <v>0</v>
      </c>
      <c r="BP140" s="212">
        <f t="shared" si="27"/>
        <v>0</v>
      </c>
      <c r="BQ140" s="212">
        <f t="shared" si="27"/>
        <v>0</v>
      </c>
      <c r="BR140" s="212">
        <f t="shared" si="27"/>
        <v>0</v>
      </c>
      <c r="BS140" s="212">
        <f t="shared" si="27"/>
        <v>0</v>
      </c>
      <c r="BT140" s="212">
        <f t="shared" si="27"/>
        <v>0</v>
      </c>
      <c r="BU140" s="211">
        <f t="shared" si="27"/>
        <v>0</v>
      </c>
      <c r="BV140" s="211">
        <f t="shared" si="27"/>
        <v>0</v>
      </c>
    </row>
    <row r="141" spans="1:74" ht="15" customHeight="1">
      <c r="A141" s="39" t="s">
        <v>2366</v>
      </c>
      <c r="B141" s="39"/>
      <c r="C141" s="39"/>
      <c r="D141" s="39"/>
      <c r="E141" s="39">
        <v>1</v>
      </c>
      <c r="F141" s="39"/>
      <c r="G141" s="39"/>
      <c r="H141" s="39"/>
      <c r="I141" s="39"/>
      <c r="J141" s="39">
        <v>1</v>
      </c>
      <c r="K141" s="39"/>
      <c r="L141" s="39">
        <v>5</v>
      </c>
      <c r="M141" s="39"/>
      <c r="N141" s="39" t="s">
        <v>2367</v>
      </c>
      <c r="O141" s="39" t="s">
        <v>2368</v>
      </c>
      <c r="P141" s="39"/>
      <c r="Q141" s="39"/>
      <c r="R141" s="39">
        <v>1</v>
      </c>
      <c r="S141" s="39"/>
      <c r="T141" s="39"/>
      <c r="U141" s="39"/>
      <c r="V141" s="39" t="s">
        <v>153</v>
      </c>
      <c r="W141" s="39" t="s">
        <v>387</v>
      </c>
      <c r="X141" s="39" t="s">
        <v>179</v>
      </c>
      <c r="Y141" s="39" t="s">
        <v>1865</v>
      </c>
      <c r="Z141" s="39" t="s">
        <v>156</v>
      </c>
      <c r="AA141" s="39" t="s">
        <v>2369</v>
      </c>
      <c r="AB141" s="211">
        <f t="shared" ref="AB141:BV141" si="28">AB127+AB128+AB140</f>
        <v>161193</v>
      </c>
      <c r="AC141" s="211">
        <f t="shared" si="28"/>
        <v>232342</v>
      </c>
      <c r="AD141" s="211">
        <f t="shared" si="28"/>
        <v>269993</v>
      </c>
      <c r="AE141" s="211">
        <f t="shared" si="28"/>
        <v>255434</v>
      </c>
      <c r="AF141" s="211">
        <f t="shared" si="28"/>
        <v>255434</v>
      </c>
      <c r="AG141" s="211">
        <f t="shared" si="28"/>
        <v>282060</v>
      </c>
      <c r="AH141" s="211">
        <f t="shared" si="28"/>
        <v>327758</v>
      </c>
      <c r="AI141" s="211">
        <f t="shared" si="28"/>
        <v>364671</v>
      </c>
      <c r="AJ141" s="211">
        <f t="shared" si="28"/>
        <v>364245</v>
      </c>
      <c r="AK141" s="211">
        <f t="shared" si="28"/>
        <v>364245</v>
      </c>
      <c r="AL141" s="211">
        <f t="shared" si="28"/>
        <v>409970</v>
      </c>
      <c r="AM141" s="211">
        <f t="shared" si="28"/>
        <v>456402</v>
      </c>
      <c r="AN141" s="211">
        <f t="shared" si="28"/>
        <v>490866</v>
      </c>
      <c r="AO141" s="211">
        <f t="shared" si="28"/>
        <v>506812</v>
      </c>
      <c r="AP141" s="211">
        <f t="shared" si="28"/>
        <v>506812</v>
      </c>
      <c r="AQ141" s="211">
        <f t="shared" si="28"/>
        <v>543714</v>
      </c>
      <c r="AR141" s="211">
        <f t="shared" si="28"/>
        <v>578824</v>
      </c>
      <c r="AS141" s="211">
        <f t="shared" si="28"/>
        <v>711432</v>
      </c>
      <c r="AT141" s="211">
        <f t="shared" si="28"/>
        <v>717124</v>
      </c>
      <c r="AU141" s="211">
        <f t="shared" si="28"/>
        <v>717124</v>
      </c>
      <c r="AV141" s="211">
        <f t="shared" si="28"/>
        <v>796662</v>
      </c>
      <c r="AW141" s="211">
        <f t="shared" si="28"/>
        <v>824767</v>
      </c>
      <c r="AX141" s="211">
        <f t="shared" si="28"/>
        <v>917943</v>
      </c>
      <c r="AY141" s="211">
        <f t="shared" si="28"/>
        <v>0</v>
      </c>
      <c r="AZ141" s="211">
        <f t="shared" si="28"/>
        <v>965076</v>
      </c>
      <c r="BA141" s="211">
        <f t="shared" si="28"/>
        <v>0</v>
      </c>
      <c r="BB141" s="211">
        <f t="shared" si="28"/>
        <v>0</v>
      </c>
      <c r="BC141" s="211">
        <f t="shared" si="28"/>
        <v>0</v>
      </c>
      <c r="BD141" s="211">
        <f t="shared" si="28"/>
        <v>0</v>
      </c>
      <c r="BE141" s="212">
        <f t="shared" si="28"/>
        <v>0</v>
      </c>
      <c r="BF141" s="212">
        <f t="shared" si="28"/>
        <v>0</v>
      </c>
      <c r="BG141" s="212">
        <f t="shared" si="28"/>
        <v>0</v>
      </c>
      <c r="BH141" s="212">
        <f t="shared" si="28"/>
        <v>0</v>
      </c>
      <c r="BI141" s="212">
        <f t="shared" si="28"/>
        <v>0</v>
      </c>
      <c r="BJ141" s="212">
        <f t="shared" si="28"/>
        <v>0</v>
      </c>
      <c r="BK141" s="212">
        <f t="shared" si="28"/>
        <v>0</v>
      </c>
      <c r="BL141" s="212">
        <f t="shared" si="28"/>
        <v>0</v>
      </c>
      <c r="BM141" s="212">
        <f t="shared" si="28"/>
        <v>0</v>
      </c>
      <c r="BN141" s="212">
        <f t="shared" si="28"/>
        <v>0</v>
      </c>
      <c r="BO141" s="212">
        <f t="shared" si="28"/>
        <v>0</v>
      </c>
      <c r="BP141" s="212">
        <f t="shared" si="28"/>
        <v>0</v>
      </c>
      <c r="BQ141" s="212">
        <f t="shared" si="28"/>
        <v>0</v>
      </c>
      <c r="BR141" s="212">
        <f t="shared" si="28"/>
        <v>0</v>
      </c>
      <c r="BS141" s="212">
        <f t="shared" si="28"/>
        <v>0</v>
      </c>
      <c r="BT141" s="212">
        <f t="shared" si="28"/>
        <v>0</v>
      </c>
      <c r="BU141" s="211">
        <f t="shared" si="28"/>
        <v>0</v>
      </c>
      <c r="BV141" s="211">
        <f t="shared" si="28"/>
        <v>0</v>
      </c>
    </row>
    <row r="142" spans="1:74" ht="15" customHeight="1">
      <c r="A142" s="39" t="s">
        <v>2370</v>
      </c>
      <c r="B142" s="39"/>
      <c r="C142" s="39"/>
      <c r="D142" s="39"/>
      <c r="E142" s="39">
        <v>1</v>
      </c>
      <c r="F142" s="39"/>
      <c r="G142" s="39"/>
      <c r="H142" s="39"/>
      <c r="I142" s="39"/>
      <c r="J142" s="39"/>
      <c r="K142" s="39"/>
      <c r="L142" s="39">
        <v>81</v>
      </c>
      <c r="M142" s="39"/>
      <c r="N142" s="39" t="s">
        <v>2371</v>
      </c>
      <c r="O142" s="39" t="s">
        <v>2372</v>
      </c>
      <c r="P142" s="39"/>
      <c r="Q142" s="39"/>
      <c r="R142" s="39">
        <v>3</v>
      </c>
      <c r="S142" s="39"/>
      <c r="T142" s="39"/>
      <c r="U142" s="39"/>
      <c r="V142" s="39" t="s">
        <v>149</v>
      </c>
      <c r="W142" s="39"/>
      <c r="X142" s="39"/>
      <c r="Y142" s="39" t="s">
        <v>1865</v>
      </c>
      <c r="Z142" s="39"/>
      <c r="AA142" s="39" t="s">
        <v>2373</v>
      </c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207"/>
      <c r="BB142" s="208"/>
      <c r="BC142" s="208"/>
      <c r="BD142" s="208"/>
      <c r="BE142" s="208"/>
      <c r="BF142" s="208"/>
      <c r="BG142" s="208"/>
      <c r="BH142" s="208"/>
      <c r="BI142" s="208"/>
      <c r="BJ142" s="208"/>
      <c r="BK142" s="208"/>
      <c r="BL142" s="208"/>
      <c r="BM142" s="208"/>
      <c r="BN142" s="208"/>
      <c r="BO142" s="208"/>
      <c r="BP142" s="208"/>
      <c r="BQ142" s="208"/>
      <c r="BR142" s="208"/>
      <c r="BS142" s="208"/>
      <c r="BT142" s="208"/>
      <c r="BU142" s="12"/>
      <c r="BV142" s="12"/>
    </row>
    <row r="143" spans="1:74" ht="15" customHeight="1" outlineLevel="1">
      <c r="A143" s="39" t="s">
        <v>2374</v>
      </c>
      <c r="B143" s="39"/>
      <c r="C143" s="39"/>
      <c r="D143" s="39"/>
      <c r="E143" s="39">
        <v>1</v>
      </c>
      <c r="F143" s="39"/>
      <c r="G143" s="39"/>
      <c r="H143" s="39"/>
      <c r="I143" s="39"/>
      <c r="J143" s="39"/>
      <c r="K143" s="39"/>
      <c r="L143" s="39">
        <v>85</v>
      </c>
      <c r="M143" s="39"/>
      <c r="N143" s="39" t="s">
        <v>2375</v>
      </c>
      <c r="O143" s="39" t="s">
        <v>2376</v>
      </c>
      <c r="P143" s="39"/>
      <c r="Q143" s="39"/>
      <c r="R143" s="39">
        <v>3</v>
      </c>
      <c r="S143" s="39"/>
      <c r="T143" s="39"/>
      <c r="U143" s="39"/>
      <c r="V143" s="39" t="s">
        <v>149</v>
      </c>
      <c r="W143" s="39"/>
      <c r="X143" s="39"/>
      <c r="Y143" s="39" t="s">
        <v>1865</v>
      </c>
      <c r="Z143" s="39"/>
      <c r="AA143" s="39" t="s">
        <v>2377</v>
      </c>
      <c r="AB143" s="207"/>
      <c r="AC143" s="207"/>
      <c r="AD143" s="207"/>
      <c r="AE143" s="207"/>
      <c r="AF143" s="207"/>
      <c r="AG143" s="207"/>
      <c r="AH143" s="207"/>
      <c r="AI143" s="207"/>
      <c r="AJ143" s="207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  <c r="AX143" s="207"/>
      <c r="AY143" s="207"/>
      <c r="AZ143" s="207"/>
      <c r="BA143" s="207"/>
      <c r="BB143" s="208"/>
      <c r="BC143" s="208"/>
      <c r="BD143" s="208"/>
      <c r="BE143" s="208"/>
      <c r="BF143" s="208"/>
      <c r="BG143" s="208"/>
      <c r="BH143" s="208"/>
      <c r="BI143" s="208"/>
      <c r="BJ143" s="208"/>
      <c r="BK143" s="208"/>
      <c r="BL143" s="208"/>
      <c r="BM143" s="208"/>
      <c r="BN143" s="208"/>
      <c r="BO143" s="208"/>
      <c r="BP143" s="208"/>
      <c r="BQ143" s="208"/>
      <c r="BR143" s="208"/>
      <c r="BS143" s="208"/>
      <c r="BT143" s="208"/>
      <c r="BU143" s="12"/>
      <c r="BV143" s="12"/>
    </row>
    <row r="144" spans="1:74" ht="15" customHeight="1" outlineLevel="1">
      <c r="A144" s="34" t="s">
        <v>2378</v>
      </c>
      <c r="B144" s="34"/>
      <c r="C144" s="34"/>
      <c r="D144" s="34">
        <v>88</v>
      </c>
      <c r="E144" s="34">
        <v>1</v>
      </c>
      <c r="F144" s="34"/>
      <c r="G144" s="34"/>
      <c r="H144" s="34">
        <v>1</v>
      </c>
      <c r="I144" s="34"/>
      <c r="J144" s="34">
        <v>1</v>
      </c>
      <c r="K144" s="34"/>
      <c r="L144" s="34">
        <v>93</v>
      </c>
      <c r="M144" s="34"/>
      <c r="N144" s="34" t="s">
        <v>2379</v>
      </c>
      <c r="O144" s="34" t="s">
        <v>2380</v>
      </c>
      <c r="P144" s="34"/>
      <c r="Q144" s="34"/>
      <c r="R144" s="34">
        <v>3</v>
      </c>
      <c r="S144" s="34"/>
      <c r="T144" s="34"/>
      <c r="U144" s="34"/>
      <c r="V144" s="34" t="s">
        <v>153</v>
      </c>
      <c r="W144" s="34" t="s">
        <v>154</v>
      </c>
      <c r="X144" s="34" t="s">
        <v>179</v>
      </c>
      <c r="Y144" s="34" t="s">
        <v>1865</v>
      </c>
      <c r="Z144" s="34" t="s">
        <v>156</v>
      </c>
      <c r="AA144" s="34" t="s">
        <v>2381</v>
      </c>
      <c r="AB144" s="209">
        <f>('Cash Flow'!AB12)*$H$144*$J$144</f>
        <v>12438</v>
      </c>
      <c r="AC144" s="209">
        <f>('Cash Flow'!AC12)*$H$144*$J$144</f>
        <v>3030</v>
      </c>
      <c r="AD144" s="209">
        <f>('Cash Flow'!AD12)*$H$144*$J$144</f>
        <v>0</v>
      </c>
      <c r="AE144" s="209">
        <f>('Cash Flow'!AE12)*$H$144*$J$144</f>
        <v>0</v>
      </c>
      <c r="AF144" s="209">
        <f>('Cash Flow'!AF12)*$H$144*$J$144</f>
        <v>0</v>
      </c>
      <c r="AG144" s="209">
        <f>('Cash Flow'!AG12)*$H$144*$J$144</f>
        <v>0</v>
      </c>
      <c r="AH144" s="209">
        <f>('Cash Flow'!AH12)*$H$144*$J$144</f>
        <v>0</v>
      </c>
      <c r="AI144" s="209">
        <f>('Cash Flow'!AI12)*$H$144*$J$144</f>
        <v>0</v>
      </c>
      <c r="AJ144" s="209">
        <f>('Cash Flow'!AJ12)*$H$144*$J$144</f>
        <v>0</v>
      </c>
      <c r="AK144" s="209">
        <f>('Cash Flow'!AK12)*$H$144*$J$144</f>
        <v>0</v>
      </c>
      <c r="AL144" s="209">
        <f>('Cash Flow'!AL12)*$H$144*$J$144</f>
        <v>0</v>
      </c>
      <c r="AM144" s="209">
        <f>('Cash Flow'!AM12)*$H$144*$J$144</f>
        <v>0</v>
      </c>
      <c r="AN144" s="209">
        <f>('Cash Flow'!AN12)*$H$144*$J$144</f>
        <v>0</v>
      </c>
      <c r="AO144" s="209">
        <f>('Cash Flow'!AO12)*$H$144*$J$144</f>
        <v>0</v>
      </c>
      <c r="AP144" s="209">
        <f>('Cash Flow'!AP12)*$H$144*$J$144</f>
        <v>0</v>
      </c>
      <c r="AQ144" s="209">
        <f>('Cash Flow'!AQ12)*$H$144*$J$144</f>
        <v>0</v>
      </c>
      <c r="AR144" s="209">
        <f>('Cash Flow'!AR12)*$H$144*$J$144</f>
        <v>0</v>
      </c>
      <c r="AS144" s="209">
        <f>('Cash Flow'!AS12)*$H$144*$J$144</f>
        <v>0</v>
      </c>
      <c r="AT144" s="209">
        <f>('Cash Flow'!AT12)*$H$144*$J$144</f>
        <v>0</v>
      </c>
      <c r="AU144" s="209">
        <f>('Cash Flow'!AU12)*$H$144*$J$144</f>
        <v>0</v>
      </c>
      <c r="AV144" s="209">
        <f>('Cash Flow'!AV12)*$H$144*$J$144</f>
        <v>0</v>
      </c>
      <c r="AW144" s="209">
        <f>('Cash Flow'!AW12)*$H$144*$J$144</f>
        <v>0</v>
      </c>
      <c r="AX144" s="209">
        <f>('Cash Flow'!AX12)*$H$144*$J$144</f>
        <v>0</v>
      </c>
      <c r="AY144" s="209">
        <f>('Cash Flow'!AY12)*$H$144*$J$144</f>
        <v>0</v>
      </c>
      <c r="AZ144" s="209">
        <f>('Cash Flow'!AZ12)*$H$144*$J$144</f>
        <v>0</v>
      </c>
      <c r="BA144" s="209">
        <f>('Cash Flow'!BA12)*$H$144*$J$144</f>
        <v>12438</v>
      </c>
      <c r="BB144" s="209">
        <f>('Cash Flow'!BB12)*$H$144*$J$144</f>
        <v>15468</v>
      </c>
      <c r="BC144" s="209">
        <f>('Cash Flow'!BC12)*$H$144*$J$144</f>
        <v>0</v>
      </c>
      <c r="BD144" s="209">
        <f>('Cash Flow'!BD12)*$H$144*$J$144</f>
        <v>0</v>
      </c>
      <c r="BE144" s="210">
        <f>('Cash Flow'!BE12)*$H$144*$J$144</f>
        <v>0</v>
      </c>
      <c r="BF144" s="210">
        <f>('Cash Flow'!BF12)*$H$144*$J$144</f>
        <v>0</v>
      </c>
      <c r="BG144" s="210">
        <f>('Cash Flow'!BG12)*$H$144*$J$144</f>
        <v>0</v>
      </c>
      <c r="BH144" s="210">
        <f>('Cash Flow'!BH12)*$H$144*$J$144</f>
        <v>0</v>
      </c>
      <c r="BI144" s="210">
        <f>('Cash Flow'!BI12)*$H$144*$J$144</f>
        <v>0</v>
      </c>
      <c r="BJ144" s="210">
        <f>('Cash Flow'!BJ12)*$H$144*$J$144</f>
        <v>0</v>
      </c>
      <c r="BK144" s="210">
        <f>('Cash Flow'!BK12)*$H$144*$J$144</f>
        <v>0</v>
      </c>
      <c r="BL144" s="210">
        <f>('Cash Flow'!BL12)*$H$144*$J$144</f>
        <v>0</v>
      </c>
      <c r="BM144" s="210">
        <f>('Cash Flow'!BM12)*$H$144*$J$144</f>
        <v>0</v>
      </c>
      <c r="BN144" s="210">
        <f>('Cash Flow'!BN12)*$H$144*$J$144</f>
        <v>0</v>
      </c>
      <c r="BO144" s="210">
        <f>('Cash Flow'!BO12)*$H$144*$J$144</f>
        <v>0</v>
      </c>
      <c r="BP144" s="210">
        <f>('Cash Flow'!BP12)*$H$144*$J$144</f>
        <v>0</v>
      </c>
      <c r="BQ144" s="210">
        <f>('Cash Flow'!BQ12)*$H$144*$J$144</f>
        <v>0</v>
      </c>
      <c r="BR144" s="210">
        <f>('Cash Flow'!BR12)*$H$144*$J$144</f>
        <v>0</v>
      </c>
      <c r="BS144" s="210">
        <f>('Cash Flow'!BS12)*$H$144*$J$144</f>
        <v>0</v>
      </c>
      <c r="BT144" s="210">
        <f>('Cash Flow'!BT12)*$H$144*$J$144</f>
        <v>0</v>
      </c>
      <c r="BU144" s="209">
        <f>('Cash Flow'!BU12)*$H$144*$J$144</f>
        <v>0</v>
      </c>
      <c r="BV144" s="209">
        <f>('Cash Flow'!BV12)*$H$144*$J$144</f>
        <v>0</v>
      </c>
    </row>
    <row r="145" spans="1:74" ht="15" customHeight="1" outlineLevel="1">
      <c r="A145" s="39" t="s">
        <v>2382</v>
      </c>
      <c r="B145" s="39"/>
      <c r="C145" s="39"/>
      <c r="D145" s="39">
        <v>88</v>
      </c>
      <c r="E145" s="39">
        <v>1</v>
      </c>
      <c r="F145" s="39"/>
      <c r="G145" s="39"/>
      <c r="H145" s="39"/>
      <c r="I145" s="39"/>
      <c r="J145" s="39">
        <v>1</v>
      </c>
      <c r="K145" s="39"/>
      <c r="L145" s="39">
        <v>94</v>
      </c>
      <c r="M145" s="39"/>
      <c r="N145" s="39" t="s">
        <v>2383</v>
      </c>
      <c r="O145" s="39" t="s">
        <v>2384</v>
      </c>
      <c r="P145" s="39"/>
      <c r="Q145" s="39"/>
      <c r="R145" s="39">
        <v>3</v>
      </c>
      <c r="S145" s="39"/>
      <c r="T145" s="39"/>
      <c r="U145" s="39"/>
      <c r="V145" s="39" t="s">
        <v>153</v>
      </c>
      <c r="W145" s="39" t="s">
        <v>154</v>
      </c>
      <c r="X145" s="39" t="s">
        <v>179</v>
      </c>
      <c r="Y145" s="39" t="s">
        <v>1865</v>
      </c>
      <c r="Z145" s="39" t="s">
        <v>156</v>
      </c>
      <c r="AA145" s="39" t="s">
        <v>2385</v>
      </c>
      <c r="AB145" s="211">
        <f t="shared" ref="AB145:BV145" si="29">AB146+AB147+AB148+AB149+AB150+AB151+AB152+AB153+AB154+AB155+AB156+AB157+AB158+AB159+AB160+AB161+AB162+AB163</f>
        <v>-2261</v>
      </c>
      <c r="AC145" s="211">
        <f t="shared" si="29"/>
        <v>2835</v>
      </c>
      <c r="AD145" s="211">
        <f t="shared" si="29"/>
        <v>0</v>
      </c>
      <c r="AE145" s="211">
        <f t="shared" si="29"/>
        <v>0</v>
      </c>
      <c r="AF145" s="211">
        <f t="shared" si="29"/>
        <v>0</v>
      </c>
      <c r="AG145" s="211">
        <f t="shared" si="29"/>
        <v>0</v>
      </c>
      <c r="AH145" s="211">
        <f t="shared" si="29"/>
        <v>0</v>
      </c>
      <c r="AI145" s="211">
        <f t="shared" si="29"/>
        <v>0</v>
      </c>
      <c r="AJ145" s="211">
        <f t="shared" si="29"/>
        <v>0</v>
      </c>
      <c r="AK145" s="211">
        <f t="shared" si="29"/>
        <v>0</v>
      </c>
      <c r="AL145" s="211">
        <f t="shared" si="29"/>
        <v>0</v>
      </c>
      <c r="AM145" s="211">
        <f t="shared" si="29"/>
        <v>0</v>
      </c>
      <c r="AN145" s="211">
        <f t="shared" si="29"/>
        <v>0</v>
      </c>
      <c r="AO145" s="211">
        <f t="shared" si="29"/>
        <v>0</v>
      </c>
      <c r="AP145" s="211">
        <f t="shared" si="29"/>
        <v>0</v>
      </c>
      <c r="AQ145" s="211">
        <f t="shared" si="29"/>
        <v>0</v>
      </c>
      <c r="AR145" s="211">
        <f t="shared" si="29"/>
        <v>0</v>
      </c>
      <c r="AS145" s="211">
        <f t="shared" si="29"/>
        <v>0</v>
      </c>
      <c r="AT145" s="211">
        <f t="shared" si="29"/>
        <v>0</v>
      </c>
      <c r="AU145" s="211">
        <f t="shared" si="29"/>
        <v>0</v>
      </c>
      <c r="AV145" s="211">
        <f t="shared" si="29"/>
        <v>0</v>
      </c>
      <c r="AW145" s="211">
        <f t="shared" si="29"/>
        <v>0</v>
      </c>
      <c r="AX145" s="211">
        <f t="shared" si="29"/>
        <v>0</v>
      </c>
      <c r="AY145" s="211">
        <f t="shared" si="29"/>
        <v>0</v>
      </c>
      <c r="AZ145" s="211">
        <f t="shared" si="29"/>
        <v>0</v>
      </c>
      <c r="BA145" s="211">
        <f t="shared" si="29"/>
        <v>-2261</v>
      </c>
      <c r="BB145" s="211">
        <f t="shared" si="29"/>
        <v>574</v>
      </c>
      <c r="BC145" s="211">
        <f t="shared" si="29"/>
        <v>0</v>
      </c>
      <c r="BD145" s="211">
        <f t="shared" si="29"/>
        <v>0</v>
      </c>
      <c r="BE145" s="212">
        <f t="shared" si="29"/>
        <v>0</v>
      </c>
      <c r="BF145" s="212">
        <f t="shared" si="29"/>
        <v>0</v>
      </c>
      <c r="BG145" s="212">
        <f t="shared" si="29"/>
        <v>0</v>
      </c>
      <c r="BH145" s="212">
        <f t="shared" si="29"/>
        <v>0</v>
      </c>
      <c r="BI145" s="212">
        <f t="shared" si="29"/>
        <v>0</v>
      </c>
      <c r="BJ145" s="212">
        <f t="shared" si="29"/>
        <v>0</v>
      </c>
      <c r="BK145" s="212">
        <f t="shared" si="29"/>
        <v>0</v>
      </c>
      <c r="BL145" s="212">
        <f t="shared" si="29"/>
        <v>0</v>
      </c>
      <c r="BM145" s="212">
        <f t="shared" si="29"/>
        <v>0</v>
      </c>
      <c r="BN145" s="212">
        <f t="shared" si="29"/>
        <v>0</v>
      </c>
      <c r="BO145" s="212">
        <f t="shared" si="29"/>
        <v>0</v>
      </c>
      <c r="BP145" s="212">
        <f t="shared" si="29"/>
        <v>0</v>
      </c>
      <c r="BQ145" s="212">
        <f t="shared" si="29"/>
        <v>0</v>
      </c>
      <c r="BR145" s="212">
        <f t="shared" si="29"/>
        <v>0</v>
      </c>
      <c r="BS145" s="212">
        <f t="shared" si="29"/>
        <v>0</v>
      </c>
      <c r="BT145" s="212">
        <f t="shared" si="29"/>
        <v>0</v>
      </c>
      <c r="BU145" s="211">
        <f t="shared" si="29"/>
        <v>0</v>
      </c>
      <c r="BV145" s="211">
        <f t="shared" si="29"/>
        <v>0</v>
      </c>
    </row>
    <row r="146" spans="1:74" ht="15" customHeight="1" outlineLevel="1">
      <c r="A146" s="34" t="s">
        <v>2386</v>
      </c>
      <c r="B146" s="34"/>
      <c r="C146" s="34"/>
      <c r="D146" s="34">
        <v>94</v>
      </c>
      <c r="E146" s="34">
        <v>1</v>
      </c>
      <c r="F146" s="34"/>
      <c r="G146" s="34"/>
      <c r="H146" s="34">
        <v>1</v>
      </c>
      <c r="I146" s="34"/>
      <c r="J146" s="34">
        <v>1</v>
      </c>
      <c r="K146" s="34"/>
      <c r="L146" s="34">
        <v>96</v>
      </c>
      <c r="M146" s="34"/>
      <c r="N146" s="34" t="s">
        <v>2387</v>
      </c>
      <c r="O146" s="34" t="s">
        <v>2388</v>
      </c>
      <c r="P146" s="34"/>
      <c r="Q146" s="34"/>
      <c r="R146" s="34">
        <v>3</v>
      </c>
      <c r="S146" s="34"/>
      <c r="T146" s="34"/>
      <c r="U146" s="34"/>
      <c r="V146" s="34" t="s">
        <v>153</v>
      </c>
      <c r="W146" s="34" t="s">
        <v>154</v>
      </c>
      <c r="X146" s="34" t="s">
        <v>179</v>
      </c>
      <c r="Y146" s="34" t="s">
        <v>1865</v>
      </c>
      <c r="Z146" s="34" t="s">
        <v>156</v>
      </c>
      <c r="AA146" s="34" t="s">
        <v>2389</v>
      </c>
      <c r="AB146" s="209">
        <f>('Cash Flow'!AB20)*$H$146*$J$146</f>
        <v>423</v>
      </c>
      <c r="AC146" s="209">
        <f>('Cash Flow'!AC20)*$H$146*$J$146</f>
        <v>598</v>
      </c>
      <c r="AD146" s="209">
        <f>('Cash Flow'!AD20)*$H$146*$J$146</f>
        <v>0</v>
      </c>
      <c r="AE146" s="209">
        <f>('Cash Flow'!AE20)*$H$146*$J$146</f>
        <v>0</v>
      </c>
      <c r="AF146" s="209">
        <f>('Cash Flow'!AF20)*$H$146*$J$146</f>
        <v>0</v>
      </c>
      <c r="AG146" s="209">
        <f>('Cash Flow'!AG20)*$H$146*$J$146</f>
        <v>0</v>
      </c>
      <c r="AH146" s="209">
        <f>('Cash Flow'!AH20)*$H$146*$J$146</f>
        <v>0</v>
      </c>
      <c r="AI146" s="209">
        <f>('Cash Flow'!AI20)*$H$146*$J$146</f>
        <v>0</v>
      </c>
      <c r="AJ146" s="209">
        <f>('Cash Flow'!AJ20)*$H$146*$J$146</f>
        <v>0</v>
      </c>
      <c r="AK146" s="209">
        <f>('Cash Flow'!AK20)*$H$146*$J$146</f>
        <v>0</v>
      </c>
      <c r="AL146" s="209">
        <f>('Cash Flow'!AL20)*$H$146*$J$146</f>
        <v>0</v>
      </c>
      <c r="AM146" s="209">
        <f>('Cash Flow'!AM20)*$H$146*$J$146</f>
        <v>0</v>
      </c>
      <c r="AN146" s="209">
        <f>('Cash Flow'!AN20)*$H$146*$J$146</f>
        <v>0</v>
      </c>
      <c r="AO146" s="209">
        <f>('Cash Flow'!AO20)*$H$146*$J$146</f>
        <v>0</v>
      </c>
      <c r="AP146" s="209">
        <f>('Cash Flow'!AP20)*$H$146*$J$146</f>
        <v>0</v>
      </c>
      <c r="AQ146" s="209">
        <f>('Cash Flow'!AQ20)*$H$146*$J$146</f>
        <v>0</v>
      </c>
      <c r="AR146" s="209">
        <f>('Cash Flow'!AR20)*$H$146*$J$146</f>
        <v>0</v>
      </c>
      <c r="AS146" s="209">
        <f>('Cash Flow'!AS20)*$H$146*$J$146</f>
        <v>0</v>
      </c>
      <c r="AT146" s="209">
        <f>('Cash Flow'!AT20)*$H$146*$J$146</f>
        <v>0</v>
      </c>
      <c r="AU146" s="209">
        <f>('Cash Flow'!AU20)*$H$146*$J$146</f>
        <v>0</v>
      </c>
      <c r="AV146" s="209">
        <f>('Cash Flow'!AV20)*$H$146*$J$146</f>
        <v>0</v>
      </c>
      <c r="AW146" s="209">
        <f>('Cash Flow'!AW20)*$H$146*$J$146</f>
        <v>0</v>
      </c>
      <c r="AX146" s="209">
        <f>('Cash Flow'!AX20)*$H$146*$J$146</f>
        <v>0</v>
      </c>
      <c r="AY146" s="209">
        <f>('Cash Flow'!AY20)*$H$146*$J$146</f>
        <v>0</v>
      </c>
      <c r="AZ146" s="209">
        <f>('Cash Flow'!AZ20)*$H$146*$J$146</f>
        <v>0</v>
      </c>
      <c r="BA146" s="209">
        <f>('Cash Flow'!BA20)*$H$146*$J$146</f>
        <v>423</v>
      </c>
      <c r="BB146" s="209">
        <f>('Cash Flow'!BB20)*$H$146*$J$146</f>
        <v>832</v>
      </c>
      <c r="BC146" s="209">
        <f>('Cash Flow'!BC20)*$H$146*$J$146</f>
        <v>0</v>
      </c>
      <c r="BD146" s="209">
        <f>('Cash Flow'!BD20)*$H$146*$J$146</f>
        <v>0</v>
      </c>
      <c r="BE146" s="210">
        <f>('Cash Flow'!BE20)*$H$146*$J$146</f>
        <v>0</v>
      </c>
      <c r="BF146" s="210">
        <f>('Cash Flow'!BF20)*$H$146*$J$146</f>
        <v>0</v>
      </c>
      <c r="BG146" s="210">
        <f>('Cash Flow'!BG20)*$H$146*$J$146</f>
        <v>0</v>
      </c>
      <c r="BH146" s="210">
        <f>('Cash Flow'!BH20)*$H$146*$J$146</f>
        <v>0</v>
      </c>
      <c r="BI146" s="210">
        <f>('Cash Flow'!BI20)*$H$146*$J$146</f>
        <v>0</v>
      </c>
      <c r="BJ146" s="210">
        <f>('Cash Flow'!BJ20)*$H$146*$J$146</f>
        <v>0</v>
      </c>
      <c r="BK146" s="210">
        <f>('Cash Flow'!BK20)*$H$146*$J$146</f>
        <v>0</v>
      </c>
      <c r="BL146" s="210">
        <f>('Cash Flow'!BL20)*$H$146*$J$146</f>
        <v>0</v>
      </c>
      <c r="BM146" s="210">
        <f>('Cash Flow'!BM20)*$H$146*$J$146</f>
        <v>0</v>
      </c>
      <c r="BN146" s="210">
        <f>('Cash Flow'!BN20)*$H$146*$J$146</f>
        <v>0</v>
      </c>
      <c r="BO146" s="210">
        <f>('Cash Flow'!BO20)*$H$146*$J$146</f>
        <v>0</v>
      </c>
      <c r="BP146" s="210">
        <f>('Cash Flow'!BP20)*$H$146*$J$146</f>
        <v>0</v>
      </c>
      <c r="BQ146" s="210">
        <f>('Cash Flow'!BQ20)*$H$146*$J$146</f>
        <v>0</v>
      </c>
      <c r="BR146" s="210">
        <f>('Cash Flow'!BR20)*$H$146*$J$146</f>
        <v>0</v>
      </c>
      <c r="BS146" s="210">
        <f>('Cash Flow'!BS20)*$H$146*$J$146</f>
        <v>0</v>
      </c>
      <c r="BT146" s="210">
        <f>('Cash Flow'!BT20)*$H$146*$J$146</f>
        <v>0</v>
      </c>
      <c r="BU146" s="209">
        <f>('Cash Flow'!BU20)*$H$146*$J$146</f>
        <v>0</v>
      </c>
      <c r="BV146" s="209">
        <f>('Cash Flow'!BV20)*$H$146*$J$146</f>
        <v>0</v>
      </c>
    </row>
    <row r="147" spans="1:74" ht="15" customHeight="1" outlineLevel="1">
      <c r="A147" s="34" t="s">
        <v>2390</v>
      </c>
      <c r="B147" s="34"/>
      <c r="C147" s="34"/>
      <c r="D147" s="34">
        <v>94</v>
      </c>
      <c r="E147" s="34">
        <v>1</v>
      </c>
      <c r="F147" s="34"/>
      <c r="G147" s="34"/>
      <c r="H147" s="34">
        <v>1</v>
      </c>
      <c r="I147" s="34"/>
      <c r="J147" s="34">
        <v>1</v>
      </c>
      <c r="K147" s="34"/>
      <c r="L147" s="34">
        <v>97</v>
      </c>
      <c r="M147" s="34"/>
      <c r="N147" s="34" t="s">
        <v>2391</v>
      </c>
      <c r="O147" s="34" t="s">
        <v>2392</v>
      </c>
      <c r="P147" s="34"/>
      <c r="Q147" s="34"/>
      <c r="R147" s="34">
        <v>3</v>
      </c>
      <c r="S147" s="34"/>
      <c r="T147" s="34"/>
      <c r="U147" s="34"/>
      <c r="V147" s="34" t="s">
        <v>153</v>
      </c>
      <c r="W147" s="34" t="s">
        <v>154</v>
      </c>
      <c r="X147" s="34" t="s">
        <v>179</v>
      </c>
      <c r="Y147" s="34" t="s">
        <v>1865</v>
      </c>
      <c r="Z147" s="34" t="s">
        <v>156</v>
      </c>
      <c r="AA147" s="34" t="s">
        <v>198</v>
      </c>
      <c r="AB147" s="209">
        <f>('Cash Flow'!AB25)*$H$147*$J$147</f>
        <v>473</v>
      </c>
      <c r="AC147" s="209">
        <f>('Cash Flow'!AC25)*$H$147*$J$147</f>
        <v>276</v>
      </c>
      <c r="AD147" s="209">
        <f>('Cash Flow'!AD25)*$H$147*$J$147</f>
        <v>0</v>
      </c>
      <c r="AE147" s="209">
        <f>('Cash Flow'!AE25)*$H$147*$J$147</f>
        <v>0</v>
      </c>
      <c r="AF147" s="209">
        <f>('Cash Flow'!AF25)*$H$147*$J$147</f>
        <v>0</v>
      </c>
      <c r="AG147" s="209">
        <f>('Cash Flow'!AG25)*$H$147*$J$147</f>
        <v>0</v>
      </c>
      <c r="AH147" s="209">
        <f>('Cash Flow'!AH25)*$H$147*$J$147</f>
        <v>0</v>
      </c>
      <c r="AI147" s="209">
        <f>('Cash Flow'!AI25)*$H$147*$J$147</f>
        <v>0</v>
      </c>
      <c r="AJ147" s="209">
        <f>('Cash Flow'!AJ25)*$H$147*$J$147</f>
        <v>0</v>
      </c>
      <c r="AK147" s="209">
        <f>('Cash Flow'!AK25)*$H$147*$J$147</f>
        <v>0</v>
      </c>
      <c r="AL147" s="209">
        <f>('Cash Flow'!AL25)*$H$147*$J$147</f>
        <v>0</v>
      </c>
      <c r="AM147" s="209">
        <f>('Cash Flow'!AM25)*$H$147*$J$147</f>
        <v>0</v>
      </c>
      <c r="AN147" s="209">
        <f>('Cash Flow'!AN25)*$H$147*$J$147</f>
        <v>0</v>
      </c>
      <c r="AO147" s="209">
        <f>('Cash Flow'!AO25)*$H$147*$J$147</f>
        <v>0</v>
      </c>
      <c r="AP147" s="209">
        <f>('Cash Flow'!AP25)*$H$147*$J$147</f>
        <v>0</v>
      </c>
      <c r="AQ147" s="209">
        <f>('Cash Flow'!AQ25)*$H$147*$J$147</f>
        <v>0</v>
      </c>
      <c r="AR147" s="209">
        <f>('Cash Flow'!AR25)*$H$147*$J$147</f>
        <v>0</v>
      </c>
      <c r="AS147" s="209">
        <f>('Cash Flow'!AS25)*$H$147*$J$147</f>
        <v>0</v>
      </c>
      <c r="AT147" s="209">
        <f>('Cash Flow'!AT25)*$H$147*$J$147</f>
        <v>0</v>
      </c>
      <c r="AU147" s="209">
        <f>('Cash Flow'!AU25)*$H$147*$J$147</f>
        <v>0</v>
      </c>
      <c r="AV147" s="209">
        <f>('Cash Flow'!AV25)*$H$147*$J$147</f>
        <v>0</v>
      </c>
      <c r="AW147" s="209">
        <f>('Cash Flow'!AW25)*$H$147*$J$147</f>
        <v>0</v>
      </c>
      <c r="AX147" s="209">
        <f>('Cash Flow'!AX25)*$H$147*$J$147</f>
        <v>0</v>
      </c>
      <c r="AY147" s="209">
        <f>('Cash Flow'!AY25)*$H$147*$J$147</f>
        <v>0</v>
      </c>
      <c r="AZ147" s="209">
        <f>('Cash Flow'!AZ25)*$H$147*$J$147</f>
        <v>0</v>
      </c>
      <c r="BA147" s="209">
        <f>('Cash Flow'!BA25)*$H$147*$J$147</f>
        <v>473</v>
      </c>
      <c r="BB147" s="209">
        <f>('Cash Flow'!BB25)*$H$147*$J$147</f>
        <v>749</v>
      </c>
      <c r="BC147" s="209">
        <f>('Cash Flow'!BC25)*$H$147*$J$147</f>
        <v>0</v>
      </c>
      <c r="BD147" s="209">
        <f>('Cash Flow'!BD25)*$H$147*$J$147</f>
        <v>0</v>
      </c>
      <c r="BE147" s="210">
        <f>('Cash Flow'!BE25)*$H$147*$J$147</f>
        <v>0</v>
      </c>
      <c r="BF147" s="210">
        <f>('Cash Flow'!BF25)*$H$147*$J$147</f>
        <v>0</v>
      </c>
      <c r="BG147" s="210">
        <f>('Cash Flow'!BG25)*$H$147*$J$147</f>
        <v>0</v>
      </c>
      <c r="BH147" s="210">
        <f>('Cash Flow'!BH25)*$H$147*$J$147</f>
        <v>0</v>
      </c>
      <c r="BI147" s="210">
        <f>('Cash Flow'!BI25)*$H$147*$J$147</f>
        <v>0</v>
      </c>
      <c r="BJ147" s="210">
        <f>('Cash Flow'!BJ25)*$H$147*$J$147</f>
        <v>0</v>
      </c>
      <c r="BK147" s="210">
        <f>('Cash Flow'!BK25)*$H$147*$J$147</f>
        <v>0</v>
      </c>
      <c r="BL147" s="210">
        <f>('Cash Flow'!BL25)*$H$147*$J$147</f>
        <v>0</v>
      </c>
      <c r="BM147" s="210">
        <f>('Cash Flow'!BM25)*$H$147*$J$147</f>
        <v>0</v>
      </c>
      <c r="BN147" s="210">
        <f>('Cash Flow'!BN25)*$H$147*$J$147</f>
        <v>0</v>
      </c>
      <c r="BO147" s="210">
        <f>('Cash Flow'!BO25)*$H$147*$J$147</f>
        <v>0</v>
      </c>
      <c r="BP147" s="210">
        <f>('Cash Flow'!BP25)*$H$147*$J$147</f>
        <v>0</v>
      </c>
      <c r="BQ147" s="210">
        <f>('Cash Flow'!BQ25)*$H$147*$J$147</f>
        <v>0</v>
      </c>
      <c r="BR147" s="210">
        <f>('Cash Flow'!BR25)*$H$147*$J$147</f>
        <v>0</v>
      </c>
      <c r="BS147" s="210">
        <f>('Cash Flow'!BS25)*$H$147*$J$147</f>
        <v>0</v>
      </c>
      <c r="BT147" s="210">
        <f>('Cash Flow'!BT25)*$H$147*$J$147</f>
        <v>0</v>
      </c>
      <c r="BU147" s="93"/>
      <c r="BV147" s="93"/>
    </row>
    <row r="148" spans="1:74" ht="15" customHeight="1" outlineLevel="1">
      <c r="A148" s="34" t="s">
        <v>2393</v>
      </c>
      <c r="B148" s="34"/>
      <c r="C148" s="34"/>
      <c r="D148" s="34">
        <v>94</v>
      </c>
      <c r="E148" s="34">
        <v>1</v>
      </c>
      <c r="F148" s="34"/>
      <c r="G148" s="34"/>
      <c r="H148" s="34">
        <v>1</v>
      </c>
      <c r="I148" s="34"/>
      <c r="J148" s="34">
        <v>1</v>
      </c>
      <c r="K148" s="34"/>
      <c r="L148" s="34">
        <v>98</v>
      </c>
      <c r="M148" s="34"/>
      <c r="N148" s="34" t="s">
        <v>2394</v>
      </c>
      <c r="O148" s="34" t="s">
        <v>2395</v>
      </c>
      <c r="P148" s="34"/>
      <c r="Q148" s="34"/>
      <c r="R148" s="34">
        <v>3</v>
      </c>
      <c r="S148" s="34"/>
      <c r="T148" s="34"/>
      <c r="U148" s="34"/>
      <c r="V148" s="34" t="s">
        <v>153</v>
      </c>
      <c r="W148" s="34" t="s">
        <v>154</v>
      </c>
      <c r="X148" s="34" t="s">
        <v>179</v>
      </c>
      <c r="Y148" s="34" t="s">
        <v>1865</v>
      </c>
      <c r="Z148" s="34" t="s">
        <v>156</v>
      </c>
      <c r="AA148" s="34" t="s">
        <v>2396</v>
      </c>
      <c r="AB148" s="209">
        <f>('Cash Flow'!AB22)*$H$148*$J$148</f>
        <v>1073</v>
      </c>
      <c r="AC148" s="209">
        <f>('Cash Flow'!AC22)*$H$148*$J$148</f>
        <v>0</v>
      </c>
      <c r="AD148" s="209">
        <f>('Cash Flow'!AD22)*$H$148*$J$148</f>
        <v>0</v>
      </c>
      <c r="AE148" s="209">
        <f>('Cash Flow'!AE22)*$H$148*$J$148</f>
        <v>0</v>
      </c>
      <c r="AF148" s="209">
        <f>('Cash Flow'!AF22)*$H$148*$J$148</f>
        <v>0</v>
      </c>
      <c r="AG148" s="209">
        <f>('Cash Flow'!AG22)*$H$148*$J$148</f>
        <v>0</v>
      </c>
      <c r="AH148" s="209">
        <f>('Cash Flow'!AH22)*$H$148*$J$148</f>
        <v>0</v>
      </c>
      <c r="AI148" s="209">
        <f>('Cash Flow'!AI22)*$H$148*$J$148</f>
        <v>0</v>
      </c>
      <c r="AJ148" s="209">
        <f>('Cash Flow'!AJ22)*$H$148*$J$148</f>
        <v>0</v>
      </c>
      <c r="AK148" s="209">
        <f>('Cash Flow'!AK22)*$H$148*$J$148</f>
        <v>0</v>
      </c>
      <c r="AL148" s="209">
        <f>('Cash Flow'!AL22)*$H$148*$J$148</f>
        <v>0</v>
      </c>
      <c r="AM148" s="209">
        <f>('Cash Flow'!AM22)*$H$148*$J$148</f>
        <v>0</v>
      </c>
      <c r="AN148" s="209">
        <f>('Cash Flow'!AN22)*$H$148*$J$148</f>
        <v>0</v>
      </c>
      <c r="AO148" s="209">
        <f>('Cash Flow'!AO22)*$H$148*$J$148</f>
        <v>0</v>
      </c>
      <c r="AP148" s="209">
        <f>('Cash Flow'!AP22)*$H$148*$J$148</f>
        <v>0</v>
      </c>
      <c r="AQ148" s="209">
        <f>('Cash Flow'!AQ22)*$H$148*$J$148</f>
        <v>0</v>
      </c>
      <c r="AR148" s="209">
        <f>('Cash Flow'!AR22)*$H$148*$J$148</f>
        <v>0</v>
      </c>
      <c r="AS148" s="209">
        <f>('Cash Flow'!AS22)*$H$148*$J$148</f>
        <v>0</v>
      </c>
      <c r="AT148" s="209">
        <f>('Cash Flow'!AT22)*$H$148*$J$148</f>
        <v>0</v>
      </c>
      <c r="AU148" s="209">
        <f>('Cash Flow'!AU22)*$H$148*$J$148</f>
        <v>0</v>
      </c>
      <c r="AV148" s="209">
        <f>('Cash Flow'!AV22)*$H$148*$J$148</f>
        <v>0</v>
      </c>
      <c r="AW148" s="209">
        <f>('Cash Flow'!AW22)*$H$148*$J$148</f>
        <v>0</v>
      </c>
      <c r="AX148" s="209">
        <f>('Cash Flow'!AX22)*$H$148*$J$148</f>
        <v>0</v>
      </c>
      <c r="AY148" s="209">
        <f>('Cash Flow'!AY22)*$H$148*$J$148</f>
        <v>0</v>
      </c>
      <c r="AZ148" s="209">
        <f>('Cash Flow'!AZ22)*$H$148*$J$148</f>
        <v>0</v>
      </c>
      <c r="BA148" s="209">
        <f>('Cash Flow'!BA22)*$H$148*$J$148</f>
        <v>1073</v>
      </c>
      <c r="BB148" s="209">
        <f>('Cash Flow'!BB22)*$H$148*$J$148</f>
        <v>-5</v>
      </c>
      <c r="BC148" s="209">
        <f>('Cash Flow'!BC22)*$H$148*$J$148</f>
        <v>0</v>
      </c>
      <c r="BD148" s="209">
        <f>('Cash Flow'!BD22)*$H$148*$J$148</f>
        <v>0</v>
      </c>
      <c r="BE148" s="210">
        <f>('Cash Flow'!BE22)*$H$148*$J$148</f>
        <v>0</v>
      </c>
      <c r="BF148" s="210">
        <f>('Cash Flow'!BF22)*$H$148*$J$148</f>
        <v>0</v>
      </c>
      <c r="BG148" s="210">
        <f>('Cash Flow'!BG22)*$H$148*$J$148</f>
        <v>0</v>
      </c>
      <c r="BH148" s="210">
        <f>('Cash Flow'!BH22)*$H$148*$J$148</f>
        <v>0</v>
      </c>
      <c r="BI148" s="210">
        <f>('Cash Flow'!BI22)*$H$148*$J$148</f>
        <v>0</v>
      </c>
      <c r="BJ148" s="210">
        <f>('Cash Flow'!BJ22)*$H$148*$J$148</f>
        <v>0</v>
      </c>
      <c r="BK148" s="210">
        <f>('Cash Flow'!BK22)*$H$148*$J$148</f>
        <v>0</v>
      </c>
      <c r="BL148" s="210">
        <f>('Cash Flow'!BL22)*$H$148*$J$148</f>
        <v>0</v>
      </c>
      <c r="BM148" s="210">
        <f>('Cash Flow'!BM22)*$H$148*$J$148</f>
        <v>0</v>
      </c>
      <c r="BN148" s="210">
        <f>('Cash Flow'!BN22)*$H$148*$J$148</f>
        <v>0</v>
      </c>
      <c r="BO148" s="210">
        <f>('Cash Flow'!BO22)*$H$148*$J$148</f>
        <v>0</v>
      </c>
      <c r="BP148" s="210">
        <f>('Cash Flow'!BP22)*$H$148*$J$148</f>
        <v>0</v>
      </c>
      <c r="BQ148" s="210">
        <f>('Cash Flow'!BQ22)*$H$148*$J$148</f>
        <v>0</v>
      </c>
      <c r="BR148" s="210">
        <f>('Cash Flow'!BR22)*$H$148*$J$148</f>
        <v>0</v>
      </c>
      <c r="BS148" s="210">
        <f>('Cash Flow'!BS22)*$H$148*$J$148</f>
        <v>0</v>
      </c>
      <c r="BT148" s="210">
        <f>('Cash Flow'!BT22)*$H$148*$J$148</f>
        <v>0</v>
      </c>
      <c r="BU148" s="209">
        <f>('Cash Flow'!BU22)*$H$148*$J$148</f>
        <v>0</v>
      </c>
      <c r="BV148" s="209">
        <f>('Cash Flow'!BV22)*$H$148*$J$148</f>
        <v>0</v>
      </c>
    </row>
    <row r="149" spans="1:74" ht="15" customHeight="1" outlineLevel="1">
      <c r="A149" s="34" t="s">
        <v>2397</v>
      </c>
      <c r="B149" s="34"/>
      <c r="C149" s="34"/>
      <c r="D149" s="34">
        <v>94</v>
      </c>
      <c r="E149" s="34">
        <v>1</v>
      </c>
      <c r="F149" s="34"/>
      <c r="G149" s="34"/>
      <c r="H149" s="34">
        <v>1</v>
      </c>
      <c r="I149" s="34"/>
      <c r="J149" s="34">
        <v>1</v>
      </c>
      <c r="K149" s="34"/>
      <c r="L149" s="34">
        <v>99</v>
      </c>
      <c r="M149" s="34"/>
      <c r="N149" s="34" t="s">
        <v>2398</v>
      </c>
      <c r="O149" s="34" t="s">
        <v>2399</v>
      </c>
      <c r="P149" s="34"/>
      <c r="Q149" s="34"/>
      <c r="R149" s="34">
        <v>3</v>
      </c>
      <c r="S149" s="34"/>
      <c r="T149" s="34"/>
      <c r="U149" s="34"/>
      <c r="V149" s="34" t="s">
        <v>153</v>
      </c>
      <c r="W149" s="34" t="s">
        <v>154</v>
      </c>
      <c r="X149" s="34" t="s">
        <v>179</v>
      </c>
      <c r="Y149" s="34" t="s">
        <v>1865</v>
      </c>
      <c r="Z149" s="34" t="s">
        <v>156</v>
      </c>
      <c r="AA149" s="34" t="s">
        <v>2400</v>
      </c>
      <c r="AB149" s="209">
        <f>('Cash Flow'!AB14+'Cash Flow'!AB15)*$H$149*$J$149</f>
        <v>-6251</v>
      </c>
      <c r="AC149" s="209">
        <f>('Cash Flow'!AC14+'Cash Flow'!AC15)*$H$149*$J$149</f>
        <v>-387</v>
      </c>
      <c r="AD149" s="209">
        <f>('Cash Flow'!AD14+'Cash Flow'!AD15)*$H$149*$J$149</f>
        <v>0</v>
      </c>
      <c r="AE149" s="209">
        <f>('Cash Flow'!AE14+'Cash Flow'!AE15)*$H$149*$J$149</f>
        <v>0</v>
      </c>
      <c r="AF149" s="209">
        <f>('Cash Flow'!AF14+'Cash Flow'!AF15)*$H$149*$J$149</f>
        <v>0</v>
      </c>
      <c r="AG149" s="209">
        <f>('Cash Flow'!AG14+'Cash Flow'!AG15)*$H$149*$J$149</f>
        <v>0</v>
      </c>
      <c r="AH149" s="209">
        <f>('Cash Flow'!AH14+'Cash Flow'!AH15)*$H$149*$J$149</f>
        <v>0</v>
      </c>
      <c r="AI149" s="209">
        <f>('Cash Flow'!AI14+'Cash Flow'!AI15)*$H$149*$J$149</f>
        <v>0</v>
      </c>
      <c r="AJ149" s="209">
        <f>('Cash Flow'!AJ14+'Cash Flow'!AJ15)*$H$149*$J$149</f>
        <v>0</v>
      </c>
      <c r="AK149" s="209">
        <f>('Cash Flow'!AK14+'Cash Flow'!AK15)*$H$149*$J$149</f>
        <v>0</v>
      </c>
      <c r="AL149" s="209">
        <f>('Cash Flow'!AL14+'Cash Flow'!AL15)*$H$149*$J$149</f>
        <v>0</v>
      </c>
      <c r="AM149" s="209">
        <f>('Cash Flow'!AM14+'Cash Flow'!AM15)*$H$149*$J$149</f>
        <v>0</v>
      </c>
      <c r="AN149" s="209">
        <f>('Cash Flow'!AN14+'Cash Flow'!AN15)*$H$149*$J$149</f>
        <v>0</v>
      </c>
      <c r="AO149" s="209">
        <f>('Cash Flow'!AO14+'Cash Flow'!AO15)*$H$149*$J$149</f>
        <v>0</v>
      </c>
      <c r="AP149" s="209">
        <f>('Cash Flow'!AP14+'Cash Flow'!AP15)*$H$149*$J$149</f>
        <v>0</v>
      </c>
      <c r="AQ149" s="209">
        <f>('Cash Flow'!AQ14+'Cash Flow'!AQ15)*$H$149*$J$149</f>
        <v>0</v>
      </c>
      <c r="AR149" s="209">
        <f>('Cash Flow'!AR14+'Cash Flow'!AR15)*$H$149*$J$149</f>
        <v>0</v>
      </c>
      <c r="AS149" s="209">
        <f>('Cash Flow'!AS14+'Cash Flow'!AS15)*$H$149*$J$149</f>
        <v>0</v>
      </c>
      <c r="AT149" s="209">
        <f>('Cash Flow'!AT14+'Cash Flow'!AT15)*$H$149*$J$149</f>
        <v>0</v>
      </c>
      <c r="AU149" s="209">
        <f>('Cash Flow'!AU14+'Cash Flow'!AU15)*$H$149*$J$149</f>
        <v>0</v>
      </c>
      <c r="AV149" s="209">
        <f>('Cash Flow'!AV14+'Cash Flow'!AV15)*$H$149*$J$149</f>
        <v>0</v>
      </c>
      <c r="AW149" s="209">
        <f>('Cash Flow'!AW14+'Cash Flow'!AW15)*$H$149*$J$149</f>
        <v>0</v>
      </c>
      <c r="AX149" s="209">
        <f>('Cash Flow'!AX14+'Cash Flow'!AX15)*$H$149*$J$149</f>
        <v>0</v>
      </c>
      <c r="AY149" s="209">
        <f>('Cash Flow'!AY14+'Cash Flow'!AY15)*$H$149*$J$149</f>
        <v>0</v>
      </c>
      <c r="AZ149" s="209">
        <f>('Cash Flow'!AZ14+'Cash Flow'!AZ15)*$H$149*$J$149</f>
        <v>0</v>
      </c>
      <c r="BA149" s="209">
        <f>('Cash Flow'!BA14+'Cash Flow'!BA15)*$H$149*$J$149</f>
        <v>-6251</v>
      </c>
      <c r="BB149" s="209">
        <f>('Cash Flow'!BB14+'Cash Flow'!BB15)*$H$149*$J$149</f>
        <v>-6638</v>
      </c>
      <c r="BC149" s="209">
        <f>('Cash Flow'!BC14+'Cash Flow'!BC15)*$H$149*$J$149</f>
        <v>0</v>
      </c>
      <c r="BD149" s="209">
        <f>('Cash Flow'!BD14+'Cash Flow'!BD15)*$H$149*$J$149</f>
        <v>0</v>
      </c>
      <c r="BE149" s="210">
        <f>('Cash Flow'!BE14+'Cash Flow'!BE15)*$H$149*$J$149</f>
        <v>0</v>
      </c>
      <c r="BF149" s="210">
        <f>('Cash Flow'!BF14+'Cash Flow'!BF15)*$H$149*$J$149</f>
        <v>0</v>
      </c>
      <c r="BG149" s="210">
        <f>('Cash Flow'!BG14+'Cash Flow'!BG15)*$H$149*$J$149</f>
        <v>0</v>
      </c>
      <c r="BH149" s="210">
        <f>('Cash Flow'!BH14+'Cash Flow'!BH15)*$H$149*$J$149</f>
        <v>0</v>
      </c>
      <c r="BI149" s="210">
        <f>('Cash Flow'!BI14+'Cash Flow'!BI15)*$H$149*$J$149</f>
        <v>0</v>
      </c>
      <c r="BJ149" s="210">
        <f>('Cash Flow'!BJ14+'Cash Flow'!BJ15)*$H$149*$J$149</f>
        <v>0</v>
      </c>
      <c r="BK149" s="210">
        <f>('Cash Flow'!BK14+'Cash Flow'!BK15)*$H$149*$J$149</f>
        <v>0</v>
      </c>
      <c r="BL149" s="210">
        <f>('Cash Flow'!BL14+'Cash Flow'!BL15)*$H$149*$J$149</f>
        <v>0</v>
      </c>
      <c r="BM149" s="210">
        <f>('Cash Flow'!BM14+'Cash Flow'!BM15)*$H$149*$J$149</f>
        <v>0</v>
      </c>
      <c r="BN149" s="210">
        <f>('Cash Flow'!BN14+'Cash Flow'!BN15)*$H$149*$J$149</f>
        <v>0</v>
      </c>
      <c r="BO149" s="210">
        <f>('Cash Flow'!BO14+'Cash Flow'!BO15)*$H$149*$J$149</f>
        <v>0</v>
      </c>
      <c r="BP149" s="210">
        <f>('Cash Flow'!BP14+'Cash Flow'!BP15)*$H$149*$J$149</f>
        <v>0</v>
      </c>
      <c r="BQ149" s="210">
        <f>('Cash Flow'!BQ14+'Cash Flow'!BQ15)*$H$149*$J$149</f>
        <v>0</v>
      </c>
      <c r="BR149" s="210">
        <f>('Cash Flow'!BR14+'Cash Flow'!BR15)*$H$149*$J$149</f>
        <v>0</v>
      </c>
      <c r="BS149" s="210">
        <f>('Cash Flow'!BS14+'Cash Flow'!BS15)*$H$149*$J$149</f>
        <v>0</v>
      </c>
      <c r="BT149" s="210">
        <f>('Cash Flow'!BT14+'Cash Flow'!BT15)*$H$149*$J$149</f>
        <v>0</v>
      </c>
      <c r="BU149" s="209">
        <f>('Cash Flow'!BU14+'Cash Flow'!BU15)*$H$149*$J$149</f>
        <v>0</v>
      </c>
      <c r="BV149" s="209">
        <f>('Cash Flow'!BV14+'Cash Flow'!BV15)*$H$149*$J$149</f>
        <v>0</v>
      </c>
    </row>
    <row r="150" spans="1:74" ht="15" customHeight="1" outlineLevel="1">
      <c r="A150" s="34" t="s">
        <v>2401</v>
      </c>
      <c r="B150" s="34"/>
      <c r="C150" s="34"/>
      <c r="D150" s="34">
        <v>94</v>
      </c>
      <c r="E150" s="34">
        <v>1</v>
      </c>
      <c r="F150" s="34"/>
      <c r="G150" s="34"/>
      <c r="H150" s="34"/>
      <c r="I150" s="34"/>
      <c r="J150" s="34">
        <v>1</v>
      </c>
      <c r="K150" s="34"/>
      <c r="L150" s="34">
        <v>100</v>
      </c>
      <c r="M150" s="34"/>
      <c r="N150" s="34" t="s">
        <v>2402</v>
      </c>
      <c r="O150" s="34" t="s">
        <v>2403</v>
      </c>
      <c r="P150" s="34"/>
      <c r="Q150" s="34"/>
      <c r="R150" s="34">
        <v>3</v>
      </c>
      <c r="S150" s="34"/>
      <c r="T150" s="34"/>
      <c r="U150" s="34"/>
      <c r="V150" s="34" t="s">
        <v>153</v>
      </c>
      <c r="W150" s="34" t="s">
        <v>154</v>
      </c>
      <c r="X150" s="34" t="s">
        <v>179</v>
      </c>
      <c r="Y150" s="34" t="s">
        <v>1865</v>
      </c>
      <c r="Z150" s="34" t="s">
        <v>156</v>
      </c>
      <c r="AA150" s="34" t="s">
        <v>2404</v>
      </c>
      <c r="AB150" s="209"/>
      <c r="AC150" s="209"/>
      <c r="AD150" s="209"/>
      <c r="AE150" s="209"/>
      <c r="AF150" s="209"/>
      <c r="AG150" s="209"/>
      <c r="AH150" s="209"/>
      <c r="AI150" s="209"/>
      <c r="AJ150" s="209"/>
      <c r="AK150" s="209"/>
      <c r="AL150" s="209"/>
      <c r="AM150" s="209"/>
      <c r="AN150" s="209"/>
      <c r="AO150" s="209"/>
      <c r="AP150" s="209"/>
      <c r="AQ150" s="209"/>
      <c r="AR150" s="209"/>
      <c r="AS150" s="209"/>
      <c r="AT150" s="209"/>
      <c r="AU150" s="209"/>
      <c r="AV150" s="209"/>
      <c r="AW150" s="209"/>
      <c r="AX150" s="209"/>
      <c r="AY150" s="209"/>
      <c r="AZ150" s="209"/>
      <c r="BA150" s="209"/>
      <c r="BB150" s="210"/>
      <c r="BC150" s="210"/>
      <c r="BD150" s="210"/>
      <c r="BE150" s="210"/>
      <c r="BF150" s="210"/>
      <c r="BG150" s="210"/>
      <c r="BH150" s="210"/>
      <c r="BI150" s="210"/>
      <c r="BJ150" s="210"/>
      <c r="BK150" s="210"/>
      <c r="BL150" s="210"/>
      <c r="BM150" s="210"/>
      <c r="BN150" s="210"/>
      <c r="BO150" s="210"/>
      <c r="BP150" s="210"/>
      <c r="BQ150" s="210"/>
      <c r="BR150" s="210"/>
      <c r="BS150" s="210"/>
      <c r="BT150" s="210"/>
      <c r="BU150" s="93"/>
      <c r="BV150" s="93"/>
    </row>
    <row r="151" spans="1:74" ht="15" customHeight="1" outlineLevel="1">
      <c r="A151" s="34" t="s">
        <v>2405</v>
      </c>
      <c r="B151" s="34"/>
      <c r="C151" s="34"/>
      <c r="D151" s="34">
        <v>94</v>
      </c>
      <c r="E151" s="34">
        <v>1</v>
      </c>
      <c r="F151" s="34"/>
      <c r="G151" s="34"/>
      <c r="H151" s="34"/>
      <c r="I151" s="34"/>
      <c r="J151" s="34">
        <v>1</v>
      </c>
      <c r="K151" s="34"/>
      <c r="L151" s="34">
        <v>101</v>
      </c>
      <c r="M151" s="34"/>
      <c r="N151" s="34" t="s">
        <v>2406</v>
      </c>
      <c r="O151" s="34" t="s">
        <v>2407</v>
      </c>
      <c r="P151" s="34"/>
      <c r="Q151" s="34"/>
      <c r="R151" s="34">
        <v>3</v>
      </c>
      <c r="S151" s="34"/>
      <c r="T151" s="34"/>
      <c r="U151" s="34"/>
      <c r="V151" s="34" t="s">
        <v>153</v>
      </c>
      <c r="W151" s="34" t="s">
        <v>154</v>
      </c>
      <c r="X151" s="34" t="s">
        <v>179</v>
      </c>
      <c r="Y151" s="34" t="s">
        <v>1865</v>
      </c>
      <c r="Z151" s="34" t="s">
        <v>156</v>
      </c>
      <c r="AA151" s="34" t="s">
        <v>2408</v>
      </c>
      <c r="AB151" s="209"/>
      <c r="AC151" s="209"/>
      <c r="AD151" s="209"/>
      <c r="AE151" s="209"/>
      <c r="AF151" s="209"/>
      <c r="AG151" s="209"/>
      <c r="AH151" s="209"/>
      <c r="AI151" s="209"/>
      <c r="AJ151" s="209"/>
      <c r="AK151" s="209"/>
      <c r="AL151" s="209"/>
      <c r="AM151" s="209"/>
      <c r="AN151" s="209"/>
      <c r="AO151" s="209"/>
      <c r="AP151" s="209"/>
      <c r="AQ151" s="209"/>
      <c r="AR151" s="209"/>
      <c r="AS151" s="209"/>
      <c r="AT151" s="209"/>
      <c r="AU151" s="209"/>
      <c r="AV151" s="209"/>
      <c r="AW151" s="209"/>
      <c r="AX151" s="209"/>
      <c r="AY151" s="209"/>
      <c r="AZ151" s="209"/>
      <c r="BA151" s="209"/>
      <c r="BB151" s="210"/>
      <c r="BC151" s="210"/>
      <c r="BD151" s="210"/>
      <c r="BE151" s="210"/>
      <c r="BF151" s="210"/>
      <c r="BG151" s="210"/>
      <c r="BH151" s="210"/>
      <c r="BI151" s="210"/>
      <c r="BJ151" s="210"/>
      <c r="BK151" s="210"/>
      <c r="BL151" s="210"/>
      <c r="BM151" s="210"/>
      <c r="BN151" s="210"/>
      <c r="BO151" s="210"/>
      <c r="BP151" s="210"/>
      <c r="BQ151" s="210"/>
      <c r="BR151" s="210"/>
      <c r="BS151" s="210"/>
      <c r="BT151" s="210"/>
      <c r="BU151" s="93"/>
      <c r="BV151" s="93"/>
    </row>
    <row r="152" spans="1:74" ht="15" customHeight="1" outlineLevel="1">
      <c r="A152" s="34" t="s">
        <v>2409</v>
      </c>
      <c r="B152" s="34"/>
      <c r="C152" s="34"/>
      <c r="D152" s="34">
        <v>94</v>
      </c>
      <c r="E152" s="34">
        <v>1</v>
      </c>
      <c r="F152" s="34"/>
      <c r="G152" s="34"/>
      <c r="H152" s="34">
        <v>1</v>
      </c>
      <c r="I152" s="34"/>
      <c r="J152" s="34">
        <v>1</v>
      </c>
      <c r="K152" s="34"/>
      <c r="L152" s="34">
        <v>102</v>
      </c>
      <c r="M152" s="34"/>
      <c r="N152" s="34" t="s">
        <v>2410</v>
      </c>
      <c r="O152" s="34" t="s">
        <v>2411</v>
      </c>
      <c r="P152" s="34"/>
      <c r="Q152" s="34"/>
      <c r="R152" s="34">
        <v>3</v>
      </c>
      <c r="S152" s="34"/>
      <c r="T152" s="34"/>
      <c r="U152" s="34"/>
      <c r="V152" s="34" t="s">
        <v>153</v>
      </c>
      <c r="W152" s="34" t="s">
        <v>154</v>
      </c>
      <c r="X152" s="34" t="s">
        <v>179</v>
      </c>
      <c r="Y152" s="34" t="s">
        <v>1865</v>
      </c>
      <c r="Z152" s="34" t="s">
        <v>156</v>
      </c>
      <c r="AA152" s="34" t="s">
        <v>2412</v>
      </c>
      <c r="AB152" s="209">
        <f>('Cash Flow'!AB16+'Cash Flow'!AB17+'Cash Flow'!AB18+'Cash Flow'!AB21)*$H$152*$J$152</f>
        <v>70</v>
      </c>
      <c r="AC152" s="209">
        <f>('Cash Flow'!AC16+'Cash Flow'!AC17+'Cash Flow'!AC18+'Cash Flow'!AC21)*$H$152*$J$152</f>
        <v>3236</v>
      </c>
      <c r="AD152" s="209">
        <f>('Cash Flow'!AD16+'Cash Flow'!AD17+'Cash Flow'!AD18+'Cash Flow'!AD21)*$H$152*$J$152</f>
        <v>0</v>
      </c>
      <c r="AE152" s="209">
        <f>('Cash Flow'!AE16+'Cash Flow'!AE17+'Cash Flow'!AE18+'Cash Flow'!AE21)*$H$152*$J$152</f>
        <v>0</v>
      </c>
      <c r="AF152" s="209">
        <f>('Cash Flow'!AF16+'Cash Flow'!AF17+'Cash Flow'!AF18+'Cash Flow'!AF21)*$H$152*$J$152</f>
        <v>0</v>
      </c>
      <c r="AG152" s="209">
        <f>('Cash Flow'!AG16+'Cash Flow'!AG17+'Cash Flow'!AG18+'Cash Flow'!AG21)*$H$152*$J$152</f>
        <v>0</v>
      </c>
      <c r="AH152" s="209">
        <f>('Cash Flow'!AH16+'Cash Flow'!AH17+'Cash Flow'!AH18+'Cash Flow'!AH21)*$H$152*$J$152</f>
        <v>0</v>
      </c>
      <c r="AI152" s="209">
        <f>('Cash Flow'!AI16+'Cash Flow'!AI17+'Cash Flow'!AI18+'Cash Flow'!AI21)*$H$152*$J$152</f>
        <v>0</v>
      </c>
      <c r="AJ152" s="209">
        <f>('Cash Flow'!AJ16+'Cash Flow'!AJ17+'Cash Flow'!AJ18+'Cash Flow'!AJ21)*$H$152*$J$152</f>
        <v>0</v>
      </c>
      <c r="AK152" s="209">
        <f>('Cash Flow'!AK16+'Cash Flow'!AK17+'Cash Flow'!AK18+'Cash Flow'!AK21)*$H$152*$J$152</f>
        <v>0</v>
      </c>
      <c r="AL152" s="209">
        <f>('Cash Flow'!AL16+'Cash Flow'!AL17+'Cash Flow'!AL18+'Cash Flow'!AL21)*$H$152*$J$152</f>
        <v>0</v>
      </c>
      <c r="AM152" s="209">
        <f>('Cash Flow'!AM16+'Cash Flow'!AM17+'Cash Flow'!AM18+'Cash Flow'!AM21)*$H$152*$J$152</f>
        <v>0</v>
      </c>
      <c r="AN152" s="209">
        <f>('Cash Flow'!AN16+'Cash Flow'!AN17+'Cash Flow'!AN18+'Cash Flow'!AN21)*$H$152*$J$152</f>
        <v>0</v>
      </c>
      <c r="AO152" s="209">
        <f>('Cash Flow'!AO16+'Cash Flow'!AO17+'Cash Flow'!AO18+'Cash Flow'!AO21)*$H$152*$J$152</f>
        <v>0</v>
      </c>
      <c r="AP152" s="209">
        <f>('Cash Flow'!AP16+'Cash Flow'!AP17+'Cash Flow'!AP18+'Cash Flow'!AP21)*$H$152*$J$152</f>
        <v>0</v>
      </c>
      <c r="AQ152" s="209">
        <f>('Cash Flow'!AQ16+'Cash Flow'!AQ17+'Cash Flow'!AQ18+'Cash Flow'!AQ21)*$H$152*$J$152</f>
        <v>0</v>
      </c>
      <c r="AR152" s="209">
        <f>('Cash Flow'!AR16+'Cash Flow'!AR17+'Cash Flow'!AR18+'Cash Flow'!AR21)*$H$152*$J$152</f>
        <v>0</v>
      </c>
      <c r="AS152" s="209">
        <f>('Cash Flow'!AS16+'Cash Flow'!AS17+'Cash Flow'!AS18+'Cash Flow'!AS21)*$H$152*$J$152</f>
        <v>0</v>
      </c>
      <c r="AT152" s="209">
        <f>('Cash Flow'!AT16+'Cash Flow'!AT17+'Cash Flow'!AT18+'Cash Flow'!AT21)*$H$152*$J$152</f>
        <v>0</v>
      </c>
      <c r="AU152" s="209">
        <f>('Cash Flow'!AU16+'Cash Flow'!AU17+'Cash Flow'!AU18+'Cash Flow'!AU21)*$H$152*$J$152</f>
        <v>0</v>
      </c>
      <c r="AV152" s="209">
        <f>('Cash Flow'!AV16+'Cash Flow'!AV17+'Cash Flow'!AV18+'Cash Flow'!AV21)*$H$152*$J$152</f>
        <v>0</v>
      </c>
      <c r="AW152" s="209">
        <f>('Cash Flow'!AW16+'Cash Flow'!AW17+'Cash Flow'!AW18+'Cash Flow'!AW21)*$H$152*$J$152</f>
        <v>0</v>
      </c>
      <c r="AX152" s="209">
        <f>('Cash Flow'!AX16+'Cash Flow'!AX17+'Cash Flow'!AX18+'Cash Flow'!AX21)*$H$152*$J$152</f>
        <v>0</v>
      </c>
      <c r="AY152" s="209">
        <f>('Cash Flow'!AY16+'Cash Flow'!AY17+'Cash Flow'!AY18+'Cash Flow'!AY21)*$H$152*$J$152</f>
        <v>0</v>
      </c>
      <c r="AZ152" s="209">
        <f>('Cash Flow'!AZ16+'Cash Flow'!AZ17+'Cash Flow'!AZ18+'Cash Flow'!AZ21)*$H$152*$J$152</f>
        <v>0</v>
      </c>
      <c r="BA152" s="209">
        <f>('Cash Flow'!BA16+'Cash Flow'!BA17+'Cash Flow'!BA18+'Cash Flow'!BA21)*$H$152*$J$152</f>
        <v>70</v>
      </c>
      <c r="BB152" s="209">
        <f>('Cash Flow'!BB16+'Cash Flow'!BB17+'Cash Flow'!BB18+'Cash Flow'!BB21)*$H$152*$J$152</f>
        <v>4145</v>
      </c>
      <c r="BC152" s="209">
        <f>('Cash Flow'!BC16+'Cash Flow'!BC17+'Cash Flow'!BC18+'Cash Flow'!BC21)*$H$152*$J$152</f>
        <v>0</v>
      </c>
      <c r="BD152" s="209">
        <f>('Cash Flow'!BD16+'Cash Flow'!BD17+'Cash Flow'!BD18+'Cash Flow'!BD21)*$H$152*$J$152</f>
        <v>0</v>
      </c>
      <c r="BE152" s="210">
        <f>('Cash Flow'!BE16+'Cash Flow'!BE17+'Cash Flow'!BE18+'Cash Flow'!BE21)*$H$152*$J$152</f>
        <v>0</v>
      </c>
      <c r="BF152" s="210">
        <f>('Cash Flow'!BF16+'Cash Flow'!BF17+'Cash Flow'!BF18+'Cash Flow'!BF21)*$H$152*$J$152</f>
        <v>0</v>
      </c>
      <c r="BG152" s="210">
        <f>('Cash Flow'!BG16+'Cash Flow'!BG17+'Cash Flow'!BG18+'Cash Flow'!BG21)*$H$152*$J$152</f>
        <v>0</v>
      </c>
      <c r="BH152" s="210">
        <f>('Cash Flow'!BH16+'Cash Flow'!BH17+'Cash Flow'!BH18+'Cash Flow'!BH21)*$H$152*$J$152</f>
        <v>0</v>
      </c>
      <c r="BI152" s="210">
        <f>('Cash Flow'!BI16+'Cash Flow'!BI17+'Cash Flow'!BI18+'Cash Flow'!BI21)*$H$152*$J$152</f>
        <v>0</v>
      </c>
      <c r="BJ152" s="210">
        <f>('Cash Flow'!BJ16+'Cash Flow'!BJ17+'Cash Flow'!BJ18+'Cash Flow'!BJ21)*$H$152*$J$152</f>
        <v>0</v>
      </c>
      <c r="BK152" s="210">
        <f>('Cash Flow'!BK16+'Cash Flow'!BK17+'Cash Flow'!BK18+'Cash Flow'!BK21)*$H$152*$J$152</f>
        <v>0</v>
      </c>
      <c r="BL152" s="210">
        <f>('Cash Flow'!BL16+'Cash Flow'!BL17+'Cash Flow'!BL18+'Cash Flow'!BL21)*$H$152*$J$152</f>
        <v>0</v>
      </c>
      <c r="BM152" s="210">
        <f>('Cash Flow'!BM16+'Cash Flow'!BM17+'Cash Flow'!BM18+'Cash Flow'!BM21)*$H$152*$J$152</f>
        <v>0</v>
      </c>
      <c r="BN152" s="210">
        <f>('Cash Flow'!BN16+'Cash Flow'!BN17+'Cash Flow'!BN18+'Cash Flow'!BN21)*$H$152*$J$152</f>
        <v>0</v>
      </c>
      <c r="BO152" s="210">
        <f>('Cash Flow'!BO16+'Cash Flow'!BO17+'Cash Flow'!BO18+'Cash Flow'!BO21)*$H$152*$J$152</f>
        <v>0</v>
      </c>
      <c r="BP152" s="210">
        <f>('Cash Flow'!BP16+'Cash Flow'!BP17+'Cash Flow'!BP18+'Cash Flow'!BP21)*$H$152*$J$152</f>
        <v>0</v>
      </c>
      <c r="BQ152" s="210">
        <f>('Cash Flow'!BQ16+'Cash Flow'!BQ17+'Cash Flow'!BQ18+'Cash Flow'!BQ21)*$H$152*$J$152</f>
        <v>0</v>
      </c>
      <c r="BR152" s="210">
        <f>('Cash Flow'!BR16+'Cash Flow'!BR17+'Cash Flow'!BR18+'Cash Flow'!BR21)*$H$152*$J$152</f>
        <v>0</v>
      </c>
      <c r="BS152" s="210">
        <f>('Cash Flow'!BS16+'Cash Flow'!BS17+'Cash Flow'!BS18+'Cash Flow'!BS21)*$H$152*$J$152</f>
        <v>0</v>
      </c>
      <c r="BT152" s="210">
        <f>('Cash Flow'!BT16+'Cash Flow'!BT17+'Cash Flow'!BT18+'Cash Flow'!BT21)*$H$152*$J$152</f>
        <v>0</v>
      </c>
      <c r="BU152" s="209">
        <f>('Cash Flow'!BU16+'Cash Flow'!BU17+'Cash Flow'!BU18+'Cash Flow'!BU21)*$H$152*$J$152</f>
        <v>0</v>
      </c>
      <c r="BV152" s="209">
        <f>('Cash Flow'!BV16+'Cash Flow'!BV17+'Cash Flow'!BV18+'Cash Flow'!BV21)*$H$152*$J$152</f>
        <v>0</v>
      </c>
    </row>
    <row r="153" spans="1:74" ht="15" customHeight="1" outlineLevel="1">
      <c r="A153" s="34" t="s">
        <v>2413</v>
      </c>
      <c r="B153" s="34"/>
      <c r="C153" s="34"/>
      <c r="D153" s="34">
        <v>94</v>
      </c>
      <c r="E153" s="34">
        <v>1</v>
      </c>
      <c r="F153" s="34"/>
      <c r="G153" s="34"/>
      <c r="H153" s="34">
        <v>1</v>
      </c>
      <c r="I153" s="34"/>
      <c r="J153" s="34">
        <v>1</v>
      </c>
      <c r="K153" s="34"/>
      <c r="L153" s="34">
        <v>103</v>
      </c>
      <c r="M153" s="34"/>
      <c r="N153" s="34" t="s">
        <v>2414</v>
      </c>
      <c r="O153" s="34" t="s">
        <v>2415</v>
      </c>
      <c r="P153" s="34"/>
      <c r="Q153" s="34"/>
      <c r="R153" s="34">
        <v>3</v>
      </c>
      <c r="S153" s="34"/>
      <c r="T153" s="34"/>
      <c r="U153" s="34"/>
      <c r="V153" s="34" t="s">
        <v>153</v>
      </c>
      <c r="W153" s="34" t="s">
        <v>154</v>
      </c>
      <c r="X153" s="34" t="s">
        <v>179</v>
      </c>
      <c r="Y153" s="34" t="s">
        <v>1865</v>
      </c>
      <c r="Z153" s="34" t="s">
        <v>156</v>
      </c>
      <c r="AA153" s="34" t="s">
        <v>2416</v>
      </c>
      <c r="AB153" s="209">
        <f>('Cash Flow'!AB19)*$H$153*$J$153</f>
        <v>0</v>
      </c>
      <c r="AC153" s="209">
        <f>('Cash Flow'!AC19)*$H$153*$J$153</f>
        <v>540</v>
      </c>
      <c r="AD153" s="209">
        <f>('Cash Flow'!AD19)*$H$153*$J$153</f>
        <v>0</v>
      </c>
      <c r="AE153" s="209">
        <f>('Cash Flow'!AE19)*$H$153*$J$153</f>
        <v>0</v>
      </c>
      <c r="AF153" s="209">
        <f>('Cash Flow'!AF19)*$H$153*$J$153</f>
        <v>0</v>
      </c>
      <c r="AG153" s="209">
        <f>('Cash Flow'!AG19)*$H$153*$J$153</f>
        <v>0</v>
      </c>
      <c r="AH153" s="209">
        <f>('Cash Flow'!AH19)*$H$153*$J$153</f>
        <v>0</v>
      </c>
      <c r="AI153" s="209">
        <f>('Cash Flow'!AI19)*$H$153*$J$153</f>
        <v>0</v>
      </c>
      <c r="AJ153" s="209">
        <f>('Cash Flow'!AJ19)*$H$153*$J$153</f>
        <v>0</v>
      </c>
      <c r="AK153" s="209">
        <f>('Cash Flow'!AK19)*$H$153*$J$153</f>
        <v>0</v>
      </c>
      <c r="AL153" s="209">
        <f>('Cash Flow'!AL19)*$H$153*$J$153</f>
        <v>0</v>
      </c>
      <c r="AM153" s="209">
        <f>('Cash Flow'!AM19)*$H$153*$J$153</f>
        <v>0</v>
      </c>
      <c r="AN153" s="209">
        <f>('Cash Flow'!AN19)*$H$153*$J$153</f>
        <v>0</v>
      </c>
      <c r="AO153" s="209">
        <f>('Cash Flow'!AO19)*$H$153*$J$153</f>
        <v>0</v>
      </c>
      <c r="AP153" s="209">
        <f>('Cash Flow'!AP19)*$H$153*$J$153</f>
        <v>0</v>
      </c>
      <c r="AQ153" s="209">
        <f>('Cash Flow'!AQ19)*$H$153*$J$153</f>
        <v>0</v>
      </c>
      <c r="AR153" s="209">
        <f>('Cash Flow'!AR19)*$H$153*$J$153</f>
        <v>0</v>
      </c>
      <c r="AS153" s="209">
        <f>('Cash Flow'!AS19)*$H$153*$J$153</f>
        <v>0</v>
      </c>
      <c r="AT153" s="209">
        <f>('Cash Flow'!AT19)*$H$153*$J$153</f>
        <v>0</v>
      </c>
      <c r="AU153" s="209">
        <f>('Cash Flow'!AU19)*$H$153*$J$153</f>
        <v>0</v>
      </c>
      <c r="AV153" s="209">
        <f>('Cash Flow'!AV19)*$H$153*$J$153</f>
        <v>0</v>
      </c>
      <c r="AW153" s="209">
        <f>('Cash Flow'!AW19)*$H$153*$J$153</f>
        <v>0</v>
      </c>
      <c r="AX153" s="209">
        <f>('Cash Flow'!AX19)*$H$153*$J$153</f>
        <v>0</v>
      </c>
      <c r="AY153" s="209">
        <f>('Cash Flow'!AY19)*$H$153*$J$153</f>
        <v>0</v>
      </c>
      <c r="AZ153" s="209">
        <f>('Cash Flow'!AZ19)*$H$153*$J$153</f>
        <v>0</v>
      </c>
      <c r="BA153" s="209">
        <f>('Cash Flow'!BA19)*$H$153*$J$153</f>
        <v>0</v>
      </c>
      <c r="BB153" s="209">
        <f>('Cash Flow'!BB19)*$H$153*$J$153</f>
        <v>963</v>
      </c>
      <c r="BC153" s="209">
        <f>('Cash Flow'!BC19)*$H$153*$J$153</f>
        <v>0</v>
      </c>
      <c r="BD153" s="209">
        <f>('Cash Flow'!BD19)*$H$153*$J$153</f>
        <v>0</v>
      </c>
      <c r="BE153" s="210">
        <f>('Cash Flow'!BE19)*$H$153*$J$153</f>
        <v>0</v>
      </c>
      <c r="BF153" s="210">
        <f>('Cash Flow'!BF19)*$H$153*$J$153</f>
        <v>0</v>
      </c>
      <c r="BG153" s="210">
        <f>('Cash Flow'!BG19)*$H$153*$J$153</f>
        <v>0</v>
      </c>
      <c r="BH153" s="210">
        <f>('Cash Flow'!BH19)*$H$153*$J$153</f>
        <v>0</v>
      </c>
      <c r="BI153" s="210">
        <f>('Cash Flow'!BI19)*$H$153*$J$153</f>
        <v>0</v>
      </c>
      <c r="BJ153" s="210">
        <f>('Cash Flow'!BJ19)*$H$153*$J$153</f>
        <v>0</v>
      </c>
      <c r="BK153" s="210">
        <f>('Cash Flow'!BK19)*$H$153*$J$153</f>
        <v>0</v>
      </c>
      <c r="BL153" s="210">
        <f>('Cash Flow'!BL19)*$H$153*$J$153</f>
        <v>0</v>
      </c>
      <c r="BM153" s="210">
        <f>('Cash Flow'!BM19)*$H$153*$J$153</f>
        <v>0</v>
      </c>
      <c r="BN153" s="210">
        <f>('Cash Flow'!BN19)*$H$153*$J$153</f>
        <v>0</v>
      </c>
      <c r="BO153" s="210">
        <f>('Cash Flow'!BO19)*$H$153*$J$153</f>
        <v>0</v>
      </c>
      <c r="BP153" s="210">
        <f>('Cash Flow'!BP19)*$H$153*$J$153</f>
        <v>0</v>
      </c>
      <c r="BQ153" s="210">
        <f>('Cash Flow'!BQ19)*$H$153*$J$153</f>
        <v>0</v>
      </c>
      <c r="BR153" s="210">
        <f>('Cash Flow'!BR19)*$H$153*$J$153</f>
        <v>0</v>
      </c>
      <c r="BS153" s="210">
        <f>('Cash Flow'!BS19)*$H$153*$J$153</f>
        <v>0</v>
      </c>
      <c r="BT153" s="210">
        <f>('Cash Flow'!BT19)*$H$153*$J$153</f>
        <v>0</v>
      </c>
      <c r="BU153" s="209">
        <f>('Cash Flow'!BU19)*$H$153*$J$153</f>
        <v>0</v>
      </c>
      <c r="BV153" s="209">
        <f>('Cash Flow'!BV19)*$H$153*$J$153</f>
        <v>0</v>
      </c>
    </row>
    <row r="154" spans="1:74" ht="15" customHeight="1" outlineLevel="1">
      <c r="A154" s="34" t="s">
        <v>2417</v>
      </c>
      <c r="B154" s="34"/>
      <c r="C154" s="34"/>
      <c r="D154" s="34">
        <v>94</v>
      </c>
      <c r="E154" s="34">
        <v>1</v>
      </c>
      <c r="F154" s="34"/>
      <c r="G154" s="34"/>
      <c r="H154" s="34"/>
      <c r="I154" s="34"/>
      <c r="J154" s="34">
        <v>1</v>
      </c>
      <c r="K154" s="34"/>
      <c r="L154" s="34">
        <v>104</v>
      </c>
      <c r="M154" s="34"/>
      <c r="N154" s="34" t="s">
        <v>2418</v>
      </c>
      <c r="O154" s="34" t="s">
        <v>2419</v>
      </c>
      <c r="P154" s="34"/>
      <c r="Q154" s="34"/>
      <c r="R154" s="34">
        <v>3</v>
      </c>
      <c r="S154" s="34"/>
      <c r="T154" s="34"/>
      <c r="U154" s="34"/>
      <c r="V154" s="34" t="s">
        <v>153</v>
      </c>
      <c r="W154" s="34" t="s">
        <v>154</v>
      </c>
      <c r="X154" s="34" t="s">
        <v>179</v>
      </c>
      <c r="Y154" s="34" t="s">
        <v>1865</v>
      </c>
      <c r="Z154" s="34" t="s">
        <v>156</v>
      </c>
      <c r="AA154" s="34" t="s">
        <v>2420</v>
      </c>
      <c r="AB154" s="209"/>
      <c r="AC154" s="209"/>
      <c r="AD154" s="209"/>
      <c r="AE154" s="209"/>
      <c r="AF154" s="209"/>
      <c r="AG154" s="209"/>
      <c r="AH154" s="209"/>
      <c r="AI154" s="209"/>
      <c r="AJ154" s="209"/>
      <c r="AK154" s="209"/>
      <c r="AL154" s="209"/>
      <c r="AM154" s="209"/>
      <c r="AN154" s="209"/>
      <c r="AO154" s="209"/>
      <c r="AP154" s="209"/>
      <c r="AQ154" s="209"/>
      <c r="AR154" s="209"/>
      <c r="AS154" s="209"/>
      <c r="AT154" s="209"/>
      <c r="AU154" s="209"/>
      <c r="AV154" s="209"/>
      <c r="AW154" s="209"/>
      <c r="AX154" s="209"/>
      <c r="AY154" s="209"/>
      <c r="AZ154" s="209"/>
      <c r="BA154" s="209"/>
      <c r="BB154" s="210"/>
      <c r="BC154" s="210"/>
      <c r="BD154" s="210"/>
      <c r="BE154" s="210"/>
      <c r="BF154" s="210"/>
      <c r="BG154" s="210"/>
      <c r="BH154" s="210"/>
      <c r="BI154" s="210"/>
      <c r="BJ154" s="210"/>
      <c r="BK154" s="210"/>
      <c r="BL154" s="210"/>
      <c r="BM154" s="210"/>
      <c r="BN154" s="210"/>
      <c r="BO154" s="210"/>
      <c r="BP154" s="210"/>
      <c r="BQ154" s="210"/>
      <c r="BR154" s="210"/>
      <c r="BS154" s="210"/>
      <c r="BT154" s="210"/>
      <c r="BU154" s="93"/>
      <c r="BV154" s="93"/>
    </row>
    <row r="155" spans="1:74" ht="15" customHeight="1" outlineLevel="1">
      <c r="A155" s="34" t="s">
        <v>2421</v>
      </c>
      <c r="B155" s="34"/>
      <c r="C155" s="34"/>
      <c r="D155" s="34">
        <v>94</v>
      </c>
      <c r="E155" s="34">
        <v>1</v>
      </c>
      <c r="F155" s="34"/>
      <c r="G155" s="34"/>
      <c r="H155" s="34"/>
      <c r="I155" s="34"/>
      <c r="J155" s="34">
        <v>1</v>
      </c>
      <c r="K155" s="34"/>
      <c r="L155" s="34">
        <v>105</v>
      </c>
      <c r="M155" s="34"/>
      <c r="N155" s="34" t="s">
        <v>2422</v>
      </c>
      <c r="O155" s="34" t="s">
        <v>2423</v>
      </c>
      <c r="P155" s="34"/>
      <c r="Q155" s="34"/>
      <c r="R155" s="34">
        <v>3</v>
      </c>
      <c r="S155" s="34"/>
      <c r="T155" s="34"/>
      <c r="U155" s="34"/>
      <c r="V155" s="34" t="s">
        <v>153</v>
      </c>
      <c r="W155" s="34" t="s">
        <v>154</v>
      </c>
      <c r="X155" s="34" t="s">
        <v>179</v>
      </c>
      <c r="Y155" s="34" t="s">
        <v>1865</v>
      </c>
      <c r="Z155" s="34" t="s">
        <v>156</v>
      </c>
      <c r="AA155" s="34" t="s">
        <v>2424</v>
      </c>
      <c r="AB155" s="209"/>
      <c r="AC155" s="209"/>
      <c r="AD155" s="209"/>
      <c r="AE155" s="209"/>
      <c r="AF155" s="209"/>
      <c r="AG155" s="209"/>
      <c r="AH155" s="209"/>
      <c r="AI155" s="209"/>
      <c r="AJ155" s="209"/>
      <c r="AK155" s="209"/>
      <c r="AL155" s="209"/>
      <c r="AM155" s="209"/>
      <c r="AN155" s="209"/>
      <c r="AO155" s="209"/>
      <c r="AP155" s="209"/>
      <c r="AQ155" s="209"/>
      <c r="AR155" s="209"/>
      <c r="AS155" s="209"/>
      <c r="AT155" s="209"/>
      <c r="AU155" s="209"/>
      <c r="AV155" s="209"/>
      <c r="AW155" s="209"/>
      <c r="AX155" s="209"/>
      <c r="AY155" s="209"/>
      <c r="AZ155" s="209"/>
      <c r="BA155" s="209"/>
      <c r="BB155" s="210"/>
      <c r="BC155" s="210"/>
      <c r="BD155" s="210"/>
      <c r="BE155" s="210"/>
      <c r="BF155" s="210"/>
      <c r="BG155" s="210"/>
      <c r="BH155" s="210"/>
      <c r="BI155" s="210"/>
      <c r="BJ155" s="210"/>
      <c r="BK155" s="210"/>
      <c r="BL155" s="210"/>
      <c r="BM155" s="210"/>
      <c r="BN155" s="210"/>
      <c r="BO155" s="210"/>
      <c r="BP155" s="210"/>
      <c r="BQ155" s="210"/>
      <c r="BR155" s="210"/>
      <c r="BS155" s="210"/>
      <c r="BT155" s="210"/>
      <c r="BU155" s="93"/>
      <c r="BV155" s="93"/>
    </row>
    <row r="156" spans="1:74" ht="15" customHeight="1" outlineLevel="1">
      <c r="A156" s="34" t="s">
        <v>2425</v>
      </c>
      <c r="B156" s="34"/>
      <c r="C156" s="34"/>
      <c r="D156" s="34">
        <v>94</v>
      </c>
      <c r="E156" s="34">
        <v>1</v>
      </c>
      <c r="F156" s="34"/>
      <c r="G156" s="34"/>
      <c r="H156" s="34"/>
      <c r="I156" s="34"/>
      <c r="J156" s="34">
        <v>1</v>
      </c>
      <c r="K156" s="34"/>
      <c r="L156" s="34">
        <v>106</v>
      </c>
      <c r="M156" s="34"/>
      <c r="N156" s="34" t="s">
        <v>2426</v>
      </c>
      <c r="O156" s="34" t="s">
        <v>2427</v>
      </c>
      <c r="P156" s="34"/>
      <c r="Q156" s="34"/>
      <c r="R156" s="34">
        <v>3</v>
      </c>
      <c r="S156" s="34"/>
      <c r="T156" s="34"/>
      <c r="U156" s="34"/>
      <c r="V156" s="34" t="s">
        <v>153</v>
      </c>
      <c r="W156" s="34" t="s">
        <v>154</v>
      </c>
      <c r="X156" s="34" t="s">
        <v>179</v>
      </c>
      <c r="Y156" s="34" t="s">
        <v>1865</v>
      </c>
      <c r="Z156" s="34" t="s">
        <v>156</v>
      </c>
      <c r="AA156" s="34" t="s">
        <v>2428</v>
      </c>
      <c r="AB156" s="209"/>
      <c r="AC156" s="209"/>
      <c r="AD156" s="209"/>
      <c r="AE156" s="209"/>
      <c r="AF156" s="209"/>
      <c r="AG156" s="209"/>
      <c r="AH156" s="209"/>
      <c r="AI156" s="209"/>
      <c r="AJ156" s="209"/>
      <c r="AK156" s="209"/>
      <c r="AL156" s="209"/>
      <c r="AM156" s="209"/>
      <c r="AN156" s="209"/>
      <c r="AO156" s="209"/>
      <c r="AP156" s="209"/>
      <c r="AQ156" s="209"/>
      <c r="AR156" s="209"/>
      <c r="AS156" s="209"/>
      <c r="AT156" s="209"/>
      <c r="AU156" s="209"/>
      <c r="AV156" s="209"/>
      <c r="AW156" s="209"/>
      <c r="AX156" s="209"/>
      <c r="AY156" s="209"/>
      <c r="AZ156" s="209"/>
      <c r="BA156" s="209"/>
      <c r="BB156" s="210"/>
      <c r="BC156" s="210"/>
      <c r="BD156" s="210"/>
      <c r="BE156" s="210"/>
      <c r="BF156" s="210"/>
      <c r="BG156" s="210"/>
      <c r="BH156" s="210"/>
      <c r="BI156" s="210"/>
      <c r="BJ156" s="210"/>
      <c r="BK156" s="210"/>
      <c r="BL156" s="210"/>
      <c r="BM156" s="210"/>
      <c r="BN156" s="210"/>
      <c r="BO156" s="210"/>
      <c r="BP156" s="210"/>
      <c r="BQ156" s="210"/>
      <c r="BR156" s="210"/>
      <c r="BS156" s="210"/>
      <c r="BT156" s="210"/>
      <c r="BU156" s="93"/>
      <c r="BV156" s="93"/>
    </row>
    <row r="157" spans="1:74" ht="15" customHeight="1" outlineLevel="1">
      <c r="A157" s="34" t="s">
        <v>2429</v>
      </c>
      <c r="B157" s="34"/>
      <c r="C157" s="34"/>
      <c r="D157" s="34">
        <v>94</v>
      </c>
      <c r="E157" s="34">
        <v>1</v>
      </c>
      <c r="F157" s="34"/>
      <c r="G157" s="34"/>
      <c r="H157" s="34">
        <v>1</v>
      </c>
      <c r="I157" s="34"/>
      <c r="J157" s="34">
        <v>1</v>
      </c>
      <c r="K157" s="34"/>
      <c r="L157" s="34">
        <v>107</v>
      </c>
      <c r="M157" s="34"/>
      <c r="N157" s="34" t="s">
        <v>2430</v>
      </c>
      <c r="O157" s="34" t="s">
        <v>2431</v>
      </c>
      <c r="P157" s="34"/>
      <c r="Q157" s="34"/>
      <c r="R157" s="34">
        <v>3</v>
      </c>
      <c r="S157" s="34"/>
      <c r="T157" s="34"/>
      <c r="U157" s="34"/>
      <c r="V157" s="34" t="s">
        <v>153</v>
      </c>
      <c r="W157" s="34" t="s">
        <v>154</v>
      </c>
      <c r="X157" s="34" t="s">
        <v>179</v>
      </c>
      <c r="Y157" s="34" t="s">
        <v>1865</v>
      </c>
      <c r="Z157" s="34" t="s">
        <v>156</v>
      </c>
      <c r="AA157" s="34" t="s">
        <v>2432</v>
      </c>
      <c r="AB157" s="209">
        <f>('Cash Flow'!AB23)*$H$157*$J$157</f>
        <v>-5</v>
      </c>
      <c r="AC157" s="209">
        <f>('Cash Flow'!AC23)*$H$157*$J$157</f>
        <v>35</v>
      </c>
      <c r="AD157" s="209">
        <f>('Cash Flow'!AD23)*$H$157*$J$157</f>
        <v>0</v>
      </c>
      <c r="AE157" s="209">
        <f>('Cash Flow'!AE23)*$H$157*$J$157</f>
        <v>0</v>
      </c>
      <c r="AF157" s="209">
        <f>('Cash Flow'!AF23)*$H$157*$J$157</f>
        <v>0</v>
      </c>
      <c r="AG157" s="209">
        <f>('Cash Flow'!AG23)*$H$157*$J$157</f>
        <v>0</v>
      </c>
      <c r="AH157" s="209">
        <f>('Cash Flow'!AH23)*$H$157*$J$157</f>
        <v>0</v>
      </c>
      <c r="AI157" s="209">
        <f>('Cash Flow'!AI23)*$H$157*$J$157</f>
        <v>0</v>
      </c>
      <c r="AJ157" s="209">
        <f>('Cash Flow'!AJ23)*$H$157*$J$157</f>
        <v>0</v>
      </c>
      <c r="AK157" s="209">
        <f>('Cash Flow'!AK23)*$H$157*$J$157</f>
        <v>0</v>
      </c>
      <c r="AL157" s="209">
        <f>('Cash Flow'!AL23)*$H$157*$J$157</f>
        <v>0</v>
      </c>
      <c r="AM157" s="209">
        <f>('Cash Flow'!AM23)*$H$157*$J$157</f>
        <v>0</v>
      </c>
      <c r="AN157" s="209">
        <f>('Cash Flow'!AN23)*$H$157*$J$157</f>
        <v>0</v>
      </c>
      <c r="AO157" s="209">
        <f>('Cash Flow'!AO23)*$H$157*$J$157</f>
        <v>0</v>
      </c>
      <c r="AP157" s="209">
        <f>('Cash Flow'!AP23)*$H$157*$J$157</f>
        <v>0</v>
      </c>
      <c r="AQ157" s="209">
        <f>('Cash Flow'!AQ23)*$H$157*$J$157</f>
        <v>0</v>
      </c>
      <c r="AR157" s="209">
        <f>('Cash Flow'!AR23)*$H$157*$J$157</f>
        <v>0</v>
      </c>
      <c r="AS157" s="209">
        <f>('Cash Flow'!AS23)*$H$157*$J$157</f>
        <v>0</v>
      </c>
      <c r="AT157" s="209">
        <f>('Cash Flow'!AT23)*$H$157*$J$157</f>
        <v>0</v>
      </c>
      <c r="AU157" s="209">
        <f>('Cash Flow'!AU23)*$H$157*$J$157</f>
        <v>0</v>
      </c>
      <c r="AV157" s="209">
        <f>('Cash Flow'!AV23)*$H$157*$J$157</f>
        <v>0</v>
      </c>
      <c r="AW157" s="209">
        <f>('Cash Flow'!AW23)*$H$157*$J$157</f>
        <v>0</v>
      </c>
      <c r="AX157" s="209">
        <f>('Cash Flow'!AX23)*$H$157*$J$157</f>
        <v>0</v>
      </c>
      <c r="AY157" s="209">
        <f>('Cash Flow'!AY23)*$H$157*$J$157</f>
        <v>0</v>
      </c>
      <c r="AZ157" s="209">
        <f>('Cash Flow'!AZ23)*$H$157*$J$157</f>
        <v>0</v>
      </c>
      <c r="BA157" s="209">
        <f>('Cash Flow'!BA23)*$H$157*$J$157</f>
        <v>-5</v>
      </c>
      <c r="BB157" s="209">
        <f>('Cash Flow'!BB23)*$H$157*$J$157</f>
        <v>35</v>
      </c>
      <c r="BC157" s="209">
        <f>('Cash Flow'!BC23)*$H$157*$J$157</f>
        <v>0</v>
      </c>
      <c r="BD157" s="209">
        <f>('Cash Flow'!BD23)*$H$157*$J$157</f>
        <v>0</v>
      </c>
      <c r="BE157" s="210">
        <f>('Cash Flow'!BE23)*$H$157*$J$157</f>
        <v>0</v>
      </c>
      <c r="BF157" s="210">
        <f>('Cash Flow'!BF23)*$H$157*$J$157</f>
        <v>0</v>
      </c>
      <c r="BG157" s="210">
        <f>('Cash Flow'!BG23)*$H$157*$J$157</f>
        <v>0</v>
      </c>
      <c r="BH157" s="210">
        <f>('Cash Flow'!BH23)*$H$157*$J$157</f>
        <v>0</v>
      </c>
      <c r="BI157" s="210">
        <f>('Cash Flow'!BI23)*$H$157*$J$157</f>
        <v>0</v>
      </c>
      <c r="BJ157" s="210">
        <f>('Cash Flow'!BJ23)*$H$157*$J$157</f>
        <v>0</v>
      </c>
      <c r="BK157" s="210">
        <f>('Cash Flow'!BK23)*$H$157*$J$157</f>
        <v>0</v>
      </c>
      <c r="BL157" s="210">
        <f>('Cash Flow'!BL23)*$H$157*$J$157</f>
        <v>0</v>
      </c>
      <c r="BM157" s="210">
        <f>('Cash Flow'!BM23)*$H$157*$J$157</f>
        <v>0</v>
      </c>
      <c r="BN157" s="210">
        <f>('Cash Flow'!BN23)*$H$157*$J$157</f>
        <v>0</v>
      </c>
      <c r="BO157" s="210">
        <f>('Cash Flow'!BO23)*$H$157*$J$157</f>
        <v>0</v>
      </c>
      <c r="BP157" s="210">
        <f>('Cash Flow'!BP23)*$H$157*$J$157</f>
        <v>0</v>
      </c>
      <c r="BQ157" s="210">
        <f>('Cash Flow'!BQ23)*$H$157*$J$157</f>
        <v>0</v>
      </c>
      <c r="BR157" s="210">
        <f>('Cash Flow'!BR23)*$H$157*$J$157</f>
        <v>0</v>
      </c>
      <c r="BS157" s="210">
        <f>('Cash Flow'!BS23)*$H$157*$J$157</f>
        <v>0</v>
      </c>
      <c r="BT157" s="210">
        <f>('Cash Flow'!BT23)*$H$157*$J$157</f>
        <v>0</v>
      </c>
      <c r="BU157" s="209">
        <f>('Cash Flow'!BU23)*$H$157*$J$157</f>
        <v>0</v>
      </c>
      <c r="BV157" s="209">
        <f>('Cash Flow'!BV23)*$H$157*$J$157</f>
        <v>0</v>
      </c>
    </row>
    <row r="158" spans="1:74" ht="15" customHeight="1" outlineLevel="1">
      <c r="A158" s="34" t="s">
        <v>2433</v>
      </c>
      <c r="B158" s="34"/>
      <c r="C158" s="34"/>
      <c r="D158" s="34">
        <v>94</v>
      </c>
      <c r="E158" s="34">
        <v>1</v>
      </c>
      <c r="F158" s="34"/>
      <c r="G158" s="34"/>
      <c r="H158" s="34"/>
      <c r="I158" s="34"/>
      <c r="J158" s="34">
        <v>1</v>
      </c>
      <c r="K158" s="34"/>
      <c r="L158" s="34">
        <v>108</v>
      </c>
      <c r="M158" s="34"/>
      <c r="N158" s="34" t="s">
        <v>2434</v>
      </c>
      <c r="O158" s="34" t="s">
        <v>2435</v>
      </c>
      <c r="P158" s="34"/>
      <c r="Q158" s="34"/>
      <c r="R158" s="34">
        <v>3</v>
      </c>
      <c r="S158" s="34"/>
      <c r="T158" s="34"/>
      <c r="U158" s="34"/>
      <c r="V158" s="34" t="s">
        <v>153</v>
      </c>
      <c r="W158" s="34" t="s">
        <v>154</v>
      </c>
      <c r="X158" s="34" t="s">
        <v>179</v>
      </c>
      <c r="Y158" s="34" t="s">
        <v>1865</v>
      </c>
      <c r="Z158" s="34" t="s">
        <v>156</v>
      </c>
      <c r="AA158" s="34" t="s">
        <v>2436</v>
      </c>
      <c r="AB158" s="209"/>
      <c r="AC158" s="209"/>
      <c r="AD158" s="209"/>
      <c r="AE158" s="209"/>
      <c r="AF158" s="209"/>
      <c r="AG158" s="209"/>
      <c r="AH158" s="209"/>
      <c r="AI158" s="209"/>
      <c r="AJ158" s="209"/>
      <c r="AK158" s="209"/>
      <c r="AL158" s="209"/>
      <c r="AM158" s="209"/>
      <c r="AN158" s="209"/>
      <c r="AO158" s="209"/>
      <c r="AP158" s="209"/>
      <c r="AQ158" s="209"/>
      <c r="AR158" s="209"/>
      <c r="AS158" s="209"/>
      <c r="AT158" s="209"/>
      <c r="AU158" s="209"/>
      <c r="AV158" s="209"/>
      <c r="AW158" s="209"/>
      <c r="AX158" s="209"/>
      <c r="AY158" s="209"/>
      <c r="AZ158" s="209"/>
      <c r="BA158" s="209"/>
      <c r="BB158" s="210"/>
      <c r="BC158" s="210"/>
      <c r="BD158" s="210"/>
      <c r="BE158" s="210"/>
      <c r="BF158" s="210"/>
      <c r="BG158" s="210"/>
      <c r="BH158" s="210"/>
      <c r="BI158" s="210"/>
      <c r="BJ158" s="210"/>
      <c r="BK158" s="210"/>
      <c r="BL158" s="210"/>
      <c r="BM158" s="210"/>
      <c r="BN158" s="210"/>
      <c r="BO158" s="210"/>
      <c r="BP158" s="210"/>
      <c r="BQ158" s="210"/>
      <c r="BR158" s="210"/>
      <c r="BS158" s="210"/>
      <c r="BT158" s="210"/>
      <c r="BU158" s="93"/>
      <c r="BV158" s="93"/>
    </row>
    <row r="159" spans="1:74" ht="15" customHeight="1" outlineLevel="1">
      <c r="A159" s="34" t="s">
        <v>2437</v>
      </c>
      <c r="B159" s="34"/>
      <c r="C159" s="34"/>
      <c r="D159" s="34">
        <v>94</v>
      </c>
      <c r="E159" s="34">
        <v>1</v>
      </c>
      <c r="F159" s="34"/>
      <c r="G159" s="34"/>
      <c r="H159" s="34">
        <v>1</v>
      </c>
      <c r="I159" s="34"/>
      <c r="J159" s="34">
        <v>1</v>
      </c>
      <c r="K159" s="34"/>
      <c r="L159" s="34">
        <v>109</v>
      </c>
      <c r="M159" s="34"/>
      <c r="N159" s="34" t="s">
        <v>2438</v>
      </c>
      <c r="O159" s="34" t="s">
        <v>2439</v>
      </c>
      <c r="P159" s="34"/>
      <c r="Q159" s="34"/>
      <c r="R159" s="34">
        <v>3</v>
      </c>
      <c r="S159" s="34"/>
      <c r="T159" s="34"/>
      <c r="U159" s="34"/>
      <c r="V159" s="34" t="s">
        <v>153</v>
      </c>
      <c r="W159" s="34" t="s">
        <v>154</v>
      </c>
      <c r="X159" s="34" t="s">
        <v>179</v>
      </c>
      <c r="Y159" s="34" t="s">
        <v>1865</v>
      </c>
      <c r="Z159" s="34" t="s">
        <v>156</v>
      </c>
      <c r="AA159" s="34" t="s">
        <v>2440</v>
      </c>
      <c r="AB159" s="209">
        <f>('Cash Flow'!AB24)*$H$159*$J$159</f>
        <v>90</v>
      </c>
      <c r="AC159" s="209">
        <f>('Cash Flow'!AC24)*$H$159*$J$159</f>
        <v>301</v>
      </c>
      <c r="AD159" s="209">
        <f>('Cash Flow'!AD24)*$H$159*$J$159</f>
        <v>0</v>
      </c>
      <c r="AE159" s="209">
        <f>('Cash Flow'!AE24)*$H$159*$J$159</f>
        <v>0</v>
      </c>
      <c r="AF159" s="209">
        <f>('Cash Flow'!AF24)*$H$159*$J$159</f>
        <v>0</v>
      </c>
      <c r="AG159" s="209">
        <f>('Cash Flow'!AG24)*$H$159*$J$159</f>
        <v>0</v>
      </c>
      <c r="AH159" s="209">
        <f>('Cash Flow'!AH24)*$H$159*$J$159</f>
        <v>0</v>
      </c>
      <c r="AI159" s="209">
        <f>('Cash Flow'!AI24)*$H$159*$J$159</f>
        <v>0</v>
      </c>
      <c r="AJ159" s="209">
        <f>('Cash Flow'!AJ24)*$H$159*$J$159</f>
        <v>0</v>
      </c>
      <c r="AK159" s="209">
        <f>('Cash Flow'!AK24)*$H$159*$J$159</f>
        <v>0</v>
      </c>
      <c r="AL159" s="209">
        <f>('Cash Flow'!AL24)*$H$159*$J$159</f>
        <v>0</v>
      </c>
      <c r="AM159" s="209">
        <f>('Cash Flow'!AM24)*$H$159*$J$159</f>
        <v>0</v>
      </c>
      <c r="AN159" s="209">
        <f>('Cash Flow'!AN24)*$H$159*$J$159</f>
        <v>0</v>
      </c>
      <c r="AO159" s="209">
        <f>('Cash Flow'!AO24)*$H$159*$J$159</f>
        <v>0</v>
      </c>
      <c r="AP159" s="209">
        <f>('Cash Flow'!AP24)*$H$159*$J$159</f>
        <v>0</v>
      </c>
      <c r="AQ159" s="209">
        <f>('Cash Flow'!AQ24)*$H$159*$J$159</f>
        <v>0</v>
      </c>
      <c r="AR159" s="209">
        <f>('Cash Flow'!AR24)*$H$159*$J$159</f>
        <v>0</v>
      </c>
      <c r="AS159" s="209">
        <f>('Cash Flow'!AS24)*$H$159*$J$159</f>
        <v>0</v>
      </c>
      <c r="AT159" s="209">
        <f>('Cash Flow'!AT24)*$H$159*$J$159</f>
        <v>0</v>
      </c>
      <c r="AU159" s="209">
        <f>('Cash Flow'!AU24)*$H$159*$J$159</f>
        <v>0</v>
      </c>
      <c r="AV159" s="209">
        <f>('Cash Flow'!AV24)*$H$159*$J$159</f>
        <v>0</v>
      </c>
      <c r="AW159" s="209">
        <f>('Cash Flow'!AW24)*$H$159*$J$159</f>
        <v>0</v>
      </c>
      <c r="AX159" s="209">
        <f>('Cash Flow'!AX24)*$H$159*$J$159</f>
        <v>0</v>
      </c>
      <c r="AY159" s="209">
        <f>('Cash Flow'!AY24)*$H$159*$J$159</f>
        <v>0</v>
      </c>
      <c r="AZ159" s="209">
        <f>('Cash Flow'!AZ24)*$H$159*$J$159</f>
        <v>0</v>
      </c>
      <c r="BA159" s="209">
        <f>('Cash Flow'!BA24)*$H$159*$J$159</f>
        <v>90</v>
      </c>
      <c r="BB159" s="209">
        <f>('Cash Flow'!BB24)*$H$159*$J$159</f>
        <v>391</v>
      </c>
      <c r="BC159" s="209">
        <f>('Cash Flow'!BC24)*$H$159*$J$159</f>
        <v>0</v>
      </c>
      <c r="BD159" s="209">
        <f>('Cash Flow'!BD24)*$H$159*$J$159</f>
        <v>0</v>
      </c>
      <c r="BE159" s="210">
        <f>('Cash Flow'!BE24)*$H$159*$J$159</f>
        <v>0</v>
      </c>
      <c r="BF159" s="210">
        <f>('Cash Flow'!BF24)*$H$159*$J$159</f>
        <v>0</v>
      </c>
      <c r="BG159" s="210">
        <f>('Cash Flow'!BG24)*$H$159*$J$159</f>
        <v>0</v>
      </c>
      <c r="BH159" s="210">
        <f>('Cash Flow'!BH24)*$H$159*$J$159</f>
        <v>0</v>
      </c>
      <c r="BI159" s="210">
        <f>('Cash Flow'!BI24)*$H$159*$J$159</f>
        <v>0</v>
      </c>
      <c r="BJ159" s="210">
        <f>('Cash Flow'!BJ24)*$H$159*$J$159</f>
        <v>0</v>
      </c>
      <c r="BK159" s="210">
        <f>('Cash Flow'!BK24)*$H$159*$J$159</f>
        <v>0</v>
      </c>
      <c r="BL159" s="210">
        <f>('Cash Flow'!BL24)*$H$159*$J$159</f>
        <v>0</v>
      </c>
      <c r="BM159" s="210">
        <f>('Cash Flow'!BM24)*$H$159*$J$159</f>
        <v>0</v>
      </c>
      <c r="BN159" s="210">
        <f>('Cash Flow'!BN24)*$H$159*$J$159</f>
        <v>0</v>
      </c>
      <c r="BO159" s="210">
        <f>('Cash Flow'!BO24)*$H$159*$J$159</f>
        <v>0</v>
      </c>
      <c r="BP159" s="210">
        <f>('Cash Flow'!BP24)*$H$159*$J$159</f>
        <v>0</v>
      </c>
      <c r="BQ159" s="210">
        <f>('Cash Flow'!BQ24)*$H$159*$J$159</f>
        <v>0</v>
      </c>
      <c r="BR159" s="210">
        <f>('Cash Flow'!BR24)*$H$159*$J$159</f>
        <v>0</v>
      </c>
      <c r="BS159" s="210">
        <f>('Cash Flow'!BS24)*$H$159*$J$159</f>
        <v>0</v>
      </c>
      <c r="BT159" s="210">
        <f>('Cash Flow'!BT24)*$H$159*$J$159</f>
        <v>0</v>
      </c>
      <c r="BU159" s="93"/>
      <c r="BV159" s="93"/>
    </row>
    <row r="160" spans="1:74" ht="15" customHeight="1" outlineLevel="1">
      <c r="A160" s="34" t="s">
        <v>2441</v>
      </c>
      <c r="B160" s="34"/>
      <c r="C160" s="34"/>
      <c r="D160" s="34">
        <v>94</v>
      </c>
      <c r="E160" s="34">
        <v>1</v>
      </c>
      <c r="F160" s="34"/>
      <c r="G160" s="34"/>
      <c r="H160" s="34"/>
      <c r="I160" s="34"/>
      <c r="J160" s="34">
        <v>1</v>
      </c>
      <c r="K160" s="34"/>
      <c r="L160" s="34">
        <v>110</v>
      </c>
      <c r="M160" s="34"/>
      <c r="N160" s="34" t="s">
        <v>2442</v>
      </c>
      <c r="O160" s="34" t="s">
        <v>2443</v>
      </c>
      <c r="P160" s="34"/>
      <c r="Q160" s="34"/>
      <c r="R160" s="34">
        <v>3</v>
      </c>
      <c r="S160" s="34"/>
      <c r="T160" s="34"/>
      <c r="U160" s="34"/>
      <c r="V160" s="34" t="s">
        <v>153</v>
      </c>
      <c r="W160" s="34" t="s">
        <v>154</v>
      </c>
      <c r="X160" s="34" t="s">
        <v>179</v>
      </c>
      <c r="Y160" s="34" t="s">
        <v>1865</v>
      </c>
      <c r="Z160" s="34" t="s">
        <v>156</v>
      </c>
      <c r="AA160" s="34" t="s">
        <v>2444</v>
      </c>
      <c r="AB160" s="209"/>
      <c r="AC160" s="209"/>
      <c r="AD160" s="209"/>
      <c r="AE160" s="209"/>
      <c r="AF160" s="209"/>
      <c r="AG160" s="209"/>
      <c r="AH160" s="209"/>
      <c r="AI160" s="209"/>
      <c r="AJ160" s="209"/>
      <c r="AK160" s="209"/>
      <c r="AL160" s="209"/>
      <c r="AM160" s="209"/>
      <c r="AN160" s="209"/>
      <c r="AO160" s="209"/>
      <c r="AP160" s="209"/>
      <c r="AQ160" s="209"/>
      <c r="AR160" s="209"/>
      <c r="AS160" s="209"/>
      <c r="AT160" s="209"/>
      <c r="AU160" s="209"/>
      <c r="AV160" s="209"/>
      <c r="AW160" s="209"/>
      <c r="AX160" s="209"/>
      <c r="AY160" s="209"/>
      <c r="AZ160" s="209"/>
      <c r="BA160" s="209"/>
      <c r="BB160" s="210"/>
      <c r="BC160" s="210"/>
      <c r="BD160" s="210"/>
      <c r="BE160" s="210"/>
      <c r="BF160" s="210"/>
      <c r="BG160" s="210"/>
      <c r="BH160" s="210"/>
      <c r="BI160" s="210"/>
      <c r="BJ160" s="210"/>
      <c r="BK160" s="210"/>
      <c r="BL160" s="210"/>
      <c r="BM160" s="210"/>
      <c r="BN160" s="210"/>
      <c r="BO160" s="210"/>
      <c r="BP160" s="210"/>
      <c r="BQ160" s="210"/>
      <c r="BR160" s="210"/>
      <c r="BS160" s="210"/>
      <c r="BT160" s="210"/>
      <c r="BU160" s="93"/>
      <c r="BV160" s="93"/>
    </row>
    <row r="161" spans="1:76" ht="15" customHeight="1" outlineLevel="1">
      <c r="A161" s="34" t="s">
        <v>2445</v>
      </c>
      <c r="B161" s="34"/>
      <c r="C161" s="34"/>
      <c r="D161" s="34">
        <v>94</v>
      </c>
      <c r="E161" s="34">
        <v>1</v>
      </c>
      <c r="F161" s="34"/>
      <c r="G161" s="34"/>
      <c r="H161" s="34"/>
      <c r="I161" s="34"/>
      <c r="J161" s="34">
        <v>1</v>
      </c>
      <c r="K161" s="34"/>
      <c r="L161" s="34">
        <v>219</v>
      </c>
      <c r="M161" s="34"/>
      <c r="N161" s="34" t="s">
        <v>2446</v>
      </c>
      <c r="O161" s="34" t="s">
        <v>2447</v>
      </c>
      <c r="P161" s="34"/>
      <c r="Q161" s="34"/>
      <c r="R161" s="34">
        <v>3</v>
      </c>
      <c r="S161" s="34"/>
      <c r="T161" s="34"/>
      <c r="U161" s="34"/>
      <c r="V161" s="34" t="s">
        <v>153</v>
      </c>
      <c r="W161" s="34" t="s">
        <v>154</v>
      </c>
      <c r="X161" s="34" t="s">
        <v>179</v>
      </c>
      <c r="Y161" s="34" t="s">
        <v>1865</v>
      </c>
      <c r="Z161" s="34" t="s">
        <v>156</v>
      </c>
      <c r="AA161" s="34" t="s">
        <v>2448</v>
      </c>
      <c r="AB161" s="209"/>
      <c r="AC161" s="209"/>
      <c r="AD161" s="209"/>
      <c r="AE161" s="209"/>
      <c r="AF161" s="209"/>
      <c r="AG161" s="209"/>
      <c r="AH161" s="209"/>
      <c r="AI161" s="209"/>
      <c r="AJ161" s="209"/>
      <c r="AK161" s="209"/>
      <c r="AL161" s="209"/>
      <c r="AM161" s="209"/>
      <c r="AN161" s="209"/>
      <c r="AO161" s="209"/>
      <c r="AP161" s="209"/>
      <c r="AQ161" s="209"/>
      <c r="AR161" s="209"/>
      <c r="AS161" s="209"/>
      <c r="AT161" s="209"/>
      <c r="AU161" s="209"/>
      <c r="AV161" s="209"/>
      <c r="AW161" s="209"/>
      <c r="AX161" s="209"/>
      <c r="AY161" s="209"/>
      <c r="AZ161" s="209"/>
      <c r="BA161" s="209"/>
      <c r="BB161" s="210"/>
      <c r="BC161" s="210"/>
      <c r="BD161" s="210"/>
      <c r="BE161" s="210"/>
      <c r="BF161" s="210"/>
      <c r="BG161" s="210"/>
      <c r="BH161" s="210"/>
      <c r="BI161" s="210"/>
      <c r="BJ161" s="210"/>
      <c r="BK161" s="210"/>
      <c r="BL161" s="210"/>
      <c r="BM161" s="210"/>
      <c r="BN161" s="210"/>
      <c r="BO161" s="210"/>
      <c r="BP161" s="210"/>
      <c r="BQ161" s="210"/>
      <c r="BR161" s="210"/>
      <c r="BS161" s="210"/>
      <c r="BT161" s="210"/>
      <c r="BU161" s="93"/>
      <c r="BV161" s="93"/>
    </row>
    <row r="162" spans="1:76" ht="15" customHeight="1" outlineLevel="1">
      <c r="A162" s="34" t="s">
        <v>2449</v>
      </c>
      <c r="B162" s="34"/>
      <c r="C162" s="34"/>
      <c r="D162" s="34">
        <v>94</v>
      </c>
      <c r="E162" s="34">
        <v>1</v>
      </c>
      <c r="F162" s="34"/>
      <c r="G162" s="34"/>
      <c r="H162" s="34">
        <v>1</v>
      </c>
      <c r="I162" s="34"/>
      <c r="J162" s="34">
        <v>1</v>
      </c>
      <c r="K162" s="34"/>
      <c r="L162" s="34">
        <v>111</v>
      </c>
      <c r="M162" s="34"/>
      <c r="N162" s="34" t="s">
        <v>2450</v>
      </c>
      <c r="O162" s="34" t="s">
        <v>2451</v>
      </c>
      <c r="P162" s="34"/>
      <c r="Q162" s="34"/>
      <c r="R162" s="34">
        <v>3</v>
      </c>
      <c r="S162" s="34"/>
      <c r="T162" s="34"/>
      <c r="U162" s="34"/>
      <c r="V162" s="34" t="s">
        <v>153</v>
      </c>
      <c r="W162" s="34" t="s">
        <v>154</v>
      </c>
      <c r="X162" s="34" t="s">
        <v>179</v>
      </c>
      <c r="Y162" s="34" t="s">
        <v>1865</v>
      </c>
      <c r="Z162" s="34" t="s">
        <v>156</v>
      </c>
      <c r="AA162" s="34" t="s">
        <v>2452</v>
      </c>
      <c r="AB162" s="209">
        <f>('Cash Flow'!AB26)*$H$162*$J$162</f>
        <v>89</v>
      </c>
      <c r="AC162" s="209">
        <f>('Cash Flow'!AC26)*$H$162*$J$162</f>
        <v>223</v>
      </c>
      <c r="AD162" s="209">
        <f>('Cash Flow'!AD26)*$H$162*$J$162</f>
        <v>0</v>
      </c>
      <c r="AE162" s="209">
        <f>('Cash Flow'!AE26)*$H$162*$J$162</f>
        <v>0</v>
      </c>
      <c r="AF162" s="209">
        <f>('Cash Flow'!AF26)*$H$162*$J$162</f>
        <v>0</v>
      </c>
      <c r="AG162" s="209">
        <f>('Cash Flow'!AG26)*$H$162*$J$162</f>
        <v>0</v>
      </c>
      <c r="AH162" s="209">
        <f>('Cash Flow'!AH26)*$H$162*$J$162</f>
        <v>0</v>
      </c>
      <c r="AI162" s="209">
        <f>('Cash Flow'!AI26)*$H$162*$J$162</f>
        <v>0</v>
      </c>
      <c r="AJ162" s="209">
        <f>('Cash Flow'!AJ26)*$H$162*$J$162</f>
        <v>0</v>
      </c>
      <c r="AK162" s="209">
        <f>('Cash Flow'!AK26)*$H$162*$J$162</f>
        <v>0</v>
      </c>
      <c r="AL162" s="209">
        <f>('Cash Flow'!AL26)*$H$162*$J$162</f>
        <v>0</v>
      </c>
      <c r="AM162" s="209">
        <f>('Cash Flow'!AM26)*$H$162*$J$162</f>
        <v>0</v>
      </c>
      <c r="AN162" s="209">
        <f>('Cash Flow'!AN26)*$H$162*$J$162</f>
        <v>0</v>
      </c>
      <c r="AO162" s="209">
        <f>('Cash Flow'!AO26)*$H$162*$J$162</f>
        <v>0</v>
      </c>
      <c r="AP162" s="209">
        <f>('Cash Flow'!AP26)*$H$162*$J$162</f>
        <v>0</v>
      </c>
      <c r="AQ162" s="209">
        <f>('Cash Flow'!AQ26)*$H$162*$J$162</f>
        <v>0</v>
      </c>
      <c r="AR162" s="209">
        <f>('Cash Flow'!AR26)*$H$162*$J$162</f>
        <v>0</v>
      </c>
      <c r="AS162" s="209">
        <f>('Cash Flow'!AS26)*$H$162*$J$162</f>
        <v>0</v>
      </c>
      <c r="AT162" s="209">
        <f>('Cash Flow'!AT26)*$H$162*$J$162</f>
        <v>0</v>
      </c>
      <c r="AU162" s="209">
        <f>('Cash Flow'!AU26)*$H$162*$J$162</f>
        <v>0</v>
      </c>
      <c r="AV162" s="209">
        <f>('Cash Flow'!AV26)*$H$162*$J$162</f>
        <v>0</v>
      </c>
      <c r="AW162" s="209">
        <f>('Cash Flow'!AW26)*$H$162*$J$162</f>
        <v>0</v>
      </c>
      <c r="AX162" s="209">
        <f>('Cash Flow'!AX26)*$H$162*$J$162</f>
        <v>0</v>
      </c>
      <c r="AY162" s="209">
        <f>('Cash Flow'!AY26)*$H$162*$J$162</f>
        <v>0</v>
      </c>
      <c r="AZ162" s="209">
        <f>('Cash Flow'!AZ26)*$H$162*$J$162</f>
        <v>0</v>
      </c>
      <c r="BA162" s="209">
        <f>('Cash Flow'!BA26)*$H$162*$J$162</f>
        <v>89</v>
      </c>
      <c r="BB162" s="209">
        <f>('Cash Flow'!BB26)*$H$162*$J$162</f>
        <v>312</v>
      </c>
      <c r="BC162" s="209">
        <f>('Cash Flow'!BC26)*$H$162*$J$162</f>
        <v>0</v>
      </c>
      <c r="BD162" s="209">
        <f>('Cash Flow'!BD26)*$H$162*$J$162</f>
        <v>0</v>
      </c>
      <c r="BE162" s="210">
        <f>('Cash Flow'!BE26)*$H$162*$J$162</f>
        <v>0</v>
      </c>
      <c r="BF162" s="210">
        <f>('Cash Flow'!BF26)*$H$162*$J$162</f>
        <v>0</v>
      </c>
      <c r="BG162" s="210">
        <f>('Cash Flow'!BG26)*$H$162*$J$162</f>
        <v>0</v>
      </c>
      <c r="BH162" s="210">
        <f>('Cash Flow'!BH26)*$H$162*$J$162</f>
        <v>0</v>
      </c>
      <c r="BI162" s="210">
        <f>('Cash Flow'!BI26)*$H$162*$J$162</f>
        <v>0</v>
      </c>
      <c r="BJ162" s="210">
        <f>('Cash Flow'!BJ26)*$H$162*$J$162</f>
        <v>0</v>
      </c>
      <c r="BK162" s="210">
        <f>('Cash Flow'!BK26)*$H$162*$J$162</f>
        <v>0</v>
      </c>
      <c r="BL162" s="210">
        <f>('Cash Flow'!BL26)*$H$162*$J$162</f>
        <v>0</v>
      </c>
      <c r="BM162" s="210">
        <f>('Cash Flow'!BM26)*$H$162*$J$162</f>
        <v>0</v>
      </c>
      <c r="BN162" s="210">
        <f>('Cash Flow'!BN26)*$H$162*$J$162</f>
        <v>0</v>
      </c>
      <c r="BO162" s="210">
        <f>('Cash Flow'!BO26)*$H$162*$J$162</f>
        <v>0</v>
      </c>
      <c r="BP162" s="210">
        <f>('Cash Flow'!BP26)*$H$162*$J$162</f>
        <v>0</v>
      </c>
      <c r="BQ162" s="210">
        <f>('Cash Flow'!BQ26)*$H$162*$J$162</f>
        <v>0</v>
      </c>
      <c r="BR162" s="210">
        <f>('Cash Flow'!BR26)*$H$162*$J$162</f>
        <v>0</v>
      </c>
      <c r="BS162" s="210">
        <f>('Cash Flow'!BS26)*$H$162*$J$162</f>
        <v>0</v>
      </c>
      <c r="BT162" s="210">
        <f>('Cash Flow'!BT26)*$H$162*$J$162</f>
        <v>0</v>
      </c>
      <c r="BU162" s="209">
        <f>('Cash Flow'!BU26)*$H$162*$J$162</f>
        <v>0</v>
      </c>
      <c r="BV162" s="209">
        <f>('Cash Flow'!BV26)*$H$162*$J$162</f>
        <v>0</v>
      </c>
    </row>
    <row r="163" spans="1:76" ht="15" customHeight="1" outlineLevel="1">
      <c r="A163" s="39" t="s">
        <v>2453</v>
      </c>
      <c r="B163" s="39"/>
      <c r="C163" s="39"/>
      <c r="D163" s="39">
        <v>94</v>
      </c>
      <c r="E163" s="39">
        <v>1</v>
      </c>
      <c r="F163" s="39"/>
      <c r="G163" s="39"/>
      <c r="H163" s="39"/>
      <c r="I163" s="39"/>
      <c r="J163" s="39">
        <v>1</v>
      </c>
      <c r="K163" s="39"/>
      <c r="L163" s="39">
        <v>95</v>
      </c>
      <c r="M163" s="39"/>
      <c r="N163" s="39" t="s">
        <v>2454</v>
      </c>
      <c r="O163" s="39" t="s">
        <v>2455</v>
      </c>
      <c r="P163" s="39"/>
      <c r="Q163" s="39"/>
      <c r="R163" s="39">
        <v>3</v>
      </c>
      <c r="S163" s="39"/>
      <c r="T163" s="39"/>
      <c r="U163" s="39"/>
      <c r="V163" s="39" t="s">
        <v>153</v>
      </c>
      <c r="W163" s="39" t="s">
        <v>154</v>
      </c>
      <c r="X163" s="39" t="s">
        <v>179</v>
      </c>
      <c r="Y163" s="39" t="s">
        <v>1865</v>
      </c>
      <c r="Z163" s="39" t="s">
        <v>156</v>
      </c>
      <c r="AA163" s="39" t="s">
        <v>2456</v>
      </c>
      <c r="AB163" s="211">
        <f t="shared" ref="AB163:BV163" si="30">AB164+AB165+AB166+AB167+AB168+AB169+AB170+AB171+AB172+AB173+AB174+AB175</f>
        <v>1777</v>
      </c>
      <c r="AC163" s="211">
        <f t="shared" si="30"/>
        <v>-1987</v>
      </c>
      <c r="AD163" s="211">
        <f t="shared" si="30"/>
        <v>0</v>
      </c>
      <c r="AE163" s="211">
        <f t="shared" si="30"/>
        <v>0</v>
      </c>
      <c r="AF163" s="211">
        <f t="shared" si="30"/>
        <v>0</v>
      </c>
      <c r="AG163" s="211">
        <f t="shared" si="30"/>
        <v>0</v>
      </c>
      <c r="AH163" s="211">
        <f t="shared" si="30"/>
        <v>0</v>
      </c>
      <c r="AI163" s="211">
        <f t="shared" si="30"/>
        <v>0</v>
      </c>
      <c r="AJ163" s="211">
        <f t="shared" si="30"/>
        <v>0</v>
      </c>
      <c r="AK163" s="211">
        <f t="shared" si="30"/>
        <v>0</v>
      </c>
      <c r="AL163" s="211">
        <f t="shared" si="30"/>
        <v>0</v>
      </c>
      <c r="AM163" s="211">
        <f t="shared" si="30"/>
        <v>0</v>
      </c>
      <c r="AN163" s="211">
        <f t="shared" si="30"/>
        <v>0</v>
      </c>
      <c r="AO163" s="211">
        <f t="shared" si="30"/>
        <v>0</v>
      </c>
      <c r="AP163" s="211">
        <f t="shared" si="30"/>
        <v>0</v>
      </c>
      <c r="AQ163" s="211">
        <f t="shared" si="30"/>
        <v>0</v>
      </c>
      <c r="AR163" s="211">
        <f t="shared" si="30"/>
        <v>0</v>
      </c>
      <c r="AS163" s="211">
        <f t="shared" si="30"/>
        <v>0</v>
      </c>
      <c r="AT163" s="211">
        <f t="shared" si="30"/>
        <v>0</v>
      </c>
      <c r="AU163" s="211">
        <f t="shared" si="30"/>
        <v>0</v>
      </c>
      <c r="AV163" s="211">
        <f t="shared" si="30"/>
        <v>0</v>
      </c>
      <c r="AW163" s="211">
        <f t="shared" si="30"/>
        <v>0</v>
      </c>
      <c r="AX163" s="211">
        <f t="shared" si="30"/>
        <v>0</v>
      </c>
      <c r="AY163" s="211">
        <f t="shared" si="30"/>
        <v>0</v>
      </c>
      <c r="AZ163" s="211">
        <f t="shared" si="30"/>
        <v>0</v>
      </c>
      <c r="BA163" s="211">
        <f t="shared" si="30"/>
        <v>1777</v>
      </c>
      <c r="BB163" s="211">
        <f t="shared" si="30"/>
        <v>-210</v>
      </c>
      <c r="BC163" s="211">
        <f t="shared" si="30"/>
        <v>0</v>
      </c>
      <c r="BD163" s="211">
        <f t="shared" si="30"/>
        <v>0</v>
      </c>
      <c r="BE163" s="212">
        <f t="shared" si="30"/>
        <v>0</v>
      </c>
      <c r="BF163" s="212">
        <f t="shared" si="30"/>
        <v>0</v>
      </c>
      <c r="BG163" s="212">
        <f t="shared" si="30"/>
        <v>0</v>
      </c>
      <c r="BH163" s="212">
        <f t="shared" si="30"/>
        <v>0</v>
      </c>
      <c r="BI163" s="212">
        <f t="shared" si="30"/>
        <v>0</v>
      </c>
      <c r="BJ163" s="212">
        <f t="shared" si="30"/>
        <v>0</v>
      </c>
      <c r="BK163" s="212">
        <f t="shared" si="30"/>
        <v>0</v>
      </c>
      <c r="BL163" s="212">
        <f t="shared" si="30"/>
        <v>0</v>
      </c>
      <c r="BM163" s="212">
        <f t="shared" si="30"/>
        <v>0</v>
      </c>
      <c r="BN163" s="212">
        <f t="shared" si="30"/>
        <v>0</v>
      </c>
      <c r="BO163" s="212">
        <f t="shared" si="30"/>
        <v>0</v>
      </c>
      <c r="BP163" s="212">
        <f t="shared" si="30"/>
        <v>0</v>
      </c>
      <c r="BQ163" s="212">
        <f t="shared" si="30"/>
        <v>0</v>
      </c>
      <c r="BR163" s="212">
        <f t="shared" si="30"/>
        <v>0</v>
      </c>
      <c r="BS163" s="212">
        <f t="shared" si="30"/>
        <v>0</v>
      </c>
      <c r="BT163" s="212">
        <f t="shared" si="30"/>
        <v>0</v>
      </c>
      <c r="BU163" s="211">
        <f t="shared" si="30"/>
        <v>0</v>
      </c>
      <c r="BV163" s="211">
        <f t="shared" si="30"/>
        <v>0</v>
      </c>
    </row>
    <row r="164" spans="1:76" ht="15" customHeight="1" outlineLevel="1">
      <c r="A164" s="34" t="s">
        <v>2457</v>
      </c>
      <c r="B164" s="34"/>
      <c r="C164" s="34"/>
      <c r="D164" s="34">
        <v>95</v>
      </c>
      <c r="E164" s="34">
        <v>1</v>
      </c>
      <c r="F164" s="34"/>
      <c r="G164" s="34"/>
      <c r="H164" s="34">
        <v>1</v>
      </c>
      <c r="I164" s="34"/>
      <c r="J164" s="34">
        <v>1</v>
      </c>
      <c r="K164" s="34"/>
      <c r="L164" s="34">
        <v>112</v>
      </c>
      <c r="M164" s="34"/>
      <c r="N164" s="34" t="s">
        <v>2458</v>
      </c>
      <c r="O164" s="34" t="s">
        <v>2459</v>
      </c>
      <c r="P164" s="34"/>
      <c r="Q164" s="34"/>
      <c r="R164" s="34">
        <v>3</v>
      </c>
      <c r="S164" s="34"/>
      <c r="T164" s="34"/>
      <c r="U164" s="34"/>
      <c r="V164" s="34" t="s">
        <v>153</v>
      </c>
      <c r="W164" s="34" t="s">
        <v>154</v>
      </c>
      <c r="X164" s="34" t="s">
        <v>179</v>
      </c>
      <c r="Y164" s="34" t="s">
        <v>1865</v>
      </c>
      <c r="Z164" s="34" t="s">
        <v>156</v>
      </c>
      <c r="AA164" s="34" t="s">
        <v>2460</v>
      </c>
      <c r="AB164" s="209">
        <f>('Cash Flow'!AB28+'Cash Flow'!AB29+'Cash Flow'!AB30)*$H$164*$J$164</f>
        <v>-1630</v>
      </c>
      <c r="AC164" s="209">
        <f>('Cash Flow'!AC28+'Cash Flow'!AC29+'Cash Flow'!AC30)*$H$164*$J$164</f>
        <v>-5782</v>
      </c>
      <c r="AD164" s="209">
        <f>('Cash Flow'!AD28+'Cash Flow'!AD29+'Cash Flow'!AD30)*$H$164*$J$164</f>
        <v>0</v>
      </c>
      <c r="AE164" s="209">
        <f>('Cash Flow'!AE28+'Cash Flow'!AE29+'Cash Flow'!AE30)*$H$164*$J$164</f>
        <v>0</v>
      </c>
      <c r="AF164" s="209">
        <f>('Cash Flow'!AF28+'Cash Flow'!AF29+'Cash Flow'!AF30)*$H$164*$J$164</f>
        <v>0</v>
      </c>
      <c r="AG164" s="209">
        <f>('Cash Flow'!AG28+'Cash Flow'!AG29+'Cash Flow'!AG30)*$H$164*$J$164</f>
        <v>0</v>
      </c>
      <c r="AH164" s="209">
        <f>('Cash Flow'!AH28+'Cash Flow'!AH29+'Cash Flow'!AH30)*$H$164*$J$164</f>
        <v>0</v>
      </c>
      <c r="AI164" s="209">
        <f>('Cash Flow'!AI28+'Cash Flow'!AI29+'Cash Flow'!AI30)*$H$164*$J$164</f>
        <v>0</v>
      </c>
      <c r="AJ164" s="209">
        <f>('Cash Flow'!AJ28+'Cash Flow'!AJ29+'Cash Flow'!AJ30)*$H$164*$J$164</f>
        <v>0</v>
      </c>
      <c r="AK164" s="209">
        <f>('Cash Flow'!AK28+'Cash Flow'!AK29+'Cash Flow'!AK30)*$H$164*$J$164</f>
        <v>0</v>
      </c>
      <c r="AL164" s="209">
        <f>('Cash Flow'!AL28+'Cash Flow'!AL29+'Cash Flow'!AL30)*$H$164*$J$164</f>
        <v>0</v>
      </c>
      <c r="AM164" s="209">
        <f>('Cash Flow'!AM28+'Cash Flow'!AM29+'Cash Flow'!AM30)*$H$164*$J$164</f>
        <v>0</v>
      </c>
      <c r="AN164" s="209">
        <f>('Cash Flow'!AN28+'Cash Flow'!AN29+'Cash Flow'!AN30)*$H$164*$J$164</f>
        <v>0</v>
      </c>
      <c r="AO164" s="209">
        <f>('Cash Flow'!AO28+'Cash Flow'!AO29+'Cash Flow'!AO30)*$H$164*$J$164</f>
        <v>0</v>
      </c>
      <c r="AP164" s="209">
        <f>('Cash Flow'!AP28+'Cash Flow'!AP29+'Cash Flow'!AP30)*$H$164*$J$164</f>
        <v>0</v>
      </c>
      <c r="AQ164" s="209">
        <f>('Cash Flow'!AQ28+'Cash Flow'!AQ29+'Cash Flow'!AQ30)*$H$164*$J$164</f>
        <v>0</v>
      </c>
      <c r="AR164" s="209">
        <f>('Cash Flow'!AR28+'Cash Flow'!AR29+'Cash Flow'!AR30)*$H$164*$J$164</f>
        <v>0</v>
      </c>
      <c r="AS164" s="209">
        <f>('Cash Flow'!AS28+'Cash Flow'!AS29+'Cash Flow'!AS30)*$H$164*$J$164</f>
        <v>0</v>
      </c>
      <c r="AT164" s="209">
        <f>('Cash Flow'!AT28+'Cash Flow'!AT29+'Cash Flow'!AT30)*$H$164*$J$164</f>
        <v>0</v>
      </c>
      <c r="AU164" s="209">
        <f>('Cash Flow'!AU28+'Cash Flow'!AU29+'Cash Flow'!AU30)*$H$164*$J$164</f>
        <v>0</v>
      </c>
      <c r="AV164" s="209">
        <f>('Cash Flow'!AV28+'Cash Flow'!AV29+'Cash Flow'!AV30)*$H$164*$J$164</f>
        <v>0</v>
      </c>
      <c r="AW164" s="209">
        <f>('Cash Flow'!AW28+'Cash Flow'!AW29+'Cash Flow'!AW30)*$H$164*$J$164</f>
        <v>0</v>
      </c>
      <c r="AX164" s="209">
        <f>('Cash Flow'!AX28+'Cash Flow'!AX29+'Cash Flow'!AX30)*$H$164*$J$164</f>
        <v>0</v>
      </c>
      <c r="AY164" s="209">
        <f>('Cash Flow'!AY28+'Cash Flow'!AY29+'Cash Flow'!AY30)*$H$164*$J$164</f>
        <v>0</v>
      </c>
      <c r="AZ164" s="209">
        <f>('Cash Flow'!AZ28+'Cash Flow'!AZ29+'Cash Flow'!AZ30)*$H$164*$J$164</f>
        <v>0</v>
      </c>
      <c r="BA164" s="209">
        <f>('Cash Flow'!BA28+'Cash Flow'!BA29+'Cash Flow'!BA30)*$H$164*$J$164</f>
        <v>-1630</v>
      </c>
      <c r="BB164" s="209">
        <f>('Cash Flow'!BB28+'Cash Flow'!BB29+'Cash Flow'!BB30)*$H$164*$J$164</f>
        <v>-7412</v>
      </c>
      <c r="BC164" s="209">
        <f>('Cash Flow'!BC28+'Cash Flow'!BC29+'Cash Flow'!BC30)*$H$164*$J$164</f>
        <v>0</v>
      </c>
      <c r="BD164" s="209">
        <f>('Cash Flow'!BD28+'Cash Flow'!BD29+'Cash Flow'!BD30)*$H$164*$J$164</f>
        <v>0</v>
      </c>
      <c r="BE164" s="210">
        <f>('Cash Flow'!BE28+'Cash Flow'!BE29+'Cash Flow'!BE30)*$H$164*$J$164</f>
        <v>0</v>
      </c>
      <c r="BF164" s="210">
        <f>('Cash Flow'!BF28+'Cash Flow'!BF29+'Cash Flow'!BF30)*$H$164*$J$164</f>
        <v>0</v>
      </c>
      <c r="BG164" s="210">
        <f>('Cash Flow'!BG28+'Cash Flow'!BG29+'Cash Flow'!BG30)*$H$164*$J$164</f>
        <v>0</v>
      </c>
      <c r="BH164" s="210">
        <f>('Cash Flow'!BH28+'Cash Flow'!BH29+'Cash Flow'!BH30)*$H$164*$J$164</f>
        <v>0</v>
      </c>
      <c r="BI164" s="210">
        <f>('Cash Flow'!BI28+'Cash Flow'!BI29+'Cash Flow'!BI30)*$H$164*$J$164</f>
        <v>0</v>
      </c>
      <c r="BJ164" s="210">
        <f>('Cash Flow'!BJ28+'Cash Flow'!BJ29+'Cash Flow'!BJ30)*$H$164*$J$164</f>
        <v>0</v>
      </c>
      <c r="BK164" s="210">
        <f>('Cash Flow'!BK28+'Cash Flow'!BK29+'Cash Flow'!BK30)*$H$164*$J$164</f>
        <v>0</v>
      </c>
      <c r="BL164" s="210">
        <f>('Cash Flow'!BL28+'Cash Flow'!BL29+'Cash Flow'!BL30)*$H$164*$J$164</f>
        <v>0</v>
      </c>
      <c r="BM164" s="210">
        <f>('Cash Flow'!BM28+'Cash Flow'!BM29+'Cash Flow'!BM30)*$H$164*$J$164</f>
        <v>0</v>
      </c>
      <c r="BN164" s="210">
        <f>('Cash Flow'!BN28+'Cash Flow'!BN29+'Cash Flow'!BN30)*$H$164*$J$164</f>
        <v>0</v>
      </c>
      <c r="BO164" s="210">
        <f>('Cash Flow'!BO28+'Cash Flow'!BO29+'Cash Flow'!BO30)*$H$164*$J$164</f>
        <v>0</v>
      </c>
      <c r="BP164" s="210">
        <f>('Cash Flow'!BP28+'Cash Flow'!BP29+'Cash Flow'!BP30)*$H$164*$J$164</f>
        <v>0</v>
      </c>
      <c r="BQ164" s="210">
        <f>('Cash Flow'!BQ28+'Cash Flow'!BQ29+'Cash Flow'!BQ30)*$H$164*$J$164</f>
        <v>0</v>
      </c>
      <c r="BR164" s="210">
        <f>('Cash Flow'!BR28+'Cash Flow'!BR29+'Cash Flow'!BR30)*$H$164*$J$164</f>
        <v>0</v>
      </c>
      <c r="BS164" s="210">
        <f>('Cash Flow'!BS28+'Cash Flow'!BS29+'Cash Flow'!BS30)*$H$164*$J$164</f>
        <v>0</v>
      </c>
      <c r="BT164" s="210">
        <f>('Cash Flow'!BT28+'Cash Flow'!BT29+'Cash Flow'!BT30)*$H$164*$J$164</f>
        <v>0</v>
      </c>
      <c r="BU164" s="209">
        <f>('Cash Flow'!BU28+'Cash Flow'!BU29+'Cash Flow'!BU30)*$H$164*$J$164</f>
        <v>0</v>
      </c>
      <c r="BV164" s="209">
        <f>('Cash Flow'!BV28+'Cash Flow'!BV29+'Cash Flow'!BV30)*$H$164*$J$164</f>
        <v>0</v>
      </c>
    </row>
    <row r="165" spans="1:76" ht="15" customHeight="1" outlineLevel="1">
      <c r="A165" s="34" t="s">
        <v>2461</v>
      </c>
      <c r="B165" s="34"/>
      <c r="C165" s="34"/>
      <c r="D165" s="34">
        <v>95</v>
      </c>
      <c r="E165" s="34">
        <v>1</v>
      </c>
      <c r="F165" s="34"/>
      <c r="G165" s="34"/>
      <c r="H165" s="34"/>
      <c r="I165" s="34"/>
      <c r="J165" s="34">
        <v>1</v>
      </c>
      <c r="K165" s="34"/>
      <c r="L165" s="34">
        <v>113</v>
      </c>
      <c r="M165" s="34"/>
      <c r="N165" s="34" t="s">
        <v>2090</v>
      </c>
      <c r="O165" s="34" t="s">
        <v>2462</v>
      </c>
      <c r="P165" s="34"/>
      <c r="Q165" s="34"/>
      <c r="R165" s="34">
        <v>3</v>
      </c>
      <c r="S165" s="34"/>
      <c r="T165" s="34"/>
      <c r="U165" s="34"/>
      <c r="V165" s="34" t="s">
        <v>153</v>
      </c>
      <c r="W165" s="34" t="s">
        <v>154</v>
      </c>
      <c r="X165" s="34" t="s">
        <v>179</v>
      </c>
      <c r="Y165" s="34" t="s">
        <v>1865</v>
      </c>
      <c r="Z165" s="34" t="s">
        <v>156</v>
      </c>
      <c r="AA165" s="34" t="s">
        <v>2463</v>
      </c>
      <c r="AB165" s="209"/>
      <c r="AC165" s="209"/>
      <c r="AD165" s="209"/>
      <c r="AE165" s="209"/>
      <c r="AF165" s="209"/>
      <c r="AG165" s="209"/>
      <c r="AH165" s="209"/>
      <c r="AI165" s="209"/>
      <c r="AJ165" s="209"/>
      <c r="AK165" s="209"/>
      <c r="AL165" s="209"/>
      <c r="AM165" s="209"/>
      <c r="AN165" s="209"/>
      <c r="AO165" s="209"/>
      <c r="AP165" s="209"/>
      <c r="AQ165" s="209"/>
      <c r="AR165" s="209"/>
      <c r="AS165" s="209"/>
      <c r="AT165" s="209"/>
      <c r="AU165" s="209"/>
      <c r="AV165" s="209"/>
      <c r="AW165" s="209"/>
      <c r="AX165" s="209"/>
      <c r="AY165" s="209"/>
      <c r="AZ165" s="209"/>
      <c r="BA165" s="209"/>
      <c r="BB165" s="210"/>
      <c r="BC165" s="210"/>
      <c r="BD165" s="210"/>
      <c r="BE165" s="210"/>
      <c r="BF165" s="210"/>
      <c r="BG165" s="210"/>
      <c r="BH165" s="210"/>
      <c r="BI165" s="210"/>
      <c r="BJ165" s="210"/>
      <c r="BK165" s="210"/>
      <c r="BL165" s="210"/>
      <c r="BM165" s="210"/>
      <c r="BN165" s="210"/>
      <c r="BO165" s="210"/>
      <c r="BP165" s="210"/>
      <c r="BQ165" s="210"/>
      <c r="BR165" s="210"/>
      <c r="BS165" s="210"/>
      <c r="BT165" s="210"/>
      <c r="BU165" s="93"/>
      <c r="BV165" s="93"/>
    </row>
    <row r="166" spans="1:76" ht="15" customHeight="1" outlineLevel="1">
      <c r="A166" s="34" t="s">
        <v>2464</v>
      </c>
      <c r="B166" s="34"/>
      <c r="C166" s="34"/>
      <c r="D166" s="34">
        <v>95</v>
      </c>
      <c r="E166" s="34">
        <v>1</v>
      </c>
      <c r="F166" s="34"/>
      <c r="G166" s="34"/>
      <c r="H166" s="34"/>
      <c r="I166" s="34"/>
      <c r="J166" s="34">
        <v>1</v>
      </c>
      <c r="K166" s="34"/>
      <c r="L166" s="34">
        <v>114</v>
      </c>
      <c r="M166" s="34"/>
      <c r="N166" s="34" t="s">
        <v>2465</v>
      </c>
      <c r="O166" s="34" t="s">
        <v>2466</v>
      </c>
      <c r="P166" s="34"/>
      <c r="Q166" s="34"/>
      <c r="R166" s="34">
        <v>3</v>
      </c>
      <c r="S166" s="34"/>
      <c r="T166" s="34"/>
      <c r="U166" s="34"/>
      <c r="V166" s="34" t="s">
        <v>153</v>
      </c>
      <c r="W166" s="34" t="s">
        <v>154</v>
      </c>
      <c r="X166" s="34" t="s">
        <v>179</v>
      </c>
      <c r="Y166" s="34" t="s">
        <v>1865</v>
      </c>
      <c r="Z166" s="34" t="s">
        <v>156</v>
      </c>
      <c r="AA166" s="34" t="s">
        <v>2467</v>
      </c>
      <c r="AB166" s="209"/>
      <c r="AC166" s="209"/>
      <c r="AD166" s="209"/>
      <c r="AE166" s="209"/>
      <c r="AF166" s="209"/>
      <c r="AG166" s="209"/>
      <c r="AH166" s="209"/>
      <c r="AI166" s="209"/>
      <c r="AJ166" s="209"/>
      <c r="AK166" s="209"/>
      <c r="AL166" s="209"/>
      <c r="AM166" s="209"/>
      <c r="AN166" s="209"/>
      <c r="AO166" s="209"/>
      <c r="AP166" s="209"/>
      <c r="AQ166" s="209"/>
      <c r="AR166" s="209"/>
      <c r="AS166" s="209"/>
      <c r="AT166" s="209"/>
      <c r="AU166" s="209"/>
      <c r="AV166" s="209"/>
      <c r="AW166" s="209"/>
      <c r="AX166" s="209"/>
      <c r="AY166" s="209"/>
      <c r="AZ166" s="209"/>
      <c r="BA166" s="209"/>
      <c r="BB166" s="210"/>
      <c r="BC166" s="210"/>
      <c r="BD166" s="210"/>
      <c r="BE166" s="210"/>
      <c r="BF166" s="210"/>
      <c r="BG166" s="210"/>
      <c r="BH166" s="210"/>
      <c r="BI166" s="210"/>
      <c r="BJ166" s="210"/>
      <c r="BK166" s="210"/>
      <c r="BL166" s="210"/>
      <c r="BM166" s="210"/>
      <c r="BN166" s="210"/>
      <c r="BO166" s="210"/>
      <c r="BP166" s="210"/>
      <c r="BQ166" s="210"/>
      <c r="BR166" s="210"/>
      <c r="BS166" s="210"/>
      <c r="BT166" s="210"/>
      <c r="BU166" s="93"/>
      <c r="BV166" s="93"/>
    </row>
    <row r="167" spans="1:76" ht="15" customHeight="1" outlineLevel="1">
      <c r="A167" s="34" t="s">
        <v>2468</v>
      </c>
      <c r="B167" s="34"/>
      <c r="C167" s="34"/>
      <c r="D167" s="34">
        <v>95</v>
      </c>
      <c r="E167" s="34">
        <v>1</v>
      </c>
      <c r="F167" s="34"/>
      <c r="G167" s="34"/>
      <c r="H167" s="34"/>
      <c r="I167" s="34"/>
      <c r="J167" s="34">
        <v>1</v>
      </c>
      <c r="K167" s="34"/>
      <c r="L167" s="34">
        <v>115</v>
      </c>
      <c r="M167" s="34"/>
      <c r="N167" s="34" t="s">
        <v>2469</v>
      </c>
      <c r="O167" s="34" t="s">
        <v>2470</v>
      </c>
      <c r="P167" s="34"/>
      <c r="Q167" s="34"/>
      <c r="R167" s="34">
        <v>3</v>
      </c>
      <c r="S167" s="34"/>
      <c r="T167" s="34"/>
      <c r="U167" s="34"/>
      <c r="V167" s="34" t="s">
        <v>153</v>
      </c>
      <c r="W167" s="34" t="s">
        <v>154</v>
      </c>
      <c r="X167" s="34" t="s">
        <v>179</v>
      </c>
      <c r="Y167" s="34" t="s">
        <v>1865</v>
      </c>
      <c r="Z167" s="34" t="s">
        <v>156</v>
      </c>
      <c r="AA167" s="34" t="s">
        <v>2471</v>
      </c>
      <c r="AB167" s="209"/>
      <c r="AC167" s="209"/>
      <c r="AD167" s="209"/>
      <c r="AE167" s="209"/>
      <c r="AF167" s="209"/>
      <c r="AG167" s="209"/>
      <c r="AH167" s="209"/>
      <c r="AI167" s="209"/>
      <c r="AJ167" s="209"/>
      <c r="AK167" s="209"/>
      <c r="AL167" s="209"/>
      <c r="AM167" s="209"/>
      <c r="AN167" s="209"/>
      <c r="AO167" s="209"/>
      <c r="AP167" s="209"/>
      <c r="AQ167" s="209"/>
      <c r="AR167" s="209"/>
      <c r="AS167" s="209"/>
      <c r="AT167" s="209"/>
      <c r="AU167" s="209"/>
      <c r="AV167" s="209"/>
      <c r="AW167" s="209"/>
      <c r="AX167" s="209"/>
      <c r="AY167" s="209"/>
      <c r="AZ167" s="209"/>
      <c r="BA167" s="209"/>
      <c r="BB167" s="210"/>
      <c r="BC167" s="210"/>
      <c r="BD167" s="210"/>
      <c r="BE167" s="210"/>
      <c r="BF167" s="210"/>
      <c r="BG167" s="210"/>
      <c r="BH167" s="210"/>
      <c r="BI167" s="210"/>
      <c r="BJ167" s="210"/>
      <c r="BK167" s="210"/>
      <c r="BL167" s="210"/>
      <c r="BM167" s="210"/>
      <c r="BN167" s="210"/>
      <c r="BO167" s="210"/>
      <c r="BP167" s="210"/>
      <c r="BQ167" s="210"/>
      <c r="BR167" s="210"/>
      <c r="BS167" s="210"/>
      <c r="BT167" s="210"/>
      <c r="BU167" s="93"/>
      <c r="BV167" s="93"/>
    </row>
    <row r="168" spans="1:76" ht="15" customHeight="1" outlineLevel="1">
      <c r="A168" s="34" t="s">
        <v>2472</v>
      </c>
      <c r="B168" s="34"/>
      <c r="C168" s="34"/>
      <c r="D168" s="34">
        <v>95</v>
      </c>
      <c r="E168" s="34">
        <v>1</v>
      </c>
      <c r="F168" s="34"/>
      <c r="G168" s="34"/>
      <c r="H168" s="34"/>
      <c r="I168" s="34"/>
      <c r="J168" s="34">
        <v>1</v>
      </c>
      <c r="K168" s="34"/>
      <c r="L168" s="34">
        <v>116</v>
      </c>
      <c r="M168" s="34"/>
      <c r="N168" s="34" t="s">
        <v>2118</v>
      </c>
      <c r="O168" s="34" t="s">
        <v>2473</v>
      </c>
      <c r="P168" s="34"/>
      <c r="Q168" s="34"/>
      <c r="R168" s="34">
        <v>3</v>
      </c>
      <c r="S168" s="34"/>
      <c r="T168" s="34"/>
      <c r="U168" s="34"/>
      <c r="V168" s="34" t="s">
        <v>153</v>
      </c>
      <c r="W168" s="34" t="s">
        <v>154</v>
      </c>
      <c r="X168" s="34" t="s">
        <v>179</v>
      </c>
      <c r="Y168" s="34" t="s">
        <v>1865</v>
      </c>
      <c r="Z168" s="34" t="s">
        <v>156</v>
      </c>
      <c r="AA168" s="34" t="s">
        <v>2474</v>
      </c>
      <c r="AB168" s="209"/>
      <c r="AC168" s="209"/>
      <c r="AD168" s="209"/>
      <c r="AE168" s="209"/>
      <c r="AF168" s="209"/>
      <c r="AG168" s="209"/>
      <c r="AH168" s="209"/>
      <c r="AI168" s="209"/>
      <c r="AJ168" s="209"/>
      <c r="AK168" s="209"/>
      <c r="AL168" s="209"/>
      <c r="AM168" s="209"/>
      <c r="AN168" s="209"/>
      <c r="AO168" s="209"/>
      <c r="AP168" s="209"/>
      <c r="AQ168" s="209"/>
      <c r="AR168" s="209"/>
      <c r="AS168" s="209"/>
      <c r="AT168" s="209"/>
      <c r="AU168" s="209"/>
      <c r="AV168" s="209"/>
      <c r="AW168" s="209"/>
      <c r="AX168" s="209"/>
      <c r="AY168" s="209"/>
      <c r="AZ168" s="209"/>
      <c r="BA168" s="209"/>
      <c r="BB168" s="210"/>
      <c r="BC168" s="210"/>
      <c r="BD168" s="210"/>
      <c r="BE168" s="210"/>
      <c r="BF168" s="210"/>
      <c r="BG168" s="210"/>
      <c r="BH168" s="210"/>
      <c r="BI168" s="210"/>
      <c r="BJ168" s="210"/>
      <c r="BK168" s="210"/>
      <c r="BL168" s="210"/>
      <c r="BM168" s="210"/>
      <c r="BN168" s="210"/>
      <c r="BO168" s="210"/>
      <c r="BP168" s="210"/>
      <c r="BQ168" s="210"/>
      <c r="BR168" s="210"/>
      <c r="BS168" s="210"/>
      <c r="BT168" s="210"/>
      <c r="BU168" s="93"/>
      <c r="BV168" s="93"/>
    </row>
    <row r="169" spans="1:76" ht="15" customHeight="1" outlineLevel="1">
      <c r="A169" s="34" t="s">
        <v>2475</v>
      </c>
      <c r="B169" s="34"/>
      <c r="C169" s="34"/>
      <c r="D169" s="34">
        <v>95</v>
      </c>
      <c r="E169" s="34">
        <v>1</v>
      </c>
      <c r="F169" s="34"/>
      <c r="G169" s="34"/>
      <c r="H169" s="34"/>
      <c r="I169" s="34"/>
      <c r="J169" s="34">
        <v>1</v>
      </c>
      <c r="K169" s="34"/>
      <c r="L169" s="34">
        <v>117</v>
      </c>
      <c r="M169" s="34"/>
      <c r="N169" s="34" t="s">
        <v>2476</v>
      </c>
      <c r="O169" s="34" t="s">
        <v>2477</v>
      </c>
      <c r="P169" s="34"/>
      <c r="Q169" s="34"/>
      <c r="R169" s="34">
        <v>3</v>
      </c>
      <c r="S169" s="34"/>
      <c r="T169" s="34"/>
      <c r="U169" s="34"/>
      <c r="V169" s="34" t="s">
        <v>153</v>
      </c>
      <c r="W169" s="34" t="s">
        <v>154</v>
      </c>
      <c r="X169" s="34" t="s">
        <v>179</v>
      </c>
      <c r="Y169" s="34" t="s">
        <v>1865</v>
      </c>
      <c r="Z169" s="34" t="s">
        <v>156</v>
      </c>
      <c r="AA169" s="34" t="s">
        <v>2478</v>
      </c>
      <c r="AB169" s="209"/>
      <c r="AC169" s="209"/>
      <c r="AD169" s="209"/>
      <c r="AE169" s="209"/>
      <c r="AF169" s="209"/>
      <c r="AG169" s="209"/>
      <c r="AH169" s="209"/>
      <c r="AI169" s="209"/>
      <c r="AJ169" s="209"/>
      <c r="AK169" s="209"/>
      <c r="AL169" s="209"/>
      <c r="AM169" s="209"/>
      <c r="AN169" s="209"/>
      <c r="AO169" s="209"/>
      <c r="AP169" s="209"/>
      <c r="AQ169" s="209"/>
      <c r="AR169" s="209"/>
      <c r="AS169" s="209"/>
      <c r="AT169" s="209"/>
      <c r="AU169" s="209"/>
      <c r="AV169" s="209"/>
      <c r="AW169" s="209"/>
      <c r="AX169" s="209"/>
      <c r="AY169" s="209"/>
      <c r="AZ169" s="209"/>
      <c r="BA169" s="209"/>
      <c r="BB169" s="210"/>
      <c r="BC169" s="210"/>
      <c r="BD169" s="210"/>
      <c r="BE169" s="210"/>
      <c r="BF169" s="210"/>
      <c r="BG169" s="210"/>
      <c r="BH169" s="210"/>
      <c r="BI169" s="210"/>
      <c r="BJ169" s="210"/>
      <c r="BK169" s="210"/>
      <c r="BL169" s="210"/>
      <c r="BM169" s="210"/>
      <c r="BN169" s="210"/>
      <c r="BO169" s="210"/>
      <c r="BP169" s="210"/>
      <c r="BQ169" s="210"/>
      <c r="BR169" s="210"/>
      <c r="BS169" s="210"/>
      <c r="BT169" s="210"/>
      <c r="BU169" s="93"/>
      <c r="BV169" s="93"/>
    </row>
    <row r="170" spans="1:76" ht="15" customHeight="1" outlineLevel="1">
      <c r="A170" s="34" t="s">
        <v>2479</v>
      </c>
      <c r="B170" s="34"/>
      <c r="C170" s="34"/>
      <c r="D170" s="34">
        <v>95</v>
      </c>
      <c r="E170" s="34">
        <v>1</v>
      </c>
      <c r="F170" s="34"/>
      <c r="G170" s="34"/>
      <c r="H170" s="34">
        <v>1</v>
      </c>
      <c r="I170" s="34"/>
      <c r="J170" s="34">
        <v>1</v>
      </c>
      <c r="K170" s="34"/>
      <c r="L170" s="34">
        <v>118</v>
      </c>
      <c r="M170" s="34"/>
      <c r="N170" s="34" t="s">
        <v>2480</v>
      </c>
      <c r="O170" s="34" t="s">
        <v>2481</v>
      </c>
      <c r="P170" s="34"/>
      <c r="Q170" s="34"/>
      <c r="R170" s="34">
        <v>3</v>
      </c>
      <c r="S170" s="34"/>
      <c r="T170" s="34"/>
      <c r="U170" s="34"/>
      <c r="V170" s="34" t="s">
        <v>153</v>
      </c>
      <c r="W170" s="34" t="s">
        <v>154</v>
      </c>
      <c r="X170" s="34" t="s">
        <v>179</v>
      </c>
      <c r="Y170" s="34" t="s">
        <v>1865</v>
      </c>
      <c r="Z170" s="34" t="s">
        <v>156</v>
      </c>
      <c r="AA170" s="34" t="s">
        <v>2482</v>
      </c>
      <c r="AB170" s="209">
        <f>('Cash Flow'!AB32+'Cash Flow'!AB33+'Cash Flow'!AB35)*$H$170*$J$170</f>
        <v>2301</v>
      </c>
      <c r="AC170" s="209">
        <f>('Cash Flow'!AC32+'Cash Flow'!AC33+'Cash Flow'!AC35)*$H$170*$J$170</f>
        <v>2701</v>
      </c>
      <c r="AD170" s="209">
        <f>('Cash Flow'!AD32+'Cash Flow'!AD33+'Cash Flow'!AD35)*$H$170*$J$170</f>
        <v>0</v>
      </c>
      <c r="AE170" s="209">
        <f>('Cash Flow'!AE32+'Cash Flow'!AE33+'Cash Flow'!AE35)*$H$170*$J$170</f>
        <v>0</v>
      </c>
      <c r="AF170" s="209">
        <f>('Cash Flow'!AF32+'Cash Flow'!AF33+'Cash Flow'!AF35)*$H$170*$J$170</f>
        <v>0</v>
      </c>
      <c r="AG170" s="209">
        <f>('Cash Flow'!AG32+'Cash Flow'!AG33+'Cash Flow'!AG35)*$H$170*$J$170</f>
        <v>0</v>
      </c>
      <c r="AH170" s="209">
        <f>('Cash Flow'!AH32+'Cash Flow'!AH33+'Cash Flow'!AH35)*$H$170*$J$170</f>
        <v>0</v>
      </c>
      <c r="AI170" s="209">
        <f>('Cash Flow'!AI32+'Cash Flow'!AI33+'Cash Flow'!AI35)*$H$170*$J$170</f>
        <v>0</v>
      </c>
      <c r="AJ170" s="209">
        <f>('Cash Flow'!AJ32+'Cash Flow'!AJ33+'Cash Flow'!AJ35)*$H$170*$J$170</f>
        <v>0</v>
      </c>
      <c r="AK170" s="209">
        <f>('Cash Flow'!AK32+'Cash Flow'!AK33+'Cash Flow'!AK35)*$H$170*$J$170</f>
        <v>0</v>
      </c>
      <c r="AL170" s="209">
        <f>('Cash Flow'!AL32+'Cash Flow'!AL33+'Cash Flow'!AL35)*$H$170*$J$170</f>
        <v>0</v>
      </c>
      <c r="AM170" s="209">
        <f>('Cash Flow'!AM32+'Cash Flow'!AM33+'Cash Flow'!AM35)*$H$170*$J$170</f>
        <v>0</v>
      </c>
      <c r="AN170" s="209">
        <f>('Cash Flow'!AN32+'Cash Flow'!AN33+'Cash Flow'!AN35)*$H$170*$J$170</f>
        <v>0</v>
      </c>
      <c r="AO170" s="209">
        <f>('Cash Flow'!AO32+'Cash Flow'!AO33+'Cash Flow'!AO35)*$H$170*$J$170</f>
        <v>0</v>
      </c>
      <c r="AP170" s="209">
        <f>('Cash Flow'!AP32+'Cash Flow'!AP33+'Cash Flow'!AP35)*$H$170*$J$170</f>
        <v>0</v>
      </c>
      <c r="AQ170" s="209">
        <f>('Cash Flow'!AQ32+'Cash Flow'!AQ33+'Cash Flow'!AQ35)*$H$170*$J$170</f>
        <v>0</v>
      </c>
      <c r="AR170" s="209">
        <f>('Cash Flow'!AR32+'Cash Flow'!AR33+'Cash Flow'!AR35)*$H$170*$J$170</f>
        <v>0</v>
      </c>
      <c r="AS170" s="209">
        <f>('Cash Flow'!AS32+'Cash Flow'!AS33+'Cash Flow'!AS35)*$H$170*$J$170</f>
        <v>0</v>
      </c>
      <c r="AT170" s="209">
        <f>('Cash Flow'!AT32+'Cash Flow'!AT33+'Cash Flow'!AT35)*$H$170*$J$170</f>
        <v>0</v>
      </c>
      <c r="AU170" s="209">
        <f>('Cash Flow'!AU32+'Cash Flow'!AU33+'Cash Flow'!AU35)*$H$170*$J$170</f>
        <v>0</v>
      </c>
      <c r="AV170" s="209">
        <f>('Cash Flow'!AV32+'Cash Flow'!AV33+'Cash Flow'!AV35)*$H$170*$J$170</f>
        <v>0</v>
      </c>
      <c r="AW170" s="209">
        <f>('Cash Flow'!AW32+'Cash Flow'!AW33+'Cash Flow'!AW35)*$H$170*$J$170</f>
        <v>0</v>
      </c>
      <c r="AX170" s="209">
        <f>('Cash Flow'!AX32+'Cash Flow'!AX33+'Cash Flow'!AX35)*$H$170*$J$170</f>
        <v>0</v>
      </c>
      <c r="AY170" s="209">
        <f>('Cash Flow'!AY32+'Cash Flow'!AY33+'Cash Flow'!AY35)*$H$170*$J$170</f>
        <v>0</v>
      </c>
      <c r="AZ170" s="209">
        <f>('Cash Flow'!AZ32+'Cash Flow'!AZ33+'Cash Flow'!AZ35)*$H$170*$J$170</f>
        <v>0</v>
      </c>
      <c r="BA170" s="209">
        <f>('Cash Flow'!BA32+'Cash Flow'!BA33+'Cash Flow'!BA35)*$H$170*$J$170</f>
        <v>2301</v>
      </c>
      <c r="BB170" s="209">
        <f>('Cash Flow'!BB32+'Cash Flow'!BB33+'Cash Flow'!BB35)*$H$170*$J$170</f>
        <v>5002</v>
      </c>
      <c r="BC170" s="209">
        <f>('Cash Flow'!BC32+'Cash Flow'!BC33+'Cash Flow'!BC35)*$H$170*$J$170</f>
        <v>0</v>
      </c>
      <c r="BD170" s="209">
        <f>('Cash Flow'!BD32+'Cash Flow'!BD33+'Cash Flow'!BD35)*$H$170*$J$170</f>
        <v>0</v>
      </c>
      <c r="BE170" s="210">
        <f>('Cash Flow'!BE32+'Cash Flow'!BE33+'Cash Flow'!BE35)*$H$170*$J$170</f>
        <v>0</v>
      </c>
      <c r="BF170" s="210">
        <f>('Cash Flow'!BF32+'Cash Flow'!BF33+'Cash Flow'!BF35)*$H$170*$J$170</f>
        <v>0</v>
      </c>
      <c r="BG170" s="210">
        <f>('Cash Flow'!BG32+'Cash Flow'!BG33+'Cash Flow'!BG35)*$H$170*$J$170</f>
        <v>0</v>
      </c>
      <c r="BH170" s="210">
        <f>('Cash Flow'!BH32+'Cash Flow'!BH33+'Cash Flow'!BH35)*$H$170*$J$170</f>
        <v>0</v>
      </c>
      <c r="BI170" s="210">
        <f>('Cash Flow'!BI32+'Cash Flow'!BI33+'Cash Flow'!BI35)*$H$170*$J$170</f>
        <v>0</v>
      </c>
      <c r="BJ170" s="210">
        <f>('Cash Flow'!BJ32+'Cash Flow'!BJ33+'Cash Flow'!BJ35)*$H$170*$J$170</f>
        <v>0</v>
      </c>
      <c r="BK170" s="210">
        <f>('Cash Flow'!BK32+'Cash Flow'!BK33+'Cash Flow'!BK35)*$H$170*$J$170</f>
        <v>0</v>
      </c>
      <c r="BL170" s="210">
        <f>('Cash Flow'!BL32+'Cash Flow'!BL33+'Cash Flow'!BL35)*$H$170*$J$170</f>
        <v>0</v>
      </c>
      <c r="BM170" s="210">
        <f>('Cash Flow'!BM32+'Cash Flow'!BM33+'Cash Flow'!BM35)*$H$170*$J$170</f>
        <v>0</v>
      </c>
      <c r="BN170" s="210">
        <f>('Cash Flow'!BN32+'Cash Flow'!BN33+'Cash Flow'!BN35)*$H$170*$J$170</f>
        <v>0</v>
      </c>
      <c r="BO170" s="210">
        <f>('Cash Flow'!BO32+'Cash Flow'!BO33+'Cash Flow'!BO35)*$H$170*$J$170</f>
        <v>0</v>
      </c>
      <c r="BP170" s="210">
        <f>('Cash Flow'!BP32+'Cash Flow'!BP33+'Cash Flow'!BP35)*$H$170*$J$170</f>
        <v>0</v>
      </c>
      <c r="BQ170" s="210">
        <f>('Cash Flow'!BQ32+'Cash Flow'!BQ33+'Cash Flow'!BQ35)*$H$170*$J$170</f>
        <v>0</v>
      </c>
      <c r="BR170" s="210">
        <f>('Cash Flow'!BR32+'Cash Flow'!BR33+'Cash Flow'!BR35)*$H$170*$J$170</f>
        <v>0</v>
      </c>
      <c r="BS170" s="210">
        <f>('Cash Flow'!BS32+'Cash Flow'!BS33+'Cash Flow'!BS35)*$H$170*$J$170</f>
        <v>0</v>
      </c>
      <c r="BT170" s="210">
        <f>('Cash Flow'!BT32+'Cash Flow'!BT33+'Cash Flow'!BT35)*$H$170*$J$170</f>
        <v>0</v>
      </c>
      <c r="BU170" s="209">
        <f>('Cash Flow'!BU32+'Cash Flow'!BU33+'Cash Flow'!BU35)*$H$170*$J$170</f>
        <v>0</v>
      </c>
      <c r="BV170" s="209">
        <f>('Cash Flow'!BV32+'Cash Flow'!BV33+'Cash Flow'!BV35)*$H$170*$J$170</f>
        <v>0</v>
      </c>
    </row>
    <row r="171" spans="1:76" ht="15" customHeight="1" outlineLevel="1">
      <c r="A171" s="34" t="s">
        <v>2483</v>
      </c>
      <c r="B171" s="34"/>
      <c r="C171" s="34"/>
      <c r="D171" s="34">
        <v>95</v>
      </c>
      <c r="E171" s="34">
        <v>1</v>
      </c>
      <c r="F171" s="34"/>
      <c r="G171" s="34"/>
      <c r="H171" s="34"/>
      <c r="I171" s="34"/>
      <c r="J171" s="34">
        <v>1</v>
      </c>
      <c r="K171" s="34"/>
      <c r="L171" s="34">
        <v>119</v>
      </c>
      <c r="M171" s="34"/>
      <c r="N171" s="34" t="s">
        <v>2239</v>
      </c>
      <c r="O171" s="34" t="s">
        <v>2484</v>
      </c>
      <c r="P171" s="34"/>
      <c r="Q171" s="34"/>
      <c r="R171" s="34">
        <v>3</v>
      </c>
      <c r="S171" s="34"/>
      <c r="T171" s="34"/>
      <c r="U171" s="34"/>
      <c r="V171" s="34" t="s">
        <v>153</v>
      </c>
      <c r="W171" s="34" t="s">
        <v>154</v>
      </c>
      <c r="X171" s="34" t="s">
        <v>179</v>
      </c>
      <c r="Y171" s="34" t="s">
        <v>1865</v>
      </c>
      <c r="Z171" s="34" t="s">
        <v>156</v>
      </c>
      <c r="AA171" s="34" t="s">
        <v>2485</v>
      </c>
      <c r="AB171" s="209"/>
      <c r="AC171" s="209"/>
      <c r="AD171" s="209"/>
      <c r="AE171" s="209"/>
      <c r="AF171" s="209"/>
      <c r="AG171" s="209"/>
      <c r="AH171" s="209"/>
      <c r="AI171" s="209"/>
      <c r="AJ171" s="209"/>
      <c r="AK171" s="209"/>
      <c r="AL171" s="209"/>
      <c r="AM171" s="209"/>
      <c r="AN171" s="209"/>
      <c r="AO171" s="209"/>
      <c r="AP171" s="209"/>
      <c r="AQ171" s="209"/>
      <c r="AR171" s="209"/>
      <c r="AS171" s="209"/>
      <c r="AT171" s="209"/>
      <c r="AU171" s="209"/>
      <c r="AV171" s="209"/>
      <c r="AW171" s="209"/>
      <c r="AX171" s="209"/>
      <c r="AY171" s="209"/>
      <c r="AZ171" s="209"/>
      <c r="BA171" s="209"/>
      <c r="BB171" s="210"/>
      <c r="BC171" s="210"/>
      <c r="BD171" s="210"/>
      <c r="BE171" s="210"/>
      <c r="BF171" s="210"/>
      <c r="BG171" s="210"/>
      <c r="BH171" s="210"/>
      <c r="BI171" s="210"/>
      <c r="BJ171" s="210"/>
      <c r="BK171" s="210"/>
      <c r="BL171" s="210"/>
      <c r="BM171" s="210"/>
      <c r="BN171" s="210"/>
      <c r="BO171" s="210"/>
      <c r="BP171" s="210"/>
      <c r="BQ171" s="210"/>
      <c r="BR171" s="210"/>
      <c r="BS171" s="210"/>
      <c r="BT171" s="210"/>
      <c r="BU171" s="93"/>
      <c r="BV171" s="93"/>
    </row>
    <row r="172" spans="1:76" ht="15" customHeight="1" outlineLevel="1">
      <c r="A172" s="34" t="s">
        <v>2486</v>
      </c>
      <c r="B172" s="34"/>
      <c r="C172" s="34"/>
      <c r="D172" s="34">
        <v>95</v>
      </c>
      <c r="E172" s="34">
        <v>1</v>
      </c>
      <c r="F172" s="34"/>
      <c r="G172" s="34"/>
      <c r="H172" s="34">
        <v>1</v>
      </c>
      <c r="I172" s="34"/>
      <c r="J172" s="34">
        <v>1</v>
      </c>
      <c r="K172" s="34"/>
      <c r="L172" s="34">
        <v>120</v>
      </c>
      <c r="M172" s="34"/>
      <c r="N172" s="34" t="s">
        <v>2487</v>
      </c>
      <c r="O172" s="34" t="s">
        <v>2488</v>
      </c>
      <c r="P172" s="34"/>
      <c r="Q172" s="34"/>
      <c r="R172" s="34">
        <v>3</v>
      </c>
      <c r="S172" s="34"/>
      <c r="T172" s="34"/>
      <c r="U172" s="34"/>
      <c r="V172" s="34" t="s">
        <v>153</v>
      </c>
      <c r="W172" s="34" t="s">
        <v>154</v>
      </c>
      <c r="X172" s="34" t="s">
        <v>179</v>
      </c>
      <c r="Y172" s="34" t="s">
        <v>1865</v>
      </c>
      <c r="Z172" s="34" t="s">
        <v>156</v>
      </c>
      <c r="AA172" s="34" t="s">
        <v>2489</v>
      </c>
      <c r="AB172" s="209">
        <f>('Cash Flow'!AB31)*$H$172*$J$172</f>
        <v>-15</v>
      </c>
      <c r="AC172" s="209">
        <f>('Cash Flow'!AC31)*$H$172*$J$172</f>
        <v>188</v>
      </c>
      <c r="AD172" s="209">
        <f>('Cash Flow'!AD31)*$H$172*$J$172</f>
        <v>0</v>
      </c>
      <c r="AE172" s="209">
        <f>('Cash Flow'!AE31)*$H$172*$J$172</f>
        <v>0</v>
      </c>
      <c r="AF172" s="209">
        <f>('Cash Flow'!AF31)*$H$172*$J$172</f>
        <v>0</v>
      </c>
      <c r="AG172" s="209">
        <f>('Cash Flow'!AG31)*$H$172*$J$172</f>
        <v>0</v>
      </c>
      <c r="AH172" s="209">
        <f>('Cash Flow'!AH31)*$H$172*$J$172</f>
        <v>0</v>
      </c>
      <c r="AI172" s="209">
        <f>('Cash Flow'!AI31)*$H$172*$J$172</f>
        <v>0</v>
      </c>
      <c r="AJ172" s="209">
        <f>('Cash Flow'!AJ31)*$H$172*$J$172</f>
        <v>0</v>
      </c>
      <c r="AK172" s="209">
        <f>('Cash Flow'!AK31)*$H$172*$J$172</f>
        <v>0</v>
      </c>
      <c r="AL172" s="209">
        <f>('Cash Flow'!AL31)*$H$172*$J$172</f>
        <v>0</v>
      </c>
      <c r="AM172" s="209">
        <f>('Cash Flow'!AM31)*$H$172*$J$172</f>
        <v>0</v>
      </c>
      <c r="AN172" s="209">
        <f>('Cash Flow'!AN31)*$H$172*$J$172</f>
        <v>0</v>
      </c>
      <c r="AO172" s="209">
        <f>('Cash Flow'!AO31)*$H$172*$J$172</f>
        <v>0</v>
      </c>
      <c r="AP172" s="209">
        <f>('Cash Flow'!AP31)*$H$172*$J$172</f>
        <v>0</v>
      </c>
      <c r="AQ172" s="209">
        <f>('Cash Flow'!AQ31)*$H$172*$J$172</f>
        <v>0</v>
      </c>
      <c r="AR172" s="209">
        <f>('Cash Flow'!AR31)*$H$172*$J$172</f>
        <v>0</v>
      </c>
      <c r="AS172" s="209">
        <f>('Cash Flow'!AS31)*$H$172*$J$172</f>
        <v>0</v>
      </c>
      <c r="AT172" s="209">
        <f>('Cash Flow'!AT31)*$H$172*$J$172</f>
        <v>0</v>
      </c>
      <c r="AU172" s="209">
        <f>('Cash Flow'!AU31)*$H$172*$J$172</f>
        <v>0</v>
      </c>
      <c r="AV172" s="209">
        <f>('Cash Flow'!AV31)*$H$172*$J$172</f>
        <v>0</v>
      </c>
      <c r="AW172" s="209">
        <f>('Cash Flow'!AW31)*$H$172*$J$172</f>
        <v>0</v>
      </c>
      <c r="AX172" s="209">
        <f>('Cash Flow'!AX31)*$H$172*$J$172</f>
        <v>0</v>
      </c>
      <c r="AY172" s="209">
        <f>('Cash Flow'!AY31)*$H$172*$J$172</f>
        <v>0</v>
      </c>
      <c r="AZ172" s="209">
        <f>('Cash Flow'!AZ31)*$H$172*$J$172</f>
        <v>0</v>
      </c>
      <c r="BA172" s="209">
        <f>('Cash Flow'!BA31)*$H$172*$J$172</f>
        <v>-15</v>
      </c>
      <c r="BB172" s="209">
        <f>('Cash Flow'!BB31)*$H$172*$J$172</f>
        <v>173</v>
      </c>
      <c r="BC172" s="209">
        <f>('Cash Flow'!BC31)*$H$172*$J$172</f>
        <v>0</v>
      </c>
      <c r="BD172" s="209">
        <f>('Cash Flow'!BD31)*$H$172*$J$172</f>
        <v>0</v>
      </c>
      <c r="BE172" s="210">
        <f>('Cash Flow'!BE31)*$H$172*$J$172</f>
        <v>0</v>
      </c>
      <c r="BF172" s="210">
        <f>('Cash Flow'!BF31)*$H$172*$J$172</f>
        <v>0</v>
      </c>
      <c r="BG172" s="210">
        <f>('Cash Flow'!BG31)*$H$172*$J$172</f>
        <v>0</v>
      </c>
      <c r="BH172" s="210">
        <f>('Cash Flow'!BH31)*$H$172*$J$172</f>
        <v>0</v>
      </c>
      <c r="BI172" s="210">
        <f>('Cash Flow'!BI31)*$H$172*$J$172</f>
        <v>0</v>
      </c>
      <c r="BJ172" s="210">
        <f>('Cash Flow'!BJ31)*$H$172*$J$172</f>
        <v>0</v>
      </c>
      <c r="BK172" s="210">
        <f>('Cash Flow'!BK31)*$H$172*$J$172</f>
        <v>0</v>
      </c>
      <c r="BL172" s="210">
        <f>('Cash Flow'!BL31)*$H$172*$J$172</f>
        <v>0</v>
      </c>
      <c r="BM172" s="210">
        <f>('Cash Flow'!BM31)*$H$172*$J$172</f>
        <v>0</v>
      </c>
      <c r="BN172" s="210">
        <f>('Cash Flow'!BN31)*$H$172*$J$172</f>
        <v>0</v>
      </c>
      <c r="BO172" s="210">
        <f>('Cash Flow'!BO31)*$H$172*$J$172</f>
        <v>0</v>
      </c>
      <c r="BP172" s="210">
        <f>('Cash Flow'!BP31)*$H$172*$J$172</f>
        <v>0</v>
      </c>
      <c r="BQ172" s="210">
        <f>('Cash Flow'!BQ31)*$H$172*$J$172</f>
        <v>0</v>
      </c>
      <c r="BR172" s="210">
        <f>('Cash Flow'!BR31)*$H$172*$J$172</f>
        <v>0</v>
      </c>
      <c r="BS172" s="210">
        <f>('Cash Flow'!BS31)*$H$172*$J$172</f>
        <v>0</v>
      </c>
      <c r="BT172" s="210">
        <f>('Cash Flow'!BT31)*$H$172*$J$172</f>
        <v>0</v>
      </c>
      <c r="BU172" s="209">
        <f>('Cash Flow'!BU31)*$H$172*$J$172</f>
        <v>0</v>
      </c>
      <c r="BV172" s="209">
        <f>('Cash Flow'!BV31)*$H$172*$J$172</f>
        <v>0</v>
      </c>
    </row>
    <row r="173" spans="1:76" ht="15" customHeight="1" outlineLevel="1">
      <c r="A173" s="34" t="s">
        <v>2490</v>
      </c>
      <c r="B173" s="34"/>
      <c r="C173" s="34"/>
      <c r="D173" s="34">
        <v>95</v>
      </c>
      <c r="E173" s="34">
        <v>1</v>
      </c>
      <c r="F173" s="34"/>
      <c r="G173" s="34"/>
      <c r="H173" s="34"/>
      <c r="I173" s="34"/>
      <c r="J173" s="34">
        <v>1</v>
      </c>
      <c r="K173" s="34"/>
      <c r="L173" s="34">
        <v>121</v>
      </c>
      <c r="M173" s="34"/>
      <c r="N173" s="34" t="s">
        <v>2491</v>
      </c>
      <c r="O173" s="34" t="s">
        <v>2492</v>
      </c>
      <c r="P173" s="34"/>
      <c r="Q173" s="34"/>
      <c r="R173" s="34">
        <v>3</v>
      </c>
      <c r="S173" s="34"/>
      <c r="T173" s="34"/>
      <c r="U173" s="34"/>
      <c r="V173" s="34" t="s">
        <v>153</v>
      </c>
      <c r="W173" s="34" t="s">
        <v>154</v>
      </c>
      <c r="X173" s="34" t="s">
        <v>179</v>
      </c>
      <c r="Y173" s="34" t="s">
        <v>1865</v>
      </c>
      <c r="Z173" s="34" t="s">
        <v>156</v>
      </c>
      <c r="AA173" s="34" t="s">
        <v>2493</v>
      </c>
      <c r="AB173" s="209"/>
      <c r="AC173" s="209"/>
      <c r="AD173" s="209"/>
      <c r="AE173" s="209"/>
      <c r="AF173" s="209"/>
      <c r="AG173" s="209"/>
      <c r="AH173" s="209"/>
      <c r="AI173" s="209"/>
      <c r="AJ173" s="209"/>
      <c r="AK173" s="209"/>
      <c r="AL173" s="209"/>
      <c r="AM173" s="209"/>
      <c r="AN173" s="209"/>
      <c r="AO173" s="209"/>
      <c r="AP173" s="209"/>
      <c r="AQ173" s="209"/>
      <c r="AR173" s="209"/>
      <c r="AS173" s="209"/>
      <c r="AT173" s="209"/>
      <c r="AU173" s="209"/>
      <c r="AV173" s="209"/>
      <c r="AW173" s="209"/>
      <c r="AX173" s="209"/>
      <c r="AY173" s="209"/>
      <c r="AZ173" s="209"/>
      <c r="BA173" s="209"/>
      <c r="BB173" s="210"/>
      <c r="BC173" s="210"/>
      <c r="BD173" s="210"/>
      <c r="BE173" s="210"/>
      <c r="BF173" s="210"/>
      <c r="BG173" s="210"/>
      <c r="BH173" s="210"/>
      <c r="BI173" s="210"/>
      <c r="BJ173" s="210"/>
      <c r="BK173" s="210"/>
      <c r="BL173" s="210"/>
      <c r="BM173" s="210"/>
      <c r="BN173" s="210"/>
      <c r="BO173" s="210"/>
      <c r="BP173" s="210"/>
      <c r="BQ173" s="210"/>
      <c r="BR173" s="210"/>
      <c r="BS173" s="210"/>
      <c r="BT173" s="210"/>
      <c r="BU173" s="93"/>
      <c r="BV173" s="93"/>
    </row>
    <row r="174" spans="1:76" ht="15" customHeight="1" outlineLevel="1">
      <c r="A174" s="34" t="s">
        <v>2494</v>
      </c>
      <c r="B174" s="34"/>
      <c r="C174" s="34"/>
      <c r="D174" s="34">
        <v>95</v>
      </c>
      <c r="E174" s="34">
        <v>1</v>
      </c>
      <c r="F174" s="34"/>
      <c r="G174" s="34"/>
      <c r="H174" s="34"/>
      <c r="I174" s="34"/>
      <c r="J174" s="34">
        <v>1</v>
      </c>
      <c r="K174" s="34"/>
      <c r="L174" s="34">
        <v>122</v>
      </c>
      <c r="M174" s="34"/>
      <c r="N174" s="34" t="s">
        <v>2495</v>
      </c>
      <c r="O174" s="34" t="s">
        <v>2496</v>
      </c>
      <c r="P174" s="34"/>
      <c r="Q174" s="34"/>
      <c r="R174" s="34">
        <v>3</v>
      </c>
      <c r="S174" s="34"/>
      <c r="T174" s="34"/>
      <c r="U174" s="34"/>
      <c r="V174" s="34" t="s">
        <v>153</v>
      </c>
      <c r="W174" s="34" t="s">
        <v>154</v>
      </c>
      <c r="X174" s="34" t="s">
        <v>179</v>
      </c>
      <c r="Y174" s="34" t="s">
        <v>1865</v>
      </c>
      <c r="Z174" s="34" t="s">
        <v>156</v>
      </c>
      <c r="AA174" s="34" t="s">
        <v>2497</v>
      </c>
      <c r="AB174" s="209"/>
      <c r="AC174" s="209"/>
      <c r="AD174" s="209"/>
      <c r="AE174" s="209"/>
      <c r="AF174" s="209"/>
      <c r="AG174" s="209"/>
      <c r="AH174" s="209"/>
      <c r="AI174" s="209"/>
      <c r="AJ174" s="209"/>
      <c r="AK174" s="209"/>
      <c r="AL174" s="209"/>
      <c r="AM174" s="209"/>
      <c r="AN174" s="209"/>
      <c r="AO174" s="209"/>
      <c r="AP174" s="209"/>
      <c r="AQ174" s="209"/>
      <c r="AR174" s="209"/>
      <c r="AS174" s="209"/>
      <c r="AT174" s="209"/>
      <c r="AU174" s="209"/>
      <c r="AV174" s="209"/>
      <c r="AW174" s="209"/>
      <c r="AX174" s="209"/>
      <c r="AY174" s="209"/>
      <c r="AZ174" s="209"/>
      <c r="BA174" s="209"/>
      <c r="BB174" s="210"/>
      <c r="BC174" s="210"/>
      <c r="BD174" s="210"/>
      <c r="BE174" s="210"/>
      <c r="BF174" s="210"/>
      <c r="BG174" s="210"/>
      <c r="BH174" s="210"/>
      <c r="BI174" s="210"/>
      <c r="BJ174" s="210"/>
      <c r="BK174" s="210"/>
      <c r="BL174" s="210"/>
      <c r="BM174" s="210"/>
      <c r="BN174" s="210"/>
      <c r="BO174" s="210"/>
      <c r="BP174" s="210"/>
      <c r="BQ174" s="210"/>
      <c r="BR174" s="210"/>
      <c r="BS174" s="210"/>
      <c r="BT174" s="210"/>
      <c r="BU174" s="93"/>
      <c r="BV174" s="93"/>
    </row>
    <row r="175" spans="1:76" ht="15" customHeight="1" outlineLevel="1">
      <c r="A175" s="34" t="s">
        <v>2498</v>
      </c>
      <c r="B175" s="34"/>
      <c r="C175" s="34"/>
      <c r="D175" s="34">
        <v>95</v>
      </c>
      <c r="E175" s="34">
        <v>1</v>
      </c>
      <c r="F175" s="34"/>
      <c r="G175" s="34"/>
      <c r="H175" s="34">
        <v>1</v>
      </c>
      <c r="I175" s="34"/>
      <c r="J175" s="34">
        <v>1</v>
      </c>
      <c r="K175" s="34"/>
      <c r="L175" s="34">
        <v>123</v>
      </c>
      <c r="M175" s="34"/>
      <c r="N175" s="34" t="s">
        <v>2263</v>
      </c>
      <c r="O175" s="34" t="s">
        <v>2499</v>
      </c>
      <c r="P175" s="34"/>
      <c r="Q175" s="34"/>
      <c r="R175" s="34">
        <v>3</v>
      </c>
      <c r="S175" s="34"/>
      <c r="T175" s="34"/>
      <c r="U175" s="34"/>
      <c r="V175" s="34" t="s">
        <v>153</v>
      </c>
      <c r="W175" s="34" t="s">
        <v>154</v>
      </c>
      <c r="X175" s="34" t="s">
        <v>179</v>
      </c>
      <c r="Y175" s="34" t="s">
        <v>1865</v>
      </c>
      <c r="Z175" s="34" t="s">
        <v>156</v>
      </c>
      <c r="AA175" s="34" t="s">
        <v>2500</v>
      </c>
      <c r="AB175" s="209">
        <f>('Cash Flow'!AB34)*$H$175*$J$175</f>
        <v>1121</v>
      </c>
      <c r="AC175" s="209">
        <f>('Cash Flow'!AC34)*$H$175*$J$175</f>
        <v>906</v>
      </c>
      <c r="AD175" s="209">
        <f>('Cash Flow'!AD34)*$H$175*$J$175</f>
        <v>0</v>
      </c>
      <c r="AE175" s="209">
        <f>('Cash Flow'!AE34)*$H$175*$J$175</f>
        <v>0</v>
      </c>
      <c r="AF175" s="209">
        <f>('Cash Flow'!AF34)*$H$175*$J$175</f>
        <v>0</v>
      </c>
      <c r="AG175" s="209">
        <f>('Cash Flow'!AG34)*$H$175*$J$175</f>
        <v>0</v>
      </c>
      <c r="AH175" s="209">
        <f>('Cash Flow'!AH34)*$H$175*$J$175</f>
        <v>0</v>
      </c>
      <c r="AI175" s="209">
        <f>('Cash Flow'!AI34)*$H$175*$J$175</f>
        <v>0</v>
      </c>
      <c r="AJ175" s="209">
        <f>('Cash Flow'!AJ34)*$H$175*$J$175</f>
        <v>0</v>
      </c>
      <c r="AK175" s="209">
        <f>('Cash Flow'!AK34)*$H$175*$J$175</f>
        <v>0</v>
      </c>
      <c r="AL175" s="209">
        <f>('Cash Flow'!AL34)*$H$175*$J$175</f>
        <v>0</v>
      </c>
      <c r="AM175" s="209">
        <f>('Cash Flow'!AM34)*$H$175*$J$175</f>
        <v>0</v>
      </c>
      <c r="AN175" s="209">
        <f>('Cash Flow'!AN34)*$H$175*$J$175</f>
        <v>0</v>
      </c>
      <c r="AO175" s="209">
        <f>('Cash Flow'!AO34)*$H$175*$J$175</f>
        <v>0</v>
      </c>
      <c r="AP175" s="209">
        <f>('Cash Flow'!AP34)*$H$175*$J$175</f>
        <v>0</v>
      </c>
      <c r="AQ175" s="209">
        <f>('Cash Flow'!AQ34)*$H$175*$J$175</f>
        <v>0</v>
      </c>
      <c r="AR175" s="209">
        <f>('Cash Flow'!AR34)*$H$175*$J$175</f>
        <v>0</v>
      </c>
      <c r="AS175" s="209">
        <f>('Cash Flow'!AS34)*$H$175*$J$175</f>
        <v>0</v>
      </c>
      <c r="AT175" s="209">
        <f>('Cash Flow'!AT34)*$H$175*$J$175</f>
        <v>0</v>
      </c>
      <c r="AU175" s="209">
        <f>('Cash Flow'!AU34)*$H$175*$J$175</f>
        <v>0</v>
      </c>
      <c r="AV175" s="209">
        <f>('Cash Flow'!AV34)*$H$175*$J$175</f>
        <v>0</v>
      </c>
      <c r="AW175" s="209">
        <f>('Cash Flow'!AW34)*$H$175*$J$175</f>
        <v>0</v>
      </c>
      <c r="AX175" s="209">
        <f>('Cash Flow'!AX34)*$H$175*$J$175</f>
        <v>0</v>
      </c>
      <c r="AY175" s="209">
        <f>('Cash Flow'!AY34)*$H$175*$J$175</f>
        <v>0</v>
      </c>
      <c r="AZ175" s="209">
        <f>('Cash Flow'!AZ34)*$H$175*$J$175</f>
        <v>0</v>
      </c>
      <c r="BA175" s="209">
        <f>('Cash Flow'!BA34)*$H$175*$J$175</f>
        <v>1121</v>
      </c>
      <c r="BB175" s="209">
        <f>('Cash Flow'!BB34)*$H$175*$J$175</f>
        <v>2027</v>
      </c>
      <c r="BC175" s="209">
        <f>('Cash Flow'!BC34)*$H$175*$J$175</f>
        <v>0</v>
      </c>
      <c r="BD175" s="209">
        <f>('Cash Flow'!BD34)*$H$175*$J$175</f>
        <v>0</v>
      </c>
      <c r="BE175" s="209">
        <f>('Cash Flow'!BE34)*$H$175*$J$175</f>
        <v>0</v>
      </c>
      <c r="BF175" s="210">
        <f>('Cash Flow'!BF34)*$H$175*$J$175</f>
        <v>0</v>
      </c>
      <c r="BG175" s="210">
        <f>('Cash Flow'!BG34)*$H$175*$J$175</f>
        <v>0</v>
      </c>
      <c r="BH175" s="210">
        <f>('Cash Flow'!BH34)*$H$175*$J$175</f>
        <v>0</v>
      </c>
      <c r="BI175" s="210">
        <f>('Cash Flow'!BI34)*$H$175*$J$175</f>
        <v>0</v>
      </c>
      <c r="BJ175" s="210">
        <f>('Cash Flow'!BJ34)*$H$175*$J$175</f>
        <v>0</v>
      </c>
      <c r="BK175" s="210">
        <f>('Cash Flow'!BK34)*$H$175*$J$175</f>
        <v>0</v>
      </c>
      <c r="BL175" s="210">
        <f>('Cash Flow'!BL34)*$H$175*$J$175</f>
        <v>0</v>
      </c>
      <c r="BM175" s="210">
        <f>('Cash Flow'!BM34)*$H$175*$J$175</f>
        <v>0</v>
      </c>
      <c r="BN175" s="210">
        <f>('Cash Flow'!BN34)*$H$175*$J$175</f>
        <v>0</v>
      </c>
      <c r="BO175" s="210">
        <f>('Cash Flow'!BO34)*$H$175*$J$175</f>
        <v>0</v>
      </c>
      <c r="BP175" s="210">
        <f>('Cash Flow'!BP34)*$H$175*$J$175</f>
        <v>0</v>
      </c>
      <c r="BQ175" s="210">
        <f>('Cash Flow'!BQ34)*$H$175*$J$175</f>
        <v>0</v>
      </c>
      <c r="BR175" s="210">
        <f>('Cash Flow'!BR34)*$H$175*$J$175</f>
        <v>0</v>
      </c>
      <c r="BS175" s="210">
        <f>('Cash Flow'!BS34)*$H$175*$J$175</f>
        <v>0</v>
      </c>
      <c r="BT175" s="210">
        <f>('Cash Flow'!BT34)*$H$175*$J$175</f>
        <v>0</v>
      </c>
      <c r="BU175" s="93"/>
      <c r="BV175" s="93"/>
    </row>
    <row r="176" spans="1:76" ht="15" customHeight="1">
      <c r="A176" s="39" t="s">
        <v>2501</v>
      </c>
      <c r="B176" s="39"/>
      <c r="C176" s="39"/>
      <c r="D176" s="39">
        <v>83</v>
      </c>
      <c r="E176" s="39">
        <v>1</v>
      </c>
      <c r="F176" s="39"/>
      <c r="G176" s="39"/>
      <c r="H176" s="39"/>
      <c r="I176" s="39"/>
      <c r="J176" s="39">
        <v>1</v>
      </c>
      <c r="K176" s="39"/>
      <c r="L176" s="39">
        <v>88</v>
      </c>
      <c r="M176" s="39"/>
      <c r="N176" s="39" t="s">
        <v>2375</v>
      </c>
      <c r="O176" s="39" t="s">
        <v>2502</v>
      </c>
      <c r="P176" s="39"/>
      <c r="Q176" s="39"/>
      <c r="R176" s="39">
        <v>3</v>
      </c>
      <c r="S176" s="39"/>
      <c r="T176" s="39"/>
      <c r="U176" s="39"/>
      <c r="V176" s="39" t="s">
        <v>153</v>
      </c>
      <c r="W176" s="39" t="s">
        <v>154</v>
      </c>
      <c r="X176" s="39" t="s">
        <v>179</v>
      </c>
      <c r="Y176" s="39" t="s">
        <v>1865</v>
      </c>
      <c r="Z176" s="39" t="s">
        <v>156</v>
      </c>
      <c r="AA176" s="39" t="s">
        <v>2377</v>
      </c>
      <c r="AB176" s="219">
        <f>AB144+AB145</f>
        <v>10177</v>
      </c>
      <c r="AC176" s="219">
        <f>AC144+AC145</f>
        <v>5865</v>
      </c>
      <c r="AD176" s="219">
        <f>'Cash Flow'!AD36</f>
        <v>19408</v>
      </c>
      <c r="AE176" s="219">
        <f>'Cash Flow'!AE36</f>
        <v>5767</v>
      </c>
      <c r="AF176" s="219">
        <f>'Cash Flow'!AF36</f>
        <v>41217</v>
      </c>
      <c r="AG176" s="219">
        <f>'Cash Flow'!AG36</f>
        <v>10400</v>
      </c>
      <c r="AH176" s="219">
        <f>'Cash Flow'!AH36</f>
        <v>15124</v>
      </c>
      <c r="AI176" s="219">
        <f>'Cash Flow'!AI36</f>
        <v>26230</v>
      </c>
      <c r="AJ176" s="219">
        <f>'Cash Flow'!AJ36</f>
        <v>5082</v>
      </c>
      <c r="AK176" s="219">
        <f>'Cash Flow'!AK36</f>
        <v>56836</v>
      </c>
      <c r="AL176" s="219">
        <f>'Cash Flow'!AL36</f>
        <v>14958</v>
      </c>
      <c r="AM176" s="219">
        <f>'Cash Flow'!AM36</f>
        <v>17206</v>
      </c>
      <c r="AN176" s="219">
        <f>'Cash Flow'!AN36</f>
        <v>37416</v>
      </c>
      <c r="AO176" s="219">
        <f>'Cash Flow'!AO36</f>
        <v>10746</v>
      </c>
      <c r="AP176" s="219">
        <f>'Cash Flow'!AP36</f>
        <v>80326</v>
      </c>
      <c r="AQ176" s="219">
        <f>'Cash Flow'!AQ36</f>
        <v>25873</v>
      </c>
      <c r="AR176" s="219">
        <f>'Cash Flow'!AR36</f>
        <v>30121</v>
      </c>
      <c r="AS176" s="219">
        <f>'Cash Flow'!AS36</f>
        <v>55428</v>
      </c>
      <c r="AT176" s="219">
        <f>'Cash Flow'!AT36</f>
        <v>14383</v>
      </c>
      <c r="AU176" s="219">
        <f>'Cash Flow'!AU36</f>
        <v>125805</v>
      </c>
      <c r="AV176" s="219">
        <f>'Cash Flow'!AV36</f>
        <v>36117</v>
      </c>
      <c r="AW176" s="219">
        <f>'Cash Flow'!AW36</f>
        <v>31407</v>
      </c>
      <c r="AX176" s="219">
        <f>'Cash Flow'!AX36</f>
        <v>64898</v>
      </c>
      <c r="AY176" s="219">
        <f>'Cash Flow'!AY36</f>
        <v>18553</v>
      </c>
      <c r="AZ176" s="219">
        <f>'Cash Flow'!AZ36</f>
        <v>150975</v>
      </c>
      <c r="BA176" s="219">
        <f>BA144+BA145</f>
        <v>10177</v>
      </c>
      <c r="BB176" s="219">
        <f>BB144+BB145</f>
        <v>16042</v>
      </c>
      <c r="BC176" s="50">
        <f>'Cash Flow'!BC36</f>
        <v>35450</v>
      </c>
      <c r="BD176" s="50">
        <f>'Cash Flow'!BD36</f>
        <v>41217</v>
      </c>
      <c r="BE176" s="50">
        <f>'Cash Flow'!BE36</f>
        <v>10400</v>
      </c>
      <c r="BF176" s="50">
        <f>'Cash Flow'!BF36</f>
        <v>25524</v>
      </c>
      <c r="BG176" s="50">
        <f>'Cash Flow'!BG36</f>
        <v>51754</v>
      </c>
      <c r="BH176" s="50">
        <f>'Cash Flow'!BH36</f>
        <v>56836</v>
      </c>
      <c r="BI176" s="50">
        <f>'Cash Flow'!BI36</f>
        <v>14958</v>
      </c>
      <c r="BJ176" s="50">
        <f>'Cash Flow'!BJ36</f>
        <v>32164</v>
      </c>
      <c r="BK176" s="50">
        <f>'Cash Flow'!BK36</f>
        <v>69580</v>
      </c>
      <c r="BL176" s="50">
        <f>'Cash Flow'!BL36</f>
        <v>80326</v>
      </c>
      <c r="BM176" s="50">
        <f>'Cash Flow'!BM36</f>
        <v>25873</v>
      </c>
      <c r="BN176" s="50">
        <f>'Cash Flow'!BN36</f>
        <v>55994</v>
      </c>
      <c r="BO176" s="50">
        <f>'Cash Flow'!BO36</f>
        <v>111422</v>
      </c>
      <c r="BP176" s="50">
        <f>'Cash Flow'!BP36</f>
        <v>125805</v>
      </c>
      <c r="BQ176" s="50">
        <f>'Cash Flow'!BQ36</f>
        <v>36117</v>
      </c>
      <c r="BR176" s="50">
        <f>'Cash Flow'!BR36</f>
        <v>67524</v>
      </c>
      <c r="BS176" s="50">
        <f>'Cash Flow'!BS36</f>
        <v>132422</v>
      </c>
      <c r="BT176" s="50">
        <f>'Cash Flow'!BT36</f>
        <v>150975</v>
      </c>
      <c r="BU176" s="50">
        <f>'Cash Flow'!BU36</f>
        <v>0</v>
      </c>
      <c r="BV176" s="50">
        <f>'Cash Flow'!BV36</f>
        <v>0</v>
      </c>
      <c r="BW176" s="50">
        <f>'Cash Flow'!BW36</f>
        <v>0</v>
      </c>
      <c r="BX176" s="50">
        <f>'Cash Flow'!BX36</f>
        <v>0</v>
      </c>
    </row>
    <row r="177" spans="1:74" ht="15" customHeight="1">
      <c r="A177" s="39" t="s">
        <v>2503</v>
      </c>
      <c r="B177" s="39"/>
      <c r="C177" s="39"/>
      <c r="D177" s="39"/>
      <c r="E177" s="39">
        <v>1</v>
      </c>
      <c r="F177" s="39"/>
      <c r="G177" s="39"/>
      <c r="H177" s="39"/>
      <c r="I177" s="39"/>
      <c r="J177" s="39"/>
      <c r="K177" s="39"/>
      <c r="L177" s="39">
        <v>86</v>
      </c>
      <c r="M177" s="39"/>
      <c r="N177" s="39" t="s">
        <v>2504</v>
      </c>
      <c r="O177" s="39" t="s">
        <v>2505</v>
      </c>
      <c r="P177" s="39"/>
      <c r="Q177" s="39"/>
      <c r="R177" s="39">
        <v>3</v>
      </c>
      <c r="S177" s="39"/>
      <c r="T177" s="39"/>
      <c r="U177" s="39"/>
      <c r="V177" s="39" t="s">
        <v>149</v>
      </c>
      <c r="W177" s="39"/>
      <c r="X177" s="39"/>
      <c r="Y177" s="39" t="s">
        <v>1865</v>
      </c>
      <c r="Z177" s="39"/>
      <c r="AA177" s="39" t="s">
        <v>2506</v>
      </c>
      <c r="AB177" s="207"/>
      <c r="AC177" s="207"/>
      <c r="AD177" s="207"/>
      <c r="AE177" s="207"/>
      <c r="AF177" s="207"/>
      <c r="AG177" s="207"/>
      <c r="AH177" s="207"/>
      <c r="AI177" s="207"/>
      <c r="AJ177" s="207"/>
      <c r="AK177" s="207"/>
      <c r="AL177" s="207"/>
      <c r="AM177" s="207"/>
      <c r="AN177" s="207"/>
      <c r="AO177" s="207"/>
      <c r="AP177" s="207"/>
      <c r="AQ177" s="207"/>
      <c r="AR177" s="207"/>
      <c r="AS177" s="207"/>
      <c r="AT177" s="207"/>
      <c r="AU177" s="207"/>
      <c r="AV177" s="207"/>
      <c r="AW177" s="207"/>
      <c r="AX177" s="207"/>
      <c r="AY177" s="207"/>
      <c r="AZ177" s="207"/>
      <c r="BA177" s="207"/>
      <c r="BB177" s="208"/>
      <c r="BC177" s="208"/>
      <c r="BD177" s="208"/>
      <c r="BE177" s="208"/>
      <c r="BF177" s="208"/>
      <c r="BG177" s="208"/>
      <c r="BH177" s="208"/>
      <c r="BI177" s="208"/>
      <c r="BJ177" s="208"/>
      <c r="BK177" s="208"/>
      <c r="BL177" s="208"/>
      <c r="BM177" s="208"/>
      <c r="BN177" s="208"/>
      <c r="BO177" s="208"/>
      <c r="BP177" s="208"/>
      <c r="BQ177" s="208"/>
      <c r="BR177" s="208"/>
      <c r="BS177" s="208"/>
      <c r="BT177" s="208"/>
      <c r="BU177" s="12"/>
      <c r="BV177" s="12"/>
    </row>
    <row r="178" spans="1:74" ht="15" customHeight="1" outlineLevel="1">
      <c r="A178" s="34" t="s">
        <v>2507</v>
      </c>
      <c r="B178" s="34"/>
      <c r="C178" s="34"/>
      <c r="D178" s="34">
        <v>124</v>
      </c>
      <c r="E178" s="34">
        <v>1</v>
      </c>
      <c r="F178" s="34"/>
      <c r="G178" s="34"/>
      <c r="H178" s="34"/>
      <c r="I178" s="34"/>
      <c r="J178" s="34">
        <v>1</v>
      </c>
      <c r="K178" s="34"/>
      <c r="L178" s="34">
        <v>132</v>
      </c>
      <c r="M178" s="34"/>
      <c r="N178" s="34" t="s">
        <v>2508</v>
      </c>
      <c r="O178" s="34" t="s">
        <v>2509</v>
      </c>
      <c r="P178" s="34"/>
      <c r="Q178" s="34"/>
      <c r="R178" s="34">
        <v>3</v>
      </c>
      <c r="S178" s="34"/>
      <c r="T178" s="34"/>
      <c r="U178" s="34"/>
      <c r="V178" s="34" t="s">
        <v>153</v>
      </c>
      <c r="W178" s="34" t="s">
        <v>154</v>
      </c>
      <c r="X178" s="34" t="s">
        <v>179</v>
      </c>
      <c r="Y178" s="34" t="s">
        <v>1865</v>
      </c>
      <c r="Z178" s="34" t="s">
        <v>156</v>
      </c>
      <c r="AA178" s="34" t="s">
        <v>2510</v>
      </c>
      <c r="AB178" s="209"/>
      <c r="AC178" s="209"/>
      <c r="AD178" s="209"/>
      <c r="AE178" s="209"/>
      <c r="AF178" s="209"/>
      <c r="AG178" s="209"/>
      <c r="AH178" s="209"/>
      <c r="AI178" s="209"/>
      <c r="AJ178" s="209"/>
      <c r="AK178" s="209"/>
      <c r="AL178" s="209"/>
      <c r="AM178" s="209"/>
      <c r="AN178" s="209"/>
      <c r="AO178" s="209"/>
      <c r="AP178" s="209"/>
      <c r="AQ178" s="209"/>
      <c r="AR178" s="209"/>
      <c r="AS178" s="209"/>
      <c r="AT178" s="209"/>
      <c r="AU178" s="209"/>
      <c r="AV178" s="209"/>
      <c r="AW178" s="209"/>
      <c r="AX178" s="209"/>
      <c r="AY178" s="209"/>
      <c r="AZ178" s="209"/>
      <c r="BA178" s="209"/>
      <c r="BB178" s="210"/>
      <c r="BC178" s="210"/>
      <c r="BD178" s="210"/>
      <c r="BE178" s="210"/>
      <c r="BF178" s="210"/>
      <c r="BG178" s="210"/>
      <c r="BH178" s="210"/>
      <c r="BI178" s="210"/>
      <c r="BJ178" s="210"/>
      <c r="BK178" s="210"/>
      <c r="BL178" s="210"/>
      <c r="BM178" s="210"/>
      <c r="BN178" s="210"/>
      <c r="BO178" s="210"/>
      <c r="BP178" s="210"/>
      <c r="BQ178" s="210"/>
      <c r="BR178" s="210"/>
      <c r="BS178" s="210"/>
      <c r="BT178" s="210"/>
      <c r="BU178" s="93"/>
      <c r="BV178" s="93"/>
    </row>
    <row r="179" spans="1:74" ht="15" customHeight="1" outlineLevel="1">
      <c r="A179" s="34" t="s">
        <v>2511</v>
      </c>
      <c r="B179" s="34"/>
      <c r="C179" s="34"/>
      <c r="D179" s="34">
        <v>124</v>
      </c>
      <c r="E179" s="34">
        <v>1</v>
      </c>
      <c r="F179" s="34"/>
      <c r="G179" s="34"/>
      <c r="H179" s="34"/>
      <c r="I179" s="34"/>
      <c r="J179" s="34">
        <v>1</v>
      </c>
      <c r="K179" s="34"/>
      <c r="L179" s="34">
        <v>133</v>
      </c>
      <c r="M179" s="34"/>
      <c r="N179" s="34" t="s">
        <v>2512</v>
      </c>
      <c r="O179" s="34" t="s">
        <v>2513</v>
      </c>
      <c r="P179" s="34"/>
      <c r="Q179" s="34"/>
      <c r="R179" s="34">
        <v>3</v>
      </c>
      <c r="S179" s="34"/>
      <c r="T179" s="34"/>
      <c r="U179" s="34"/>
      <c r="V179" s="34" t="s">
        <v>153</v>
      </c>
      <c r="W179" s="34" t="s">
        <v>154</v>
      </c>
      <c r="X179" s="34" t="s">
        <v>179</v>
      </c>
      <c r="Y179" s="34" t="s">
        <v>1865</v>
      </c>
      <c r="Z179" s="34" t="s">
        <v>156</v>
      </c>
      <c r="AA179" s="34" t="s">
        <v>2514</v>
      </c>
      <c r="AB179" s="209"/>
      <c r="AC179" s="209"/>
      <c r="AD179" s="209"/>
      <c r="AE179" s="209"/>
      <c r="AF179" s="209"/>
      <c r="AG179" s="209"/>
      <c r="AH179" s="209"/>
      <c r="AI179" s="209"/>
      <c r="AJ179" s="209"/>
      <c r="AK179" s="209"/>
      <c r="AL179" s="209"/>
      <c r="AM179" s="209"/>
      <c r="AN179" s="209"/>
      <c r="AO179" s="209"/>
      <c r="AP179" s="209"/>
      <c r="AQ179" s="209"/>
      <c r="AR179" s="209"/>
      <c r="AS179" s="209"/>
      <c r="AT179" s="209"/>
      <c r="AU179" s="209"/>
      <c r="AV179" s="209"/>
      <c r="AW179" s="209"/>
      <c r="AX179" s="209"/>
      <c r="AY179" s="209"/>
      <c r="AZ179" s="209"/>
      <c r="BA179" s="209"/>
      <c r="BB179" s="210"/>
      <c r="BC179" s="210"/>
      <c r="BD179" s="210"/>
      <c r="BE179" s="210"/>
      <c r="BF179" s="210"/>
      <c r="BG179" s="210"/>
      <c r="BH179" s="210"/>
      <c r="BI179" s="210"/>
      <c r="BJ179" s="210"/>
      <c r="BK179" s="210"/>
      <c r="BL179" s="210"/>
      <c r="BM179" s="210"/>
      <c r="BN179" s="210"/>
      <c r="BO179" s="210"/>
      <c r="BP179" s="210"/>
      <c r="BQ179" s="210"/>
      <c r="BR179" s="210"/>
      <c r="BS179" s="210"/>
      <c r="BT179" s="210"/>
      <c r="BU179" s="93"/>
      <c r="BV179" s="93"/>
    </row>
    <row r="180" spans="1:74" ht="15" customHeight="1" outlineLevel="1">
      <c r="A180" s="39" t="s">
        <v>2515</v>
      </c>
      <c r="B180" s="39"/>
      <c r="C180" s="39"/>
      <c r="D180" s="39">
        <v>89</v>
      </c>
      <c r="E180" s="39">
        <v>1</v>
      </c>
      <c r="F180" s="39"/>
      <c r="G180" s="39"/>
      <c r="H180" s="39"/>
      <c r="I180" s="39"/>
      <c r="J180" s="39">
        <v>1</v>
      </c>
      <c r="K180" s="39"/>
      <c r="L180" s="39">
        <v>124</v>
      </c>
      <c r="M180" s="39"/>
      <c r="N180" s="39" t="s">
        <v>2516</v>
      </c>
      <c r="O180" s="39" t="s">
        <v>2517</v>
      </c>
      <c r="P180" s="39"/>
      <c r="Q180" s="39"/>
      <c r="R180" s="39">
        <v>3</v>
      </c>
      <c r="S180" s="39"/>
      <c r="T180" s="39"/>
      <c r="U180" s="39"/>
      <c r="V180" s="39" t="s">
        <v>153</v>
      </c>
      <c r="W180" s="39" t="s">
        <v>154</v>
      </c>
      <c r="X180" s="39" t="s">
        <v>179</v>
      </c>
      <c r="Y180" s="39" t="s">
        <v>1865</v>
      </c>
      <c r="Z180" s="39" t="s">
        <v>156</v>
      </c>
      <c r="AA180" s="39" t="s">
        <v>2518</v>
      </c>
      <c r="AB180" s="211">
        <f t="shared" ref="AB180:BV180" si="31">AB178+AB179</f>
        <v>0</v>
      </c>
      <c r="AC180" s="211">
        <f t="shared" si="31"/>
        <v>0</v>
      </c>
      <c r="AD180" s="211">
        <f t="shared" si="31"/>
        <v>0</v>
      </c>
      <c r="AE180" s="211">
        <f t="shared" si="31"/>
        <v>0</v>
      </c>
      <c r="AF180" s="211">
        <f t="shared" si="31"/>
        <v>0</v>
      </c>
      <c r="AG180" s="211">
        <f t="shared" si="31"/>
        <v>0</v>
      </c>
      <c r="AH180" s="211">
        <f t="shared" si="31"/>
        <v>0</v>
      </c>
      <c r="AI180" s="211">
        <f t="shared" si="31"/>
        <v>0</v>
      </c>
      <c r="AJ180" s="211">
        <f t="shared" si="31"/>
        <v>0</v>
      </c>
      <c r="AK180" s="211">
        <f t="shared" si="31"/>
        <v>0</v>
      </c>
      <c r="AL180" s="211">
        <f t="shared" si="31"/>
        <v>0</v>
      </c>
      <c r="AM180" s="211">
        <f t="shared" si="31"/>
        <v>0</v>
      </c>
      <c r="AN180" s="211">
        <f t="shared" si="31"/>
        <v>0</v>
      </c>
      <c r="AO180" s="211">
        <f t="shared" si="31"/>
        <v>0</v>
      </c>
      <c r="AP180" s="211">
        <f t="shared" si="31"/>
        <v>0</v>
      </c>
      <c r="AQ180" s="211">
        <f t="shared" si="31"/>
        <v>0</v>
      </c>
      <c r="AR180" s="211">
        <f t="shared" si="31"/>
        <v>0</v>
      </c>
      <c r="AS180" s="211">
        <f t="shared" si="31"/>
        <v>0</v>
      </c>
      <c r="AT180" s="211">
        <f t="shared" si="31"/>
        <v>0</v>
      </c>
      <c r="AU180" s="211">
        <f t="shared" si="31"/>
        <v>0</v>
      </c>
      <c r="AV180" s="211">
        <f t="shared" si="31"/>
        <v>0</v>
      </c>
      <c r="AW180" s="211">
        <f t="shared" si="31"/>
        <v>0</v>
      </c>
      <c r="AX180" s="211">
        <f t="shared" si="31"/>
        <v>0</v>
      </c>
      <c r="AY180" s="211">
        <f t="shared" si="31"/>
        <v>0</v>
      </c>
      <c r="AZ180" s="211">
        <f t="shared" si="31"/>
        <v>0</v>
      </c>
      <c r="BA180" s="211">
        <f t="shared" si="31"/>
        <v>0</v>
      </c>
      <c r="BB180" s="211">
        <f t="shared" si="31"/>
        <v>0</v>
      </c>
      <c r="BC180" s="211">
        <f t="shared" si="31"/>
        <v>0</v>
      </c>
      <c r="BD180" s="211">
        <f t="shared" si="31"/>
        <v>0</v>
      </c>
      <c r="BE180" s="212">
        <f t="shared" si="31"/>
        <v>0</v>
      </c>
      <c r="BF180" s="212">
        <f t="shared" si="31"/>
        <v>0</v>
      </c>
      <c r="BG180" s="212">
        <f t="shared" si="31"/>
        <v>0</v>
      </c>
      <c r="BH180" s="212">
        <f t="shared" si="31"/>
        <v>0</v>
      </c>
      <c r="BI180" s="212">
        <f t="shared" si="31"/>
        <v>0</v>
      </c>
      <c r="BJ180" s="212">
        <f t="shared" si="31"/>
        <v>0</v>
      </c>
      <c r="BK180" s="212">
        <f t="shared" si="31"/>
        <v>0</v>
      </c>
      <c r="BL180" s="212">
        <f t="shared" si="31"/>
        <v>0</v>
      </c>
      <c r="BM180" s="212">
        <f t="shared" si="31"/>
        <v>0</v>
      </c>
      <c r="BN180" s="212">
        <f t="shared" si="31"/>
        <v>0</v>
      </c>
      <c r="BO180" s="212">
        <f t="shared" si="31"/>
        <v>0</v>
      </c>
      <c r="BP180" s="212">
        <f t="shared" si="31"/>
        <v>0</v>
      </c>
      <c r="BQ180" s="212">
        <f t="shared" si="31"/>
        <v>0</v>
      </c>
      <c r="BR180" s="212">
        <f t="shared" si="31"/>
        <v>0</v>
      </c>
      <c r="BS180" s="212">
        <f t="shared" si="31"/>
        <v>0</v>
      </c>
      <c r="BT180" s="212">
        <f t="shared" si="31"/>
        <v>0</v>
      </c>
      <c r="BU180" s="211">
        <f t="shared" si="31"/>
        <v>0</v>
      </c>
      <c r="BV180" s="211">
        <f t="shared" si="31"/>
        <v>0</v>
      </c>
    </row>
    <row r="181" spans="1:74" ht="15" customHeight="1" outlineLevel="1">
      <c r="A181" s="34" t="s">
        <v>2519</v>
      </c>
      <c r="B181" s="34"/>
      <c r="C181" s="34"/>
      <c r="D181" s="34">
        <v>125</v>
      </c>
      <c r="E181" s="34">
        <v>1</v>
      </c>
      <c r="F181" s="34"/>
      <c r="G181" s="34"/>
      <c r="H181" s="34"/>
      <c r="I181" s="34"/>
      <c r="J181" s="34">
        <v>1</v>
      </c>
      <c r="K181" s="34"/>
      <c r="L181" s="34">
        <v>134</v>
      </c>
      <c r="M181" s="34"/>
      <c r="N181" s="34" t="s">
        <v>2520</v>
      </c>
      <c r="O181" s="34" t="s">
        <v>2521</v>
      </c>
      <c r="P181" s="34"/>
      <c r="Q181" s="34"/>
      <c r="R181" s="34">
        <v>3</v>
      </c>
      <c r="S181" s="34"/>
      <c r="T181" s="34"/>
      <c r="U181" s="34"/>
      <c r="V181" s="34" t="s">
        <v>153</v>
      </c>
      <c r="W181" s="34" t="s">
        <v>154</v>
      </c>
      <c r="X181" s="34" t="s">
        <v>179</v>
      </c>
      <c r="Y181" s="34" t="s">
        <v>1865</v>
      </c>
      <c r="Z181" s="34" t="s">
        <v>156</v>
      </c>
      <c r="AA181" s="34" t="s">
        <v>2522</v>
      </c>
      <c r="AB181" s="209"/>
      <c r="AC181" s="209"/>
      <c r="AD181" s="209"/>
      <c r="AE181" s="209"/>
      <c r="AF181" s="209"/>
      <c r="AG181" s="209"/>
      <c r="AH181" s="209"/>
      <c r="AI181" s="209"/>
      <c r="AJ181" s="209"/>
      <c r="AK181" s="209"/>
      <c r="AL181" s="209"/>
      <c r="AM181" s="209"/>
      <c r="AN181" s="209"/>
      <c r="AO181" s="209"/>
      <c r="AP181" s="209"/>
      <c r="AQ181" s="209"/>
      <c r="AR181" s="209"/>
      <c r="AS181" s="209"/>
      <c r="AT181" s="209"/>
      <c r="AU181" s="209"/>
      <c r="AV181" s="209"/>
      <c r="AW181" s="209"/>
      <c r="AX181" s="209"/>
      <c r="AY181" s="209"/>
      <c r="AZ181" s="209"/>
      <c r="BA181" s="209"/>
      <c r="BB181" s="210"/>
      <c r="BC181" s="210"/>
      <c r="BD181" s="210"/>
      <c r="BE181" s="210"/>
      <c r="BF181" s="210"/>
      <c r="BG181" s="210"/>
      <c r="BH181" s="210"/>
      <c r="BI181" s="210"/>
      <c r="BJ181" s="210"/>
      <c r="BK181" s="210"/>
      <c r="BL181" s="210"/>
      <c r="BM181" s="210"/>
      <c r="BN181" s="210"/>
      <c r="BO181" s="210"/>
      <c r="BP181" s="210"/>
      <c r="BQ181" s="210"/>
      <c r="BR181" s="210"/>
      <c r="BS181" s="210"/>
      <c r="BT181" s="210"/>
      <c r="BU181" s="93"/>
      <c r="BV181" s="93"/>
    </row>
    <row r="182" spans="1:74" ht="15" customHeight="1" outlineLevel="1">
      <c r="A182" s="34" t="s">
        <v>2523</v>
      </c>
      <c r="B182" s="34"/>
      <c r="C182" s="34"/>
      <c r="D182" s="34">
        <v>125</v>
      </c>
      <c r="E182" s="34">
        <v>1</v>
      </c>
      <c r="F182" s="34"/>
      <c r="G182" s="34"/>
      <c r="H182" s="34"/>
      <c r="I182" s="34"/>
      <c r="J182" s="34">
        <v>1</v>
      </c>
      <c r="K182" s="34"/>
      <c r="L182" s="34">
        <v>135</v>
      </c>
      <c r="M182" s="34"/>
      <c r="N182" s="34" t="s">
        <v>2524</v>
      </c>
      <c r="O182" s="34" t="s">
        <v>2525</v>
      </c>
      <c r="P182" s="34"/>
      <c r="Q182" s="34"/>
      <c r="R182" s="34">
        <v>3</v>
      </c>
      <c r="S182" s="34"/>
      <c r="T182" s="34"/>
      <c r="U182" s="34"/>
      <c r="V182" s="34" t="s">
        <v>153</v>
      </c>
      <c r="W182" s="34" t="s">
        <v>154</v>
      </c>
      <c r="X182" s="34" t="s">
        <v>179</v>
      </c>
      <c r="Y182" s="34" t="s">
        <v>1865</v>
      </c>
      <c r="Z182" s="34" t="s">
        <v>156</v>
      </c>
      <c r="AA182" s="34" t="s">
        <v>2526</v>
      </c>
      <c r="AB182" s="209"/>
      <c r="AC182" s="209"/>
      <c r="AD182" s="209"/>
      <c r="AE182" s="209"/>
      <c r="AF182" s="209"/>
      <c r="AG182" s="209"/>
      <c r="AH182" s="209"/>
      <c r="AI182" s="209"/>
      <c r="AJ182" s="209"/>
      <c r="AK182" s="209"/>
      <c r="AL182" s="209"/>
      <c r="AM182" s="209"/>
      <c r="AN182" s="209"/>
      <c r="AO182" s="209"/>
      <c r="AP182" s="209"/>
      <c r="AQ182" s="209"/>
      <c r="AR182" s="209"/>
      <c r="AS182" s="209"/>
      <c r="AT182" s="209"/>
      <c r="AU182" s="209"/>
      <c r="AV182" s="209"/>
      <c r="AW182" s="209"/>
      <c r="AX182" s="209"/>
      <c r="AY182" s="209"/>
      <c r="AZ182" s="209"/>
      <c r="BA182" s="209"/>
      <c r="BB182" s="210"/>
      <c r="BC182" s="210"/>
      <c r="BD182" s="210"/>
      <c r="BE182" s="210"/>
      <c r="BF182" s="210"/>
      <c r="BG182" s="210"/>
      <c r="BH182" s="210"/>
      <c r="BI182" s="210"/>
      <c r="BJ182" s="210"/>
      <c r="BK182" s="210"/>
      <c r="BL182" s="210"/>
      <c r="BM182" s="210"/>
      <c r="BN182" s="210"/>
      <c r="BO182" s="210"/>
      <c r="BP182" s="210"/>
      <c r="BQ182" s="210"/>
      <c r="BR182" s="210"/>
      <c r="BS182" s="210"/>
      <c r="BT182" s="210"/>
      <c r="BU182" s="93"/>
      <c r="BV182" s="93"/>
    </row>
    <row r="183" spans="1:74" ht="15" customHeight="1" outlineLevel="1">
      <c r="A183" s="39" t="s">
        <v>2527</v>
      </c>
      <c r="B183" s="39"/>
      <c r="C183" s="39"/>
      <c r="D183" s="39">
        <v>89</v>
      </c>
      <c r="E183" s="39">
        <v>1</v>
      </c>
      <c r="F183" s="39"/>
      <c r="G183" s="39"/>
      <c r="H183" s="39"/>
      <c r="I183" s="39"/>
      <c r="J183" s="39">
        <v>1</v>
      </c>
      <c r="K183" s="39"/>
      <c r="L183" s="39">
        <v>125</v>
      </c>
      <c r="M183" s="39"/>
      <c r="N183" s="39" t="s">
        <v>2528</v>
      </c>
      <c r="O183" s="39" t="s">
        <v>2529</v>
      </c>
      <c r="P183" s="39"/>
      <c r="Q183" s="39"/>
      <c r="R183" s="39">
        <v>3</v>
      </c>
      <c r="S183" s="39"/>
      <c r="T183" s="39"/>
      <c r="U183" s="39"/>
      <c r="V183" s="39" t="s">
        <v>153</v>
      </c>
      <c r="W183" s="39" t="s">
        <v>154</v>
      </c>
      <c r="X183" s="39" t="s">
        <v>179</v>
      </c>
      <c r="Y183" s="39" t="s">
        <v>1865</v>
      </c>
      <c r="Z183" s="39" t="s">
        <v>156</v>
      </c>
      <c r="AA183" s="39" t="s">
        <v>2530</v>
      </c>
      <c r="AB183" s="211">
        <f t="shared" ref="AB183:BV183" si="32">AB181+AB182</f>
        <v>0</v>
      </c>
      <c r="AC183" s="211">
        <f t="shared" si="32"/>
        <v>0</v>
      </c>
      <c r="AD183" s="211">
        <f t="shared" si="32"/>
        <v>0</v>
      </c>
      <c r="AE183" s="211">
        <f t="shared" si="32"/>
        <v>0</v>
      </c>
      <c r="AF183" s="211">
        <f t="shared" si="32"/>
        <v>0</v>
      </c>
      <c r="AG183" s="211">
        <f t="shared" si="32"/>
        <v>0</v>
      </c>
      <c r="AH183" s="211">
        <f t="shared" si="32"/>
        <v>0</v>
      </c>
      <c r="AI183" s="211">
        <f t="shared" si="32"/>
        <v>0</v>
      </c>
      <c r="AJ183" s="211">
        <f t="shared" si="32"/>
        <v>0</v>
      </c>
      <c r="AK183" s="211">
        <f t="shared" si="32"/>
        <v>0</v>
      </c>
      <c r="AL183" s="211">
        <f t="shared" si="32"/>
        <v>0</v>
      </c>
      <c r="AM183" s="211">
        <f t="shared" si="32"/>
        <v>0</v>
      </c>
      <c r="AN183" s="211">
        <f t="shared" si="32"/>
        <v>0</v>
      </c>
      <c r="AO183" s="211">
        <f t="shared" si="32"/>
        <v>0</v>
      </c>
      <c r="AP183" s="211">
        <f t="shared" si="32"/>
        <v>0</v>
      </c>
      <c r="AQ183" s="211">
        <f t="shared" si="32"/>
        <v>0</v>
      </c>
      <c r="AR183" s="211">
        <f t="shared" si="32"/>
        <v>0</v>
      </c>
      <c r="AS183" s="211">
        <f t="shared" si="32"/>
        <v>0</v>
      </c>
      <c r="AT183" s="211">
        <f t="shared" si="32"/>
        <v>0</v>
      </c>
      <c r="AU183" s="211">
        <f t="shared" si="32"/>
        <v>0</v>
      </c>
      <c r="AV183" s="211">
        <f t="shared" si="32"/>
        <v>0</v>
      </c>
      <c r="AW183" s="211">
        <f t="shared" si="32"/>
        <v>0</v>
      </c>
      <c r="AX183" s="211">
        <f t="shared" si="32"/>
        <v>0</v>
      </c>
      <c r="AY183" s="211">
        <f t="shared" si="32"/>
        <v>0</v>
      </c>
      <c r="AZ183" s="211">
        <f t="shared" si="32"/>
        <v>0</v>
      </c>
      <c r="BA183" s="211">
        <f t="shared" si="32"/>
        <v>0</v>
      </c>
      <c r="BB183" s="211">
        <f t="shared" si="32"/>
        <v>0</v>
      </c>
      <c r="BC183" s="211">
        <f t="shared" si="32"/>
        <v>0</v>
      </c>
      <c r="BD183" s="211">
        <f t="shared" si="32"/>
        <v>0</v>
      </c>
      <c r="BE183" s="212">
        <f t="shared" si="32"/>
        <v>0</v>
      </c>
      <c r="BF183" s="212">
        <f t="shared" si="32"/>
        <v>0</v>
      </c>
      <c r="BG183" s="212">
        <f t="shared" si="32"/>
        <v>0</v>
      </c>
      <c r="BH183" s="212">
        <f t="shared" si="32"/>
        <v>0</v>
      </c>
      <c r="BI183" s="212">
        <f t="shared" si="32"/>
        <v>0</v>
      </c>
      <c r="BJ183" s="212">
        <f t="shared" si="32"/>
        <v>0</v>
      </c>
      <c r="BK183" s="212">
        <f t="shared" si="32"/>
        <v>0</v>
      </c>
      <c r="BL183" s="212">
        <f t="shared" si="32"/>
        <v>0</v>
      </c>
      <c r="BM183" s="212">
        <f t="shared" si="32"/>
        <v>0</v>
      </c>
      <c r="BN183" s="212">
        <f t="shared" si="32"/>
        <v>0</v>
      </c>
      <c r="BO183" s="212">
        <f t="shared" si="32"/>
        <v>0</v>
      </c>
      <c r="BP183" s="212">
        <f t="shared" si="32"/>
        <v>0</v>
      </c>
      <c r="BQ183" s="212">
        <f t="shared" si="32"/>
        <v>0</v>
      </c>
      <c r="BR183" s="212">
        <f t="shared" si="32"/>
        <v>0</v>
      </c>
      <c r="BS183" s="212">
        <f t="shared" si="32"/>
        <v>0</v>
      </c>
      <c r="BT183" s="212">
        <f t="shared" si="32"/>
        <v>0</v>
      </c>
      <c r="BU183" s="211">
        <f t="shared" si="32"/>
        <v>0</v>
      </c>
      <c r="BV183" s="211">
        <f t="shared" si="32"/>
        <v>0</v>
      </c>
    </row>
    <row r="184" spans="1:74" ht="15" customHeight="1" outlineLevel="1">
      <c r="A184" s="34" t="s">
        <v>2531</v>
      </c>
      <c r="B184" s="34"/>
      <c r="C184" s="34"/>
      <c r="D184" s="34">
        <v>126</v>
      </c>
      <c r="E184" s="34">
        <v>1</v>
      </c>
      <c r="F184" s="34"/>
      <c r="G184" s="34"/>
      <c r="H184" s="34">
        <v>1</v>
      </c>
      <c r="I184" s="34"/>
      <c r="J184" s="34">
        <v>1</v>
      </c>
      <c r="K184" s="34"/>
      <c r="L184" s="34">
        <v>136</v>
      </c>
      <c r="M184" s="34"/>
      <c r="N184" s="34" t="s">
        <v>2532</v>
      </c>
      <c r="O184" s="34" t="s">
        <v>2533</v>
      </c>
      <c r="P184" s="34"/>
      <c r="Q184" s="34"/>
      <c r="R184" s="34">
        <v>3</v>
      </c>
      <c r="S184" s="34"/>
      <c r="T184" s="34"/>
      <c r="U184" s="34"/>
      <c r="V184" s="34" t="s">
        <v>153</v>
      </c>
      <c r="W184" s="34" t="s">
        <v>154</v>
      </c>
      <c r="X184" s="34" t="s">
        <v>179</v>
      </c>
      <c r="Y184" s="34" t="s">
        <v>1865</v>
      </c>
      <c r="Z184" s="34" t="s">
        <v>156</v>
      </c>
      <c r="AA184" s="34" t="s">
        <v>2534</v>
      </c>
      <c r="AB184" s="209">
        <f>('Cash Flow'!AB41+'Cash Flow'!AB42)*$H$184*$J$184</f>
        <v>-14</v>
      </c>
      <c r="AC184" s="209">
        <f>('Cash Flow'!AC41+'Cash Flow'!AC42)*$H$184*$J$184</f>
        <v>-6023</v>
      </c>
      <c r="AD184" s="209">
        <f>('Cash Flow'!AD41+'Cash Flow'!AD42)*$H$184*$J$184</f>
        <v>0</v>
      </c>
      <c r="AE184" s="209">
        <f>('Cash Flow'!AE41+'Cash Flow'!AE42)*$H$184*$J$184</f>
        <v>0</v>
      </c>
      <c r="AF184" s="209">
        <f>('Cash Flow'!AF41+'Cash Flow'!AF42)*$H$184*$J$184</f>
        <v>0</v>
      </c>
      <c r="AG184" s="209">
        <f>('Cash Flow'!AG41+'Cash Flow'!AG42)*$H$184*$J$184</f>
        <v>0</v>
      </c>
      <c r="AH184" s="209">
        <f>('Cash Flow'!AH41+'Cash Flow'!AH42)*$H$184*$J$184</f>
        <v>0</v>
      </c>
      <c r="AI184" s="209">
        <f>('Cash Flow'!AI41+'Cash Flow'!AI42)*$H$184*$J$184</f>
        <v>0</v>
      </c>
      <c r="AJ184" s="209">
        <f>('Cash Flow'!AJ41+'Cash Flow'!AJ42)*$H$184*$J$184</f>
        <v>0</v>
      </c>
      <c r="AK184" s="209">
        <f>('Cash Flow'!AK41+'Cash Flow'!AK42)*$H$184*$J$184</f>
        <v>0</v>
      </c>
      <c r="AL184" s="209">
        <f>('Cash Flow'!AL41+'Cash Flow'!AL42)*$H$184*$J$184</f>
        <v>0</v>
      </c>
      <c r="AM184" s="209">
        <f>('Cash Flow'!AM41+'Cash Flow'!AM42)*$H$184*$J$184</f>
        <v>0</v>
      </c>
      <c r="AN184" s="209">
        <f>('Cash Flow'!AN41+'Cash Flow'!AN42)*$H$184*$J$184</f>
        <v>0</v>
      </c>
      <c r="AO184" s="209">
        <f>('Cash Flow'!AO41+'Cash Flow'!AO42)*$H$184*$J$184</f>
        <v>0</v>
      </c>
      <c r="AP184" s="209">
        <f>('Cash Flow'!AP41+'Cash Flow'!AP42)*$H$184*$J$184</f>
        <v>0</v>
      </c>
      <c r="AQ184" s="209">
        <f>('Cash Flow'!AQ41+'Cash Flow'!AQ42)*$H$184*$J$184</f>
        <v>0</v>
      </c>
      <c r="AR184" s="209">
        <f>('Cash Flow'!AR41+'Cash Flow'!AR42)*$H$184*$J$184</f>
        <v>0</v>
      </c>
      <c r="AS184" s="209">
        <f>('Cash Flow'!AS41+'Cash Flow'!AS42)*$H$184*$J$184</f>
        <v>0</v>
      </c>
      <c r="AT184" s="209">
        <f>('Cash Flow'!AT41+'Cash Flow'!AT42)*$H$184*$J$184</f>
        <v>0</v>
      </c>
      <c r="AU184" s="209">
        <f>('Cash Flow'!AU41+'Cash Flow'!AU42)*$H$184*$J$184</f>
        <v>0</v>
      </c>
      <c r="AV184" s="209">
        <f>('Cash Flow'!AV41+'Cash Flow'!AV42)*$H$184*$J$184</f>
        <v>0</v>
      </c>
      <c r="AW184" s="209">
        <f>('Cash Flow'!AW41+'Cash Flow'!AW42)*$H$184*$J$184</f>
        <v>0</v>
      </c>
      <c r="AX184" s="209">
        <f>('Cash Flow'!AX41+'Cash Flow'!AX42)*$H$184*$J$184</f>
        <v>0</v>
      </c>
      <c r="AY184" s="209">
        <f>('Cash Flow'!AY41+'Cash Flow'!AY42)*$H$184*$J$184</f>
        <v>0</v>
      </c>
      <c r="AZ184" s="209">
        <f>('Cash Flow'!AZ41+'Cash Flow'!AZ42)*$H$184*$J$184</f>
        <v>0</v>
      </c>
      <c r="BA184" s="209">
        <f>('Cash Flow'!BA41+'Cash Flow'!BA42)*$H$184*$J$184</f>
        <v>-14</v>
      </c>
      <c r="BB184" s="209">
        <f>('Cash Flow'!BB41+'Cash Flow'!BB42)*$H$184*$J$184</f>
        <v>-6037</v>
      </c>
      <c r="BC184" s="209">
        <f>('Cash Flow'!BC41+'Cash Flow'!BC42)*$H$184*$J$184</f>
        <v>0</v>
      </c>
      <c r="BD184" s="209">
        <f>('Cash Flow'!BD41+'Cash Flow'!BD42)*$H$184*$J$184</f>
        <v>0</v>
      </c>
      <c r="BE184" s="210">
        <f>('Cash Flow'!BE41+'Cash Flow'!BE42)*$H$184*$J$184</f>
        <v>0</v>
      </c>
      <c r="BF184" s="210">
        <f>('Cash Flow'!BF41+'Cash Flow'!BF42)*$H$184*$J$184</f>
        <v>0</v>
      </c>
      <c r="BG184" s="210">
        <f>('Cash Flow'!BG41+'Cash Flow'!BG42)*$H$184*$J$184</f>
        <v>0</v>
      </c>
      <c r="BH184" s="210">
        <f>('Cash Flow'!BH41+'Cash Flow'!BH42)*$H$184*$J$184</f>
        <v>0</v>
      </c>
      <c r="BI184" s="210">
        <f>('Cash Flow'!BI41+'Cash Flow'!BI42)*$H$184*$J$184</f>
        <v>0</v>
      </c>
      <c r="BJ184" s="210">
        <f>('Cash Flow'!BJ41+'Cash Flow'!BJ42)*$H$184*$J$184</f>
        <v>0</v>
      </c>
      <c r="BK184" s="210">
        <f>('Cash Flow'!BK41+'Cash Flow'!BK42)*$H$184*$J$184</f>
        <v>0</v>
      </c>
      <c r="BL184" s="210">
        <f>('Cash Flow'!BL41+'Cash Flow'!BL42)*$H$184*$J$184</f>
        <v>0</v>
      </c>
      <c r="BM184" s="210">
        <f>('Cash Flow'!BM41+'Cash Flow'!BM42)*$H$184*$J$184</f>
        <v>0</v>
      </c>
      <c r="BN184" s="210">
        <f>('Cash Flow'!BN41+'Cash Flow'!BN42)*$H$184*$J$184</f>
        <v>0</v>
      </c>
      <c r="BO184" s="210">
        <f>('Cash Flow'!BO41+'Cash Flow'!BO42)*$H$184*$J$184</f>
        <v>0</v>
      </c>
      <c r="BP184" s="210">
        <f>('Cash Flow'!BP41+'Cash Flow'!BP42)*$H$184*$J$184</f>
        <v>0</v>
      </c>
      <c r="BQ184" s="210">
        <f>('Cash Flow'!BQ41+'Cash Flow'!BQ42)*$H$184*$J$184</f>
        <v>0</v>
      </c>
      <c r="BR184" s="210">
        <f>('Cash Flow'!BR41+'Cash Flow'!BR42)*$H$184*$J$184</f>
        <v>0</v>
      </c>
      <c r="BS184" s="210">
        <f>('Cash Flow'!BS41+'Cash Flow'!BS42)*$H$184*$J$184</f>
        <v>0</v>
      </c>
      <c r="BT184" s="210">
        <f>('Cash Flow'!BT41+'Cash Flow'!BT42)*$H$184*$J$184</f>
        <v>0</v>
      </c>
      <c r="BU184" s="209">
        <f>('Cash Flow'!BU41+'Cash Flow'!BU42)*$H$184*$J$184</f>
        <v>0</v>
      </c>
      <c r="BV184" s="209">
        <f>('Cash Flow'!BV41+'Cash Flow'!BV42)*$H$184*$J$184</f>
        <v>0</v>
      </c>
    </row>
    <row r="185" spans="1:74" ht="15" customHeight="1" outlineLevel="1">
      <c r="A185" s="34" t="s">
        <v>2535</v>
      </c>
      <c r="B185" s="34"/>
      <c r="C185" s="34"/>
      <c r="D185" s="34">
        <v>126</v>
      </c>
      <c r="E185" s="34">
        <v>1</v>
      </c>
      <c r="F185" s="34"/>
      <c r="G185" s="34"/>
      <c r="H185" s="34"/>
      <c r="I185" s="34"/>
      <c r="J185" s="34">
        <v>1</v>
      </c>
      <c r="K185" s="34"/>
      <c r="L185" s="34">
        <v>137</v>
      </c>
      <c r="M185" s="34"/>
      <c r="N185" s="34" t="s">
        <v>2536</v>
      </c>
      <c r="O185" s="34" t="s">
        <v>2537</v>
      </c>
      <c r="P185" s="34"/>
      <c r="Q185" s="34"/>
      <c r="R185" s="34">
        <v>3</v>
      </c>
      <c r="S185" s="34"/>
      <c r="T185" s="34"/>
      <c r="U185" s="34"/>
      <c r="V185" s="34" t="s">
        <v>153</v>
      </c>
      <c r="W185" s="34" t="s">
        <v>154</v>
      </c>
      <c r="X185" s="34" t="s">
        <v>179</v>
      </c>
      <c r="Y185" s="34" t="s">
        <v>1865</v>
      </c>
      <c r="Z185" s="34" t="s">
        <v>156</v>
      </c>
      <c r="AA185" s="34" t="s">
        <v>2538</v>
      </c>
      <c r="AB185" s="209"/>
      <c r="AC185" s="209"/>
      <c r="AD185" s="209"/>
      <c r="AE185" s="209"/>
      <c r="AF185" s="209"/>
      <c r="AG185" s="209"/>
      <c r="AH185" s="209"/>
      <c r="AI185" s="209"/>
      <c r="AJ185" s="209"/>
      <c r="AK185" s="209"/>
      <c r="AL185" s="209"/>
      <c r="AM185" s="209"/>
      <c r="AN185" s="209"/>
      <c r="AO185" s="209"/>
      <c r="AP185" s="209"/>
      <c r="AQ185" s="209"/>
      <c r="AR185" s="209"/>
      <c r="AS185" s="209"/>
      <c r="AT185" s="209"/>
      <c r="AU185" s="209"/>
      <c r="AV185" s="209"/>
      <c r="AW185" s="209"/>
      <c r="AX185" s="209"/>
      <c r="AY185" s="209"/>
      <c r="AZ185" s="209"/>
      <c r="BA185" s="209"/>
      <c r="BB185" s="210"/>
      <c r="BC185" s="210"/>
      <c r="BD185" s="210"/>
      <c r="BE185" s="210"/>
      <c r="BF185" s="210"/>
      <c r="BG185" s="210"/>
      <c r="BH185" s="210"/>
      <c r="BI185" s="210"/>
      <c r="BJ185" s="210"/>
      <c r="BK185" s="210"/>
      <c r="BL185" s="210"/>
      <c r="BM185" s="210"/>
      <c r="BN185" s="210"/>
      <c r="BO185" s="210"/>
      <c r="BP185" s="210"/>
      <c r="BQ185" s="210"/>
      <c r="BR185" s="210"/>
      <c r="BS185" s="210"/>
      <c r="BT185" s="210"/>
      <c r="BU185" s="93"/>
      <c r="BV185" s="93"/>
    </row>
    <row r="186" spans="1:74" ht="15" customHeight="1" outlineLevel="1">
      <c r="A186" s="39" t="s">
        <v>2539</v>
      </c>
      <c r="B186" s="39"/>
      <c r="C186" s="39"/>
      <c r="D186" s="39">
        <v>89</v>
      </c>
      <c r="E186" s="39">
        <v>1</v>
      </c>
      <c r="F186" s="39"/>
      <c r="G186" s="39"/>
      <c r="H186" s="39"/>
      <c r="I186" s="39"/>
      <c r="J186" s="39">
        <v>1</v>
      </c>
      <c r="K186" s="39"/>
      <c r="L186" s="39">
        <v>126</v>
      </c>
      <c r="M186" s="39"/>
      <c r="N186" s="39" t="s">
        <v>2540</v>
      </c>
      <c r="O186" s="39" t="s">
        <v>2541</v>
      </c>
      <c r="P186" s="39"/>
      <c r="Q186" s="39"/>
      <c r="R186" s="39">
        <v>3</v>
      </c>
      <c r="S186" s="39"/>
      <c r="T186" s="39"/>
      <c r="U186" s="39"/>
      <c r="V186" s="39" t="s">
        <v>153</v>
      </c>
      <c r="W186" s="39" t="s">
        <v>154</v>
      </c>
      <c r="X186" s="39" t="s">
        <v>179</v>
      </c>
      <c r="Y186" s="39" t="s">
        <v>1865</v>
      </c>
      <c r="Z186" s="39" t="s">
        <v>156</v>
      </c>
      <c r="AA186" s="39" t="s">
        <v>2542</v>
      </c>
      <c r="AB186" s="211">
        <f t="shared" ref="AB186:BV186" si="33">AB184+AB185</f>
        <v>-14</v>
      </c>
      <c r="AC186" s="211">
        <f t="shared" si="33"/>
        <v>-6023</v>
      </c>
      <c r="AD186" s="211">
        <f t="shared" si="33"/>
        <v>0</v>
      </c>
      <c r="AE186" s="211">
        <f t="shared" si="33"/>
        <v>0</v>
      </c>
      <c r="AF186" s="211">
        <f t="shared" si="33"/>
        <v>0</v>
      </c>
      <c r="AG186" s="211">
        <f t="shared" si="33"/>
        <v>0</v>
      </c>
      <c r="AH186" s="211">
        <f t="shared" si="33"/>
        <v>0</v>
      </c>
      <c r="AI186" s="211">
        <f t="shared" si="33"/>
        <v>0</v>
      </c>
      <c r="AJ186" s="211">
        <f t="shared" si="33"/>
        <v>0</v>
      </c>
      <c r="AK186" s="211">
        <f t="shared" si="33"/>
        <v>0</v>
      </c>
      <c r="AL186" s="211">
        <f t="shared" si="33"/>
        <v>0</v>
      </c>
      <c r="AM186" s="211">
        <f t="shared" si="33"/>
        <v>0</v>
      </c>
      <c r="AN186" s="211">
        <f t="shared" si="33"/>
        <v>0</v>
      </c>
      <c r="AO186" s="211">
        <f t="shared" si="33"/>
        <v>0</v>
      </c>
      <c r="AP186" s="211">
        <f t="shared" si="33"/>
        <v>0</v>
      </c>
      <c r="AQ186" s="211">
        <f t="shared" si="33"/>
        <v>0</v>
      </c>
      <c r="AR186" s="211">
        <f t="shared" si="33"/>
        <v>0</v>
      </c>
      <c r="AS186" s="211">
        <f t="shared" si="33"/>
        <v>0</v>
      </c>
      <c r="AT186" s="211">
        <f t="shared" si="33"/>
        <v>0</v>
      </c>
      <c r="AU186" s="211">
        <f t="shared" si="33"/>
        <v>0</v>
      </c>
      <c r="AV186" s="211">
        <f t="shared" si="33"/>
        <v>0</v>
      </c>
      <c r="AW186" s="211">
        <f t="shared" si="33"/>
        <v>0</v>
      </c>
      <c r="AX186" s="211">
        <f t="shared" si="33"/>
        <v>0</v>
      </c>
      <c r="AY186" s="211">
        <f t="shared" si="33"/>
        <v>0</v>
      </c>
      <c r="AZ186" s="211">
        <f t="shared" si="33"/>
        <v>0</v>
      </c>
      <c r="BA186" s="211">
        <f t="shared" si="33"/>
        <v>-14</v>
      </c>
      <c r="BB186" s="211">
        <f t="shared" si="33"/>
        <v>-6037</v>
      </c>
      <c r="BC186" s="211">
        <f t="shared" si="33"/>
        <v>0</v>
      </c>
      <c r="BD186" s="211">
        <f t="shared" si="33"/>
        <v>0</v>
      </c>
      <c r="BE186" s="212">
        <f t="shared" si="33"/>
        <v>0</v>
      </c>
      <c r="BF186" s="212">
        <f t="shared" si="33"/>
        <v>0</v>
      </c>
      <c r="BG186" s="212">
        <f t="shared" si="33"/>
        <v>0</v>
      </c>
      <c r="BH186" s="212">
        <f t="shared" si="33"/>
        <v>0</v>
      </c>
      <c r="BI186" s="212">
        <f t="shared" si="33"/>
        <v>0</v>
      </c>
      <c r="BJ186" s="212">
        <f t="shared" si="33"/>
        <v>0</v>
      </c>
      <c r="BK186" s="212">
        <f t="shared" si="33"/>
        <v>0</v>
      </c>
      <c r="BL186" s="212">
        <f t="shared" si="33"/>
        <v>0</v>
      </c>
      <c r="BM186" s="212">
        <f t="shared" si="33"/>
        <v>0</v>
      </c>
      <c r="BN186" s="212">
        <f t="shared" si="33"/>
        <v>0</v>
      </c>
      <c r="BO186" s="212">
        <f t="shared" si="33"/>
        <v>0</v>
      </c>
      <c r="BP186" s="212">
        <f t="shared" si="33"/>
        <v>0</v>
      </c>
      <c r="BQ186" s="212">
        <f t="shared" si="33"/>
        <v>0</v>
      </c>
      <c r="BR186" s="212">
        <f t="shared" si="33"/>
        <v>0</v>
      </c>
      <c r="BS186" s="212">
        <f t="shared" si="33"/>
        <v>0</v>
      </c>
      <c r="BT186" s="212">
        <f t="shared" si="33"/>
        <v>0</v>
      </c>
      <c r="BU186" s="211">
        <f t="shared" si="33"/>
        <v>0</v>
      </c>
      <c r="BV186" s="211">
        <f t="shared" si="33"/>
        <v>0</v>
      </c>
    </row>
    <row r="187" spans="1:74" ht="15" customHeight="1" outlineLevel="1">
      <c r="A187" s="34" t="s">
        <v>2543</v>
      </c>
      <c r="B187" s="34"/>
      <c r="C187" s="34"/>
      <c r="D187" s="34">
        <v>127</v>
      </c>
      <c r="E187" s="34">
        <v>1</v>
      </c>
      <c r="F187" s="34"/>
      <c r="G187" s="34"/>
      <c r="H187" s="34">
        <v>1</v>
      </c>
      <c r="I187" s="34"/>
      <c r="J187" s="34">
        <v>1</v>
      </c>
      <c r="K187" s="34"/>
      <c r="L187" s="34">
        <v>138</v>
      </c>
      <c r="M187" s="34"/>
      <c r="N187" s="34" t="s">
        <v>2544</v>
      </c>
      <c r="O187" s="34" t="s">
        <v>2545</v>
      </c>
      <c r="P187" s="34"/>
      <c r="Q187" s="34"/>
      <c r="R187" s="34">
        <v>3</v>
      </c>
      <c r="S187" s="34"/>
      <c r="T187" s="34"/>
      <c r="U187" s="34"/>
      <c r="V187" s="34" t="s">
        <v>153</v>
      </c>
      <c r="W187" s="34" t="s">
        <v>154</v>
      </c>
      <c r="X187" s="34" t="s">
        <v>179</v>
      </c>
      <c r="Y187" s="34" t="s">
        <v>1865</v>
      </c>
      <c r="Z187" s="34" t="s">
        <v>156</v>
      </c>
      <c r="AA187" s="34" t="s">
        <v>2546</v>
      </c>
      <c r="AB187" s="209">
        <f>('Cash Flow'!AB38+'Cash Flow'!AB39+'Cash Flow'!AB40)*$H$187*$J$187</f>
        <v>4864</v>
      </c>
      <c r="AC187" s="209">
        <f>('Cash Flow'!AC38+'Cash Flow'!AC39+'Cash Flow'!AC40)*$H$187*$J$187</f>
        <v>-12993</v>
      </c>
      <c r="AD187" s="209">
        <f>('Cash Flow'!AD38+'Cash Flow'!AD39+'Cash Flow'!AD40)*$H$187*$J$187</f>
        <v>0</v>
      </c>
      <c r="AE187" s="209">
        <f>('Cash Flow'!AE38+'Cash Flow'!AE39+'Cash Flow'!AE40)*$H$187*$J$187</f>
        <v>0</v>
      </c>
      <c r="AF187" s="209">
        <f>('Cash Flow'!AF38+'Cash Flow'!AF39+'Cash Flow'!AF40)*$H$187*$J$187</f>
        <v>0</v>
      </c>
      <c r="AG187" s="209">
        <f>('Cash Flow'!AG38+'Cash Flow'!AG39+'Cash Flow'!AG40)*$H$187*$J$187</f>
        <v>0</v>
      </c>
      <c r="AH187" s="209">
        <f>('Cash Flow'!AH38+'Cash Flow'!AH39+'Cash Flow'!AH40)*$H$187*$J$187</f>
        <v>0</v>
      </c>
      <c r="AI187" s="209">
        <f>('Cash Flow'!AI38+'Cash Flow'!AI39+'Cash Flow'!AI40)*$H$187*$J$187</f>
        <v>0</v>
      </c>
      <c r="AJ187" s="209">
        <f>('Cash Flow'!AJ38+'Cash Flow'!AJ39+'Cash Flow'!AJ40)*$H$187*$J$187</f>
        <v>0</v>
      </c>
      <c r="AK187" s="209">
        <f>('Cash Flow'!AK38+'Cash Flow'!AK39+'Cash Flow'!AK40)*$H$187*$J$187</f>
        <v>0</v>
      </c>
      <c r="AL187" s="209">
        <f>('Cash Flow'!AL38+'Cash Flow'!AL39+'Cash Flow'!AL40)*$H$187*$J$187</f>
        <v>0</v>
      </c>
      <c r="AM187" s="209">
        <f>('Cash Flow'!AM38+'Cash Flow'!AM39+'Cash Flow'!AM40)*$H$187*$J$187</f>
        <v>0</v>
      </c>
      <c r="AN187" s="209">
        <f>('Cash Flow'!AN38+'Cash Flow'!AN39+'Cash Flow'!AN40)*$H$187*$J$187</f>
        <v>0</v>
      </c>
      <c r="AO187" s="209">
        <f>('Cash Flow'!AO38+'Cash Flow'!AO39+'Cash Flow'!AO40)*$H$187*$J$187</f>
        <v>0</v>
      </c>
      <c r="AP187" s="209">
        <f>('Cash Flow'!AP38+'Cash Flow'!AP39+'Cash Flow'!AP40)*$H$187*$J$187</f>
        <v>0</v>
      </c>
      <c r="AQ187" s="209">
        <f>('Cash Flow'!AQ38+'Cash Flow'!AQ39+'Cash Flow'!AQ40)*$H$187*$J$187</f>
        <v>0</v>
      </c>
      <c r="AR187" s="209">
        <f>('Cash Flow'!AR38+'Cash Flow'!AR39+'Cash Flow'!AR40)*$H$187*$J$187</f>
        <v>0</v>
      </c>
      <c r="AS187" s="209">
        <f>('Cash Flow'!AS38+'Cash Flow'!AS39+'Cash Flow'!AS40)*$H$187*$J$187</f>
        <v>0</v>
      </c>
      <c r="AT187" s="209">
        <f>('Cash Flow'!AT38+'Cash Flow'!AT39+'Cash Flow'!AT40)*$H$187*$J$187</f>
        <v>0</v>
      </c>
      <c r="AU187" s="209">
        <f>('Cash Flow'!AU38+'Cash Flow'!AU39+'Cash Flow'!AU40)*$H$187*$J$187</f>
        <v>0</v>
      </c>
      <c r="AV187" s="209">
        <f>('Cash Flow'!AV38+'Cash Flow'!AV39+'Cash Flow'!AV40)*$H$187*$J$187</f>
        <v>0</v>
      </c>
      <c r="AW187" s="209">
        <f>('Cash Flow'!AW38+'Cash Flow'!AW39+'Cash Flow'!AW40)*$H$187*$J$187</f>
        <v>0</v>
      </c>
      <c r="AX187" s="209">
        <f>('Cash Flow'!AX38+'Cash Flow'!AX39+'Cash Flow'!AX40)*$H$187*$J$187</f>
        <v>0</v>
      </c>
      <c r="AY187" s="209">
        <f>('Cash Flow'!AY38+'Cash Flow'!AY39+'Cash Flow'!AY40)*$H$187*$J$187</f>
        <v>0</v>
      </c>
      <c r="AZ187" s="209">
        <f>('Cash Flow'!AZ38+'Cash Flow'!AZ39+'Cash Flow'!AZ40)*$H$187*$J$187</f>
        <v>0</v>
      </c>
      <c r="BA187" s="209">
        <f>('Cash Flow'!BA38+'Cash Flow'!BA39+'Cash Flow'!BA40)*$H$187*$J$187</f>
        <v>4864</v>
      </c>
      <c r="BB187" s="209">
        <f>('Cash Flow'!BB38+'Cash Flow'!BB39+'Cash Flow'!BB40)*$H$187*$J$187</f>
        <v>-8129</v>
      </c>
      <c r="BC187" s="209">
        <f>('Cash Flow'!BC38+'Cash Flow'!BC39+'Cash Flow'!BC40)*$H$187*$J$187</f>
        <v>0</v>
      </c>
      <c r="BD187" s="209">
        <f>('Cash Flow'!BD38+'Cash Flow'!BD39+'Cash Flow'!BD40)*$H$187*$J$187</f>
        <v>0</v>
      </c>
      <c r="BE187" s="210">
        <f>('Cash Flow'!BE38+'Cash Flow'!BE39+'Cash Flow'!BE40)*$H$187*$J$187</f>
        <v>0</v>
      </c>
      <c r="BF187" s="210">
        <f>('Cash Flow'!BF38+'Cash Flow'!BF39+'Cash Flow'!BF40)*$H$187*$J$187</f>
        <v>0</v>
      </c>
      <c r="BG187" s="210">
        <f>('Cash Flow'!BG38+'Cash Flow'!BG39+'Cash Flow'!BG40)*$H$187*$J$187</f>
        <v>0</v>
      </c>
      <c r="BH187" s="210">
        <f>('Cash Flow'!BH38+'Cash Flow'!BH39+'Cash Flow'!BH40)*$H$187*$J$187</f>
        <v>0</v>
      </c>
      <c r="BI187" s="210">
        <f>('Cash Flow'!BI38+'Cash Flow'!BI39+'Cash Flow'!BI40)*$H$187*$J$187</f>
        <v>0</v>
      </c>
      <c r="BJ187" s="210">
        <f>('Cash Flow'!BJ38+'Cash Flow'!BJ39+'Cash Flow'!BJ40)*$H$187*$J$187</f>
        <v>0</v>
      </c>
      <c r="BK187" s="210">
        <f>('Cash Flow'!BK38+'Cash Flow'!BK39+'Cash Flow'!BK40)*$H$187*$J$187</f>
        <v>0</v>
      </c>
      <c r="BL187" s="210">
        <f>('Cash Flow'!BL38+'Cash Flow'!BL39+'Cash Flow'!BL40)*$H$187*$J$187</f>
        <v>0</v>
      </c>
      <c r="BM187" s="210">
        <f>('Cash Flow'!BM38+'Cash Flow'!BM39+'Cash Flow'!BM40)*$H$187*$J$187</f>
        <v>0</v>
      </c>
      <c r="BN187" s="210">
        <f>('Cash Flow'!BN38+'Cash Flow'!BN39+'Cash Flow'!BN40)*$H$187*$J$187</f>
        <v>0</v>
      </c>
      <c r="BO187" s="210">
        <f>('Cash Flow'!BO38+'Cash Flow'!BO39+'Cash Flow'!BO40)*$H$187*$J$187</f>
        <v>0</v>
      </c>
      <c r="BP187" s="210">
        <f>('Cash Flow'!BP38+'Cash Flow'!BP39+'Cash Flow'!BP40)*$H$187*$J$187</f>
        <v>0</v>
      </c>
      <c r="BQ187" s="210">
        <f>('Cash Flow'!BQ38+'Cash Flow'!BQ39+'Cash Flow'!BQ40)*$H$187*$J$187</f>
        <v>0</v>
      </c>
      <c r="BR187" s="210">
        <f>('Cash Flow'!BR38+'Cash Flow'!BR39+'Cash Flow'!BR40)*$H$187*$J$187</f>
        <v>0</v>
      </c>
      <c r="BS187" s="210">
        <f>('Cash Flow'!BS38+'Cash Flow'!BS39+'Cash Flow'!BS40)*$H$187*$J$187</f>
        <v>0</v>
      </c>
      <c r="BT187" s="210">
        <f>('Cash Flow'!BT38+'Cash Flow'!BT39+'Cash Flow'!BT40)*$H$187*$J$187</f>
        <v>0</v>
      </c>
      <c r="BU187" s="209">
        <f>('Cash Flow'!BU38+'Cash Flow'!BU39+'Cash Flow'!BU40)*$H$187*$J$187</f>
        <v>0</v>
      </c>
      <c r="BV187" s="209">
        <f>('Cash Flow'!BV38+'Cash Flow'!BV39+'Cash Flow'!BV40)*$H$187*$J$187</f>
        <v>0</v>
      </c>
    </row>
    <row r="188" spans="1:74" ht="15" customHeight="1" outlineLevel="1">
      <c r="A188" s="34" t="s">
        <v>2547</v>
      </c>
      <c r="B188" s="34"/>
      <c r="C188" s="34"/>
      <c r="D188" s="34">
        <v>127</v>
      </c>
      <c r="E188" s="34">
        <v>1</v>
      </c>
      <c r="F188" s="34"/>
      <c r="G188" s="34"/>
      <c r="H188" s="34"/>
      <c r="I188" s="34"/>
      <c r="J188" s="34">
        <v>1</v>
      </c>
      <c r="K188" s="34"/>
      <c r="L188" s="34">
        <v>139</v>
      </c>
      <c r="M188" s="34"/>
      <c r="N188" s="34" t="s">
        <v>2548</v>
      </c>
      <c r="O188" s="34" t="s">
        <v>2549</v>
      </c>
      <c r="P188" s="34"/>
      <c r="Q188" s="34"/>
      <c r="R188" s="34">
        <v>3</v>
      </c>
      <c r="S188" s="34"/>
      <c r="T188" s="34"/>
      <c r="U188" s="34"/>
      <c r="V188" s="34" t="s">
        <v>153</v>
      </c>
      <c r="W188" s="34" t="s">
        <v>154</v>
      </c>
      <c r="X188" s="34" t="s">
        <v>179</v>
      </c>
      <c r="Y188" s="34" t="s">
        <v>1865</v>
      </c>
      <c r="Z188" s="34" t="s">
        <v>156</v>
      </c>
      <c r="AA188" s="34" t="s">
        <v>2550</v>
      </c>
      <c r="AB188" s="209"/>
      <c r="AC188" s="209"/>
      <c r="AD188" s="209"/>
      <c r="AE188" s="209"/>
      <c r="AF188" s="209"/>
      <c r="AG188" s="209"/>
      <c r="AH188" s="209"/>
      <c r="AI188" s="209"/>
      <c r="AJ188" s="209"/>
      <c r="AK188" s="209"/>
      <c r="AL188" s="209"/>
      <c r="AM188" s="209"/>
      <c r="AN188" s="209"/>
      <c r="AO188" s="209"/>
      <c r="AP188" s="209"/>
      <c r="AQ188" s="209"/>
      <c r="AR188" s="209"/>
      <c r="AS188" s="209"/>
      <c r="AT188" s="209"/>
      <c r="AU188" s="209"/>
      <c r="AV188" s="209"/>
      <c r="AW188" s="209"/>
      <c r="AX188" s="209"/>
      <c r="AY188" s="209"/>
      <c r="AZ188" s="209"/>
      <c r="BA188" s="209"/>
      <c r="BB188" s="210"/>
      <c r="BC188" s="210"/>
      <c r="BD188" s="210"/>
      <c r="BE188" s="210"/>
      <c r="BF188" s="210"/>
      <c r="BG188" s="210"/>
      <c r="BH188" s="210"/>
      <c r="BI188" s="210"/>
      <c r="BJ188" s="210"/>
      <c r="BK188" s="210"/>
      <c r="BL188" s="210"/>
      <c r="BM188" s="210"/>
      <c r="BN188" s="210"/>
      <c r="BO188" s="210"/>
      <c r="BP188" s="210"/>
      <c r="BQ188" s="210"/>
      <c r="BR188" s="210"/>
      <c r="BS188" s="210"/>
      <c r="BT188" s="210"/>
      <c r="BU188" s="93"/>
      <c r="BV188" s="93"/>
    </row>
    <row r="189" spans="1:74" ht="15" customHeight="1" outlineLevel="1">
      <c r="A189" s="39" t="s">
        <v>2551</v>
      </c>
      <c r="B189" s="39"/>
      <c r="C189" s="39"/>
      <c r="D189" s="39">
        <v>89</v>
      </c>
      <c r="E189" s="39">
        <v>1</v>
      </c>
      <c r="F189" s="39"/>
      <c r="G189" s="39"/>
      <c r="H189" s="39"/>
      <c r="I189" s="39"/>
      <c r="J189" s="39">
        <v>1</v>
      </c>
      <c r="K189" s="39"/>
      <c r="L189" s="39">
        <v>127</v>
      </c>
      <c r="M189" s="39"/>
      <c r="N189" s="39" t="s">
        <v>2552</v>
      </c>
      <c r="O189" s="39" t="s">
        <v>2553</v>
      </c>
      <c r="P189" s="39"/>
      <c r="Q189" s="39"/>
      <c r="R189" s="39">
        <v>3</v>
      </c>
      <c r="S189" s="39"/>
      <c r="T189" s="39"/>
      <c r="U189" s="39"/>
      <c r="V189" s="39" t="s">
        <v>153</v>
      </c>
      <c r="W189" s="39" t="s">
        <v>154</v>
      </c>
      <c r="X189" s="39" t="s">
        <v>179</v>
      </c>
      <c r="Y189" s="39" t="s">
        <v>1865</v>
      </c>
      <c r="Z189" s="39" t="s">
        <v>156</v>
      </c>
      <c r="AA189" s="39" t="s">
        <v>2554</v>
      </c>
      <c r="AB189" s="211">
        <f t="shared" ref="AB189:BV189" si="34">AB187+AB188</f>
        <v>4864</v>
      </c>
      <c r="AC189" s="211">
        <f t="shared" si="34"/>
        <v>-12993</v>
      </c>
      <c r="AD189" s="211">
        <f t="shared" si="34"/>
        <v>0</v>
      </c>
      <c r="AE189" s="211">
        <f t="shared" si="34"/>
        <v>0</v>
      </c>
      <c r="AF189" s="211">
        <f t="shared" si="34"/>
        <v>0</v>
      </c>
      <c r="AG189" s="211">
        <f t="shared" si="34"/>
        <v>0</v>
      </c>
      <c r="AH189" s="211">
        <f t="shared" si="34"/>
        <v>0</v>
      </c>
      <c r="AI189" s="211">
        <f t="shared" si="34"/>
        <v>0</v>
      </c>
      <c r="AJ189" s="211">
        <f t="shared" si="34"/>
        <v>0</v>
      </c>
      <c r="AK189" s="211">
        <f t="shared" si="34"/>
        <v>0</v>
      </c>
      <c r="AL189" s="211">
        <f t="shared" si="34"/>
        <v>0</v>
      </c>
      <c r="AM189" s="211">
        <f t="shared" si="34"/>
        <v>0</v>
      </c>
      <c r="AN189" s="211">
        <f t="shared" si="34"/>
        <v>0</v>
      </c>
      <c r="AO189" s="211">
        <f t="shared" si="34"/>
        <v>0</v>
      </c>
      <c r="AP189" s="211">
        <f t="shared" si="34"/>
        <v>0</v>
      </c>
      <c r="AQ189" s="211">
        <f t="shared" si="34"/>
        <v>0</v>
      </c>
      <c r="AR189" s="211">
        <f t="shared" si="34"/>
        <v>0</v>
      </c>
      <c r="AS189" s="211">
        <f t="shared" si="34"/>
        <v>0</v>
      </c>
      <c r="AT189" s="211">
        <f t="shared" si="34"/>
        <v>0</v>
      </c>
      <c r="AU189" s="211">
        <f t="shared" si="34"/>
        <v>0</v>
      </c>
      <c r="AV189" s="211">
        <f t="shared" si="34"/>
        <v>0</v>
      </c>
      <c r="AW189" s="211">
        <f t="shared" si="34"/>
        <v>0</v>
      </c>
      <c r="AX189" s="211">
        <f t="shared" si="34"/>
        <v>0</v>
      </c>
      <c r="AY189" s="211">
        <f t="shared" si="34"/>
        <v>0</v>
      </c>
      <c r="AZ189" s="211">
        <f t="shared" si="34"/>
        <v>0</v>
      </c>
      <c r="BA189" s="211">
        <f t="shared" si="34"/>
        <v>4864</v>
      </c>
      <c r="BB189" s="211">
        <f t="shared" si="34"/>
        <v>-8129</v>
      </c>
      <c r="BC189" s="211">
        <f t="shared" si="34"/>
        <v>0</v>
      </c>
      <c r="BD189" s="211">
        <f t="shared" si="34"/>
        <v>0</v>
      </c>
      <c r="BE189" s="212">
        <f t="shared" si="34"/>
        <v>0</v>
      </c>
      <c r="BF189" s="212">
        <f t="shared" si="34"/>
        <v>0</v>
      </c>
      <c r="BG189" s="212">
        <f t="shared" si="34"/>
        <v>0</v>
      </c>
      <c r="BH189" s="212">
        <f t="shared" si="34"/>
        <v>0</v>
      </c>
      <c r="BI189" s="212">
        <f t="shared" si="34"/>
        <v>0</v>
      </c>
      <c r="BJ189" s="212">
        <f t="shared" si="34"/>
        <v>0</v>
      </c>
      <c r="BK189" s="212">
        <f t="shared" si="34"/>
        <v>0</v>
      </c>
      <c r="BL189" s="212">
        <f t="shared" si="34"/>
        <v>0</v>
      </c>
      <c r="BM189" s="212">
        <f t="shared" si="34"/>
        <v>0</v>
      </c>
      <c r="BN189" s="212">
        <f t="shared" si="34"/>
        <v>0</v>
      </c>
      <c r="BO189" s="212">
        <f t="shared" si="34"/>
        <v>0</v>
      </c>
      <c r="BP189" s="212">
        <f t="shared" si="34"/>
        <v>0</v>
      </c>
      <c r="BQ189" s="212">
        <f t="shared" si="34"/>
        <v>0</v>
      </c>
      <c r="BR189" s="212">
        <f t="shared" si="34"/>
        <v>0</v>
      </c>
      <c r="BS189" s="212">
        <f t="shared" si="34"/>
        <v>0</v>
      </c>
      <c r="BT189" s="212">
        <f t="shared" si="34"/>
        <v>0</v>
      </c>
      <c r="BU189" s="211">
        <f t="shared" si="34"/>
        <v>0</v>
      </c>
      <c r="BV189" s="211">
        <f t="shared" si="34"/>
        <v>0</v>
      </c>
    </row>
    <row r="190" spans="1:74" ht="15" customHeight="1" outlineLevel="1">
      <c r="A190" s="34" t="s">
        <v>2555</v>
      </c>
      <c r="B190" s="34"/>
      <c r="C190" s="34"/>
      <c r="D190" s="34">
        <v>89</v>
      </c>
      <c r="E190" s="34">
        <v>1</v>
      </c>
      <c r="F190" s="34"/>
      <c r="G190" s="34"/>
      <c r="H190" s="34">
        <v>1</v>
      </c>
      <c r="I190" s="34"/>
      <c r="J190" s="34">
        <v>1</v>
      </c>
      <c r="K190" s="34"/>
      <c r="L190" s="34">
        <v>128</v>
      </c>
      <c r="M190" s="34"/>
      <c r="N190" s="34" t="s">
        <v>2556</v>
      </c>
      <c r="O190" s="34" t="s">
        <v>2557</v>
      </c>
      <c r="P190" s="34"/>
      <c r="Q190" s="34"/>
      <c r="R190" s="34">
        <v>3</v>
      </c>
      <c r="S190" s="34"/>
      <c r="T190" s="34"/>
      <c r="U190" s="34"/>
      <c r="V190" s="34" t="s">
        <v>153</v>
      </c>
      <c r="W190" s="34" t="s">
        <v>154</v>
      </c>
      <c r="X190" s="34" t="s">
        <v>179</v>
      </c>
      <c r="Y190" s="34" t="s">
        <v>1865</v>
      </c>
      <c r="Z190" s="34" t="s">
        <v>156</v>
      </c>
      <c r="AA190" s="34" t="s">
        <v>2558</v>
      </c>
      <c r="AB190" s="209">
        <f>('Cash Flow'!AB44+'Cash Flow'!AB45+'Cash Flow'!AB46)*$H$190*$J$190</f>
        <v>-3778</v>
      </c>
      <c r="AC190" s="209">
        <f>('Cash Flow'!AC44+'Cash Flow'!AC45+'Cash Flow'!AC46)*$H$190*$J$190</f>
        <v>-9670</v>
      </c>
      <c r="AD190" s="209">
        <f>('Cash Flow'!AD44+'Cash Flow'!AD45+'Cash Flow'!AD46)*$H$190*$J$190</f>
        <v>0</v>
      </c>
      <c r="AE190" s="209">
        <f>('Cash Flow'!AE44+'Cash Flow'!AE45+'Cash Flow'!AE46)*$H$190*$J$190</f>
        <v>0</v>
      </c>
      <c r="AF190" s="209">
        <f>('Cash Flow'!AF44+'Cash Flow'!AF45+'Cash Flow'!AF46)*$H$190*$J$190</f>
        <v>0</v>
      </c>
      <c r="AG190" s="209">
        <f>('Cash Flow'!AG44+'Cash Flow'!AG45+'Cash Flow'!AG46)*$H$190*$J$190</f>
        <v>0</v>
      </c>
      <c r="AH190" s="209">
        <f>('Cash Flow'!AH44+'Cash Flow'!AH45+'Cash Flow'!AH46)*$H$190*$J$190</f>
        <v>0</v>
      </c>
      <c r="AI190" s="209">
        <f>('Cash Flow'!AI44+'Cash Flow'!AI45+'Cash Flow'!AI46)*$H$190*$J$190</f>
        <v>0</v>
      </c>
      <c r="AJ190" s="209">
        <f>('Cash Flow'!AJ44+'Cash Flow'!AJ45+'Cash Flow'!AJ46)*$H$190*$J$190</f>
        <v>0</v>
      </c>
      <c r="AK190" s="209">
        <f>('Cash Flow'!AK44+'Cash Flow'!AK45+'Cash Flow'!AK46)*$H$190*$J$190</f>
        <v>0</v>
      </c>
      <c r="AL190" s="209">
        <f>('Cash Flow'!AL44+'Cash Flow'!AL45+'Cash Flow'!AL46)*$H$190*$J$190</f>
        <v>0</v>
      </c>
      <c r="AM190" s="209">
        <f>('Cash Flow'!AM44+'Cash Flow'!AM45+'Cash Flow'!AM46)*$H$190*$J$190</f>
        <v>0</v>
      </c>
      <c r="AN190" s="209">
        <f>('Cash Flow'!AN44+'Cash Flow'!AN45+'Cash Flow'!AN46)*$H$190*$J$190</f>
        <v>0</v>
      </c>
      <c r="AO190" s="209">
        <f>('Cash Flow'!AO44+'Cash Flow'!AO45+'Cash Flow'!AO46)*$H$190*$J$190</f>
        <v>0</v>
      </c>
      <c r="AP190" s="209">
        <f>('Cash Flow'!AP44+'Cash Flow'!AP45+'Cash Flow'!AP46)*$H$190*$J$190</f>
        <v>0</v>
      </c>
      <c r="AQ190" s="209">
        <f>('Cash Flow'!AQ44+'Cash Flow'!AQ45+'Cash Flow'!AQ46)*$H$190*$J$190</f>
        <v>0</v>
      </c>
      <c r="AR190" s="209">
        <f>('Cash Flow'!AR44+'Cash Flow'!AR45+'Cash Flow'!AR46)*$H$190*$J$190</f>
        <v>0</v>
      </c>
      <c r="AS190" s="209">
        <f>('Cash Flow'!AS44+'Cash Flow'!AS45+'Cash Flow'!AS46)*$H$190*$J$190</f>
        <v>0</v>
      </c>
      <c r="AT190" s="209">
        <f>('Cash Flow'!AT44+'Cash Flow'!AT45+'Cash Flow'!AT46)*$H$190*$J$190</f>
        <v>0</v>
      </c>
      <c r="AU190" s="209">
        <f>('Cash Flow'!AU44+'Cash Flow'!AU45+'Cash Flow'!AU46)*$H$190*$J$190</f>
        <v>0</v>
      </c>
      <c r="AV190" s="209">
        <f>('Cash Flow'!AV44+'Cash Flow'!AV45+'Cash Flow'!AV46)*$H$190*$J$190</f>
        <v>0</v>
      </c>
      <c r="AW190" s="209">
        <f>('Cash Flow'!AW44+'Cash Flow'!AW45+'Cash Flow'!AW46)*$H$190*$J$190</f>
        <v>0</v>
      </c>
      <c r="AX190" s="209">
        <f>('Cash Flow'!AX44+'Cash Flow'!AX45+'Cash Flow'!AX46)*$H$190*$J$190</f>
        <v>0</v>
      </c>
      <c r="AY190" s="209">
        <f>('Cash Flow'!AY44+'Cash Flow'!AY45+'Cash Flow'!AY46)*$H$190*$J$190</f>
        <v>0</v>
      </c>
      <c r="AZ190" s="209">
        <f>('Cash Flow'!AZ44+'Cash Flow'!AZ45+'Cash Flow'!AZ46)*$H$190*$J$190</f>
        <v>0</v>
      </c>
      <c r="BA190" s="209">
        <f>('Cash Flow'!BA44+'Cash Flow'!BA45+'Cash Flow'!BA46)*$H$190*$J$190</f>
        <v>-3778</v>
      </c>
      <c r="BB190" s="209">
        <f>('Cash Flow'!BB44+'Cash Flow'!BB45+'Cash Flow'!BB46)*$H$190*$J$190</f>
        <v>-13448</v>
      </c>
      <c r="BC190" s="209">
        <f>('Cash Flow'!BC44+'Cash Flow'!BC45+'Cash Flow'!BC46)*$H$190*$J$190</f>
        <v>0</v>
      </c>
      <c r="BD190" s="209">
        <f>('Cash Flow'!BD44+'Cash Flow'!BD45+'Cash Flow'!BD46)*$H$190*$J$190</f>
        <v>0</v>
      </c>
      <c r="BE190" s="210">
        <f>('Cash Flow'!BE44+'Cash Flow'!BE45+'Cash Flow'!BE46)*$H$190*$J$190</f>
        <v>0</v>
      </c>
      <c r="BF190" s="210">
        <f>('Cash Flow'!BF44+'Cash Flow'!BF45+'Cash Flow'!BF46)*$H$190*$J$190</f>
        <v>0</v>
      </c>
      <c r="BG190" s="210">
        <f>('Cash Flow'!BG44+'Cash Flow'!BG45+'Cash Flow'!BG46)*$H$190*$J$190</f>
        <v>0</v>
      </c>
      <c r="BH190" s="210">
        <f>('Cash Flow'!BH44+'Cash Flow'!BH45+'Cash Flow'!BH46)*$H$190*$J$190</f>
        <v>0</v>
      </c>
      <c r="BI190" s="210">
        <f>('Cash Flow'!BI44+'Cash Flow'!BI45+'Cash Flow'!BI46)*$H$190*$J$190</f>
        <v>0</v>
      </c>
      <c r="BJ190" s="210">
        <f>('Cash Flow'!BJ44+'Cash Flow'!BJ45+'Cash Flow'!BJ46)*$H$190*$J$190</f>
        <v>0</v>
      </c>
      <c r="BK190" s="210">
        <f>('Cash Flow'!BK44+'Cash Flow'!BK45+'Cash Flow'!BK46)*$H$190*$J$190</f>
        <v>0</v>
      </c>
      <c r="BL190" s="210">
        <f>('Cash Flow'!BL44+'Cash Flow'!BL45+'Cash Flow'!BL46)*$H$190*$J$190</f>
        <v>0</v>
      </c>
      <c r="BM190" s="210">
        <f>('Cash Flow'!BM44+'Cash Flow'!BM45+'Cash Flow'!BM46)*$H$190*$J$190</f>
        <v>0</v>
      </c>
      <c r="BN190" s="210">
        <f>('Cash Flow'!BN44+'Cash Flow'!BN45+'Cash Flow'!BN46)*$H$190*$J$190</f>
        <v>0</v>
      </c>
      <c r="BO190" s="210">
        <f>('Cash Flow'!BO44+'Cash Flow'!BO45+'Cash Flow'!BO46)*$H$190*$J$190</f>
        <v>0</v>
      </c>
      <c r="BP190" s="210">
        <f>('Cash Flow'!BP44+'Cash Flow'!BP45+'Cash Flow'!BP46)*$H$190*$J$190</f>
        <v>0</v>
      </c>
      <c r="BQ190" s="210">
        <f>('Cash Flow'!BQ44+'Cash Flow'!BQ45+'Cash Flow'!BQ46)*$H$190*$J$190</f>
        <v>0</v>
      </c>
      <c r="BR190" s="210">
        <f>('Cash Flow'!BR44+'Cash Flow'!BR45+'Cash Flow'!BR46)*$H$190*$J$190</f>
        <v>0</v>
      </c>
      <c r="BS190" s="210">
        <f>('Cash Flow'!BS44+'Cash Flow'!BS45+'Cash Flow'!BS46)*$H$190*$J$190</f>
        <v>0</v>
      </c>
      <c r="BT190" s="210">
        <f>('Cash Flow'!BT44+'Cash Flow'!BT45+'Cash Flow'!BT46)*$H$190*$J$190</f>
        <v>0</v>
      </c>
      <c r="BU190" s="93"/>
      <c r="BV190" s="93"/>
    </row>
    <row r="191" spans="1:74" ht="15" customHeight="1" outlineLevel="1">
      <c r="A191" s="34" t="s">
        <v>2559</v>
      </c>
      <c r="B191" s="34"/>
      <c r="C191" s="34"/>
      <c r="D191" s="34">
        <v>89</v>
      </c>
      <c r="E191" s="34">
        <v>1</v>
      </c>
      <c r="F191" s="34"/>
      <c r="G191" s="34"/>
      <c r="H191" s="34"/>
      <c r="I191" s="34"/>
      <c r="J191" s="34">
        <v>1</v>
      </c>
      <c r="K191" s="34"/>
      <c r="L191" s="34">
        <v>129</v>
      </c>
      <c r="M191" s="34"/>
      <c r="N191" s="34" t="s">
        <v>2560</v>
      </c>
      <c r="O191" s="34" t="s">
        <v>2561</v>
      </c>
      <c r="P191" s="34"/>
      <c r="Q191" s="34"/>
      <c r="R191" s="34">
        <v>3</v>
      </c>
      <c r="S191" s="34"/>
      <c r="T191" s="34"/>
      <c r="U191" s="34"/>
      <c r="V191" s="34" t="s">
        <v>153</v>
      </c>
      <c r="W191" s="34" t="s">
        <v>154</v>
      </c>
      <c r="X191" s="34" t="s">
        <v>179</v>
      </c>
      <c r="Y191" s="34" t="s">
        <v>1865</v>
      </c>
      <c r="Z191" s="34" t="s">
        <v>156</v>
      </c>
      <c r="AA191" s="34" t="s">
        <v>2562</v>
      </c>
      <c r="AB191" s="209"/>
      <c r="AC191" s="209"/>
      <c r="AD191" s="209"/>
      <c r="AE191" s="209"/>
      <c r="AF191" s="209"/>
      <c r="AG191" s="209"/>
      <c r="AH191" s="209"/>
      <c r="AI191" s="209"/>
      <c r="AJ191" s="209"/>
      <c r="AK191" s="209"/>
      <c r="AL191" s="209"/>
      <c r="AM191" s="209"/>
      <c r="AN191" s="209"/>
      <c r="AO191" s="209"/>
      <c r="AP191" s="209"/>
      <c r="AQ191" s="209"/>
      <c r="AR191" s="209"/>
      <c r="AS191" s="209"/>
      <c r="AT191" s="209"/>
      <c r="AU191" s="209"/>
      <c r="AV191" s="209"/>
      <c r="AW191" s="209"/>
      <c r="AX191" s="209"/>
      <c r="AY191" s="209"/>
      <c r="AZ191" s="209"/>
      <c r="BA191" s="209"/>
      <c r="BB191" s="210"/>
      <c r="BC191" s="210"/>
      <c r="BD191" s="210"/>
      <c r="BE191" s="210"/>
      <c r="BF191" s="210"/>
      <c r="BG191" s="210"/>
      <c r="BH191" s="210"/>
      <c r="BI191" s="210"/>
      <c r="BJ191" s="210"/>
      <c r="BK191" s="210"/>
      <c r="BL191" s="210"/>
      <c r="BM191" s="210"/>
      <c r="BN191" s="210"/>
      <c r="BO191" s="210"/>
      <c r="BP191" s="210"/>
      <c r="BQ191" s="210"/>
      <c r="BR191" s="210"/>
      <c r="BS191" s="210"/>
      <c r="BT191" s="210"/>
      <c r="BU191" s="93"/>
      <c r="BV191" s="93"/>
    </row>
    <row r="192" spans="1:74" ht="15" customHeight="1" outlineLevel="1">
      <c r="A192" s="34" t="s">
        <v>2563</v>
      </c>
      <c r="B192" s="34"/>
      <c r="C192" s="34"/>
      <c r="D192" s="34">
        <v>89</v>
      </c>
      <c r="E192" s="34">
        <v>1</v>
      </c>
      <c r="F192" s="34"/>
      <c r="G192" s="34"/>
      <c r="H192" s="34">
        <v>1</v>
      </c>
      <c r="I192" s="34"/>
      <c r="J192" s="34">
        <v>1</v>
      </c>
      <c r="K192" s="34"/>
      <c r="L192" s="34">
        <v>130</v>
      </c>
      <c r="M192" s="34"/>
      <c r="N192" s="34" t="s">
        <v>2564</v>
      </c>
      <c r="O192" s="34" t="s">
        <v>2565</v>
      </c>
      <c r="P192" s="34"/>
      <c r="Q192" s="34"/>
      <c r="R192" s="34">
        <v>3</v>
      </c>
      <c r="S192" s="34"/>
      <c r="T192" s="34"/>
      <c r="U192" s="34"/>
      <c r="V192" s="34" t="s">
        <v>153</v>
      </c>
      <c r="W192" s="34" t="s">
        <v>154</v>
      </c>
      <c r="X192" s="34" t="s">
        <v>179</v>
      </c>
      <c r="Y192" s="34" t="s">
        <v>1865</v>
      </c>
      <c r="Z192" s="34" t="s">
        <v>156</v>
      </c>
      <c r="AA192" s="34" t="s">
        <v>2566</v>
      </c>
      <c r="AB192" s="209">
        <f>('Cash Flow'!AB48)*$H$192*$J$192</f>
        <v>1</v>
      </c>
      <c r="AC192" s="209">
        <f>('Cash Flow'!AC48)*$H$192*$J$192</f>
        <v>-12</v>
      </c>
      <c r="AD192" s="209">
        <f>('Cash Flow'!AD48)*$H$192*$J$192</f>
        <v>0</v>
      </c>
      <c r="AE192" s="209">
        <f>('Cash Flow'!AE48)*$H$192*$J$192</f>
        <v>0</v>
      </c>
      <c r="AF192" s="209">
        <f>('Cash Flow'!AF48)*$H$192*$J$192</f>
        <v>0</v>
      </c>
      <c r="AG192" s="209">
        <f>('Cash Flow'!AG48)*$H$192*$J$192</f>
        <v>0</v>
      </c>
      <c r="AH192" s="209">
        <f>('Cash Flow'!AH48)*$H$192*$J$192</f>
        <v>0</v>
      </c>
      <c r="AI192" s="209">
        <f>('Cash Flow'!AI48)*$H$192*$J$192</f>
        <v>0</v>
      </c>
      <c r="AJ192" s="209">
        <f>('Cash Flow'!AJ48)*$H$192*$J$192</f>
        <v>0</v>
      </c>
      <c r="AK192" s="209">
        <f>('Cash Flow'!AK48)*$H$192*$J$192</f>
        <v>0</v>
      </c>
      <c r="AL192" s="209">
        <f>('Cash Flow'!AL48)*$H$192*$J$192</f>
        <v>0</v>
      </c>
      <c r="AM192" s="209">
        <f>('Cash Flow'!AM48)*$H$192*$J$192</f>
        <v>0</v>
      </c>
      <c r="AN192" s="209">
        <f>('Cash Flow'!AN48)*$H$192*$J$192</f>
        <v>0</v>
      </c>
      <c r="AO192" s="209">
        <f>('Cash Flow'!AO48)*$H$192*$J$192</f>
        <v>0</v>
      </c>
      <c r="AP192" s="209">
        <f>('Cash Flow'!AP48)*$H$192*$J$192</f>
        <v>0</v>
      </c>
      <c r="AQ192" s="209">
        <f>('Cash Flow'!AQ48)*$H$192*$J$192</f>
        <v>0</v>
      </c>
      <c r="AR192" s="209">
        <f>('Cash Flow'!AR48)*$H$192*$J$192</f>
        <v>0</v>
      </c>
      <c r="AS192" s="209">
        <f>('Cash Flow'!AS48)*$H$192*$J$192</f>
        <v>0</v>
      </c>
      <c r="AT192" s="209">
        <f>('Cash Flow'!AT48)*$H$192*$J$192</f>
        <v>0</v>
      </c>
      <c r="AU192" s="209">
        <f>('Cash Flow'!AU48)*$H$192*$J$192</f>
        <v>0</v>
      </c>
      <c r="AV192" s="209">
        <f>('Cash Flow'!AV48)*$H$192*$J$192</f>
        <v>0</v>
      </c>
      <c r="AW192" s="209">
        <f>('Cash Flow'!AW48)*$H$192*$J$192</f>
        <v>0</v>
      </c>
      <c r="AX192" s="209">
        <f>('Cash Flow'!AX48)*$H$192*$J$192</f>
        <v>0</v>
      </c>
      <c r="AY192" s="209">
        <f>('Cash Flow'!AY48)*$H$192*$J$192</f>
        <v>0</v>
      </c>
      <c r="AZ192" s="209">
        <f>('Cash Flow'!AZ48)*$H$192*$J$192</f>
        <v>0</v>
      </c>
      <c r="BA192" s="209">
        <f>('Cash Flow'!BA48)*$H$192*$J$192</f>
        <v>1</v>
      </c>
      <c r="BB192" s="209">
        <f>('Cash Flow'!BB48)*$H$192*$J$192</f>
        <v>-11</v>
      </c>
      <c r="BC192" s="209">
        <f>('Cash Flow'!BC48)*$H$192*$J$192</f>
        <v>0</v>
      </c>
      <c r="BD192" s="209">
        <f>('Cash Flow'!BD48)*$H$192*$J$192</f>
        <v>0</v>
      </c>
      <c r="BE192" s="210">
        <f>('Cash Flow'!BE48)*$H$192*$J$192</f>
        <v>0</v>
      </c>
      <c r="BF192" s="210">
        <f>('Cash Flow'!BF48)*$H$192*$J$192</f>
        <v>0</v>
      </c>
      <c r="BG192" s="210">
        <f>('Cash Flow'!BG48)*$H$192*$J$192</f>
        <v>0</v>
      </c>
      <c r="BH192" s="210">
        <f>('Cash Flow'!BH48)*$H$192*$J$192</f>
        <v>0</v>
      </c>
      <c r="BI192" s="210">
        <f>('Cash Flow'!BI48)*$H$192*$J$192</f>
        <v>0</v>
      </c>
      <c r="BJ192" s="210">
        <f>('Cash Flow'!BJ48)*$H$192*$J$192</f>
        <v>0</v>
      </c>
      <c r="BK192" s="210">
        <f>('Cash Flow'!BK48)*$H$192*$J$192</f>
        <v>0</v>
      </c>
      <c r="BL192" s="210">
        <f>('Cash Flow'!BL48)*$H$192*$J$192</f>
        <v>0</v>
      </c>
      <c r="BM192" s="210">
        <f>('Cash Flow'!BM48)*$H$192*$J$192</f>
        <v>0</v>
      </c>
      <c r="BN192" s="210">
        <f>('Cash Flow'!BN48)*$H$192*$J$192</f>
        <v>0</v>
      </c>
      <c r="BO192" s="210">
        <f>('Cash Flow'!BO48)*$H$192*$J$192</f>
        <v>0</v>
      </c>
      <c r="BP192" s="210">
        <f>('Cash Flow'!BP48)*$H$192*$J$192</f>
        <v>0</v>
      </c>
      <c r="BQ192" s="210">
        <f>('Cash Flow'!BQ48)*$H$192*$J$192</f>
        <v>0</v>
      </c>
      <c r="BR192" s="210">
        <f>('Cash Flow'!BR48)*$H$192*$J$192</f>
        <v>0</v>
      </c>
      <c r="BS192" s="210">
        <f>('Cash Flow'!BS48)*$H$192*$J$192</f>
        <v>0</v>
      </c>
      <c r="BT192" s="210">
        <f>('Cash Flow'!BT48)*$H$192*$J$192</f>
        <v>0</v>
      </c>
      <c r="BU192" s="209">
        <f>('Cash Flow'!BU48)*$H$192*$J$192</f>
        <v>0</v>
      </c>
      <c r="BV192" s="209">
        <f>('Cash Flow'!BV48)*$H$192*$J$192</f>
        <v>0</v>
      </c>
    </row>
    <row r="193" spans="1:76" ht="15" customHeight="1" outlineLevel="1">
      <c r="A193" s="34" t="s">
        <v>2567</v>
      </c>
      <c r="B193" s="34"/>
      <c r="C193" s="34"/>
      <c r="D193" s="34">
        <v>89</v>
      </c>
      <c r="E193" s="34">
        <v>1</v>
      </c>
      <c r="F193" s="34"/>
      <c r="G193" s="34"/>
      <c r="H193" s="34">
        <v>1</v>
      </c>
      <c r="I193" s="34"/>
      <c r="J193" s="34">
        <v>1</v>
      </c>
      <c r="K193" s="34"/>
      <c r="L193" s="34">
        <v>131</v>
      </c>
      <c r="M193" s="34"/>
      <c r="N193" s="34" t="s">
        <v>2568</v>
      </c>
      <c r="O193" s="34" t="s">
        <v>2569</v>
      </c>
      <c r="P193" s="34"/>
      <c r="Q193" s="34"/>
      <c r="R193" s="34">
        <v>3</v>
      </c>
      <c r="S193" s="34"/>
      <c r="T193" s="34"/>
      <c r="U193" s="34"/>
      <c r="V193" s="34" t="s">
        <v>153</v>
      </c>
      <c r="W193" s="34" t="s">
        <v>154</v>
      </c>
      <c r="X193" s="34" t="s">
        <v>179</v>
      </c>
      <c r="Y193" s="34" t="s">
        <v>1865</v>
      </c>
      <c r="Z193" s="34" t="s">
        <v>156</v>
      </c>
      <c r="AA193" s="34" t="s">
        <v>2570</v>
      </c>
      <c r="AB193" s="209">
        <f>('Cash Flow'!AB50+'Cash Flow'!AB49+'Cash Flow'!AB47)*$H$193*$J$193</f>
        <v>-11483</v>
      </c>
      <c r="AC193" s="209">
        <f>('Cash Flow'!AC50+'Cash Flow'!AC49+'Cash Flow'!AC47)*$H$193*$J$193</f>
        <v>-3857</v>
      </c>
      <c r="AD193" s="209">
        <f>('Cash Flow'!AD50+'Cash Flow'!AD49+'Cash Flow'!AD47)*$H$193*$J$193</f>
        <v>0</v>
      </c>
      <c r="AE193" s="209">
        <f>('Cash Flow'!AE50+'Cash Flow'!AE49+'Cash Flow'!AE47)*$H$193*$J$193</f>
        <v>0</v>
      </c>
      <c r="AF193" s="209">
        <f>('Cash Flow'!AF50+'Cash Flow'!AF49+'Cash Flow'!AF47)*$H$193*$J$193</f>
        <v>0</v>
      </c>
      <c r="AG193" s="209">
        <f>('Cash Flow'!AG50+'Cash Flow'!AG49+'Cash Flow'!AG47)*$H$193*$J$193</f>
        <v>0</v>
      </c>
      <c r="AH193" s="209">
        <f>('Cash Flow'!AH50+'Cash Flow'!AH49+'Cash Flow'!AH47)*$H$193*$J$193</f>
        <v>0</v>
      </c>
      <c r="AI193" s="209">
        <f>('Cash Flow'!AI50+'Cash Flow'!AI49+'Cash Flow'!AI47)*$H$193*$J$193</f>
        <v>0</v>
      </c>
      <c r="AJ193" s="209">
        <f>('Cash Flow'!AJ50+'Cash Flow'!AJ49+'Cash Flow'!AJ47)*$H$193*$J$193</f>
        <v>0</v>
      </c>
      <c r="AK193" s="209">
        <f>('Cash Flow'!AK50+'Cash Flow'!AK49+'Cash Flow'!AK47)*$H$193*$J$193</f>
        <v>0</v>
      </c>
      <c r="AL193" s="209">
        <f>('Cash Flow'!AL50+'Cash Flow'!AL49+'Cash Flow'!AL47)*$H$193*$J$193</f>
        <v>0</v>
      </c>
      <c r="AM193" s="209">
        <f>('Cash Flow'!AM50+'Cash Flow'!AM49+'Cash Flow'!AM47)*$H$193*$J$193</f>
        <v>0</v>
      </c>
      <c r="AN193" s="209">
        <f>('Cash Flow'!AN50+'Cash Flow'!AN49+'Cash Flow'!AN47)*$H$193*$J$193</f>
        <v>0</v>
      </c>
      <c r="AO193" s="209">
        <f>('Cash Flow'!AO50+'Cash Flow'!AO49+'Cash Flow'!AO47)*$H$193*$J$193</f>
        <v>0</v>
      </c>
      <c r="AP193" s="209">
        <f>('Cash Flow'!AP50+'Cash Flow'!AP49+'Cash Flow'!AP47)*$H$193*$J$193</f>
        <v>0</v>
      </c>
      <c r="AQ193" s="209">
        <f>('Cash Flow'!AQ50+'Cash Flow'!AQ49+'Cash Flow'!AQ47)*$H$193*$J$193</f>
        <v>0</v>
      </c>
      <c r="AR193" s="209">
        <f>('Cash Flow'!AR50+'Cash Flow'!AR49+'Cash Flow'!AR47)*$H$193*$J$193</f>
        <v>0</v>
      </c>
      <c r="AS193" s="209">
        <f>('Cash Flow'!AS50+'Cash Flow'!AS49+'Cash Flow'!AS47)*$H$193*$J$193</f>
        <v>0</v>
      </c>
      <c r="AT193" s="209">
        <f>('Cash Flow'!AT50+'Cash Flow'!AT49+'Cash Flow'!AT47)*$H$193*$J$193</f>
        <v>0</v>
      </c>
      <c r="AU193" s="209">
        <f>('Cash Flow'!AU50+'Cash Flow'!AU49+'Cash Flow'!AU47)*$H$193*$J$193</f>
        <v>0</v>
      </c>
      <c r="AV193" s="209">
        <f>('Cash Flow'!AV50+'Cash Flow'!AV49+'Cash Flow'!AV47)*$H$193*$J$193</f>
        <v>0</v>
      </c>
      <c r="AW193" s="209">
        <f>('Cash Flow'!AW50+'Cash Flow'!AW49+'Cash Flow'!AW47)*$H$193*$J$193</f>
        <v>0</v>
      </c>
      <c r="AX193" s="209">
        <f>('Cash Flow'!AX50+'Cash Flow'!AX49+'Cash Flow'!AX47)*$H$193*$J$193</f>
        <v>0</v>
      </c>
      <c r="AY193" s="209">
        <f>('Cash Flow'!AY50+'Cash Flow'!AY49+'Cash Flow'!AY47)*$H$193*$J$193</f>
        <v>0</v>
      </c>
      <c r="AZ193" s="209">
        <f>('Cash Flow'!AZ50+'Cash Flow'!AZ49+'Cash Flow'!AZ47)*$H$193*$J$193</f>
        <v>0</v>
      </c>
      <c r="BA193" s="209">
        <f>('Cash Flow'!BA50+'Cash Flow'!BA49+'Cash Flow'!BA47)*$H$193*$J$193</f>
        <v>-11483</v>
      </c>
      <c r="BB193" s="209">
        <f>('Cash Flow'!BB50+'Cash Flow'!BB49+'Cash Flow'!BB47)*$H$193*$J$193</f>
        <v>-15340</v>
      </c>
      <c r="BC193" s="209">
        <f>('Cash Flow'!BC50+'Cash Flow'!BC49+'Cash Flow'!BC47)*$H$193*$J$193</f>
        <v>0</v>
      </c>
      <c r="BD193" s="209">
        <f>('Cash Flow'!BD50+'Cash Flow'!BD49+'Cash Flow'!BD47)*$H$193*$J$193</f>
        <v>0</v>
      </c>
      <c r="BE193" s="209">
        <f>('Cash Flow'!BE50+'Cash Flow'!BE49+'Cash Flow'!BE47)*$H$193*$J$193</f>
        <v>0</v>
      </c>
      <c r="BF193" s="210">
        <f>('Cash Flow'!BF50+'Cash Flow'!BF49+'Cash Flow'!BF47)*$H$193*$J$193</f>
        <v>0</v>
      </c>
      <c r="BG193" s="210">
        <f>('Cash Flow'!BG50+'Cash Flow'!BG49+'Cash Flow'!BG47)*$H$193*$J$193</f>
        <v>0</v>
      </c>
      <c r="BH193" s="210">
        <f>('Cash Flow'!BH50+'Cash Flow'!BH49+'Cash Flow'!BH47)*$H$193*$J$193</f>
        <v>0</v>
      </c>
      <c r="BI193" s="210">
        <f>('Cash Flow'!BI50+'Cash Flow'!BI49+'Cash Flow'!BI47)*$H$193*$J$193</f>
        <v>0</v>
      </c>
      <c r="BJ193" s="210">
        <f>('Cash Flow'!BJ50+'Cash Flow'!BJ49+'Cash Flow'!BJ47)*$H$193*$J$193</f>
        <v>0</v>
      </c>
      <c r="BK193" s="210">
        <f>('Cash Flow'!BK50+'Cash Flow'!BK49+'Cash Flow'!BK47)*$H$193*$J$193</f>
        <v>0</v>
      </c>
      <c r="BL193" s="210">
        <f>('Cash Flow'!BL50+'Cash Flow'!BL49+'Cash Flow'!BL47)*$H$193*$J$193</f>
        <v>0</v>
      </c>
      <c r="BM193" s="210">
        <f>('Cash Flow'!BM50+'Cash Flow'!BM49+'Cash Flow'!BM47)*$H$193*$J$193</f>
        <v>0</v>
      </c>
      <c r="BN193" s="210">
        <f>('Cash Flow'!BN50+'Cash Flow'!BN49+'Cash Flow'!BN47)*$H$193*$J$193</f>
        <v>0</v>
      </c>
      <c r="BO193" s="210">
        <f>('Cash Flow'!BO50+'Cash Flow'!BO49+'Cash Flow'!BO47)*$H$193*$J$193</f>
        <v>0</v>
      </c>
      <c r="BP193" s="210">
        <f>('Cash Flow'!BP50+'Cash Flow'!BP49+'Cash Flow'!BP47)*$H$193*$J$193</f>
        <v>0</v>
      </c>
      <c r="BQ193" s="210">
        <f>('Cash Flow'!BQ50+'Cash Flow'!BQ49+'Cash Flow'!BQ47)*$H$193*$J$193</f>
        <v>0</v>
      </c>
      <c r="BR193" s="210">
        <f>('Cash Flow'!BR50+'Cash Flow'!BR49+'Cash Flow'!BR47)*$H$193*$J$193</f>
        <v>0</v>
      </c>
      <c r="BS193" s="210">
        <f>('Cash Flow'!BS50+'Cash Flow'!BS49+'Cash Flow'!BS47)*$H$193*$J$193</f>
        <v>0</v>
      </c>
      <c r="BT193" s="210">
        <f>('Cash Flow'!BT50+'Cash Flow'!BT49+'Cash Flow'!BT47)*$H$193*$J$193</f>
        <v>0</v>
      </c>
      <c r="BU193" s="209">
        <f>('Cash Flow'!BU50+'Cash Flow'!BU49+'Cash Flow'!BU47)*$H$193*$J$193</f>
        <v>0</v>
      </c>
      <c r="BV193" s="209">
        <f>('Cash Flow'!BV50+'Cash Flow'!BV49+'Cash Flow'!BV47)*$H$193*$J$193</f>
        <v>0</v>
      </c>
    </row>
    <row r="194" spans="1:76" ht="15" customHeight="1">
      <c r="A194" s="39" t="s">
        <v>2571</v>
      </c>
      <c r="B194" s="39"/>
      <c r="C194" s="39"/>
      <c r="D194" s="39">
        <v>83</v>
      </c>
      <c r="E194" s="39">
        <v>1</v>
      </c>
      <c r="F194" s="39"/>
      <c r="G194" s="39"/>
      <c r="H194" s="39"/>
      <c r="I194" s="39"/>
      <c r="J194" s="39">
        <v>1</v>
      </c>
      <c r="K194" s="39"/>
      <c r="L194" s="39">
        <v>89</v>
      </c>
      <c r="M194" s="39"/>
      <c r="N194" s="39" t="s">
        <v>2572</v>
      </c>
      <c r="O194" s="39" t="s">
        <v>2573</v>
      </c>
      <c r="P194" s="39"/>
      <c r="Q194" s="39"/>
      <c r="R194" s="39">
        <v>3</v>
      </c>
      <c r="S194" s="39"/>
      <c r="T194" s="39"/>
      <c r="U194" s="39"/>
      <c r="V194" s="39" t="s">
        <v>153</v>
      </c>
      <c r="W194" s="39" t="s">
        <v>154</v>
      </c>
      <c r="X194" s="39" t="s">
        <v>179</v>
      </c>
      <c r="Y194" s="39" t="s">
        <v>1865</v>
      </c>
      <c r="Z194" s="39" t="s">
        <v>156</v>
      </c>
      <c r="AA194" s="39" t="s">
        <v>2574</v>
      </c>
      <c r="AB194" s="211">
        <f>AB180+AB183+AB186+AB189+AB190+AB191+AB192+AB193</f>
        <v>-10410</v>
      </c>
      <c r="AC194" s="211">
        <f>AC180+AC183+AC186+AC189+AC190+AC191+AC192+AC193</f>
        <v>-32555</v>
      </c>
      <c r="AD194" s="211">
        <f>'Cash Flow'!AD51</f>
        <v>-4817</v>
      </c>
      <c r="AE194" s="211">
        <f>'Cash Flow'!AE51</f>
        <v>-5672</v>
      </c>
      <c r="AF194" s="211">
        <f>'Cash Flow'!AF51</f>
        <v>-53454</v>
      </c>
      <c r="AG194" s="211">
        <f>'Cash Flow'!AG51</f>
        <v>-15592</v>
      </c>
      <c r="AH194" s="211">
        <f>'Cash Flow'!AH51</f>
        <v>-5575</v>
      </c>
      <c r="AI194" s="211">
        <f>'Cash Flow'!AI51</f>
        <v>-14271</v>
      </c>
      <c r="AJ194" s="211">
        <f>'Cash Flow'!AJ51</f>
        <v>-7393</v>
      </c>
      <c r="AK194" s="211">
        <f>'Cash Flow'!AK51</f>
        <v>-42831</v>
      </c>
      <c r="AL194" s="211">
        <f>'Cash Flow'!AL51</f>
        <v>-61468</v>
      </c>
      <c r="AM194" s="211">
        <f>'Cash Flow'!AM51</f>
        <v>-5715</v>
      </c>
      <c r="AN194" s="211">
        <f>'Cash Flow'!AN51</f>
        <v>-8146</v>
      </c>
      <c r="AO194" s="211">
        <f>'Cash Flow'!AO51</f>
        <v>-3035</v>
      </c>
      <c r="AP194" s="211">
        <f>'Cash Flow'!AP51</f>
        <v>-78364</v>
      </c>
      <c r="AQ194" s="211">
        <f>'Cash Flow'!AQ51</f>
        <v>-13923</v>
      </c>
      <c r="AR194" s="211">
        <f>'Cash Flow'!AR51</f>
        <v>-25561</v>
      </c>
      <c r="AS194" s="211">
        <f>'Cash Flow'!AS51</f>
        <v>-24304</v>
      </c>
      <c r="AT194" s="211">
        <f>'Cash Flow'!AT51</f>
        <v>-19976</v>
      </c>
      <c r="AU194" s="211">
        <f>'Cash Flow'!AU51</f>
        <v>-83764</v>
      </c>
      <c r="AV194" s="211">
        <f>'Cash Flow'!AV51</f>
        <v>-71670</v>
      </c>
      <c r="AW194" s="211">
        <f>'Cash Flow'!AW51</f>
        <v>-31584</v>
      </c>
      <c r="AX194" s="211">
        <f>'Cash Flow'!AX51</f>
        <v>-31055</v>
      </c>
      <c r="AY194" s="211">
        <f>'Cash Flow'!AY51</f>
        <v>-16751</v>
      </c>
      <c r="AZ194" s="211">
        <f>'Cash Flow'!AZ51</f>
        <v>-151060</v>
      </c>
      <c r="BA194" s="211">
        <f>BA180+BA183+BA186+BA189+BA190+BA191+BA192+BA193</f>
        <v>-10410</v>
      </c>
      <c r="BB194" s="211">
        <f>BB180+BB183+BB186+BB189+BB190+BB191+BB192+BB193</f>
        <v>-42965</v>
      </c>
      <c r="BC194" s="211">
        <f>'Cash Flow'!BC51</f>
        <v>-47782</v>
      </c>
      <c r="BD194" s="212">
        <f>'Cash Flow'!BD51</f>
        <v>-53454</v>
      </c>
      <c r="BE194" s="212">
        <f>'Cash Flow'!BE51</f>
        <v>-15592</v>
      </c>
      <c r="BF194" s="212">
        <f>'Cash Flow'!BF51</f>
        <v>-21167</v>
      </c>
      <c r="BG194" s="212">
        <f>'Cash Flow'!BG51</f>
        <v>-35438</v>
      </c>
      <c r="BH194" s="212">
        <f>'Cash Flow'!BH51</f>
        <v>-42831</v>
      </c>
      <c r="BI194" s="212">
        <f>'Cash Flow'!BI51</f>
        <v>-61468</v>
      </c>
      <c r="BJ194" s="212">
        <f>'Cash Flow'!BJ51</f>
        <v>-67183</v>
      </c>
      <c r="BK194" s="212">
        <f>'Cash Flow'!BK51</f>
        <v>-75329</v>
      </c>
      <c r="BL194" s="212">
        <f>'Cash Flow'!BL51</f>
        <v>-78364</v>
      </c>
      <c r="BM194" s="212">
        <f>'Cash Flow'!BM51</f>
        <v>-13923</v>
      </c>
      <c r="BN194" s="212">
        <f>'Cash Flow'!BN51</f>
        <v>-39484</v>
      </c>
      <c r="BO194" s="212">
        <f>'Cash Flow'!BO51</f>
        <v>-63788</v>
      </c>
      <c r="BP194" s="212">
        <f>'Cash Flow'!BP51</f>
        <v>-83764</v>
      </c>
      <c r="BQ194" s="212">
        <f>'Cash Flow'!BQ51</f>
        <v>-71670</v>
      </c>
      <c r="BR194" s="212">
        <f>'Cash Flow'!BR51</f>
        <v>-103254</v>
      </c>
      <c r="BS194" s="212">
        <f>'Cash Flow'!BS51</f>
        <v>-134309</v>
      </c>
      <c r="BT194" s="212">
        <f>'Cash Flow'!BT51</f>
        <v>-151060</v>
      </c>
      <c r="BU194" s="212">
        <f>'Cash Flow'!BU51</f>
        <v>0</v>
      </c>
      <c r="BV194" s="212">
        <f>'Cash Flow'!BV51</f>
        <v>0</v>
      </c>
      <c r="BW194" s="212">
        <f>'Cash Flow'!BW51</f>
        <v>0</v>
      </c>
      <c r="BX194" s="212">
        <f>'Cash Flow'!BX51</f>
        <v>0</v>
      </c>
    </row>
    <row r="195" spans="1:76" ht="15" customHeight="1">
      <c r="A195" s="39" t="s">
        <v>2575</v>
      </c>
      <c r="B195" s="39"/>
      <c r="C195" s="39"/>
      <c r="D195" s="39"/>
      <c r="E195" s="39">
        <v>1</v>
      </c>
      <c r="F195" s="39"/>
      <c r="G195" s="39"/>
      <c r="H195" s="39"/>
      <c r="I195" s="39"/>
      <c r="J195" s="39"/>
      <c r="K195" s="39"/>
      <c r="L195" s="39">
        <v>87</v>
      </c>
      <c r="M195" s="39"/>
      <c r="N195" s="39" t="s">
        <v>2576</v>
      </c>
      <c r="O195" s="39" t="s">
        <v>2577</v>
      </c>
      <c r="P195" s="39"/>
      <c r="Q195" s="39"/>
      <c r="R195" s="39">
        <v>3</v>
      </c>
      <c r="S195" s="39"/>
      <c r="T195" s="39"/>
      <c r="U195" s="39"/>
      <c r="V195" s="39" t="s">
        <v>149</v>
      </c>
      <c r="W195" s="39"/>
      <c r="X195" s="39"/>
      <c r="Y195" s="39" t="s">
        <v>1865</v>
      </c>
      <c r="Z195" s="39"/>
      <c r="AA195" s="39" t="s">
        <v>2578</v>
      </c>
      <c r="AB195" s="207"/>
      <c r="AC195" s="207"/>
      <c r="AD195" s="207"/>
      <c r="AE195" s="207"/>
      <c r="AF195" s="207"/>
      <c r="AG195" s="207"/>
      <c r="AH195" s="207"/>
      <c r="AI195" s="207"/>
      <c r="AJ195" s="207"/>
      <c r="AK195" s="207"/>
      <c r="AL195" s="207"/>
      <c r="AM195" s="207"/>
      <c r="AN195" s="207"/>
      <c r="AO195" s="207"/>
      <c r="AP195" s="207"/>
      <c r="AQ195" s="207"/>
      <c r="AR195" s="207"/>
      <c r="AS195" s="207"/>
      <c r="AT195" s="207"/>
      <c r="AU195" s="207"/>
      <c r="AV195" s="207"/>
      <c r="AW195" s="207"/>
      <c r="AX195" s="207"/>
      <c r="AY195" s="207"/>
      <c r="AZ195" s="207"/>
      <c r="BA195" s="207"/>
      <c r="BB195" s="208"/>
      <c r="BC195" s="208"/>
      <c r="BD195" s="208"/>
      <c r="BE195" s="208"/>
      <c r="BF195" s="208"/>
      <c r="BG195" s="208"/>
      <c r="BH195" s="208"/>
      <c r="BI195" s="208"/>
      <c r="BJ195" s="208"/>
      <c r="BK195" s="208"/>
      <c r="BL195" s="208"/>
      <c r="BM195" s="208"/>
      <c r="BN195" s="208"/>
      <c r="BO195" s="208"/>
      <c r="BP195" s="208"/>
      <c r="BQ195" s="208"/>
      <c r="BR195" s="208"/>
      <c r="BS195" s="208"/>
      <c r="BT195" s="208"/>
      <c r="BU195" s="12"/>
      <c r="BV195" s="12"/>
    </row>
    <row r="196" spans="1:76" ht="15" customHeight="1" outlineLevel="1">
      <c r="A196" s="34" t="s">
        <v>2579</v>
      </c>
      <c r="B196" s="34"/>
      <c r="C196" s="34"/>
      <c r="D196" s="34">
        <v>140</v>
      </c>
      <c r="E196" s="34">
        <v>1</v>
      </c>
      <c r="F196" s="34"/>
      <c r="G196" s="34"/>
      <c r="H196" s="34">
        <v>1</v>
      </c>
      <c r="I196" s="34"/>
      <c r="J196" s="34">
        <v>1</v>
      </c>
      <c r="K196" s="34"/>
      <c r="L196" s="34">
        <v>148</v>
      </c>
      <c r="M196" s="34"/>
      <c r="N196" s="34" t="s">
        <v>2580</v>
      </c>
      <c r="O196" s="34" t="s">
        <v>2581</v>
      </c>
      <c r="P196" s="34"/>
      <c r="Q196" s="34"/>
      <c r="R196" s="34">
        <v>3</v>
      </c>
      <c r="S196" s="34"/>
      <c r="T196" s="34"/>
      <c r="U196" s="34"/>
      <c r="V196" s="34" t="s">
        <v>153</v>
      </c>
      <c r="W196" s="34" t="s">
        <v>154</v>
      </c>
      <c r="X196" s="34" t="s">
        <v>179</v>
      </c>
      <c r="Y196" s="34" t="s">
        <v>1865</v>
      </c>
      <c r="Z196" s="34" t="s">
        <v>156</v>
      </c>
      <c r="AA196" s="34" t="s">
        <v>2582</v>
      </c>
      <c r="AB196" s="209">
        <f>('Cash Flow'!AB53)*$H$196*$J$196</f>
        <v>267</v>
      </c>
      <c r="AC196" s="209">
        <f>('Cash Flow'!AC53)*$H$196*$J$196</f>
        <v>61604</v>
      </c>
      <c r="AD196" s="209">
        <f>('Cash Flow'!AD53)*$H$196*$J$196</f>
        <v>0</v>
      </c>
      <c r="AE196" s="209">
        <f>('Cash Flow'!AE53)*$H$196*$J$196</f>
        <v>0</v>
      </c>
      <c r="AF196" s="209">
        <f>('Cash Flow'!AF53)*$H$196*$J$196</f>
        <v>0</v>
      </c>
      <c r="AG196" s="209">
        <f>('Cash Flow'!AG53)*$H$196*$J$196</f>
        <v>0</v>
      </c>
      <c r="AH196" s="209">
        <f>('Cash Flow'!AH53)*$H$196*$J$196</f>
        <v>0</v>
      </c>
      <c r="AI196" s="209">
        <f>('Cash Flow'!AI53)*$H$196*$J$196</f>
        <v>0</v>
      </c>
      <c r="AJ196" s="209">
        <f>('Cash Flow'!AJ53)*$H$196*$J$196</f>
        <v>0</v>
      </c>
      <c r="AK196" s="209">
        <f>('Cash Flow'!AK53)*$H$196*$J$196</f>
        <v>0</v>
      </c>
      <c r="AL196" s="209">
        <f>('Cash Flow'!AL53)*$H$196*$J$196</f>
        <v>0</v>
      </c>
      <c r="AM196" s="209">
        <f>('Cash Flow'!AM53)*$H$196*$J$196</f>
        <v>0</v>
      </c>
      <c r="AN196" s="209">
        <f>('Cash Flow'!AN53)*$H$196*$J$196</f>
        <v>0</v>
      </c>
      <c r="AO196" s="209">
        <f>('Cash Flow'!AO53)*$H$196*$J$196</f>
        <v>0</v>
      </c>
      <c r="AP196" s="209">
        <f>('Cash Flow'!AP53)*$H$196*$J$196</f>
        <v>0</v>
      </c>
      <c r="AQ196" s="209">
        <f>('Cash Flow'!AQ53)*$H$196*$J$196</f>
        <v>0</v>
      </c>
      <c r="AR196" s="209">
        <f>('Cash Flow'!AR53)*$H$196*$J$196</f>
        <v>0</v>
      </c>
      <c r="AS196" s="209">
        <f>('Cash Flow'!AS53)*$H$196*$J$196</f>
        <v>0</v>
      </c>
      <c r="AT196" s="209">
        <f>('Cash Flow'!AT53)*$H$196*$J$196</f>
        <v>0</v>
      </c>
      <c r="AU196" s="209">
        <f>('Cash Flow'!AU53)*$H$196*$J$196</f>
        <v>0</v>
      </c>
      <c r="AV196" s="209">
        <f>('Cash Flow'!AV53)*$H$196*$J$196</f>
        <v>0</v>
      </c>
      <c r="AW196" s="209">
        <f>('Cash Flow'!AW53)*$H$196*$J$196</f>
        <v>0</v>
      </c>
      <c r="AX196" s="209">
        <f>('Cash Flow'!AX53)*$H$196*$J$196</f>
        <v>0</v>
      </c>
      <c r="AY196" s="209">
        <f>('Cash Flow'!AY53)*$H$196*$J$196</f>
        <v>0</v>
      </c>
      <c r="AZ196" s="209">
        <f>('Cash Flow'!AZ53)*$H$196*$J$196</f>
        <v>0</v>
      </c>
      <c r="BA196" s="209">
        <f>('Cash Flow'!BA53)*$H$196*$J$196</f>
        <v>267</v>
      </c>
      <c r="BB196" s="209">
        <f>('Cash Flow'!BB53)*$H$196*$J$196</f>
        <v>61871</v>
      </c>
      <c r="BC196" s="209">
        <f>('Cash Flow'!BC53)*$H$196*$J$196</f>
        <v>0</v>
      </c>
      <c r="BD196" s="209">
        <f>('Cash Flow'!BD53)*$H$196*$J$196</f>
        <v>0</v>
      </c>
      <c r="BE196" s="210">
        <f>('Cash Flow'!BE53)*$H$196*$J$196</f>
        <v>0</v>
      </c>
      <c r="BF196" s="210">
        <f>('Cash Flow'!BF53)*$H$196*$J$196</f>
        <v>0</v>
      </c>
      <c r="BG196" s="210">
        <f>('Cash Flow'!BG53)*$H$196*$J$196</f>
        <v>0</v>
      </c>
      <c r="BH196" s="210">
        <f>('Cash Flow'!BH53)*$H$196*$J$196</f>
        <v>0</v>
      </c>
      <c r="BI196" s="210">
        <f>('Cash Flow'!BI53)*$H$196*$J$196</f>
        <v>0</v>
      </c>
      <c r="BJ196" s="210">
        <f>('Cash Flow'!BJ53)*$H$196*$J$196</f>
        <v>0</v>
      </c>
      <c r="BK196" s="210">
        <f>('Cash Flow'!BK53)*$H$196*$J$196</f>
        <v>0</v>
      </c>
      <c r="BL196" s="210">
        <f>('Cash Flow'!BL53)*$H$196*$J$196</f>
        <v>0</v>
      </c>
      <c r="BM196" s="210">
        <f>('Cash Flow'!BM53)*$H$196*$J$196</f>
        <v>0</v>
      </c>
      <c r="BN196" s="210">
        <f>('Cash Flow'!BN53)*$H$196*$J$196</f>
        <v>0</v>
      </c>
      <c r="BO196" s="210">
        <f>('Cash Flow'!BO53)*$H$196*$J$196</f>
        <v>0</v>
      </c>
      <c r="BP196" s="210">
        <f>('Cash Flow'!BP53)*$H$196*$J$196</f>
        <v>0</v>
      </c>
      <c r="BQ196" s="210">
        <f>('Cash Flow'!BQ53)*$H$196*$J$196</f>
        <v>0</v>
      </c>
      <c r="BR196" s="210">
        <f>('Cash Flow'!BR53)*$H$196*$J$196</f>
        <v>0</v>
      </c>
      <c r="BS196" s="210">
        <f>('Cash Flow'!BS53)*$H$196*$J$196</f>
        <v>0</v>
      </c>
      <c r="BT196" s="210">
        <f>('Cash Flow'!BT53)*$H$196*$J$196</f>
        <v>0</v>
      </c>
      <c r="BU196" s="209">
        <f>('Cash Flow'!BU53)*$H$196*$J$196</f>
        <v>0</v>
      </c>
      <c r="BV196" s="209">
        <f>('Cash Flow'!BV53)*$H$196*$J$196</f>
        <v>0</v>
      </c>
    </row>
    <row r="197" spans="1:76" ht="15" customHeight="1" outlineLevel="1">
      <c r="A197" s="34" t="s">
        <v>2583</v>
      </c>
      <c r="B197" s="34"/>
      <c r="C197" s="34"/>
      <c r="D197" s="34">
        <v>140</v>
      </c>
      <c r="E197" s="34">
        <v>1</v>
      </c>
      <c r="F197" s="34"/>
      <c r="G197" s="34"/>
      <c r="H197" s="34">
        <v>1</v>
      </c>
      <c r="I197" s="34"/>
      <c r="J197" s="34">
        <v>1</v>
      </c>
      <c r="K197" s="34"/>
      <c r="L197" s="34">
        <v>149</v>
      </c>
      <c r="M197" s="34"/>
      <c r="N197" s="34" t="s">
        <v>2584</v>
      </c>
      <c r="O197" s="34" t="s">
        <v>2585</v>
      </c>
      <c r="P197" s="34"/>
      <c r="Q197" s="34"/>
      <c r="R197" s="34">
        <v>3</v>
      </c>
      <c r="S197" s="34"/>
      <c r="T197" s="34"/>
      <c r="U197" s="34"/>
      <c r="V197" s="34" t="s">
        <v>153</v>
      </c>
      <c r="W197" s="34" t="s">
        <v>154</v>
      </c>
      <c r="X197" s="34" t="s">
        <v>179</v>
      </c>
      <c r="Y197" s="34" t="s">
        <v>1865</v>
      </c>
      <c r="Z197" s="34" t="s">
        <v>156</v>
      </c>
      <c r="AA197" s="34" t="s">
        <v>2586</v>
      </c>
      <c r="AB197" s="209">
        <f>('Cash Flow'!AB54)*$H$197*$J$197</f>
        <v>-64</v>
      </c>
      <c r="AC197" s="209">
        <f>('Cash Flow'!AC54)*$H$197*$J$197</f>
        <v>-206</v>
      </c>
      <c r="AD197" s="209">
        <f>('Cash Flow'!AD54)*$H$197*$J$197</f>
        <v>0</v>
      </c>
      <c r="AE197" s="209">
        <f>('Cash Flow'!AE54)*$H$197*$J$197</f>
        <v>0</v>
      </c>
      <c r="AF197" s="209">
        <f>('Cash Flow'!AF54)*$H$197*$J$197</f>
        <v>0</v>
      </c>
      <c r="AG197" s="209">
        <f>('Cash Flow'!AG54)*$H$197*$J$197</f>
        <v>0</v>
      </c>
      <c r="AH197" s="209">
        <f>('Cash Flow'!AH54)*$H$197*$J$197</f>
        <v>0</v>
      </c>
      <c r="AI197" s="209">
        <f>('Cash Flow'!AI54)*$H$197*$J$197</f>
        <v>0</v>
      </c>
      <c r="AJ197" s="209">
        <f>('Cash Flow'!AJ54)*$H$197*$J$197</f>
        <v>0</v>
      </c>
      <c r="AK197" s="209">
        <f>('Cash Flow'!AK54)*$H$197*$J$197</f>
        <v>0</v>
      </c>
      <c r="AL197" s="209">
        <f>('Cash Flow'!AL54)*$H$197*$J$197</f>
        <v>0</v>
      </c>
      <c r="AM197" s="209">
        <f>('Cash Flow'!AM54)*$H$197*$J$197</f>
        <v>0</v>
      </c>
      <c r="AN197" s="209">
        <f>('Cash Flow'!AN54)*$H$197*$J$197</f>
        <v>0</v>
      </c>
      <c r="AO197" s="209">
        <f>('Cash Flow'!AO54)*$H$197*$J$197</f>
        <v>0</v>
      </c>
      <c r="AP197" s="209">
        <f>('Cash Flow'!AP54)*$H$197*$J$197</f>
        <v>0</v>
      </c>
      <c r="AQ197" s="209">
        <f>('Cash Flow'!AQ54)*$H$197*$J$197</f>
        <v>0</v>
      </c>
      <c r="AR197" s="209">
        <f>('Cash Flow'!AR54)*$H$197*$J$197</f>
        <v>0</v>
      </c>
      <c r="AS197" s="209">
        <f>('Cash Flow'!AS54)*$H$197*$J$197</f>
        <v>0</v>
      </c>
      <c r="AT197" s="209">
        <f>('Cash Flow'!AT54)*$H$197*$J$197</f>
        <v>0</v>
      </c>
      <c r="AU197" s="209">
        <f>('Cash Flow'!AU54)*$H$197*$J$197</f>
        <v>0</v>
      </c>
      <c r="AV197" s="209">
        <f>('Cash Flow'!AV54)*$H$197*$J$197</f>
        <v>0</v>
      </c>
      <c r="AW197" s="209">
        <f>('Cash Flow'!AW54)*$H$197*$J$197</f>
        <v>0</v>
      </c>
      <c r="AX197" s="209">
        <f>('Cash Flow'!AX54)*$H$197*$J$197</f>
        <v>0</v>
      </c>
      <c r="AY197" s="209">
        <f>('Cash Flow'!AY54)*$H$197*$J$197</f>
        <v>0</v>
      </c>
      <c r="AZ197" s="209">
        <f>('Cash Flow'!AZ54)*$H$197*$J$197</f>
        <v>0</v>
      </c>
      <c r="BA197" s="209">
        <f>('Cash Flow'!BA54)*$H$197*$J$197</f>
        <v>-64</v>
      </c>
      <c r="BB197" s="209">
        <f>('Cash Flow'!BB54)*$H$197*$J$197</f>
        <v>-270</v>
      </c>
      <c r="BC197" s="209">
        <f>('Cash Flow'!BC54)*$H$197*$J$197</f>
        <v>0</v>
      </c>
      <c r="BD197" s="209">
        <f>('Cash Flow'!BD54)*$H$197*$J$197</f>
        <v>0</v>
      </c>
      <c r="BE197" s="210">
        <f>('Cash Flow'!BE54)*$H$197*$J$197</f>
        <v>0</v>
      </c>
      <c r="BF197" s="210">
        <f>('Cash Flow'!BF54)*$H$197*$J$197</f>
        <v>0</v>
      </c>
      <c r="BG197" s="210">
        <f>('Cash Flow'!BG54)*$H$197*$J$197</f>
        <v>0</v>
      </c>
      <c r="BH197" s="210">
        <f>('Cash Flow'!BH54)*$H$197*$J$197</f>
        <v>0</v>
      </c>
      <c r="BI197" s="210">
        <f>('Cash Flow'!BI54)*$H$197*$J$197</f>
        <v>0</v>
      </c>
      <c r="BJ197" s="210">
        <f>('Cash Flow'!BJ54)*$H$197*$J$197</f>
        <v>0</v>
      </c>
      <c r="BK197" s="210">
        <f>('Cash Flow'!BK54)*$H$197*$J$197</f>
        <v>0</v>
      </c>
      <c r="BL197" s="210">
        <f>('Cash Flow'!BL54)*$H$197*$J$197</f>
        <v>0</v>
      </c>
      <c r="BM197" s="210">
        <f>('Cash Flow'!BM54)*$H$197*$J$197</f>
        <v>0</v>
      </c>
      <c r="BN197" s="210">
        <f>('Cash Flow'!BN54)*$H$197*$J$197</f>
        <v>0</v>
      </c>
      <c r="BO197" s="210">
        <f>('Cash Flow'!BO54)*$H$197*$J$197</f>
        <v>0</v>
      </c>
      <c r="BP197" s="210">
        <f>('Cash Flow'!BP54)*$H$197*$J$197</f>
        <v>0</v>
      </c>
      <c r="BQ197" s="210">
        <f>('Cash Flow'!BQ54)*$H$197*$J$197</f>
        <v>0</v>
      </c>
      <c r="BR197" s="210">
        <f>('Cash Flow'!BR54)*$H$197*$J$197</f>
        <v>0</v>
      </c>
      <c r="BS197" s="210">
        <f>('Cash Flow'!BS54)*$H$197*$J$197</f>
        <v>0</v>
      </c>
      <c r="BT197" s="210">
        <f>('Cash Flow'!BT54)*$H$197*$J$197</f>
        <v>0</v>
      </c>
      <c r="BU197" s="209">
        <f>('Cash Flow'!BU54)*$H$197*$J$197</f>
        <v>0</v>
      </c>
      <c r="BV197" s="209">
        <f>('Cash Flow'!BV54)*$H$197*$J$197</f>
        <v>0</v>
      </c>
    </row>
    <row r="198" spans="1:76" ht="15" customHeight="1" outlineLevel="1">
      <c r="A198" s="39" t="s">
        <v>2587</v>
      </c>
      <c r="B198" s="39"/>
      <c r="C198" s="39"/>
      <c r="D198" s="39">
        <v>90</v>
      </c>
      <c r="E198" s="39">
        <v>1</v>
      </c>
      <c r="F198" s="39"/>
      <c r="G198" s="39"/>
      <c r="H198" s="39"/>
      <c r="I198" s="39"/>
      <c r="J198" s="39">
        <v>1</v>
      </c>
      <c r="K198" s="39"/>
      <c r="L198" s="39">
        <v>140</v>
      </c>
      <c r="M198" s="39"/>
      <c r="N198" s="39" t="s">
        <v>2588</v>
      </c>
      <c r="O198" s="39" t="s">
        <v>2589</v>
      </c>
      <c r="P198" s="39"/>
      <c r="Q198" s="39"/>
      <c r="R198" s="39">
        <v>3</v>
      </c>
      <c r="S198" s="39"/>
      <c r="T198" s="39"/>
      <c r="U198" s="39"/>
      <c r="V198" s="39" t="s">
        <v>153</v>
      </c>
      <c r="W198" s="39" t="s">
        <v>154</v>
      </c>
      <c r="X198" s="39" t="s">
        <v>179</v>
      </c>
      <c r="Y198" s="39" t="s">
        <v>1865</v>
      </c>
      <c r="Z198" s="39" t="s">
        <v>156</v>
      </c>
      <c r="AA198" s="39" t="s">
        <v>2590</v>
      </c>
      <c r="AB198" s="211">
        <f t="shared" ref="AB198:BV198" si="35">AB196+AB197</f>
        <v>203</v>
      </c>
      <c r="AC198" s="211">
        <f t="shared" si="35"/>
        <v>61398</v>
      </c>
      <c r="AD198" s="211">
        <f t="shared" si="35"/>
        <v>0</v>
      </c>
      <c r="AE198" s="211">
        <f t="shared" si="35"/>
        <v>0</v>
      </c>
      <c r="AF198" s="211">
        <f t="shared" si="35"/>
        <v>0</v>
      </c>
      <c r="AG198" s="211">
        <f t="shared" si="35"/>
        <v>0</v>
      </c>
      <c r="AH198" s="211">
        <f t="shared" si="35"/>
        <v>0</v>
      </c>
      <c r="AI198" s="211">
        <f t="shared" si="35"/>
        <v>0</v>
      </c>
      <c r="AJ198" s="211">
        <f t="shared" si="35"/>
        <v>0</v>
      </c>
      <c r="AK198" s="211">
        <f t="shared" si="35"/>
        <v>0</v>
      </c>
      <c r="AL198" s="211">
        <f t="shared" si="35"/>
        <v>0</v>
      </c>
      <c r="AM198" s="211">
        <f t="shared" si="35"/>
        <v>0</v>
      </c>
      <c r="AN198" s="211">
        <f t="shared" si="35"/>
        <v>0</v>
      </c>
      <c r="AO198" s="211">
        <f t="shared" si="35"/>
        <v>0</v>
      </c>
      <c r="AP198" s="211">
        <f t="shared" si="35"/>
        <v>0</v>
      </c>
      <c r="AQ198" s="211">
        <f t="shared" si="35"/>
        <v>0</v>
      </c>
      <c r="AR198" s="211">
        <f t="shared" si="35"/>
        <v>0</v>
      </c>
      <c r="AS198" s="211">
        <f t="shared" si="35"/>
        <v>0</v>
      </c>
      <c r="AT198" s="211">
        <f t="shared" si="35"/>
        <v>0</v>
      </c>
      <c r="AU198" s="211">
        <f t="shared" si="35"/>
        <v>0</v>
      </c>
      <c r="AV198" s="211">
        <f t="shared" si="35"/>
        <v>0</v>
      </c>
      <c r="AW198" s="211">
        <f t="shared" si="35"/>
        <v>0</v>
      </c>
      <c r="AX198" s="211">
        <f t="shared" si="35"/>
        <v>0</v>
      </c>
      <c r="AY198" s="211">
        <f t="shared" si="35"/>
        <v>0</v>
      </c>
      <c r="AZ198" s="211">
        <f t="shared" si="35"/>
        <v>0</v>
      </c>
      <c r="BA198" s="211">
        <f t="shared" si="35"/>
        <v>203</v>
      </c>
      <c r="BB198" s="211">
        <f t="shared" si="35"/>
        <v>61601</v>
      </c>
      <c r="BC198" s="211">
        <f t="shared" si="35"/>
        <v>0</v>
      </c>
      <c r="BD198" s="211">
        <f t="shared" si="35"/>
        <v>0</v>
      </c>
      <c r="BE198" s="212">
        <f t="shared" si="35"/>
        <v>0</v>
      </c>
      <c r="BF198" s="212">
        <f t="shared" si="35"/>
        <v>0</v>
      </c>
      <c r="BG198" s="212">
        <f t="shared" si="35"/>
        <v>0</v>
      </c>
      <c r="BH198" s="212">
        <f t="shared" si="35"/>
        <v>0</v>
      </c>
      <c r="BI198" s="212">
        <f t="shared" si="35"/>
        <v>0</v>
      </c>
      <c r="BJ198" s="212">
        <f t="shared" si="35"/>
        <v>0</v>
      </c>
      <c r="BK198" s="212">
        <f t="shared" si="35"/>
        <v>0</v>
      </c>
      <c r="BL198" s="212">
        <f t="shared" si="35"/>
        <v>0</v>
      </c>
      <c r="BM198" s="212">
        <f t="shared" si="35"/>
        <v>0</v>
      </c>
      <c r="BN198" s="212">
        <f t="shared" si="35"/>
        <v>0</v>
      </c>
      <c r="BO198" s="212">
        <f t="shared" si="35"/>
        <v>0</v>
      </c>
      <c r="BP198" s="212">
        <f t="shared" si="35"/>
        <v>0</v>
      </c>
      <c r="BQ198" s="212">
        <f t="shared" si="35"/>
        <v>0</v>
      </c>
      <c r="BR198" s="212">
        <f t="shared" si="35"/>
        <v>0</v>
      </c>
      <c r="BS198" s="212">
        <f t="shared" si="35"/>
        <v>0</v>
      </c>
      <c r="BT198" s="212">
        <f t="shared" si="35"/>
        <v>0</v>
      </c>
      <c r="BU198" s="211">
        <f t="shared" si="35"/>
        <v>0</v>
      </c>
      <c r="BV198" s="211">
        <f t="shared" si="35"/>
        <v>0</v>
      </c>
    </row>
    <row r="199" spans="1:76" ht="15" customHeight="1" outlineLevel="1">
      <c r="A199" s="34" t="s">
        <v>2591</v>
      </c>
      <c r="B199" s="34"/>
      <c r="C199" s="34"/>
      <c r="D199" s="34">
        <v>141</v>
      </c>
      <c r="E199" s="34">
        <v>1</v>
      </c>
      <c r="F199" s="34"/>
      <c r="G199" s="34"/>
      <c r="H199" s="34">
        <v>1</v>
      </c>
      <c r="I199" s="34"/>
      <c r="J199" s="34">
        <v>1</v>
      </c>
      <c r="K199" s="34"/>
      <c r="L199" s="34">
        <v>150</v>
      </c>
      <c r="M199" s="34"/>
      <c r="N199" s="34" t="s">
        <v>2592</v>
      </c>
      <c r="O199" s="34" t="s">
        <v>2593</v>
      </c>
      <c r="P199" s="34"/>
      <c r="Q199" s="34"/>
      <c r="R199" s="34">
        <v>3</v>
      </c>
      <c r="S199" s="34"/>
      <c r="T199" s="34"/>
      <c r="U199" s="34"/>
      <c r="V199" s="34" t="s">
        <v>153</v>
      </c>
      <c r="W199" s="34" t="s">
        <v>154</v>
      </c>
      <c r="X199" s="34" t="s">
        <v>179</v>
      </c>
      <c r="Y199" s="34" t="s">
        <v>1865</v>
      </c>
      <c r="Z199" s="34" t="s">
        <v>156</v>
      </c>
      <c r="AA199" s="34" t="s">
        <v>2594</v>
      </c>
      <c r="AB199" s="209">
        <f>('Cash Flow'!AB55)*$H$199*$J$199</f>
        <v>0</v>
      </c>
      <c r="AC199" s="209">
        <f>('Cash Flow'!AC55)*$H$199*$J$199</f>
        <v>-123</v>
      </c>
      <c r="AD199" s="209">
        <f>('Cash Flow'!AD55)*$H$199*$J$199</f>
        <v>0</v>
      </c>
      <c r="AE199" s="209">
        <f>('Cash Flow'!AE55)*$H$199*$J$199</f>
        <v>0</v>
      </c>
      <c r="AF199" s="209">
        <f>('Cash Flow'!AF55)*$H$199*$J$199</f>
        <v>0</v>
      </c>
      <c r="AG199" s="209">
        <f>('Cash Flow'!AG55)*$H$199*$J$199</f>
        <v>0</v>
      </c>
      <c r="AH199" s="209">
        <f>('Cash Flow'!AH55)*$H$199*$J$199</f>
        <v>0</v>
      </c>
      <c r="AI199" s="209">
        <f>('Cash Flow'!AI55)*$H$199*$J$199</f>
        <v>0</v>
      </c>
      <c r="AJ199" s="209">
        <f>('Cash Flow'!AJ55)*$H$199*$J$199</f>
        <v>0</v>
      </c>
      <c r="AK199" s="209">
        <f>('Cash Flow'!AK55)*$H$199*$J$199</f>
        <v>0</v>
      </c>
      <c r="AL199" s="209">
        <f>('Cash Flow'!AL55)*$H$199*$J$199</f>
        <v>0</v>
      </c>
      <c r="AM199" s="209">
        <f>('Cash Flow'!AM55)*$H$199*$J$199</f>
        <v>0</v>
      </c>
      <c r="AN199" s="209">
        <f>('Cash Flow'!AN55)*$H$199*$J$199</f>
        <v>0</v>
      </c>
      <c r="AO199" s="209">
        <f>('Cash Flow'!AO55)*$H$199*$J$199</f>
        <v>0</v>
      </c>
      <c r="AP199" s="209">
        <f>('Cash Flow'!AP55)*$H$199*$J$199</f>
        <v>0</v>
      </c>
      <c r="AQ199" s="209">
        <f>('Cash Flow'!AQ55)*$H$199*$J$199</f>
        <v>0</v>
      </c>
      <c r="AR199" s="209">
        <f>('Cash Flow'!AR55)*$H$199*$J$199</f>
        <v>0</v>
      </c>
      <c r="AS199" s="209">
        <f>('Cash Flow'!AS55)*$H$199*$J$199</f>
        <v>0</v>
      </c>
      <c r="AT199" s="209">
        <f>('Cash Flow'!AT55)*$H$199*$J$199</f>
        <v>0</v>
      </c>
      <c r="AU199" s="209">
        <f>('Cash Flow'!AU55)*$H$199*$J$199</f>
        <v>0</v>
      </c>
      <c r="AV199" s="209">
        <f>('Cash Flow'!AV55)*$H$199*$J$199</f>
        <v>0</v>
      </c>
      <c r="AW199" s="209">
        <f>('Cash Flow'!AW55)*$H$199*$J$199</f>
        <v>0</v>
      </c>
      <c r="AX199" s="209">
        <f>('Cash Flow'!AX55)*$H$199*$J$199</f>
        <v>0</v>
      </c>
      <c r="AY199" s="209">
        <f>('Cash Flow'!AY55)*$H$199*$J$199</f>
        <v>0</v>
      </c>
      <c r="AZ199" s="209">
        <f>('Cash Flow'!AZ55)*$H$199*$J$199</f>
        <v>0</v>
      </c>
      <c r="BA199" s="209">
        <f>('Cash Flow'!BA55)*$H$199*$J$199</f>
        <v>0</v>
      </c>
      <c r="BB199" s="209">
        <f>('Cash Flow'!BB55)*$H$199*$J$199</f>
        <v>-123</v>
      </c>
      <c r="BC199" s="209">
        <f>('Cash Flow'!BC55)*$H$199*$J$199</f>
        <v>0</v>
      </c>
      <c r="BD199" s="209">
        <f>('Cash Flow'!BD55)*$H$199*$J$199</f>
        <v>0</v>
      </c>
      <c r="BE199" s="210">
        <f>('Cash Flow'!BE55)*$H$199*$J$199</f>
        <v>0</v>
      </c>
      <c r="BF199" s="210">
        <f>('Cash Flow'!BF55)*$H$199*$J$199</f>
        <v>0</v>
      </c>
      <c r="BG199" s="210">
        <f>('Cash Flow'!BG55)*$H$199*$J$199</f>
        <v>0</v>
      </c>
      <c r="BH199" s="210">
        <f>('Cash Flow'!BH55)*$H$199*$J$199</f>
        <v>0</v>
      </c>
      <c r="BI199" s="210">
        <f>('Cash Flow'!BI55)*$H$199*$J$199</f>
        <v>0</v>
      </c>
      <c r="BJ199" s="210">
        <f>('Cash Flow'!BJ55)*$H$199*$J$199</f>
        <v>0</v>
      </c>
      <c r="BK199" s="210">
        <f>('Cash Flow'!BK55)*$H$199*$J$199</f>
        <v>0</v>
      </c>
      <c r="BL199" s="210">
        <f>('Cash Flow'!BL55)*$H$199*$J$199</f>
        <v>0</v>
      </c>
      <c r="BM199" s="210">
        <f>('Cash Flow'!BM55)*$H$199*$J$199</f>
        <v>0</v>
      </c>
      <c r="BN199" s="210">
        <f>('Cash Flow'!BN55)*$H$199*$J$199</f>
        <v>0</v>
      </c>
      <c r="BO199" s="210">
        <f>('Cash Flow'!BO55)*$H$199*$J$199</f>
        <v>0</v>
      </c>
      <c r="BP199" s="210">
        <f>('Cash Flow'!BP55)*$H$199*$J$199</f>
        <v>0</v>
      </c>
      <c r="BQ199" s="210">
        <f>('Cash Flow'!BQ55)*$H$199*$J$199</f>
        <v>0</v>
      </c>
      <c r="BR199" s="210">
        <f>('Cash Flow'!BR55)*$H$199*$J$199</f>
        <v>0</v>
      </c>
      <c r="BS199" s="210">
        <f>('Cash Flow'!BS55)*$H$199*$J$199</f>
        <v>0</v>
      </c>
      <c r="BT199" s="210">
        <f>('Cash Flow'!BT55)*$H$199*$J$199</f>
        <v>0</v>
      </c>
      <c r="BU199" s="209">
        <f>('Cash Flow'!BU55)*$H$199*$J$199</f>
        <v>0</v>
      </c>
      <c r="BV199" s="209">
        <f>('Cash Flow'!BV55)*$H$199*$J$199</f>
        <v>0</v>
      </c>
    </row>
    <row r="200" spans="1:76" ht="15" customHeight="1" outlineLevel="1">
      <c r="A200" s="34" t="s">
        <v>2595</v>
      </c>
      <c r="B200" s="34"/>
      <c r="C200" s="34"/>
      <c r="D200" s="34">
        <v>141</v>
      </c>
      <c r="E200" s="34">
        <v>1</v>
      </c>
      <c r="F200" s="34"/>
      <c r="G200" s="34"/>
      <c r="H200" s="34">
        <v>1</v>
      </c>
      <c r="I200" s="34"/>
      <c r="J200" s="34">
        <v>1</v>
      </c>
      <c r="K200" s="34"/>
      <c r="L200" s="34">
        <v>151</v>
      </c>
      <c r="M200" s="34"/>
      <c r="N200" s="34" t="s">
        <v>2596</v>
      </c>
      <c r="O200" s="34" t="s">
        <v>2597</v>
      </c>
      <c r="P200" s="34"/>
      <c r="Q200" s="34"/>
      <c r="R200" s="34">
        <v>3</v>
      </c>
      <c r="S200" s="34"/>
      <c r="T200" s="34"/>
      <c r="U200" s="34"/>
      <c r="V200" s="34" t="s">
        <v>153</v>
      </c>
      <c r="W200" s="34" t="s">
        <v>154</v>
      </c>
      <c r="X200" s="34" t="s">
        <v>179</v>
      </c>
      <c r="Y200" s="34" t="s">
        <v>1865</v>
      </c>
      <c r="Z200" s="34" t="s">
        <v>156</v>
      </c>
      <c r="AA200" s="34" t="s">
        <v>2598</v>
      </c>
      <c r="AB200" s="209">
        <f>('Cash Flow'!AB56)*$H$200*$J$200</f>
        <v>0</v>
      </c>
      <c r="AC200" s="209">
        <f>('Cash Flow'!AC56)*$H$200*$J$200</f>
        <v>0</v>
      </c>
      <c r="AD200" s="209">
        <f>('Cash Flow'!AD56)*$H$200*$J$200</f>
        <v>0</v>
      </c>
      <c r="AE200" s="209">
        <f>('Cash Flow'!AE56)*$H$200*$J$200</f>
        <v>0</v>
      </c>
      <c r="AF200" s="209">
        <f>('Cash Flow'!AF56)*$H$200*$J$200</f>
        <v>0</v>
      </c>
      <c r="AG200" s="209">
        <f>('Cash Flow'!AG56)*$H$200*$J$200</f>
        <v>0</v>
      </c>
      <c r="AH200" s="209">
        <f>('Cash Flow'!AH56)*$H$200*$J$200</f>
        <v>0</v>
      </c>
      <c r="AI200" s="209">
        <f>('Cash Flow'!AI56)*$H$200*$J$200</f>
        <v>0</v>
      </c>
      <c r="AJ200" s="209">
        <f>('Cash Flow'!AJ56)*$H$200*$J$200</f>
        <v>0</v>
      </c>
      <c r="AK200" s="209">
        <f>('Cash Flow'!AK56)*$H$200*$J$200</f>
        <v>0</v>
      </c>
      <c r="AL200" s="209">
        <f>('Cash Flow'!AL56)*$H$200*$J$200</f>
        <v>0</v>
      </c>
      <c r="AM200" s="209">
        <f>('Cash Flow'!AM56)*$H$200*$J$200</f>
        <v>0</v>
      </c>
      <c r="AN200" s="209">
        <f>('Cash Flow'!AN56)*$H$200*$J$200</f>
        <v>0</v>
      </c>
      <c r="AO200" s="209">
        <f>('Cash Flow'!AO56)*$H$200*$J$200</f>
        <v>0</v>
      </c>
      <c r="AP200" s="209">
        <f>('Cash Flow'!AP56)*$H$200*$J$200</f>
        <v>0</v>
      </c>
      <c r="AQ200" s="209">
        <f>('Cash Flow'!AQ56)*$H$200*$J$200</f>
        <v>0</v>
      </c>
      <c r="AR200" s="209">
        <f>('Cash Flow'!AR56)*$H$200*$J$200</f>
        <v>0</v>
      </c>
      <c r="AS200" s="209">
        <f>('Cash Flow'!AS56)*$H$200*$J$200</f>
        <v>0</v>
      </c>
      <c r="AT200" s="209">
        <f>('Cash Flow'!AT56)*$H$200*$J$200</f>
        <v>0</v>
      </c>
      <c r="AU200" s="209">
        <f>('Cash Flow'!AU56)*$H$200*$J$200</f>
        <v>0</v>
      </c>
      <c r="AV200" s="209">
        <f>('Cash Flow'!AV56)*$H$200*$J$200</f>
        <v>0</v>
      </c>
      <c r="AW200" s="209">
        <f>('Cash Flow'!AW56)*$H$200*$J$200</f>
        <v>0</v>
      </c>
      <c r="AX200" s="209">
        <f>('Cash Flow'!AX56)*$H$200*$J$200</f>
        <v>0</v>
      </c>
      <c r="AY200" s="209">
        <f>('Cash Flow'!AY56)*$H$200*$J$200</f>
        <v>0</v>
      </c>
      <c r="AZ200" s="209">
        <f>('Cash Flow'!AZ56)*$H$200*$J$200</f>
        <v>0</v>
      </c>
      <c r="BA200" s="209">
        <f>('Cash Flow'!BA56)*$H$200*$J$200</f>
        <v>0</v>
      </c>
      <c r="BB200" s="209">
        <f>('Cash Flow'!BB56)*$H$200*$J$200</f>
        <v>0</v>
      </c>
      <c r="BC200" s="209">
        <f>('Cash Flow'!BC56)*$H$200*$J$200</f>
        <v>0</v>
      </c>
      <c r="BD200" s="209">
        <f>('Cash Flow'!BD56)*$H$200*$J$200</f>
        <v>0</v>
      </c>
      <c r="BE200" s="210">
        <f>('Cash Flow'!BE56)*$H$200*$J$200</f>
        <v>0</v>
      </c>
      <c r="BF200" s="210">
        <f>('Cash Flow'!BF56)*$H$200*$J$200</f>
        <v>0</v>
      </c>
      <c r="BG200" s="210">
        <f>('Cash Flow'!BG56)*$H$200*$J$200</f>
        <v>0</v>
      </c>
      <c r="BH200" s="210">
        <f>('Cash Flow'!BH56)*$H$200*$J$200</f>
        <v>0</v>
      </c>
      <c r="BI200" s="210">
        <f>('Cash Flow'!BI56)*$H$200*$J$200</f>
        <v>0</v>
      </c>
      <c r="BJ200" s="210">
        <f>('Cash Flow'!BJ56)*$H$200*$J$200</f>
        <v>0</v>
      </c>
      <c r="BK200" s="210">
        <f>('Cash Flow'!BK56)*$H$200*$J$200</f>
        <v>0</v>
      </c>
      <c r="BL200" s="210">
        <f>('Cash Flow'!BL56)*$H$200*$J$200</f>
        <v>0</v>
      </c>
      <c r="BM200" s="210">
        <f>('Cash Flow'!BM56)*$H$200*$J$200</f>
        <v>0</v>
      </c>
      <c r="BN200" s="210">
        <f>('Cash Flow'!BN56)*$H$200*$J$200</f>
        <v>0</v>
      </c>
      <c r="BO200" s="210">
        <f>('Cash Flow'!BO56)*$H$200*$J$200</f>
        <v>0</v>
      </c>
      <c r="BP200" s="210">
        <f>('Cash Flow'!BP56)*$H$200*$J$200</f>
        <v>0</v>
      </c>
      <c r="BQ200" s="210">
        <f>('Cash Flow'!BQ56)*$H$200*$J$200</f>
        <v>0</v>
      </c>
      <c r="BR200" s="210">
        <f>('Cash Flow'!BR56)*$H$200*$J$200</f>
        <v>0</v>
      </c>
      <c r="BS200" s="210">
        <f>('Cash Flow'!BS56)*$H$200*$J$200</f>
        <v>0</v>
      </c>
      <c r="BT200" s="210">
        <f>('Cash Flow'!BT56)*$H$200*$J$200</f>
        <v>0</v>
      </c>
      <c r="BU200" s="209">
        <f>('Cash Flow'!BU56)*$H$200*$J$200</f>
        <v>0</v>
      </c>
      <c r="BV200" s="209">
        <f>('Cash Flow'!BV56)*$H$200*$J$200</f>
        <v>0</v>
      </c>
    </row>
    <row r="201" spans="1:76" ht="15" customHeight="1" outlineLevel="1">
      <c r="A201" s="39" t="s">
        <v>2599</v>
      </c>
      <c r="B201" s="39"/>
      <c r="C201" s="39"/>
      <c r="D201" s="39">
        <v>90</v>
      </c>
      <c r="E201" s="39">
        <v>1</v>
      </c>
      <c r="F201" s="39"/>
      <c r="G201" s="39"/>
      <c r="H201" s="39"/>
      <c r="I201" s="39"/>
      <c r="J201" s="39">
        <v>1</v>
      </c>
      <c r="K201" s="39"/>
      <c r="L201" s="39">
        <v>141</v>
      </c>
      <c r="M201" s="39"/>
      <c r="N201" s="39" t="s">
        <v>2600</v>
      </c>
      <c r="O201" s="39" t="s">
        <v>2601</v>
      </c>
      <c r="P201" s="39"/>
      <c r="Q201" s="39"/>
      <c r="R201" s="39">
        <v>3</v>
      </c>
      <c r="S201" s="39"/>
      <c r="T201" s="39"/>
      <c r="U201" s="39"/>
      <c r="V201" s="39" t="s">
        <v>153</v>
      </c>
      <c r="W201" s="39" t="s">
        <v>154</v>
      </c>
      <c r="X201" s="39" t="s">
        <v>179</v>
      </c>
      <c r="Y201" s="39" t="s">
        <v>1865</v>
      </c>
      <c r="Z201" s="39" t="s">
        <v>156</v>
      </c>
      <c r="AA201" s="39" t="s">
        <v>2602</v>
      </c>
      <c r="AB201" s="211">
        <f t="shared" ref="AB201:BV201" si="36">AB199+AB200</f>
        <v>0</v>
      </c>
      <c r="AC201" s="211">
        <f t="shared" si="36"/>
        <v>-123</v>
      </c>
      <c r="AD201" s="211">
        <f t="shared" si="36"/>
        <v>0</v>
      </c>
      <c r="AE201" s="211">
        <f t="shared" si="36"/>
        <v>0</v>
      </c>
      <c r="AF201" s="211">
        <f t="shared" si="36"/>
        <v>0</v>
      </c>
      <c r="AG201" s="211">
        <f t="shared" si="36"/>
        <v>0</v>
      </c>
      <c r="AH201" s="211">
        <f t="shared" si="36"/>
        <v>0</v>
      </c>
      <c r="AI201" s="211">
        <f t="shared" si="36"/>
        <v>0</v>
      </c>
      <c r="AJ201" s="211">
        <f t="shared" si="36"/>
        <v>0</v>
      </c>
      <c r="AK201" s="211">
        <f t="shared" si="36"/>
        <v>0</v>
      </c>
      <c r="AL201" s="211">
        <f t="shared" si="36"/>
        <v>0</v>
      </c>
      <c r="AM201" s="211">
        <f t="shared" si="36"/>
        <v>0</v>
      </c>
      <c r="AN201" s="211">
        <f t="shared" si="36"/>
        <v>0</v>
      </c>
      <c r="AO201" s="211">
        <f t="shared" si="36"/>
        <v>0</v>
      </c>
      <c r="AP201" s="211">
        <f t="shared" si="36"/>
        <v>0</v>
      </c>
      <c r="AQ201" s="211">
        <f t="shared" si="36"/>
        <v>0</v>
      </c>
      <c r="AR201" s="211">
        <f t="shared" si="36"/>
        <v>0</v>
      </c>
      <c r="AS201" s="211">
        <f t="shared" si="36"/>
        <v>0</v>
      </c>
      <c r="AT201" s="211">
        <f t="shared" si="36"/>
        <v>0</v>
      </c>
      <c r="AU201" s="211">
        <f t="shared" si="36"/>
        <v>0</v>
      </c>
      <c r="AV201" s="211">
        <f t="shared" si="36"/>
        <v>0</v>
      </c>
      <c r="AW201" s="211">
        <f t="shared" si="36"/>
        <v>0</v>
      </c>
      <c r="AX201" s="211">
        <f t="shared" si="36"/>
        <v>0</v>
      </c>
      <c r="AY201" s="211">
        <f t="shared" si="36"/>
        <v>0</v>
      </c>
      <c r="AZ201" s="211">
        <f t="shared" si="36"/>
        <v>0</v>
      </c>
      <c r="BA201" s="211">
        <f t="shared" si="36"/>
        <v>0</v>
      </c>
      <c r="BB201" s="211">
        <f t="shared" si="36"/>
        <v>-123</v>
      </c>
      <c r="BC201" s="211">
        <f t="shared" si="36"/>
        <v>0</v>
      </c>
      <c r="BD201" s="211">
        <f t="shared" si="36"/>
        <v>0</v>
      </c>
      <c r="BE201" s="212">
        <f t="shared" si="36"/>
        <v>0</v>
      </c>
      <c r="BF201" s="212">
        <f t="shared" si="36"/>
        <v>0</v>
      </c>
      <c r="BG201" s="212">
        <f t="shared" si="36"/>
        <v>0</v>
      </c>
      <c r="BH201" s="212">
        <f t="shared" si="36"/>
        <v>0</v>
      </c>
      <c r="BI201" s="212">
        <f t="shared" si="36"/>
        <v>0</v>
      </c>
      <c r="BJ201" s="212">
        <f t="shared" si="36"/>
        <v>0</v>
      </c>
      <c r="BK201" s="212">
        <f t="shared" si="36"/>
        <v>0</v>
      </c>
      <c r="BL201" s="212">
        <f t="shared" si="36"/>
        <v>0</v>
      </c>
      <c r="BM201" s="212">
        <f t="shared" si="36"/>
        <v>0</v>
      </c>
      <c r="BN201" s="212">
        <f t="shared" si="36"/>
        <v>0</v>
      </c>
      <c r="BO201" s="212">
        <f t="shared" si="36"/>
        <v>0</v>
      </c>
      <c r="BP201" s="212">
        <f t="shared" si="36"/>
        <v>0</v>
      </c>
      <c r="BQ201" s="212">
        <f t="shared" si="36"/>
        <v>0</v>
      </c>
      <c r="BR201" s="212">
        <f t="shared" si="36"/>
        <v>0</v>
      </c>
      <c r="BS201" s="212">
        <f t="shared" si="36"/>
        <v>0</v>
      </c>
      <c r="BT201" s="212">
        <f t="shared" si="36"/>
        <v>0</v>
      </c>
      <c r="BU201" s="211">
        <f t="shared" si="36"/>
        <v>0</v>
      </c>
      <c r="BV201" s="211">
        <f t="shared" si="36"/>
        <v>0</v>
      </c>
    </row>
    <row r="202" spans="1:76" ht="15" customHeight="1" outlineLevel="1">
      <c r="A202" s="34" t="s">
        <v>2603</v>
      </c>
      <c r="B202" s="34"/>
      <c r="C202" s="34"/>
      <c r="D202" s="34">
        <v>142</v>
      </c>
      <c r="E202" s="34">
        <v>1</v>
      </c>
      <c r="F202" s="34"/>
      <c r="G202" s="34"/>
      <c r="H202" s="34"/>
      <c r="I202" s="34"/>
      <c r="J202" s="34">
        <v>1</v>
      </c>
      <c r="K202" s="34"/>
      <c r="L202" s="34">
        <v>152</v>
      </c>
      <c r="M202" s="34"/>
      <c r="N202" s="34" t="s">
        <v>2604</v>
      </c>
      <c r="O202" s="34" t="s">
        <v>2605</v>
      </c>
      <c r="P202" s="34"/>
      <c r="Q202" s="34"/>
      <c r="R202" s="34">
        <v>3</v>
      </c>
      <c r="S202" s="34"/>
      <c r="T202" s="34"/>
      <c r="U202" s="34"/>
      <c r="V202" s="34" t="s">
        <v>153</v>
      </c>
      <c r="W202" s="34" t="s">
        <v>154</v>
      </c>
      <c r="X202" s="34" t="s">
        <v>179</v>
      </c>
      <c r="Y202" s="34" t="s">
        <v>1865</v>
      </c>
      <c r="Z202" s="34" t="s">
        <v>156</v>
      </c>
      <c r="AA202" s="34" t="s">
        <v>2606</v>
      </c>
      <c r="AB202" s="209"/>
      <c r="AC202" s="209"/>
      <c r="AD202" s="209"/>
      <c r="AE202" s="209"/>
      <c r="AF202" s="209"/>
      <c r="AG202" s="209"/>
      <c r="AH202" s="209"/>
      <c r="AI202" s="209"/>
      <c r="AJ202" s="209"/>
      <c r="AK202" s="209"/>
      <c r="AL202" s="209"/>
      <c r="AM202" s="209"/>
      <c r="AN202" s="209"/>
      <c r="AO202" s="209"/>
      <c r="AP202" s="209"/>
      <c r="AQ202" s="209"/>
      <c r="AR202" s="209"/>
      <c r="AS202" s="209"/>
      <c r="AT202" s="209"/>
      <c r="AU202" s="209"/>
      <c r="AV202" s="209"/>
      <c r="AW202" s="209"/>
      <c r="AX202" s="209"/>
      <c r="AY202" s="209"/>
      <c r="AZ202" s="209"/>
      <c r="BA202" s="209"/>
      <c r="BB202" s="210"/>
      <c r="BC202" s="210"/>
      <c r="BD202" s="210"/>
      <c r="BE202" s="210"/>
      <c r="BF202" s="210"/>
      <c r="BG202" s="210"/>
      <c r="BH202" s="210"/>
      <c r="BI202" s="210"/>
      <c r="BJ202" s="210"/>
      <c r="BK202" s="210"/>
      <c r="BL202" s="210"/>
      <c r="BM202" s="210"/>
      <c r="BN202" s="210"/>
      <c r="BO202" s="210"/>
      <c r="BP202" s="210"/>
      <c r="BQ202" s="210"/>
      <c r="BR202" s="210"/>
      <c r="BS202" s="210"/>
      <c r="BT202" s="210"/>
      <c r="BU202" s="93"/>
      <c r="BV202" s="93"/>
    </row>
    <row r="203" spans="1:76" ht="15" customHeight="1" outlineLevel="1">
      <c r="A203" s="34" t="s">
        <v>2607</v>
      </c>
      <c r="B203" s="34"/>
      <c r="C203" s="34"/>
      <c r="D203" s="34">
        <v>142</v>
      </c>
      <c r="E203" s="34">
        <v>1</v>
      </c>
      <c r="F203" s="34"/>
      <c r="G203" s="34"/>
      <c r="H203" s="34"/>
      <c r="I203" s="34"/>
      <c r="J203" s="34">
        <v>1</v>
      </c>
      <c r="K203" s="34"/>
      <c r="L203" s="34">
        <v>153</v>
      </c>
      <c r="M203" s="34"/>
      <c r="N203" s="34" t="s">
        <v>2608</v>
      </c>
      <c r="O203" s="34" t="s">
        <v>2609</v>
      </c>
      <c r="P203" s="34"/>
      <c r="Q203" s="34"/>
      <c r="R203" s="34">
        <v>3</v>
      </c>
      <c r="S203" s="34"/>
      <c r="T203" s="34"/>
      <c r="U203" s="34"/>
      <c r="V203" s="34" t="s">
        <v>153</v>
      </c>
      <c r="W203" s="34" t="s">
        <v>154</v>
      </c>
      <c r="X203" s="34" t="s">
        <v>179</v>
      </c>
      <c r="Y203" s="34" t="s">
        <v>1865</v>
      </c>
      <c r="Z203" s="34" t="s">
        <v>156</v>
      </c>
      <c r="AA203" s="34" t="s">
        <v>2610</v>
      </c>
      <c r="AB203" s="209"/>
      <c r="AC203" s="209"/>
      <c r="AD203" s="209"/>
      <c r="AE203" s="209"/>
      <c r="AF203" s="209"/>
      <c r="AG203" s="209"/>
      <c r="AH203" s="209"/>
      <c r="AI203" s="209"/>
      <c r="AJ203" s="209"/>
      <c r="AK203" s="209"/>
      <c r="AL203" s="209"/>
      <c r="AM203" s="209"/>
      <c r="AN203" s="209"/>
      <c r="AO203" s="209"/>
      <c r="AP203" s="209"/>
      <c r="AQ203" s="209"/>
      <c r="AR203" s="209"/>
      <c r="AS203" s="209"/>
      <c r="AT203" s="209"/>
      <c r="AU203" s="209"/>
      <c r="AV203" s="209"/>
      <c r="AW203" s="209"/>
      <c r="AX203" s="209"/>
      <c r="AY203" s="209"/>
      <c r="AZ203" s="209"/>
      <c r="BA203" s="209"/>
      <c r="BB203" s="210"/>
      <c r="BC203" s="210"/>
      <c r="BD203" s="210"/>
      <c r="BE203" s="210"/>
      <c r="BF203" s="210"/>
      <c r="BG203" s="210"/>
      <c r="BH203" s="210"/>
      <c r="BI203" s="210"/>
      <c r="BJ203" s="210"/>
      <c r="BK203" s="210"/>
      <c r="BL203" s="210"/>
      <c r="BM203" s="210"/>
      <c r="BN203" s="210"/>
      <c r="BO203" s="210"/>
      <c r="BP203" s="210"/>
      <c r="BQ203" s="210"/>
      <c r="BR203" s="210"/>
      <c r="BS203" s="210"/>
      <c r="BT203" s="210"/>
      <c r="BU203" s="93"/>
      <c r="BV203" s="93"/>
    </row>
    <row r="204" spans="1:76" ht="15" customHeight="1" outlineLevel="1">
      <c r="A204" s="39" t="s">
        <v>2611</v>
      </c>
      <c r="B204" s="39"/>
      <c r="C204" s="39"/>
      <c r="D204" s="39">
        <v>90</v>
      </c>
      <c r="E204" s="39">
        <v>1</v>
      </c>
      <c r="F204" s="39"/>
      <c r="G204" s="39"/>
      <c r="H204" s="39"/>
      <c r="I204" s="39"/>
      <c r="J204" s="39">
        <v>1</v>
      </c>
      <c r="K204" s="39"/>
      <c r="L204" s="39">
        <v>142</v>
      </c>
      <c r="M204" s="39"/>
      <c r="N204" s="39" t="s">
        <v>2612</v>
      </c>
      <c r="O204" s="39" t="s">
        <v>2613</v>
      </c>
      <c r="P204" s="39"/>
      <c r="Q204" s="39"/>
      <c r="R204" s="39">
        <v>3</v>
      </c>
      <c r="S204" s="39"/>
      <c r="T204" s="39"/>
      <c r="U204" s="39"/>
      <c r="V204" s="39" t="s">
        <v>153</v>
      </c>
      <c r="W204" s="39" t="s">
        <v>154</v>
      </c>
      <c r="X204" s="39" t="s">
        <v>179</v>
      </c>
      <c r="Y204" s="39" t="s">
        <v>1865</v>
      </c>
      <c r="Z204" s="39" t="s">
        <v>156</v>
      </c>
      <c r="AA204" s="39" t="s">
        <v>2614</v>
      </c>
      <c r="AB204" s="211">
        <f t="shared" ref="AB204:BV204" si="37">AB202+AB203</f>
        <v>0</v>
      </c>
      <c r="AC204" s="211">
        <f t="shared" si="37"/>
        <v>0</v>
      </c>
      <c r="AD204" s="211">
        <f t="shared" si="37"/>
        <v>0</v>
      </c>
      <c r="AE204" s="211">
        <f t="shared" si="37"/>
        <v>0</v>
      </c>
      <c r="AF204" s="211">
        <f t="shared" si="37"/>
        <v>0</v>
      </c>
      <c r="AG204" s="211">
        <f t="shared" si="37"/>
        <v>0</v>
      </c>
      <c r="AH204" s="211">
        <f t="shared" si="37"/>
        <v>0</v>
      </c>
      <c r="AI204" s="211">
        <f t="shared" si="37"/>
        <v>0</v>
      </c>
      <c r="AJ204" s="211">
        <f t="shared" si="37"/>
        <v>0</v>
      </c>
      <c r="AK204" s="211">
        <f t="shared" si="37"/>
        <v>0</v>
      </c>
      <c r="AL204" s="211">
        <f t="shared" si="37"/>
        <v>0</v>
      </c>
      <c r="AM204" s="211">
        <f t="shared" si="37"/>
        <v>0</v>
      </c>
      <c r="AN204" s="211">
        <f t="shared" si="37"/>
        <v>0</v>
      </c>
      <c r="AO204" s="211">
        <f t="shared" si="37"/>
        <v>0</v>
      </c>
      <c r="AP204" s="211">
        <f t="shared" si="37"/>
        <v>0</v>
      </c>
      <c r="AQ204" s="211">
        <f t="shared" si="37"/>
        <v>0</v>
      </c>
      <c r="AR204" s="211">
        <f t="shared" si="37"/>
        <v>0</v>
      </c>
      <c r="AS204" s="211">
        <f t="shared" si="37"/>
        <v>0</v>
      </c>
      <c r="AT204" s="211">
        <f t="shared" si="37"/>
        <v>0</v>
      </c>
      <c r="AU204" s="211">
        <f t="shared" si="37"/>
        <v>0</v>
      </c>
      <c r="AV204" s="211">
        <f t="shared" si="37"/>
        <v>0</v>
      </c>
      <c r="AW204" s="211">
        <f t="shared" si="37"/>
        <v>0</v>
      </c>
      <c r="AX204" s="211">
        <f t="shared" si="37"/>
        <v>0</v>
      </c>
      <c r="AY204" s="211">
        <f t="shared" si="37"/>
        <v>0</v>
      </c>
      <c r="AZ204" s="211">
        <f t="shared" si="37"/>
        <v>0</v>
      </c>
      <c r="BA204" s="211">
        <f t="shared" si="37"/>
        <v>0</v>
      </c>
      <c r="BB204" s="211">
        <f t="shared" si="37"/>
        <v>0</v>
      </c>
      <c r="BC204" s="211">
        <f t="shared" si="37"/>
        <v>0</v>
      </c>
      <c r="BD204" s="211">
        <f t="shared" si="37"/>
        <v>0</v>
      </c>
      <c r="BE204" s="212">
        <f t="shared" si="37"/>
        <v>0</v>
      </c>
      <c r="BF204" s="212">
        <f t="shared" si="37"/>
        <v>0</v>
      </c>
      <c r="BG204" s="212">
        <f t="shared" si="37"/>
        <v>0</v>
      </c>
      <c r="BH204" s="212">
        <f t="shared" si="37"/>
        <v>0</v>
      </c>
      <c r="BI204" s="212">
        <f t="shared" si="37"/>
        <v>0</v>
      </c>
      <c r="BJ204" s="212">
        <f t="shared" si="37"/>
        <v>0</v>
      </c>
      <c r="BK204" s="212">
        <f t="shared" si="37"/>
        <v>0</v>
      </c>
      <c r="BL204" s="212">
        <f t="shared" si="37"/>
        <v>0</v>
      </c>
      <c r="BM204" s="212">
        <f t="shared" si="37"/>
        <v>0</v>
      </c>
      <c r="BN204" s="212">
        <f t="shared" si="37"/>
        <v>0</v>
      </c>
      <c r="BO204" s="212">
        <f t="shared" si="37"/>
        <v>0</v>
      </c>
      <c r="BP204" s="212">
        <f t="shared" si="37"/>
        <v>0</v>
      </c>
      <c r="BQ204" s="212">
        <f t="shared" si="37"/>
        <v>0</v>
      </c>
      <c r="BR204" s="212">
        <f t="shared" si="37"/>
        <v>0</v>
      </c>
      <c r="BS204" s="212">
        <f t="shared" si="37"/>
        <v>0</v>
      </c>
      <c r="BT204" s="212">
        <f t="shared" si="37"/>
        <v>0</v>
      </c>
      <c r="BU204" s="211">
        <f t="shared" si="37"/>
        <v>0</v>
      </c>
      <c r="BV204" s="211">
        <f t="shared" si="37"/>
        <v>0</v>
      </c>
    </row>
    <row r="205" spans="1:76" ht="15" customHeight="1" outlineLevel="1">
      <c r="A205" s="34" t="s">
        <v>2615</v>
      </c>
      <c r="B205" s="34"/>
      <c r="C205" s="34"/>
      <c r="D205" s="34">
        <v>143</v>
      </c>
      <c r="E205" s="34">
        <v>1</v>
      </c>
      <c r="F205" s="34"/>
      <c r="G205" s="34"/>
      <c r="H205" s="34">
        <v>1</v>
      </c>
      <c r="I205" s="34"/>
      <c r="J205" s="34">
        <v>1</v>
      </c>
      <c r="K205" s="34"/>
      <c r="L205" s="34">
        <v>154</v>
      </c>
      <c r="M205" s="34"/>
      <c r="N205" s="34" t="s">
        <v>2616</v>
      </c>
      <c r="O205" s="34" t="s">
        <v>2617</v>
      </c>
      <c r="P205" s="34"/>
      <c r="Q205" s="34"/>
      <c r="R205" s="34">
        <v>3</v>
      </c>
      <c r="S205" s="34"/>
      <c r="T205" s="34"/>
      <c r="U205" s="34"/>
      <c r="V205" s="34" t="s">
        <v>153</v>
      </c>
      <c r="W205" s="34" t="s">
        <v>154</v>
      </c>
      <c r="X205" s="34" t="s">
        <v>179</v>
      </c>
      <c r="Y205" s="34" t="s">
        <v>1865</v>
      </c>
      <c r="Z205" s="34" t="s">
        <v>156</v>
      </c>
      <c r="AA205" s="34" t="s">
        <v>2618</v>
      </c>
      <c r="AB205" s="209">
        <f>('Cash Flow'!AB62+'Cash Flow'!AB64+'Cash Flow'!AB66)*$H$205*$J$205</f>
        <v>47873</v>
      </c>
      <c r="AC205" s="209">
        <f>('Cash Flow'!AC62+'Cash Flow'!AC64+'Cash Flow'!AC66)*$H$205*$J$205</f>
        <v>41816</v>
      </c>
      <c r="AD205" s="209">
        <f>('Cash Flow'!AD62+'Cash Flow'!AD64+'Cash Flow'!AD66)*$H$205*$J$205</f>
        <v>0</v>
      </c>
      <c r="AE205" s="209">
        <f>('Cash Flow'!AE62+'Cash Flow'!AE64+'Cash Flow'!AE66)*$H$205*$J$205</f>
        <v>0</v>
      </c>
      <c r="AF205" s="209">
        <f>('Cash Flow'!AF62+'Cash Flow'!AF64+'Cash Flow'!AF66)*$H$205*$J$205</f>
        <v>0</v>
      </c>
      <c r="AG205" s="209">
        <f>('Cash Flow'!AG62+'Cash Flow'!AG64+'Cash Flow'!AG66)*$H$205*$J$205</f>
        <v>0</v>
      </c>
      <c r="AH205" s="209">
        <f>('Cash Flow'!AH62+'Cash Flow'!AH64+'Cash Flow'!AH66)*$H$205*$J$205</f>
        <v>0</v>
      </c>
      <c r="AI205" s="209">
        <f>('Cash Flow'!AI62+'Cash Flow'!AI64+'Cash Flow'!AI66)*$H$205*$J$205</f>
        <v>0</v>
      </c>
      <c r="AJ205" s="209">
        <f>('Cash Flow'!AJ62+'Cash Flow'!AJ64+'Cash Flow'!AJ66)*$H$205*$J$205</f>
        <v>0</v>
      </c>
      <c r="AK205" s="209">
        <f>('Cash Flow'!AK62+'Cash Flow'!AK64+'Cash Flow'!AK66)*$H$205*$J$205</f>
        <v>0</v>
      </c>
      <c r="AL205" s="209">
        <f>('Cash Flow'!AL62+'Cash Flow'!AL64+'Cash Flow'!AL66)*$H$205*$J$205</f>
        <v>0</v>
      </c>
      <c r="AM205" s="209">
        <f>('Cash Flow'!AM62+'Cash Flow'!AM64+'Cash Flow'!AM66)*$H$205*$J$205</f>
        <v>0</v>
      </c>
      <c r="AN205" s="209">
        <f>('Cash Flow'!AN62+'Cash Flow'!AN64+'Cash Flow'!AN66)*$H$205*$J$205</f>
        <v>0</v>
      </c>
      <c r="AO205" s="209">
        <f>('Cash Flow'!AO62+'Cash Flow'!AO64+'Cash Flow'!AO66)*$H$205*$J$205</f>
        <v>0</v>
      </c>
      <c r="AP205" s="209">
        <f>('Cash Flow'!AP62+'Cash Flow'!AP64+'Cash Flow'!AP66)*$H$205*$J$205</f>
        <v>0</v>
      </c>
      <c r="AQ205" s="209">
        <f>('Cash Flow'!AQ62+'Cash Flow'!AQ64+'Cash Flow'!AQ66)*$H$205*$J$205</f>
        <v>0</v>
      </c>
      <c r="AR205" s="209">
        <f>('Cash Flow'!AR62+'Cash Flow'!AR64+'Cash Flow'!AR66)*$H$205*$J$205</f>
        <v>0</v>
      </c>
      <c r="AS205" s="209">
        <f>('Cash Flow'!AS62+'Cash Flow'!AS64+'Cash Flow'!AS66)*$H$205*$J$205</f>
        <v>0</v>
      </c>
      <c r="AT205" s="209">
        <f>('Cash Flow'!AT62+'Cash Flow'!AT64+'Cash Flow'!AT66)*$H$205*$J$205</f>
        <v>0</v>
      </c>
      <c r="AU205" s="209">
        <f>('Cash Flow'!AU62+'Cash Flow'!AU64+'Cash Flow'!AU66)*$H$205*$J$205</f>
        <v>0</v>
      </c>
      <c r="AV205" s="209">
        <f>('Cash Flow'!AV62+'Cash Flow'!AV64+'Cash Flow'!AV66)*$H$205*$J$205</f>
        <v>0</v>
      </c>
      <c r="AW205" s="209">
        <f>('Cash Flow'!AW62+'Cash Flow'!AW64+'Cash Flow'!AW66)*$H$205*$J$205</f>
        <v>0</v>
      </c>
      <c r="AX205" s="209">
        <f>('Cash Flow'!AX62+'Cash Flow'!AX64+'Cash Flow'!AX66)*$H$205*$J$205</f>
        <v>0</v>
      </c>
      <c r="AY205" s="209">
        <f>('Cash Flow'!AY62+'Cash Flow'!AY64+'Cash Flow'!AY66)*$H$205*$J$205</f>
        <v>0</v>
      </c>
      <c r="AZ205" s="209">
        <f>('Cash Flow'!AZ62+'Cash Flow'!AZ64+'Cash Flow'!AZ66)*$H$205*$J$205</f>
        <v>0</v>
      </c>
      <c r="BA205" s="209">
        <f>('Cash Flow'!BA62+'Cash Flow'!BA64+'Cash Flow'!BA66)*$H$205*$J$205</f>
        <v>47873</v>
      </c>
      <c r="BB205" s="209">
        <f>('Cash Flow'!BB62+'Cash Flow'!BB64+'Cash Flow'!BB66)*$H$205*$J$205</f>
        <v>89689</v>
      </c>
      <c r="BC205" s="209">
        <f>('Cash Flow'!BC62+'Cash Flow'!BC64+'Cash Flow'!BC66)*$H$205*$J$205</f>
        <v>0</v>
      </c>
      <c r="BD205" s="209">
        <f>('Cash Flow'!BD62+'Cash Flow'!BD64+'Cash Flow'!BD66)*$H$205*$J$205</f>
        <v>0</v>
      </c>
      <c r="BE205" s="210">
        <f>('Cash Flow'!BE62+'Cash Flow'!BE64+'Cash Flow'!BE66)*$H$205*$J$205</f>
        <v>0</v>
      </c>
      <c r="BF205" s="210">
        <f>('Cash Flow'!BF62+'Cash Flow'!BF64+'Cash Flow'!BF66)*$H$205*$J$205</f>
        <v>0</v>
      </c>
      <c r="BG205" s="210">
        <f>('Cash Flow'!BG62+'Cash Flow'!BG64+'Cash Flow'!BG66)*$H$205*$J$205</f>
        <v>0</v>
      </c>
      <c r="BH205" s="210">
        <f>('Cash Flow'!BH62+'Cash Flow'!BH64+'Cash Flow'!BH66)*$H$205*$J$205</f>
        <v>0</v>
      </c>
      <c r="BI205" s="210">
        <f>('Cash Flow'!BI62+'Cash Flow'!BI64+'Cash Flow'!BI66)*$H$205*$J$205</f>
        <v>0</v>
      </c>
      <c r="BJ205" s="210">
        <f>('Cash Flow'!BJ62+'Cash Flow'!BJ64+'Cash Flow'!BJ66)*$H$205*$J$205</f>
        <v>0</v>
      </c>
      <c r="BK205" s="210">
        <f>('Cash Flow'!BK62+'Cash Flow'!BK64+'Cash Flow'!BK66)*$H$205*$J$205</f>
        <v>0</v>
      </c>
      <c r="BL205" s="210">
        <f>('Cash Flow'!BL62+'Cash Flow'!BL64+'Cash Flow'!BL66)*$H$205*$J$205</f>
        <v>0</v>
      </c>
      <c r="BM205" s="210">
        <f>('Cash Flow'!BM62+'Cash Flow'!BM64+'Cash Flow'!BM66)*$H$205*$J$205</f>
        <v>0</v>
      </c>
      <c r="BN205" s="210">
        <f>('Cash Flow'!BN62+'Cash Flow'!BN64+'Cash Flow'!BN66)*$H$205*$J$205</f>
        <v>0</v>
      </c>
      <c r="BO205" s="210">
        <f>('Cash Flow'!BO62+'Cash Flow'!BO64+'Cash Flow'!BO66)*$H$205*$J$205</f>
        <v>0</v>
      </c>
      <c r="BP205" s="210">
        <f>('Cash Flow'!BP62+'Cash Flow'!BP64+'Cash Flow'!BP66)*$H$205*$J$205</f>
        <v>0</v>
      </c>
      <c r="BQ205" s="210">
        <f>('Cash Flow'!BQ62+'Cash Flow'!BQ64+'Cash Flow'!BQ66)*$H$205*$J$205</f>
        <v>0</v>
      </c>
      <c r="BR205" s="210">
        <f>('Cash Flow'!BR62+'Cash Flow'!BR64+'Cash Flow'!BR66)*$H$205*$J$205</f>
        <v>0</v>
      </c>
      <c r="BS205" s="210">
        <f>('Cash Flow'!BS62+'Cash Flow'!BS64+'Cash Flow'!BS66)*$H$205*$J$205</f>
        <v>0</v>
      </c>
      <c r="BT205" s="210">
        <f>('Cash Flow'!BT62+'Cash Flow'!BT64+'Cash Flow'!BT66)*$H$205*$J$205</f>
        <v>0</v>
      </c>
      <c r="BU205" s="209">
        <f>('Cash Flow'!BU62+'Cash Flow'!BU64+'Cash Flow'!BU66)*$H$205*$J$205</f>
        <v>0</v>
      </c>
      <c r="BV205" s="209">
        <f>('Cash Flow'!BV62+'Cash Flow'!BV64+'Cash Flow'!BV66)*$H$205*$J$205</f>
        <v>0</v>
      </c>
    </row>
    <row r="206" spans="1:76" ht="15" customHeight="1" outlineLevel="1">
      <c r="A206" s="34" t="s">
        <v>2619</v>
      </c>
      <c r="B206" s="34"/>
      <c r="C206" s="34"/>
      <c r="D206" s="34">
        <v>143</v>
      </c>
      <c r="E206" s="34">
        <v>1</v>
      </c>
      <c r="F206" s="34"/>
      <c r="G206" s="34"/>
      <c r="H206" s="34">
        <v>1</v>
      </c>
      <c r="I206" s="34"/>
      <c r="J206" s="34">
        <v>1</v>
      </c>
      <c r="K206" s="34"/>
      <c r="L206" s="34">
        <v>155</v>
      </c>
      <c r="M206" s="34"/>
      <c r="N206" s="34" t="s">
        <v>2620</v>
      </c>
      <c r="O206" s="34" t="s">
        <v>2621</v>
      </c>
      <c r="P206" s="34"/>
      <c r="Q206" s="34"/>
      <c r="R206" s="34">
        <v>3</v>
      </c>
      <c r="S206" s="34"/>
      <c r="T206" s="34"/>
      <c r="U206" s="34"/>
      <c r="V206" s="34" t="s">
        <v>153</v>
      </c>
      <c r="W206" s="34" t="s">
        <v>154</v>
      </c>
      <c r="X206" s="34" t="s">
        <v>179</v>
      </c>
      <c r="Y206" s="34" t="s">
        <v>1865</v>
      </c>
      <c r="Z206" s="34" t="s">
        <v>156</v>
      </c>
      <c r="AA206" s="34" t="s">
        <v>2622</v>
      </c>
      <c r="AB206" s="209">
        <f>('Cash Flow'!AB63+'Cash Flow'!AB65+'Cash Flow'!AB67)*$H$206*$J$206</f>
        <v>-29140</v>
      </c>
      <c r="AC206" s="209">
        <f>('Cash Flow'!AC63+'Cash Flow'!AC65+'Cash Flow'!AC67)*$H$206*$J$206</f>
        <v>-40126</v>
      </c>
      <c r="AD206" s="209">
        <f>('Cash Flow'!AD63+'Cash Flow'!AD65+'Cash Flow'!AD67)*$H$206*$J$206</f>
        <v>0</v>
      </c>
      <c r="AE206" s="209">
        <f>('Cash Flow'!AE63+'Cash Flow'!AE65+'Cash Flow'!AE67)*$H$206*$J$206</f>
        <v>0</v>
      </c>
      <c r="AF206" s="209">
        <f>('Cash Flow'!AF63+'Cash Flow'!AF65+'Cash Flow'!AF67)*$H$206*$J$206</f>
        <v>0</v>
      </c>
      <c r="AG206" s="209">
        <f>('Cash Flow'!AG63+'Cash Flow'!AG65+'Cash Flow'!AG67)*$H$206*$J$206</f>
        <v>0</v>
      </c>
      <c r="AH206" s="209">
        <f>('Cash Flow'!AH63+'Cash Flow'!AH65+'Cash Flow'!AH67)*$H$206*$J$206</f>
        <v>0</v>
      </c>
      <c r="AI206" s="209">
        <f>('Cash Flow'!AI63+'Cash Flow'!AI65+'Cash Flow'!AI67)*$H$206*$J$206</f>
        <v>0</v>
      </c>
      <c r="AJ206" s="209">
        <f>('Cash Flow'!AJ63+'Cash Flow'!AJ65+'Cash Flow'!AJ67)*$H$206*$J$206</f>
        <v>0</v>
      </c>
      <c r="AK206" s="209">
        <f>('Cash Flow'!AK63+'Cash Flow'!AK65+'Cash Flow'!AK67)*$H$206*$J$206</f>
        <v>0</v>
      </c>
      <c r="AL206" s="209">
        <f>('Cash Flow'!AL63+'Cash Flow'!AL65+'Cash Flow'!AL67)*$H$206*$J$206</f>
        <v>0</v>
      </c>
      <c r="AM206" s="209">
        <f>('Cash Flow'!AM63+'Cash Flow'!AM65+'Cash Flow'!AM67)*$H$206*$J$206</f>
        <v>0</v>
      </c>
      <c r="AN206" s="209">
        <f>('Cash Flow'!AN63+'Cash Flow'!AN65+'Cash Flow'!AN67)*$H$206*$J$206</f>
        <v>0</v>
      </c>
      <c r="AO206" s="209">
        <f>('Cash Flow'!AO63+'Cash Flow'!AO65+'Cash Flow'!AO67)*$H$206*$J$206</f>
        <v>0</v>
      </c>
      <c r="AP206" s="209">
        <f>('Cash Flow'!AP63+'Cash Flow'!AP65+'Cash Flow'!AP67)*$H$206*$J$206</f>
        <v>0</v>
      </c>
      <c r="AQ206" s="209">
        <f>('Cash Flow'!AQ63+'Cash Flow'!AQ65+'Cash Flow'!AQ67)*$H$206*$J$206</f>
        <v>0</v>
      </c>
      <c r="AR206" s="209">
        <f>('Cash Flow'!AR63+'Cash Flow'!AR65+'Cash Flow'!AR67)*$H$206*$J$206</f>
        <v>0</v>
      </c>
      <c r="AS206" s="209">
        <f>('Cash Flow'!AS63+'Cash Flow'!AS65+'Cash Flow'!AS67)*$H$206*$J$206</f>
        <v>0</v>
      </c>
      <c r="AT206" s="209">
        <f>('Cash Flow'!AT63+'Cash Flow'!AT65+'Cash Flow'!AT67)*$H$206*$J$206</f>
        <v>0</v>
      </c>
      <c r="AU206" s="209">
        <f>('Cash Flow'!AU63+'Cash Flow'!AU65+'Cash Flow'!AU67)*$H$206*$J$206</f>
        <v>0</v>
      </c>
      <c r="AV206" s="209">
        <f>('Cash Flow'!AV63+'Cash Flow'!AV65+'Cash Flow'!AV67)*$H$206*$J$206</f>
        <v>0</v>
      </c>
      <c r="AW206" s="209">
        <f>('Cash Flow'!AW63+'Cash Flow'!AW65+'Cash Flow'!AW67)*$H$206*$J$206</f>
        <v>0</v>
      </c>
      <c r="AX206" s="209">
        <f>('Cash Flow'!AX63+'Cash Flow'!AX65+'Cash Flow'!AX67)*$H$206*$J$206</f>
        <v>0</v>
      </c>
      <c r="AY206" s="209">
        <f>('Cash Flow'!AY63+'Cash Flow'!AY65+'Cash Flow'!AY67)*$H$206*$J$206</f>
        <v>0</v>
      </c>
      <c r="AZ206" s="209">
        <f>('Cash Flow'!AZ63+'Cash Flow'!AZ65+'Cash Flow'!AZ67)*$H$206*$J$206</f>
        <v>0</v>
      </c>
      <c r="BA206" s="209">
        <f>('Cash Flow'!BA63+'Cash Flow'!BA65+'Cash Flow'!BA67)*$H$206*$J$206</f>
        <v>-29140</v>
      </c>
      <c r="BB206" s="209">
        <f>('Cash Flow'!BB63+'Cash Flow'!BB65+'Cash Flow'!BB67)*$H$206*$J$206</f>
        <v>-69266</v>
      </c>
      <c r="BC206" s="209">
        <f>('Cash Flow'!BC63+'Cash Flow'!BC65+'Cash Flow'!BC67)*$H$206*$J$206</f>
        <v>0</v>
      </c>
      <c r="BD206" s="209">
        <f>('Cash Flow'!BD63+'Cash Flow'!BD65+'Cash Flow'!BD67)*$H$206*$J$206</f>
        <v>0</v>
      </c>
      <c r="BE206" s="210">
        <f>('Cash Flow'!BE63+'Cash Flow'!BE65+'Cash Flow'!BE67)*$H$206*$J$206</f>
        <v>0</v>
      </c>
      <c r="BF206" s="210">
        <f>('Cash Flow'!BF63+'Cash Flow'!BF65+'Cash Flow'!BF67)*$H$206*$J$206</f>
        <v>0</v>
      </c>
      <c r="BG206" s="210">
        <f>('Cash Flow'!BG63+'Cash Flow'!BG65+'Cash Flow'!BG67)*$H$206*$J$206</f>
        <v>0</v>
      </c>
      <c r="BH206" s="210">
        <f>('Cash Flow'!BH63+'Cash Flow'!BH65+'Cash Flow'!BH67)*$H$206*$J$206</f>
        <v>0</v>
      </c>
      <c r="BI206" s="210">
        <f>('Cash Flow'!BI63+'Cash Flow'!BI65+'Cash Flow'!BI67)*$H$206*$J$206</f>
        <v>0</v>
      </c>
      <c r="BJ206" s="210">
        <f>('Cash Flow'!BJ63+'Cash Flow'!BJ65+'Cash Flow'!BJ67)*$H$206*$J$206</f>
        <v>0</v>
      </c>
      <c r="BK206" s="210">
        <f>('Cash Flow'!BK63+'Cash Flow'!BK65+'Cash Flow'!BK67)*$H$206*$J$206</f>
        <v>0</v>
      </c>
      <c r="BL206" s="210">
        <f>('Cash Flow'!BL63+'Cash Flow'!BL65+'Cash Flow'!BL67)*$H$206*$J$206</f>
        <v>0</v>
      </c>
      <c r="BM206" s="210">
        <f>('Cash Flow'!BM63+'Cash Flow'!BM65+'Cash Flow'!BM67)*$H$206*$J$206</f>
        <v>0</v>
      </c>
      <c r="BN206" s="210">
        <f>('Cash Flow'!BN63+'Cash Flow'!BN65+'Cash Flow'!BN67)*$H$206*$J$206</f>
        <v>0</v>
      </c>
      <c r="BO206" s="210">
        <f>('Cash Flow'!BO63+'Cash Flow'!BO65+'Cash Flow'!BO67)*$H$206*$J$206</f>
        <v>0</v>
      </c>
      <c r="BP206" s="210">
        <f>('Cash Flow'!BP63+'Cash Flow'!BP65+'Cash Flow'!BP67)*$H$206*$J$206</f>
        <v>0</v>
      </c>
      <c r="BQ206" s="210">
        <f>('Cash Flow'!BQ63+'Cash Flow'!BQ65+'Cash Flow'!BQ67)*$H$206*$J$206</f>
        <v>0</v>
      </c>
      <c r="BR206" s="210">
        <f>('Cash Flow'!BR63+'Cash Flow'!BR65+'Cash Flow'!BR67)*$H$206*$J$206</f>
        <v>0</v>
      </c>
      <c r="BS206" s="210">
        <f>('Cash Flow'!BS63+'Cash Flow'!BS65+'Cash Flow'!BS67)*$H$206*$J$206</f>
        <v>0</v>
      </c>
      <c r="BT206" s="210">
        <f>('Cash Flow'!BT63+'Cash Flow'!BT65+'Cash Flow'!BT67)*$H$206*$J$206</f>
        <v>0</v>
      </c>
      <c r="BU206" s="93"/>
      <c r="BV206" s="93"/>
    </row>
    <row r="207" spans="1:76" ht="15" customHeight="1" outlineLevel="1">
      <c r="A207" s="39" t="s">
        <v>2623</v>
      </c>
      <c r="B207" s="39"/>
      <c r="C207" s="39"/>
      <c r="D207" s="39">
        <v>90</v>
      </c>
      <c r="E207" s="39">
        <v>1</v>
      </c>
      <c r="F207" s="39"/>
      <c r="G207" s="39"/>
      <c r="H207" s="39"/>
      <c r="I207" s="39"/>
      <c r="J207" s="39">
        <v>1</v>
      </c>
      <c r="K207" s="39"/>
      <c r="L207" s="39">
        <v>143</v>
      </c>
      <c r="M207" s="39"/>
      <c r="N207" s="39" t="s">
        <v>2624</v>
      </c>
      <c r="O207" s="39" t="s">
        <v>2625</v>
      </c>
      <c r="P207" s="39"/>
      <c r="Q207" s="39"/>
      <c r="R207" s="39">
        <v>3</v>
      </c>
      <c r="S207" s="39"/>
      <c r="T207" s="39"/>
      <c r="U207" s="39"/>
      <c r="V207" s="39" t="s">
        <v>153</v>
      </c>
      <c r="W207" s="39" t="s">
        <v>154</v>
      </c>
      <c r="X207" s="39" t="s">
        <v>179</v>
      </c>
      <c r="Y207" s="39" t="s">
        <v>1865</v>
      </c>
      <c r="Z207" s="39" t="s">
        <v>156</v>
      </c>
      <c r="AA207" s="39" t="s">
        <v>2626</v>
      </c>
      <c r="AB207" s="211">
        <f t="shared" ref="AB207:BV207" si="38">AB205+AB206</f>
        <v>18733</v>
      </c>
      <c r="AC207" s="211">
        <f t="shared" si="38"/>
        <v>1690</v>
      </c>
      <c r="AD207" s="211">
        <f t="shared" si="38"/>
        <v>0</v>
      </c>
      <c r="AE207" s="211">
        <f t="shared" si="38"/>
        <v>0</v>
      </c>
      <c r="AF207" s="211">
        <f t="shared" si="38"/>
        <v>0</v>
      </c>
      <c r="AG207" s="211">
        <f t="shared" si="38"/>
        <v>0</v>
      </c>
      <c r="AH207" s="211">
        <f t="shared" si="38"/>
        <v>0</v>
      </c>
      <c r="AI207" s="211">
        <f t="shared" si="38"/>
        <v>0</v>
      </c>
      <c r="AJ207" s="211">
        <f t="shared" si="38"/>
        <v>0</v>
      </c>
      <c r="AK207" s="211">
        <f t="shared" si="38"/>
        <v>0</v>
      </c>
      <c r="AL207" s="211">
        <f t="shared" si="38"/>
        <v>0</v>
      </c>
      <c r="AM207" s="211">
        <f t="shared" si="38"/>
        <v>0</v>
      </c>
      <c r="AN207" s="211">
        <f t="shared" si="38"/>
        <v>0</v>
      </c>
      <c r="AO207" s="211">
        <f t="shared" si="38"/>
        <v>0</v>
      </c>
      <c r="AP207" s="211">
        <f t="shared" si="38"/>
        <v>0</v>
      </c>
      <c r="AQ207" s="211">
        <f t="shared" si="38"/>
        <v>0</v>
      </c>
      <c r="AR207" s="211">
        <f t="shared" si="38"/>
        <v>0</v>
      </c>
      <c r="AS207" s="211">
        <f t="shared" si="38"/>
        <v>0</v>
      </c>
      <c r="AT207" s="211">
        <f t="shared" si="38"/>
        <v>0</v>
      </c>
      <c r="AU207" s="211">
        <f t="shared" si="38"/>
        <v>0</v>
      </c>
      <c r="AV207" s="211">
        <f t="shared" si="38"/>
        <v>0</v>
      </c>
      <c r="AW207" s="211">
        <f t="shared" si="38"/>
        <v>0</v>
      </c>
      <c r="AX207" s="211">
        <f t="shared" si="38"/>
        <v>0</v>
      </c>
      <c r="AY207" s="211">
        <f t="shared" si="38"/>
        <v>0</v>
      </c>
      <c r="AZ207" s="211">
        <f t="shared" si="38"/>
        <v>0</v>
      </c>
      <c r="BA207" s="211">
        <f t="shared" si="38"/>
        <v>18733</v>
      </c>
      <c r="BB207" s="211">
        <f t="shared" si="38"/>
        <v>20423</v>
      </c>
      <c r="BC207" s="211">
        <f t="shared" si="38"/>
        <v>0</v>
      </c>
      <c r="BD207" s="211">
        <f t="shared" si="38"/>
        <v>0</v>
      </c>
      <c r="BE207" s="212">
        <f t="shared" si="38"/>
        <v>0</v>
      </c>
      <c r="BF207" s="212">
        <f t="shared" si="38"/>
        <v>0</v>
      </c>
      <c r="BG207" s="212">
        <f t="shared" si="38"/>
        <v>0</v>
      </c>
      <c r="BH207" s="212">
        <f t="shared" si="38"/>
        <v>0</v>
      </c>
      <c r="BI207" s="212">
        <f t="shared" si="38"/>
        <v>0</v>
      </c>
      <c r="BJ207" s="212">
        <f t="shared" si="38"/>
        <v>0</v>
      </c>
      <c r="BK207" s="212">
        <f t="shared" si="38"/>
        <v>0</v>
      </c>
      <c r="BL207" s="212">
        <f t="shared" si="38"/>
        <v>0</v>
      </c>
      <c r="BM207" s="212">
        <f t="shared" si="38"/>
        <v>0</v>
      </c>
      <c r="BN207" s="212">
        <f t="shared" si="38"/>
        <v>0</v>
      </c>
      <c r="BO207" s="212">
        <f t="shared" si="38"/>
        <v>0</v>
      </c>
      <c r="BP207" s="212">
        <f t="shared" si="38"/>
        <v>0</v>
      </c>
      <c r="BQ207" s="212">
        <f t="shared" si="38"/>
        <v>0</v>
      </c>
      <c r="BR207" s="212">
        <f t="shared" si="38"/>
        <v>0</v>
      </c>
      <c r="BS207" s="212">
        <f t="shared" si="38"/>
        <v>0</v>
      </c>
      <c r="BT207" s="212">
        <f t="shared" si="38"/>
        <v>0</v>
      </c>
      <c r="BU207" s="211">
        <f t="shared" si="38"/>
        <v>0</v>
      </c>
      <c r="BV207" s="211">
        <f t="shared" si="38"/>
        <v>0</v>
      </c>
    </row>
    <row r="208" spans="1:76" ht="15" customHeight="1" outlineLevel="1">
      <c r="A208" s="34" t="s">
        <v>2627</v>
      </c>
      <c r="B208" s="34"/>
      <c r="C208" s="34"/>
      <c r="D208" s="34">
        <v>144</v>
      </c>
      <c r="E208" s="34">
        <v>1</v>
      </c>
      <c r="F208" s="34"/>
      <c r="G208" s="34"/>
      <c r="H208" s="34"/>
      <c r="I208" s="34"/>
      <c r="J208" s="34">
        <v>1</v>
      </c>
      <c r="K208" s="34"/>
      <c r="L208" s="34">
        <v>156</v>
      </c>
      <c r="M208" s="34"/>
      <c r="N208" s="34" t="s">
        <v>2628</v>
      </c>
      <c r="O208" s="34" t="s">
        <v>2629</v>
      </c>
      <c r="P208" s="34"/>
      <c r="Q208" s="34"/>
      <c r="R208" s="34">
        <v>3</v>
      </c>
      <c r="S208" s="34"/>
      <c r="T208" s="34"/>
      <c r="U208" s="34"/>
      <c r="V208" s="34" t="s">
        <v>153</v>
      </c>
      <c r="W208" s="34" t="s">
        <v>154</v>
      </c>
      <c r="X208" s="34" t="s">
        <v>179</v>
      </c>
      <c r="Y208" s="34" t="s">
        <v>1865</v>
      </c>
      <c r="Z208" s="34" t="s">
        <v>156</v>
      </c>
      <c r="AA208" s="34" t="s">
        <v>2630</v>
      </c>
      <c r="AB208" s="209"/>
      <c r="AC208" s="209"/>
      <c r="AD208" s="209"/>
      <c r="AE208" s="209"/>
      <c r="AF208" s="209"/>
      <c r="AG208" s="209"/>
      <c r="AH208" s="209"/>
      <c r="AI208" s="209"/>
      <c r="AJ208" s="209"/>
      <c r="AK208" s="209"/>
      <c r="AL208" s="209"/>
      <c r="AM208" s="209"/>
      <c r="AN208" s="209"/>
      <c r="AO208" s="209"/>
      <c r="AP208" s="209"/>
      <c r="AQ208" s="209"/>
      <c r="AR208" s="209"/>
      <c r="AS208" s="209"/>
      <c r="AT208" s="209"/>
      <c r="AU208" s="209"/>
      <c r="AV208" s="209"/>
      <c r="AW208" s="209"/>
      <c r="AX208" s="209"/>
      <c r="AY208" s="209"/>
      <c r="AZ208" s="209"/>
      <c r="BA208" s="209"/>
      <c r="BB208" s="210"/>
      <c r="BC208" s="210"/>
      <c r="BD208" s="210"/>
      <c r="BE208" s="210"/>
      <c r="BF208" s="210"/>
      <c r="BG208" s="210"/>
      <c r="BH208" s="210"/>
      <c r="BI208" s="210"/>
      <c r="BJ208" s="210"/>
      <c r="BK208" s="210"/>
      <c r="BL208" s="210"/>
      <c r="BM208" s="210"/>
      <c r="BN208" s="210"/>
      <c r="BO208" s="210"/>
      <c r="BP208" s="210"/>
      <c r="BQ208" s="210"/>
      <c r="BR208" s="210"/>
      <c r="BS208" s="210"/>
      <c r="BT208" s="210"/>
      <c r="BU208" s="93"/>
      <c r="BV208" s="93"/>
    </row>
    <row r="209" spans="1:82" ht="15" customHeight="1" outlineLevel="1">
      <c r="A209" s="34" t="s">
        <v>2631</v>
      </c>
      <c r="B209" s="34"/>
      <c r="C209" s="34"/>
      <c r="D209" s="34">
        <v>144</v>
      </c>
      <c r="E209" s="34">
        <v>1</v>
      </c>
      <c r="F209" s="34"/>
      <c r="G209" s="34"/>
      <c r="H209" s="34">
        <v>1</v>
      </c>
      <c r="I209" s="34"/>
      <c r="J209" s="34">
        <v>1</v>
      </c>
      <c r="K209" s="34"/>
      <c r="L209" s="34">
        <v>157</v>
      </c>
      <c r="M209" s="34"/>
      <c r="N209" s="34" t="s">
        <v>2632</v>
      </c>
      <c r="O209" s="34" t="s">
        <v>2633</v>
      </c>
      <c r="P209" s="34"/>
      <c r="Q209" s="34"/>
      <c r="R209" s="34">
        <v>3</v>
      </c>
      <c r="S209" s="34"/>
      <c r="T209" s="34"/>
      <c r="U209" s="34"/>
      <c r="V209" s="34" t="s">
        <v>153</v>
      </c>
      <c r="W209" s="34" t="s">
        <v>154</v>
      </c>
      <c r="X209" s="34" t="s">
        <v>179</v>
      </c>
      <c r="Y209" s="34" t="s">
        <v>1865</v>
      </c>
      <c r="Z209" s="34" t="s">
        <v>156</v>
      </c>
      <c r="AA209" s="34" t="s">
        <v>2634</v>
      </c>
      <c r="AB209" s="209">
        <f>('Cash Flow'!AB57+'Cash Flow'!AB59+'Cash Flow'!AB58)*$H$209*$J$209</f>
        <v>0</v>
      </c>
      <c r="AC209" s="209">
        <f>('Cash Flow'!AC57+'Cash Flow'!AC59+'Cash Flow'!AC58)*$H$209*$J$209</f>
        <v>-125</v>
      </c>
      <c r="AD209" s="209">
        <f>('Cash Flow'!AD57+'Cash Flow'!AD59+'Cash Flow'!AD58)*$H$209*$J$209</f>
        <v>0</v>
      </c>
      <c r="AE209" s="209">
        <f>('Cash Flow'!AE57+'Cash Flow'!AE59+'Cash Flow'!AE58)*$H$209*$J$209</f>
        <v>0</v>
      </c>
      <c r="AF209" s="209">
        <f>('Cash Flow'!AF57+'Cash Flow'!AF59+'Cash Flow'!AF58)*$H$209*$J$209</f>
        <v>0</v>
      </c>
      <c r="AG209" s="209">
        <f>('Cash Flow'!AG57+'Cash Flow'!AG59+'Cash Flow'!AG58)*$H$209*$J$209</f>
        <v>0</v>
      </c>
      <c r="AH209" s="209">
        <f>('Cash Flow'!AH57+'Cash Flow'!AH59+'Cash Flow'!AH58)*$H$209*$J$209</f>
        <v>0</v>
      </c>
      <c r="AI209" s="209">
        <f>('Cash Flow'!AI57+'Cash Flow'!AI59+'Cash Flow'!AI58)*$H$209*$J$209</f>
        <v>0</v>
      </c>
      <c r="AJ209" s="209">
        <f>('Cash Flow'!AJ57+'Cash Flow'!AJ59+'Cash Flow'!AJ58)*$H$209*$J$209</f>
        <v>0</v>
      </c>
      <c r="AK209" s="209">
        <f>('Cash Flow'!AK57+'Cash Flow'!AK59+'Cash Flow'!AK58)*$H$209*$J$209</f>
        <v>0</v>
      </c>
      <c r="AL209" s="209">
        <f>('Cash Flow'!AL57+'Cash Flow'!AL59+'Cash Flow'!AL58)*$H$209*$J$209</f>
        <v>0</v>
      </c>
      <c r="AM209" s="209">
        <f>('Cash Flow'!AM57+'Cash Flow'!AM59+'Cash Flow'!AM58)*$H$209*$J$209</f>
        <v>0</v>
      </c>
      <c r="AN209" s="209">
        <f>('Cash Flow'!AN57+'Cash Flow'!AN59+'Cash Flow'!AN58)*$H$209*$J$209</f>
        <v>0</v>
      </c>
      <c r="AO209" s="209">
        <f>('Cash Flow'!AO57+'Cash Flow'!AO59+'Cash Flow'!AO58)*$H$209*$J$209</f>
        <v>0</v>
      </c>
      <c r="AP209" s="209">
        <f>('Cash Flow'!AP57+'Cash Flow'!AP59+'Cash Flow'!AP58)*$H$209*$J$209</f>
        <v>0</v>
      </c>
      <c r="AQ209" s="209">
        <f>('Cash Flow'!AQ57+'Cash Flow'!AQ59+'Cash Flow'!AQ58)*$H$209*$J$209</f>
        <v>0</v>
      </c>
      <c r="AR209" s="209">
        <f>('Cash Flow'!AR57+'Cash Flow'!AR59+'Cash Flow'!AR58)*$H$209*$J$209</f>
        <v>0</v>
      </c>
      <c r="AS209" s="209">
        <f>('Cash Flow'!AS57+'Cash Flow'!AS59+'Cash Flow'!AS58)*$H$209*$J$209</f>
        <v>0</v>
      </c>
      <c r="AT209" s="209">
        <f>('Cash Flow'!AT57+'Cash Flow'!AT59+'Cash Flow'!AT58)*$H$209*$J$209</f>
        <v>0</v>
      </c>
      <c r="AU209" s="209">
        <f>('Cash Flow'!AU57+'Cash Flow'!AU59+'Cash Flow'!AU58)*$H$209*$J$209</f>
        <v>0</v>
      </c>
      <c r="AV209" s="209">
        <f>('Cash Flow'!AV57+'Cash Flow'!AV59+'Cash Flow'!AV58)*$H$209*$J$209</f>
        <v>0</v>
      </c>
      <c r="AW209" s="209">
        <f>('Cash Flow'!AW57+'Cash Flow'!AW59+'Cash Flow'!AW58)*$H$209*$J$209</f>
        <v>0</v>
      </c>
      <c r="AX209" s="209">
        <f>('Cash Flow'!AX57+'Cash Flow'!AX59+'Cash Flow'!AX58)*$H$209*$J$209</f>
        <v>0</v>
      </c>
      <c r="AY209" s="209">
        <f>('Cash Flow'!AY57+'Cash Flow'!AY59+'Cash Flow'!AY58)*$H$209*$J$209</f>
        <v>0</v>
      </c>
      <c r="AZ209" s="209">
        <f>('Cash Flow'!AZ57+'Cash Flow'!AZ59+'Cash Flow'!AZ58)*$H$209*$J$209</f>
        <v>0</v>
      </c>
      <c r="BA209" s="209">
        <f>('Cash Flow'!BA57+'Cash Flow'!BA59+'Cash Flow'!BA58)*$H$209*$J$209</f>
        <v>0</v>
      </c>
      <c r="BB209" s="209">
        <f>('Cash Flow'!BB57+'Cash Flow'!BB59+'Cash Flow'!BB58)*$H$209*$J$209</f>
        <v>-125</v>
      </c>
      <c r="BC209" s="209">
        <f>('Cash Flow'!BC57+'Cash Flow'!BC59+'Cash Flow'!BC58)*$H$209*$J$209</f>
        <v>0</v>
      </c>
      <c r="BD209" s="209">
        <f>('Cash Flow'!BD57+'Cash Flow'!BD59+'Cash Flow'!BD58)*$H$209*$J$209</f>
        <v>0</v>
      </c>
      <c r="BE209" s="210">
        <f>('Cash Flow'!BE57+'Cash Flow'!BE59+'Cash Flow'!BE58)*$H$209*$J$209</f>
        <v>0</v>
      </c>
      <c r="BF209" s="210">
        <f>('Cash Flow'!BF57+'Cash Flow'!BF59+'Cash Flow'!BF58)*$H$209*$J$209</f>
        <v>0</v>
      </c>
      <c r="BG209" s="210">
        <f>('Cash Flow'!BG57+'Cash Flow'!BG59+'Cash Flow'!BG58)*$H$209*$J$209</f>
        <v>0</v>
      </c>
      <c r="BH209" s="210">
        <f>('Cash Flow'!BH57+'Cash Flow'!BH59+'Cash Flow'!BH58)*$H$209*$J$209</f>
        <v>0</v>
      </c>
      <c r="BI209" s="210">
        <f>('Cash Flow'!BI57+'Cash Flow'!BI59+'Cash Flow'!BI58)*$H$209*$J$209</f>
        <v>0</v>
      </c>
      <c r="BJ209" s="210">
        <f>('Cash Flow'!BJ57+'Cash Flow'!BJ59+'Cash Flow'!BJ58)*$H$209*$J$209</f>
        <v>0</v>
      </c>
      <c r="BK209" s="210">
        <f>('Cash Flow'!BK57+'Cash Flow'!BK59+'Cash Flow'!BK58)*$H$209*$J$209</f>
        <v>0</v>
      </c>
      <c r="BL209" s="210">
        <f>('Cash Flow'!BL57+'Cash Flow'!BL59+'Cash Flow'!BL58)*$H$209*$J$209</f>
        <v>0</v>
      </c>
      <c r="BM209" s="210">
        <f>('Cash Flow'!BM57+'Cash Flow'!BM59+'Cash Flow'!BM58)*$H$209*$J$209</f>
        <v>0</v>
      </c>
      <c r="BN209" s="210">
        <f>('Cash Flow'!BN57+'Cash Flow'!BN59+'Cash Flow'!BN58)*$H$209*$J$209</f>
        <v>0</v>
      </c>
      <c r="BO209" s="210">
        <f>('Cash Flow'!BO57+'Cash Flow'!BO59+'Cash Flow'!BO58)*$H$209*$J$209</f>
        <v>0</v>
      </c>
      <c r="BP209" s="210">
        <f>('Cash Flow'!BP57+'Cash Flow'!BP59+'Cash Flow'!BP58)*$H$209*$J$209</f>
        <v>0</v>
      </c>
      <c r="BQ209" s="210">
        <f>('Cash Flow'!BQ57+'Cash Flow'!BQ59+'Cash Flow'!BQ58)*$H$209*$J$209</f>
        <v>0</v>
      </c>
      <c r="BR209" s="210">
        <f>('Cash Flow'!BR57+'Cash Flow'!BR59+'Cash Flow'!BR58)*$H$209*$J$209</f>
        <v>0</v>
      </c>
      <c r="BS209" s="210">
        <f>('Cash Flow'!BS57+'Cash Flow'!BS59+'Cash Flow'!BS58)*$H$209*$J$209</f>
        <v>0</v>
      </c>
      <c r="BT209" s="210">
        <f>('Cash Flow'!BT57+'Cash Flow'!BT59+'Cash Flow'!BT58)*$H$209*$J$209</f>
        <v>0</v>
      </c>
      <c r="BU209" s="209">
        <f>('Cash Flow'!BU57+'Cash Flow'!BU59+'Cash Flow'!BU58)*$H$209*$J$209</f>
        <v>0</v>
      </c>
      <c r="BV209" s="209">
        <f>('Cash Flow'!BV57+'Cash Flow'!BV59+'Cash Flow'!BV58)*$H$209*$J$209</f>
        <v>0</v>
      </c>
    </row>
    <row r="210" spans="1:82" ht="15" customHeight="1" outlineLevel="1">
      <c r="A210" s="34" t="s">
        <v>2635</v>
      </c>
      <c r="B210" s="34"/>
      <c r="C210" s="34"/>
      <c r="D210" s="34">
        <v>144</v>
      </c>
      <c r="E210" s="34">
        <v>1</v>
      </c>
      <c r="F210" s="34"/>
      <c r="G210" s="34"/>
      <c r="H210" s="34"/>
      <c r="I210" s="34"/>
      <c r="J210" s="34">
        <v>1</v>
      </c>
      <c r="K210" s="34"/>
      <c r="L210" s="34">
        <v>217</v>
      </c>
      <c r="M210" s="34"/>
      <c r="N210" s="34" t="s">
        <v>2636</v>
      </c>
      <c r="O210" s="34" t="s">
        <v>2637</v>
      </c>
      <c r="P210" s="34"/>
      <c r="Q210" s="34"/>
      <c r="R210" s="34">
        <v>3</v>
      </c>
      <c r="S210" s="34"/>
      <c r="T210" s="34"/>
      <c r="U210" s="34"/>
      <c r="V210" s="34" t="s">
        <v>153</v>
      </c>
      <c r="W210" s="34" t="s">
        <v>154</v>
      </c>
      <c r="X210" s="34" t="s">
        <v>179</v>
      </c>
      <c r="Y210" s="34" t="s">
        <v>1865</v>
      </c>
      <c r="Z210" s="34" t="s">
        <v>156</v>
      </c>
      <c r="AA210" s="34" t="s">
        <v>2638</v>
      </c>
      <c r="AB210" s="209"/>
      <c r="AC210" s="209"/>
      <c r="AD210" s="209"/>
      <c r="AE210" s="209"/>
      <c r="AF210" s="209"/>
      <c r="AG210" s="209"/>
      <c r="AH210" s="209"/>
      <c r="AI210" s="209"/>
      <c r="AJ210" s="209"/>
      <c r="AK210" s="209"/>
      <c r="AL210" s="209"/>
      <c r="AM210" s="209"/>
      <c r="AN210" s="209"/>
      <c r="AO210" s="209"/>
      <c r="AP210" s="209"/>
      <c r="AQ210" s="209"/>
      <c r="AR210" s="209"/>
      <c r="AS210" s="209"/>
      <c r="AT210" s="209"/>
      <c r="AU210" s="209"/>
      <c r="AV210" s="209"/>
      <c r="AW210" s="209"/>
      <c r="AX210" s="209"/>
      <c r="AY210" s="209"/>
      <c r="AZ210" s="209"/>
      <c r="BA210" s="209"/>
      <c r="BB210" s="210"/>
      <c r="BC210" s="210"/>
      <c r="BD210" s="210"/>
      <c r="BE210" s="210"/>
      <c r="BF210" s="210"/>
      <c r="BG210" s="210"/>
      <c r="BH210" s="210"/>
      <c r="BI210" s="210"/>
      <c r="BJ210" s="210"/>
      <c r="BK210" s="210"/>
      <c r="BL210" s="210"/>
      <c r="BM210" s="210"/>
      <c r="BN210" s="210"/>
      <c r="BO210" s="210"/>
      <c r="BP210" s="210"/>
      <c r="BQ210" s="210"/>
      <c r="BR210" s="210"/>
      <c r="BS210" s="210"/>
      <c r="BT210" s="210"/>
      <c r="BU210" s="93"/>
      <c r="BV210" s="93"/>
    </row>
    <row r="211" spans="1:82" ht="15" customHeight="1" outlineLevel="1">
      <c r="A211" s="34" t="s">
        <v>2639</v>
      </c>
      <c r="B211" s="34"/>
      <c r="C211" s="34"/>
      <c r="D211" s="34">
        <v>144</v>
      </c>
      <c r="E211" s="34">
        <v>1</v>
      </c>
      <c r="F211" s="34"/>
      <c r="G211" s="34"/>
      <c r="H211" s="34"/>
      <c r="I211" s="34"/>
      <c r="J211" s="34">
        <v>1</v>
      </c>
      <c r="K211" s="34"/>
      <c r="L211" s="34">
        <v>159</v>
      </c>
      <c r="M211" s="34"/>
      <c r="N211" s="34" t="s">
        <v>2640</v>
      </c>
      <c r="O211" s="34" t="s">
        <v>2641</v>
      </c>
      <c r="P211" s="34"/>
      <c r="Q211" s="34"/>
      <c r="R211" s="34">
        <v>3</v>
      </c>
      <c r="S211" s="34"/>
      <c r="T211" s="34"/>
      <c r="U211" s="34"/>
      <c r="V211" s="34" t="s">
        <v>153</v>
      </c>
      <c r="W211" s="34" t="s">
        <v>154</v>
      </c>
      <c r="X211" s="34" t="s">
        <v>179</v>
      </c>
      <c r="Y211" s="34" t="s">
        <v>1865</v>
      </c>
      <c r="Z211" s="34" t="s">
        <v>156</v>
      </c>
      <c r="AA211" s="34" t="s">
        <v>2642</v>
      </c>
      <c r="AB211" s="209"/>
      <c r="AC211" s="209"/>
      <c r="AD211" s="209"/>
      <c r="AE211" s="209"/>
      <c r="AF211" s="209"/>
      <c r="AG211" s="209"/>
      <c r="AH211" s="209"/>
      <c r="AI211" s="209"/>
      <c r="AJ211" s="209"/>
      <c r="AK211" s="209"/>
      <c r="AL211" s="209"/>
      <c r="AM211" s="209"/>
      <c r="AN211" s="209"/>
      <c r="AO211" s="209"/>
      <c r="AP211" s="209"/>
      <c r="AQ211" s="209"/>
      <c r="AR211" s="209"/>
      <c r="AS211" s="209"/>
      <c r="AT211" s="209"/>
      <c r="AU211" s="209"/>
      <c r="AV211" s="209"/>
      <c r="AW211" s="209"/>
      <c r="AX211" s="209"/>
      <c r="AY211" s="209"/>
      <c r="AZ211" s="209"/>
      <c r="BA211" s="209"/>
      <c r="BB211" s="210"/>
      <c r="BC211" s="210"/>
      <c r="BD211" s="210"/>
      <c r="BE211" s="210"/>
      <c r="BF211" s="210"/>
      <c r="BG211" s="210"/>
      <c r="BH211" s="210"/>
      <c r="BI211" s="210"/>
      <c r="BJ211" s="210"/>
      <c r="BK211" s="210"/>
      <c r="BL211" s="210"/>
      <c r="BM211" s="210"/>
      <c r="BN211" s="210"/>
      <c r="BO211" s="210"/>
      <c r="BP211" s="210"/>
      <c r="BQ211" s="210"/>
      <c r="BR211" s="210"/>
      <c r="BS211" s="210"/>
      <c r="BT211" s="210"/>
      <c r="BU211" s="93"/>
      <c r="BV211" s="93"/>
    </row>
    <row r="212" spans="1:82" ht="15" customHeight="1" outlineLevel="1">
      <c r="A212" s="39" t="s">
        <v>2643</v>
      </c>
      <c r="B212" s="39"/>
      <c r="C212" s="39"/>
      <c r="D212" s="39">
        <v>90</v>
      </c>
      <c r="E212" s="39">
        <v>1</v>
      </c>
      <c r="F212" s="39"/>
      <c r="G212" s="39"/>
      <c r="H212" s="39"/>
      <c r="I212" s="39"/>
      <c r="J212" s="39">
        <v>1</v>
      </c>
      <c r="K212" s="39"/>
      <c r="L212" s="39">
        <v>144</v>
      </c>
      <c r="M212" s="39"/>
      <c r="N212" s="39" t="s">
        <v>2644</v>
      </c>
      <c r="O212" s="39" t="s">
        <v>2645</v>
      </c>
      <c r="P212" s="39"/>
      <c r="Q212" s="39"/>
      <c r="R212" s="39">
        <v>3</v>
      </c>
      <c r="S212" s="39"/>
      <c r="T212" s="39"/>
      <c r="U212" s="39"/>
      <c r="V212" s="39" t="s">
        <v>153</v>
      </c>
      <c r="W212" s="39" t="s">
        <v>154</v>
      </c>
      <c r="X212" s="39" t="s">
        <v>179</v>
      </c>
      <c r="Y212" s="39" t="s">
        <v>1865</v>
      </c>
      <c r="Z212" s="39" t="s">
        <v>156</v>
      </c>
      <c r="AA212" s="39" t="s">
        <v>2646</v>
      </c>
      <c r="AB212" s="211">
        <f t="shared" ref="AB212:BV212" si="39">AB208+AB209+AB210+AB211</f>
        <v>0</v>
      </c>
      <c r="AC212" s="211">
        <f t="shared" si="39"/>
        <v>-125</v>
      </c>
      <c r="AD212" s="211">
        <f t="shared" si="39"/>
        <v>0</v>
      </c>
      <c r="AE212" s="211">
        <f t="shared" si="39"/>
        <v>0</v>
      </c>
      <c r="AF212" s="211">
        <f t="shared" si="39"/>
        <v>0</v>
      </c>
      <c r="AG212" s="211">
        <f t="shared" si="39"/>
        <v>0</v>
      </c>
      <c r="AH212" s="211">
        <f t="shared" si="39"/>
        <v>0</v>
      </c>
      <c r="AI212" s="211">
        <f t="shared" si="39"/>
        <v>0</v>
      </c>
      <c r="AJ212" s="211">
        <f t="shared" si="39"/>
        <v>0</v>
      </c>
      <c r="AK212" s="211">
        <f t="shared" si="39"/>
        <v>0</v>
      </c>
      <c r="AL212" s="211">
        <f t="shared" si="39"/>
        <v>0</v>
      </c>
      <c r="AM212" s="211">
        <f t="shared" si="39"/>
        <v>0</v>
      </c>
      <c r="AN212" s="211">
        <f t="shared" si="39"/>
        <v>0</v>
      </c>
      <c r="AO212" s="211">
        <f t="shared" si="39"/>
        <v>0</v>
      </c>
      <c r="AP212" s="211">
        <f t="shared" si="39"/>
        <v>0</v>
      </c>
      <c r="AQ212" s="211">
        <f t="shared" si="39"/>
        <v>0</v>
      </c>
      <c r="AR212" s="211">
        <f t="shared" si="39"/>
        <v>0</v>
      </c>
      <c r="AS212" s="211">
        <f t="shared" si="39"/>
        <v>0</v>
      </c>
      <c r="AT212" s="211">
        <f t="shared" si="39"/>
        <v>0</v>
      </c>
      <c r="AU212" s="211">
        <f t="shared" si="39"/>
        <v>0</v>
      </c>
      <c r="AV212" s="211">
        <f t="shared" si="39"/>
        <v>0</v>
      </c>
      <c r="AW212" s="211">
        <f t="shared" si="39"/>
        <v>0</v>
      </c>
      <c r="AX212" s="211">
        <f t="shared" si="39"/>
        <v>0</v>
      </c>
      <c r="AY212" s="211">
        <f t="shared" si="39"/>
        <v>0</v>
      </c>
      <c r="AZ212" s="211">
        <f t="shared" si="39"/>
        <v>0</v>
      </c>
      <c r="BA212" s="211">
        <f t="shared" si="39"/>
        <v>0</v>
      </c>
      <c r="BB212" s="211">
        <f t="shared" si="39"/>
        <v>-125</v>
      </c>
      <c r="BC212" s="211">
        <f t="shared" si="39"/>
        <v>0</v>
      </c>
      <c r="BD212" s="211">
        <f t="shared" si="39"/>
        <v>0</v>
      </c>
      <c r="BE212" s="212">
        <f t="shared" si="39"/>
        <v>0</v>
      </c>
      <c r="BF212" s="212">
        <f t="shared" si="39"/>
        <v>0</v>
      </c>
      <c r="BG212" s="212">
        <f t="shared" si="39"/>
        <v>0</v>
      </c>
      <c r="BH212" s="212">
        <f t="shared" si="39"/>
        <v>0</v>
      </c>
      <c r="BI212" s="212">
        <f t="shared" si="39"/>
        <v>0</v>
      </c>
      <c r="BJ212" s="212">
        <f t="shared" si="39"/>
        <v>0</v>
      </c>
      <c r="BK212" s="212">
        <f t="shared" si="39"/>
        <v>0</v>
      </c>
      <c r="BL212" s="212">
        <f t="shared" si="39"/>
        <v>0</v>
      </c>
      <c r="BM212" s="212">
        <f t="shared" si="39"/>
        <v>0</v>
      </c>
      <c r="BN212" s="212">
        <f t="shared" si="39"/>
        <v>0</v>
      </c>
      <c r="BO212" s="212">
        <f t="shared" si="39"/>
        <v>0</v>
      </c>
      <c r="BP212" s="212">
        <f t="shared" si="39"/>
        <v>0</v>
      </c>
      <c r="BQ212" s="212">
        <f t="shared" si="39"/>
        <v>0</v>
      </c>
      <c r="BR212" s="212">
        <f t="shared" si="39"/>
        <v>0</v>
      </c>
      <c r="BS212" s="212">
        <f t="shared" si="39"/>
        <v>0</v>
      </c>
      <c r="BT212" s="212">
        <f t="shared" si="39"/>
        <v>0</v>
      </c>
      <c r="BU212" s="211">
        <f t="shared" si="39"/>
        <v>0</v>
      </c>
      <c r="BV212" s="211">
        <f t="shared" si="39"/>
        <v>0</v>
      </c>
    </row>
    <row r="213" spans="1:82" ht="15" customHeight="1" outlineLevel="1">
      <c r="A213" s="34" t="s">
        <v>2647</v>
      </c>
      <c r="B213" s="34"/>
      <c r="C213" s="34"/>
      <c r="D213" s="34">
        <v>90</v>
      </c>
      <c r="E213" s="34">
        <v>1</v>
      </c>
      <c r="F213" s="34"/>
      <c r="G213" s="34"/>
      <c r="H213" s="34"/>
      <c r="I213" s="34"/>
      <c r="J213" s="34">
        <v>1</v>
      </c>
      <c r="K213" s="34"/>
      <c r="L213" s="34">
        <v>145</v>
      </c>
      <c r="M213" s="34"/>
      <c r="N213" s="34" t="s">
        <v>2648</v>
      </c>
      <c r="O213" s="34" t="s">
        <v>2649</v>
      </c>
      <c r="P213" s="34"/>
      <c r="Q213" s="34"/>
      <c r="R213" s="34">
        <v>3</v>
      </c>
      <c r="S213" s="34"/>
      <c r="T213" s="34"/>
      <c r="U213" s="34"/>
      <c r="V213" s="34" t="s">
        <v>153</v>
      </c>
      <c r="W213" s="34" t="s">
        <v>154</v>
      </c>
      <c r="X213" s="34" t="s">
        <v>179</v>
      </c>
      <c r="Y213" s="34" t="s">
        <v>1865</v>
      </c>
      <c r="Z213" s="34" t="s">
        <v>156</v>
      </c>
      <c r="AA213" s="34" t="s">
        <v>2650</v>
      </c>
      <c r="AB213" s="209"/>
      <c r="AC213" s="209"/>
      <c r="AD213" s="209"/>
      <c r="AE213" s="209"/>
      <c r="AF213" s="209"/>
      <c r="AG213" s="209"/>
      <c r="AH213" s="209"/>
      <c r="AI213" s="209"/>
      <c r="AJ213" s="209"/>
      <c r="AK213" s="209"/>
      <c r="AL213" s="209"/>
      <c r="AM213" s="209"/>
      <c r="AN213" s="209"/>
      <c r="AO213" s="209"/>
      <c r="AP213" s="209"/>
      <c r="AQ213" s="209"/>
      <c r="AR213" s="209"/>
      <c r="AS213" s="209"/>
      <c r="AT213" s="209"/>
      <c r="AU213" s="209"/>
      <c r="AV213" s="209"/>
      <c r="AW213" s="209"/>
      <c r="AX213" s="209"/>
      <c r="AY213" s="209"/>
      <c r="AZ213" s="209"/>
      <c r="BA213" s="209"/>
      <c r="BB213" s="210"/>
      <c r="BC213" s="210"/>
      <c r="BD213" s="210"/>
      <c r="BE213" s="210"/>
      <c r="BF213" s="210"/>
      <c r="BG213" s="210"/>
      <c r="BH213" s="210"/>
      <c r="BI213" s="210"/>
      <c r="BJ213" s="210"/>
      <c r="BK213" s="210"/>
      <c r="BL213" s="210"/>
      <c r="BM213" s="210"/>
      <c r="BN213" s="210"/>
      <c r="BO213" s="210"/>
      <c r="BP213" s="210"/>
      <c r="BQ213" s="210"/>
      <c r="BR213" s="210"/>
      <c r="BS213" s="210"/>
      <c r="BT213" s="210"/>
      <c r="BU213" s="93"/>
      <c r="BV213" s="93"/>
    </row>
    <row r="214" spans="1:82" ht="15" customHeight="1" outlineLevel="1">
      <c r="A214" s="34" t="s">
        <v>2651</v>
      </c>
      <c r="B214" s="34"/>
      <c r="C214" s="34"/>
      <c r="D214" s="34">
        <v>90</v>
      </c>
      <c r="E214" s="34">
        <v>1</v>
      </c>
      <c r="F214" s="34"/>
      <c r="G214" s="34"/>
      <c r="H214" s="34"/>
      <c r="I214" s="34"/>
      <c r="J214" s="34">
        <v>1</v>
      </c>
      <c r="K214" s="34"/>
      <c r="L214" s="34">
        <v>146</v>
      </c>
      <c r="M214" s="34"/>
      <c r="N214" s="34" t="s">
        <v>2652</v>
      </c>
      <c r="O214" s="34" t="s">
        <v>2653</v>
      </c>
      <c r="P214" s="34"/>
      <c r="Q214" s="34"/>
      <c r="R214" s="34">
        <v>3</v>
      </c>
      <c r="S214" s="34"/>
      <c r="T214" s="34"/>
      <c r="U214" s="34"/>
      <c r="V214" s="34" t="s">
        <v>153</v>
      </c>
      <c r="W214" s="34" t="s">
        <v>154</v>
      </c>
      <c r="X214" s="34" t="s">
        <v>179</v>
      </c>
      <c r="Y214" s="34" t="s">
        <v>1865</v>
      </c>
      <c r="Z214" s="34" t="s">
        <v>156</v>
      </c>
      <c r="AA214" s="34" t="s">
        <v>2654</v>
      </c>
      <c r="AB214" s="220"/>
      <c r="AC214" s="209"/>
      <c r="AD214" s="209"/>
      <c r="AE214" s="209"/>
      <c r="AF214" s="209"/>
      <c r="AG214" s="209"/>
      <c r="AH214" s="209"/>
      <c r="AI214" s="209"/>
      <c r="AJ214" s="209"/>
      <c r="AK214" s="209"/>
      <c r="AL214" s="209"/>
      <c r="AM214" s="209"/>
      <c r="AN214" s="209"/>
      <c r="AO214" s="209"/>
      <c r="AP214" s="209"/>
      <c r="AQ214" s="209"/>
      <c r="AR214" s="209"/>
      <c r="AS214" s="209"/>
      <c r="AT214" s="209"/>
      <c r="AU214" s="209"/>
      <c r="AV214" s="209"/>
      <c r="AW214" s="209"/>
      <c r="AX214" s="209"/>
      <c r="AY214" s="209"/>
      <c r="AZ214" s="209"/>
      <c r="BA214" s="209"/>
      <c r="BB214" s="210"/>
      <c r="BC214" s="210"/>
      <c r="BD214" s="210"/>
      <c r="BE214" s="210"/>
      <c r="BF214" s="210"/>
      <c r="BG214" s="210"/>
      <c r="BH214" s="210"/>
      <c r="BI214" s="210"/>
      <c r="BJ214" s="210"/>
      <c r="BK214" s="210"/>
      <c r="BL214" s="210"/>
      <c r="BM214" s="210"/>
      <c r="BN214" s="210"/>
      <c r="BO214" s="210"/>
      <c r="BP214" s="210"/>
      <c r="BQ214" s="210"/>
      <c r="BR214" s="210"/>
      <c r="BS214" s="210"/>
      <c r="BT214" s="210"/>
      <c r="BU214" s="93"/>
      <c r="BV214" s="93"/>
    </row>
    <row r="215" spans="1:82" ht="15" customHeight="1" outlineLevel="1">
      <c r="A215" s="34" t="s">
        <v>2655</v>
      </c>
      <c r="B215" s="34"/>
      <c r="C215" s="34"/>
      <c r="D215" s="34">
        <v>90</v>
      </c>
      <c r="E215" s="34">
        <v>1</v>
      </c>
      <c r="F215" s="34"/>
      <c r="G215" s="34"/>
      <c r="H215" s="34">
        <v>1</v>
      </c>
      <c r="I215" s="34"/>
      <c r="J215" s="34">
        <v>1</v>
      </c>
      <c r="K215" s="34"/>
      <c r="L215" s="34">
        <v>147</v>
      </c>
      <c r="M215" s="34"/>
      <c r="N215" s="34" t="s">
        <v>2656</v>
      </c>
      <c r="O215" s="34" t="s">
        <v>2657</v>
      </c>
      <c r="P215" s="34"/>
      <c r="Q215" s="34"/>
      <c r="R215" s="34">
        <v>3</v>
      </c>
      <c r="S215" s="34"/>
      <c r="T215" s="34"/>
      <c r="U215" s="34"/>
      <c r="V215" s="34" t="s">
        <v>153</v>
      </c>
      <c r="W215" s="34" t="s">
        <v>154</v>
      </c>
      <c r="X215" s="34" t="s">
        <v>179</v>
      </c>
      <c r="Y215" s="34" t="s">
        <v>1865</v>
      </c>
      <c r="Z215" s="34" t="s">
        <v>156</v>
      </c>
      <c r="AA215" s="34" t="s">
        <v>2658</v>
      </c>
      <c r="AB215" s="209">
        <f>('Cash Flow'!AB61+'Cash Flow'!AB60)*$H$215*$J$215</f>
        <v>154</v>
      </c>
      <c r="AC215" s="209">
        <f>('Cash Flow'!AC61+'Cash Flow'!AC60)*$H$215*$J$215</f>
        <v>24</v>
      </c>
      <c r="AD215" s="209">
        <f>('Cash Flow'!AD61+'Cash Flow'!AD60)*$H$215*$J$215</f>
        <v>0</v>
      </c>
      <c r="AE215" s="209">
        <f>('Cash Flow'!AE61+'Cash Flow'!AE60)*$H$215*$J$215</f>
        <v>0</v>
      </c>
      <c r="AF215" s="209">
        <f>('Cash Flow'!AF61+'Cash Flow'!AF60)*$H$215*$J$215</f>
        <v>0</v>
      </c>
      <c r="AG215" s="209">
        <f>('Cash Flow'!AG61+'Cash Flow'!AG60)*$H$215*$J$215</f>
        <v>0</v>
      </c>
      <c r="AH215" s="209">
        <f>('Cash Flow'!AH61+'Cash Flow'!AH60)*$H$215*$J$215</f>
        <v>0</v>
      </c>
      <c r="AI215" s="209">
        <f>('Cash Flow'!AI61+'Cash Flow'!AI60)*$H$215*$J$215</f>
        <v>0</v>
      </c>
      <c r="AJ215" s="209">
        <f>('Cash Flow'!AJ61+'Cash Flow'!AJ60)*$H$215*$J$215</f>
        <v>0</v>
      </c>
      <c r="AK215" s="209">
        <f>('Cash Flow'!AK61+'Cash Flow'!AK60)*$H$215*$J$215</f>
        <v>0</v>
      </c>
      <c r="AL215" s="209">
        <f>('Cash Flow'!AL61+'Cash Flow'!AL60)*$H$215*$J$215</f>
        <v>0</v>
      </c>
      <c r="AM215" s="209">
        <f>('Cash Flow'!AM61+'Cash Flow'!AM60)*$H$215*$J$215</f>
        <v>0</v>
      </c>
      <c r="AN215" s="209">
        <f>('Cash Flow'!AN61+'Cash Flow'!AN60)*$H$215*$J$215</f>
        <v>0</v>
      </c>
      <c r="AO215" s="209">
        <f>('Cash Flow'!AO61+'Cash Flow'!AO60)*$H$215*$J$215</f>
        <v>0</v>
      </c>
      <c r="AP215" s="209">
        <f>('Cash Flow'!AP61+'Cash Flow'!AP60)*$H$215*$J$215</f>
        <v>0</v>
      </c>
      <c r="AQ215" s="209">
        <f>('Cash Flow'!AQ61+'Cash Flow'!AQ60)*$H$215*$J$215</f>
        <v>0</v>
      </c>
      <c r="AR215" s="209">
        <f>('Cash Flow'!AR61+'Cash Flow'!AR60)*$H$215*$J$215</f>
        <v>0</v>
      </c>
      <c r="AS215" s="209">
        <f>('Cash Flow'!AS61+'Cash Flow'!AS60)*$H$215*$J$215</f>
        <v>0</v>
      </c>
      <c r="AT215" s="209">
        <f>('Cash Flow'!AT61+'Cash Flow'!AT60)*$H$215*$J$215</f>
        <v>0</v>
      </c>
      <c r="AU215" s="209">
        <f>('Cash Flow'!AU61+'Cash Flow'!AU60)*$H$215*$J$215</f>
        <v>0</v>
      </c>
      <c r="AV215" s="209">
        <f>('Cash Flow'!AV61+'Cash Flow'!AV60)*$H$215*$J$215</f>
        <v>0</v>
      </c>
      <c r="AW215" s="209">
        <f>('Cash Flow'!AW61+'Cash Flow'!AW60)*$H$215*$J$215</f>
        <v>0</v>
      </c>
      <c r="AX215" s="209">
        <f>('Cash Flow'!AX61+'Cash Flow'!AX60)*$H$215*$J$215</f>
        <v>0</v>
      </c>
      <c r="AY215" s="209">
        <f>('Cash Flow'!AY61+'Cash Flow'!AY60)*$H$215*$J$215</f>
        <v>0</v>
      </c>
      <c r="AZ215" s="209">
        <f>('Cash Flow'!AZ61+'Cash Flow'!AZ60)*$H$215*$J$215</f>
        <v>0</v>
      </c>
      <c r="BA215" s="209">
        <f>('Cash Flow'!BA61+'Cash Flow'!BA60)*$H$215*$J$215</f>
        <v>154</v>
      </c>
      <c r="BB215" s="209">
        <f>('Cash Flow'!BB61+'Cash Flow'!BB60)*$H$215*$J$215</f>
        <v>178</v>
      </c>
      <c r="BC215" s="209">
        <f>('Cash Flow'!BC61+'Cash Flow'!BC60)*$H$215*$J$215</f>
        <v>0</v>
      </c>
      <c r="BD215" s="209">
        <f>('Cash Flow'!BD61+'Cash Flow'!BD60)*$H$215*$J$215</f>
        <v>0</v>
      </c>
      <c r="BE215" s="209">
        <f>('Cash Flow'!BE61+'Cash Flow'!BE60)*$H$215*$J$215</f>
        <v>0</v>
      </c>
      <c r="BF215" s="210">
        <f>('Cash Flow'!BF61+'Cash Flow'!BF60)*$H$215*$J$215</f>
        <v>0</v>
      </c>
      <c r="BG215" s="210">
        <f>('Cash Flow'!BG61+'Cash Flow'!BG60)*$H$215*$J$215</f>
        <v>0</v>
      </c>
      <c r="BH215" s="210">
        <f>('Cash Flow'!BH61+'Cash Flow'!BH60)*$H$215*$J$215</f>
        <v>0</v>
      </c>
      <c r="BI215" s="210">
        <f>('Cash Flow'!BI61+'Cash Flow'!BI60)*$H$215*$J$215</f>
        <v>0</v>
      </c>
      <c r="BJ215" s="210">
        <f>('Cash Flow'!BJ61+'Cash Flow'!BJ60)*$H$215*$J$215</f>
        <v>0</v>
      </c>
      <c r="BK215" s="210">
        <f>('Cash Flow'!BK61+'Cash Flow'!BK60)*$H$215*$J$215</f>
        <v>0</v>
      </c>
      <c r="BL215" s="210">
        <f>('Cash Flow'!BL61+'Cash Flow'!BL60)*$H$215*$J$215</f>
        <v>0</v>
      </c>
      <c r="BM215" s="210">
        <f>('Cash Flow'!BM61+'Cash Flow'!BM60)*$H$215*$J$215</f>
        <v>0</v>
      </c>
      <c r="BN215" s="210">
        <f>('Cash Flow'!BN61+'Cash Flow'!BN60)*$H$215*$J$215</f>
        <v>0</v>
      </c>
      <c r="BO215" s="210">
        <f>('Cash Flow'!BO61+'Cash Flow'!BO60)*$H$215*$J$215</f>
        <v>0</v>
      </c>
      <c r="BP215" s="210">
        <f>('Cash Flow'!BP61+'Cash Flow'!BP60)*$H$215*$J$215</f>
        <v>0</v>
      </c>
      <c r="BQ215" s="210">
        <f>('Cash Flow'!BQ61+'Cash Flow'!BQ60)*$H$215*$J$215</f>
        <v>0</v>
      </c>
      <c r="BR215" s="210">
        <f>('Cash Flow'!BR61+'Cash Flow'!BR60)*$H$215*$J$215</f>
        <v>0</v>
      </c>
      <c r="BS215" s="210">
        <f>('Cash Flow'!BS61+'Cash Flow'!BS60)*$H$215*$J$215</f>
        <v>0</v>
      </c>
      <c r="BT215" s="210">
        <f>('Cash Flow'!BT61+'Cash Flow'!BT60)*$H$215*$J$215</f>
        <v>0</v>
      </c>
      <c r="BU215" s="209">
        <f>('Cash Flow'!BU61+'Cash Flow'!BU60)*$H$215*$J$215</f>
        <v>0</v>
      </c>
      <c r="BV215" s="209">
        <f>('Cash Flow'!BV61+'Cash Flow'!BV60)*$H$215*$J$215</f>
        <v>0</v>
      </c>
    </row>
    <row r="216" spans="1:82" ht="15" customHeight="1" outlineLevel="1">
      <c r="A216" s="39" t="s">
        <v>2659</v>
      </c>
      <c r="B216" s="39"/>
      <c r="C216" s="39"/>
      <c r="D216" s="39">
        <v>83</v>
      </c>
      <c r="E216" s="39">
        <v>1</v>
      </c>
      <c r="F216" s="39"/>
      <c r="G216" s="39"/>
      <c r="H216" s="39"/>
      <c r="I216" s="39"/>
      <c r="J216" s="39">
        <v>1</v>
      </c>
      <c r="K216" s="39"/>
      <c r="L216" s="39">
        <v>90</v>
      </c>
      <c r="M216" s="39"/>
      <c r="N216" s="39" t="s">
        <v>2576</v>
      </c>
      <c r="O216" s="39" t="s">
        <v>2660</v>
      </c>
      <c r="P216" s="39"/>
      <c r="Q216" s="39"/>
      <c r="R216" s="39">
        <v>3</v>
      </c>
      <c r="S216" s="39"/>
      <c r="T216" s="39"/>
      <c r="U216" s="39"/>
      <c r="V216" s="39" t="s">
        <v>153</v>
      </c>
      <c r="W216" s="39" t="s">
        <v>154</v>
      </c>
      <c r="X216" s="39" t="s">
        <v>179</v>
      </c>
      <c r="Y216" s="39" t="s">
        <v>1865</v>
      </c>
      <c r="Z216" s="39" t="s">
        <v>156</v>
      </c>
      <c r="AA216" s="39" t="s">
        <v>2578</v>
      </c>
      <c r="AB216" s="211">
        <f>AB198+AB201+AB204+AB207+AB212+AB213+AB214+AB215</f>
        <v>19090</v>
      </c>
      <c r="AC216" s="211">
        <f>AC198+AC201+AC204+AC207+AC212+AC213+AC214+AC215</f>
        <v>62864</v>
      </c>
      <c r="AD216" s="211">
        <f>'Cash Flow'!AD68</f>
        <v>4508</v>
      </c>
      <c r="AE216" s="211">
        <f>'Cash Flow'!AE68</f>
        <v>1035</v>
      </c>
      <c r="AF216" s="211">
        <f>'Cash Flow'!AF68</f>
        <v>87497</v>
      </c>
      <c r="AG216" s="211">
        <f>'Cash Flow'!AG68</f>
        <v>1111</v>
      </c>
      <c r="AH216" s="211">
        <f>'Cash Flow'!AH68</f>
        <v>-17235</v>
      </c>
      <c r="AI216" s="211">
        <f>'Cash Flow'!AI68</f>
        <v>1268</v>
      </c>
      <c r="AJ216" s="211">
        <f>'Cash Flow'!AJ68</f>
        <v>-990</v>
      </c>
      <c r="AK216" s="211">
        <f>'Cash Flow'!AK68</f>
        <v>-15846</v>
      </c>
      <c r="AL216" s="211">
        <f>'Cash Flow'!AL68</f>
        <v>21312</v>
      </c>
      <c r="AM216" s="211">
        <f>'Cash Flow'!AM68</f>
        <v>9830</v>
      </c>
      <c r="AN216" s="211">
        <f>'Cash Flow'!AN68</f>
        <v>-710</v>
      </c>
      <c r="AO216" s="211">
        <f>'Cash Flow'!AO68</f>
        <v>2482</v>
      </c>
      <c r="AP216" s="211">
        <f>'Cash Flow'!AP68</f>
        <v>32914</v>
      </c>
      <c r="AQ216" s="211">
        <f>'Cash Flow'!AQ68</f>
        <v>-8894</v>
      </c>
      <c r="AR216" s="211">
        <f>'Cash Flow'!AR68</f>
        <v>-416</v>
      </c>
      <c r="AS216" s="211">
        <f>'Cash Flow'!AS68</f>
        <v>34274</v>
      </c>
      <c r="AT216" s="211">
        <f>'Cash Flow'!AT68</f>
        <v>-4605</v>
      </c>
      <c r="AU216" s="211">
        <f>'Cash Flow'!AU68</f>
        <v>20359</v>
      </c>
      <c r="AV216" s="211">
        <f>'Cash Flow'!AV68</f>
        <v>4281</v>
      </c>
      <c r="AW216" s="211">
        <f>'Cash Flow'!AW68</f>
        <v>-3477</v>
      </c>
      <c r="AX216" s="211">
        <f>'Cash Flow'!AX68</f>
        <v>-8915</v>
      </c>
      <c r="AY216" s="211">
        <f>'Cash Flow'!AY68</f>
        <v>719</v>
      </c>
      <c r="AZ216" s="211">
        <f>'Cash Flow'!AZ68</f>
        <v>-7392</v>
      </c>
      <c r="BA216" s="211">
        <f>BA198+BA201+BA204+BA207+BA212+BA213+BA214+BA215</f>
        <v>19090</v>
      </c>
      <c r="BB216" s="211">
        <f>BB198+BB201+BB204+BB207+BB212+BB213+BB214+BB215</f>
        <v>81954</v>
      </c>
      <c r="BC216" s="211">
        <f>'Cash Flow'!BC68</f>
        <v>86462</v>
      </c>
      <c r="BD216" s="212">
        <f>'Cash Flow'!BD68</f>
        <v>87497</v>
      </c>
      <c r="BE216" s="212">
        <f>'Cash Flow'!BE68</f>
        <v>1111</v>
      </c>
      <c r="BF216" s="212">
        <f>'Cash Flow'!BF68</f>
        <v>-16124</v>
      </c>
      <c r="BG216" s="212">
        <f>'Cash Flow'!BG68</f>
        <v>-14856</v>
      </c>
      <c r="BH216" s="212">
        <f>'Cash Flow'!BH68</f>
        <v>-15846</v>
      </c>
      <c r="BI216" s="212">
        <f>'Cash Flow'!BI68</f>
        <v>21312</v>
      </c>
      <c r="BJ216" s="212">
        <f>'Cash Flow'!BJ68</f>
        <v>31142</v>
      </c>
      <c r="BK216" s="212">
        <f>'Cash Flow'!BK68</f>
        <v>30432</v>
      </c>
      <c r="BL216" s="212">
        <f>'Cash Flow'!BL68</f>
        <v>32914</v>
      </c>
      <c r="BM216" s="212">
        <f>'Cash Flow'!BM68</f>
        <v>-8894</v>
      </c>
      <c r="BN216" s="212">
        <f>'Cash Flow'!BN68</f>
        <v>-9310</v>
      </c>
      <c r="BO216" s="212">
        <f>'Cash Flow'!BO68</f>
        <v>24964</v>
      </c>
      <c r="BP216" s="212">
        <f>'Cash Flow'!BP68</f>
        <v>20359</v>
      </c>
      <c r="BQ216" s="212">
        <f>'Cash Flow'!BQ68</f>
        <v>4281</v>
      </c>
      <c r="BR216" s="212">
        <f>'Cash Flow'!BR68</f>
        <v>804</v>
      </c>
      <c r="BS216" s="212">
        <f>'Cash Flow'!BS68</f>
        <v>-8111</v>
      </c>
      <c r="BT216" s="212">
        <f>'Cash Flow'!BT68</f>
        <v>-7392</v>
      </c>
      <c r="BU216" s="211">
        <f>BU198+BU201+BU204+BU207+BU212+BU213+BU214+BU215</f>
        <v>0</v>
      </c>
      <c r="BV216" s="211">
        <f>BV198+BV201+BV204+BV207+BV212+BV213+BV214+BV215</f>
        <v>0</v>
      </c>
    </row>
    <row r="217" spans="1:82" ht="15" customHeight="1" outlineLevel="1">
      <c r="A217" s="34" t="s">
        <v>2661</v>
      </c>
      <c r="B217" s="34"/>
      <c r="C217" s="34"/>
      <c r="D217" s="34">
        <v>83</v>
      </c>
      <c r="E217" s="34">
        <v>1</v>
      </c>
      <c r="F217" s="34"/>
      <c r="G217" s="34"/>
      <c r="H217" s="34">
        <v>1</v>
      </c>
      <c r="I217" s="34"/>
      <c r="J217" s="34">
        <v>1</v>
      </c>
      <c r="K217" s="34"/>
      <c r="L217" s="34">
        <v>91</v>
      </c>
      <c r="M217" s="34"/>
      <c r="N217" s="34" t="s">
        <v>2662</v>
      </c>
      <c r="O217" s="34" t="s">
        <v>2663</v>
      </c>
      <c r="P217" s="34"/>
      <c r="Q217" s="34"/>
      <c r="R217" s="34">
        <v>3</v>
      </c>
      <c r="S217" s="34"/>
      <c r="T217" s="34"/>
      <c r="U217" s="34"/>
      <c r="V217" s="34" t="s">
        <v>153</v>
      </c>
      <c r="W217" s="34" t="s">
        <v>154</v>
      </c>
      <c r="X217" s="34" t="s">
        <v>179</v>
      </c>
      <c r="Y217" s="34" t="s">
        <v>1865</v>
      </c>
      <c r="Z217" s="34" t="s">
        <v>156</v>
      </c>
      <c r="AA217" s="34" t="s">
        <v>2664</v>
      </c>
      <c r="AB217" s="209">
        <f>('Cash Flow'!AB69)*$H$217*$J$217</f>
        <v>10</v>
      </c>
      <c r="AC217" s="209">
        <f>('Cash Flow'!AC69)*$H$217*$J$217</f>
        <v>3</v>
      </c>
      <c r="AD217" s="209">
        <f>('Cash Flow'!AD69)*$H$217*$J$217</f>
        <v>-138</v>
      </c>
      <c r="AE217" s="209">
        <f>('Cash Flow'!AE69)*$H$217*$J$217</f>
        <v>13</v>
      </c>
      <c r="AF217" s="209">
        <f>('Cash Flow'!AF69)*$H$217*$J$217</f>
        <v>-112</v>
      </c>
      <c r="AG217" s="209">
        <f>('Cash Flow'!AG69)*$H$217*$J$217</f>
        <v>-48</v>
      </c>
      <c r="AH217" s="209">
        <f>('Cash Flow'!AH69)*$H$217*$J$217</f>
        <v>369</v>
      </c>
      <c r="AI217" s="209">
        <f>('Cash Flow'!AI69)*$H$217*$J$217</f>
        <v>327</v>
      </c>
      <c r="AJ217" s="209">
        <f>('Cash Flow'!AJ69)*$H$217*$J$217</f>
        <v>-182</v>
      </c>
      <c r="AK217" s="209">
        <f>('Cash Flow'!AK69)*$H$217*$J$217</f>
        <v>466</v>
      </c>
      <c r="AL217" s="209">
        <f>('Cash Flow'!AL69)*$H$217*$J$217</f>
        <v>626</v>
      </c>
      <c r="AM217" s="209">
        <f>('Cash Flow'!AM69)*$H$217*$J$217</f>
        <v>117</v>
      </c>
      <c r="AN217" s="209">
        <f>('Cash Flow'!AN69)*$H$217*$J$217</f>
        <v>1745</v>
      </c>
      <c r="AO217" s="209">
        <f>('Cash Flow'!AO69)*$H$217*$J$217</f>
        <v>-446</v>
      </c>
      <c r="AP217" s="209">
        <f>('Cash Flow'!AP69)*$H$217*$J$217</f>
        <v>2042</v>
      </c>
      <c r="AQ217" s="209">
        <f>('Cash Flow'!AQ69)*$H$217*$J$217</f>
        <v>-1092</v>
      </c>
      <c r="AR217" s="209">
        <f>('Cash Flow'!AR69)*$H$217*$J$217</f>
        <v>-812</v>
      </c>
      <c r="AS217" s="209">
        <f>('Cash Flow'!AS69)*$H$217*$J$217</f>
        <v>-1508</v>
      </c>
      <c r="AT217" s="209">
        <f>('Cash Flow'!AT69)*$H$217*$J$217</f>
        <v>-2653</v>
      </c>
      <c r="AU217" s="209">
        <f>('Cash Flow'!AU69)*$H$217*$J$217</f>
        <v>-6065</v>
      </c>
      <c r="AV217" s="209">
        <f>('Cash Flow'!AV69)*$H$217*$J$217</f>
        <v>2783</v>
      </c>
      <c r="AW217" s="209">
        <f>('Cash Flow'!AW69)*$H$217*$J$217</f>
        <v>1670</v>
      </c>
      <c r="AX217" s="209">
        <f>('Cash Flow'!AX69)*$H$217*$J$217</f>
        <v>-66</v>
      </c>
      <c r="AY217" s="209">
        <f>('Cash Flow'!AY69)*$H$217*$J$217</f>
        <v>-1142</v>
      </c>
      <c r="AZ217" s="209">
        <f>('Cash Flow'!AZ69)*$H$217*$J$217</f>
        <v>3245</v>
      </c>
      <c r="BA217" s="209">
        <f>('Cash Flow'!BA69)*$H$217*$J$217</f>
        <v>10</v>
      </c>
      <c r="BB217" s="209">
        <f>('Cash Flow'!BB69)*$H$217*$J$217</f>
        <v>13</v>
      </c>
      <c r="BC217" s="209">
        <f>('Cash Flow'!BC69)*$H$217*$J$217</f>
        <v>-125</v>
      </c>
      <c r="BD217" s="209">
        <f>('Cash Flow'!BD69)*$H$217*$J$217</f>
        <v>-112</v>
      </c>
      <c r="BE217" s="210">
        <f>('Cash Flow'!BE69)*$H$217*$J$217</f>
        <v>-48</v>
      </c>
      <c r="BF217" s="210">
        <f>('Cash Flow'!BF69)*$H$217*$J$217</f>
        <v>321</v>
      </c>
      <c r="BG217" s="210">
        <f>('Cash Flow'!BG69)*$H$217*$J$217</f>
        <v>648</v>
      </c>
      <c r="BH217" s="210">
        <f>('Cash Flow'!BH69)*$H$217*$J$217</f>
        <v>466</v>
      </c>
      <c r="BI217" s="210">
        <f>('Cash Flow'!BI69)*$H$217*$J$217</f>
        <v>626</v>
      </c>
      <c r="BJ217" s="210">
        <f>('Cash Flow'!BJ69)*$H$217*$J$217</f>
        <v>743</v>
      </c>
      <c r="BK217" s="210">
        <f>('Cash Flow'!BK69)*$H$217*$J$217</f>
        <v>2488</v>
      </c>
      <c r="BL217" s="210">
        <f>('Cash Flow'!BL69)*$H$217*$J$217</f>
        <v>2042</v>
      </c>
      <c r="BM217" s="210">
        <f>('Cash Flow'!BM69)*$H$217*$J$217</f>
        <v>-1092</v>
      </c>
      <c r="BN217" s="210">
        <f>('Cash Flow'!BN69)*$H$217*$J$217</f>
        <v>-1904</v>
      </c>
      <c r="BO217" s="210">
        <f>('Cash Flow'!BO69)*$H$217*$J$217</f>
        <v>-3412</v>
      </c>
      <c r="BP217" s="210">
        <f>('Cash Flow'!BP69)*$H$217*$J$217</f>
        <v>-6065</v>
      </c>
      <c r="BQ217" s="210">
        <f>('Cash Flow'!BQ69)*$H$217*$J$217</f>
        <v>2783</v>
      </c>
      <c r="BR217" s="210">
        <f>('Cash Flow'!BR69)*$H$217*$J$217</f>
        <v>4453</v>
      </c>
      <c r="BS217" s="210">
        <f>('Cash Flow'!BS69)*$H$217*$J$217</f>
        <v>4387</v>
      </c>
      <c r="BT217" s="210">
        <f>('Cash Flow'!BT69)*$H$217*$J$217</f>
        <v>3245</v>
      </c>
      <c r="BU217" s="209">
        <f>('Cash Flow'!BU69)*$H$217*$J$217</f>
        <v>0</v>
      </c>
      <c r="BV217" s="209">
        <f>('Cash Flow'!BV69)*$H$217*$J$217</f>
        <v>0</v>
      </c>
    </row>
    <row r="218" spans="1:82" ht="15" customHeight="1" outlineLevel="1">
      <c r="A218" s="34" t="s">
        <v>2665</v>
      </c>
      <c r="B218" s="34"/>
      <c r="C218" s="34"/>
      <c r="D218" s="34">
        <v>83</v>
      </c>
      <c r="E218" s="34">
        <v>1</v>
      </c>
      <c r="F218" s="34"/>
      <c r="G218" s="34"/>
      <c r="H218" s="34"/>
      <c r="I218" s="34"/>
      <c r="J218" s="34">
        <v>1</v>
      </c>
      <c r="K218" s="34"/>
      <c r="L218" s="34">
        <v>92</v>
      </c>
      <c r="M218" s="34"/>
      <c r="N218" s="34" t="s">
        <v>2666</v>
      </c>
      <c r="O218" s="34" t="s">
        <v>2667</v>
      </c>
      <c r="P218" s="34"/>
      <c r="Q218" s="34"/>
      <c r="R218" s="34">
        <v>3</v>
      </c>
      <c r="S218" s="34"/>
      <c r="T218" s="34"/>
      <c r="U218" s="34"/>
      <c r="V218" s="34" t="s">
        <v>153</v>
      </c>
      <c r="W218" s="34" t="s">
        <v>154</v>
      </c>
      <c r="X218" s="34" t="s">
        <v>179</v>
      </c>
      <c r="Y218" s="34" t="s">
        <v>1865</v>
      </c>
      <c r="Z218" s="34" t="s">
        <v>156</v>
      </c>
      <c r="AA218" s="34" t="s">
        <v>2668</v>
      </c>
      <c r="AB218" s="209"/>
      <c r="AC218" s="209"/>
      <c r="AD218" s="209"/>
      <c r="AE218" s="209"/>
      <c r="AF218" s="209"/>
      <c r="AG218" s="209"/>
      <c r="AH218" s="209"/>
      <c r="AI218" s="209"/>
      <c r="AJ218" s="209"/>
      <c r="AK218" s="209"/>
      <c r="AL218" s="209"/>
      <c r="AM218" s="209"/>
      <c r="AN218" s="209"/>
      <c r="AO218" s="209"/>
      <c r="AP218" s="209"/>
      <c r="AQ218" s="209"/>
      <c r="AR218" s="209"/>
      <c r="AS218" s="209"/>
      <c r="AT218" s="209"/>
      <c r="AU218" s="209"/>
      <c r="AV218" s="209"/>
      <c r="AW218" s="209"/>
      <c r="AX218" s="209"/>
      <c r="AY218" s="209"/>
      <c r="AZ218" s="209"/>
      <c r="BA218" s="209"/>
      <c r="BB218" s="210"/>
      <c r="BC218" s="210"/>
      <c r="BD218" s="210"/>
      <c r="BE218" s="210"/>
      <c r="BF218" s="210"/>
      <c r="BG218" s="210"/>
      <c r="BH218" s="210"/>
      <c r="BI218" s="210"/>
      <c r="BJ218" s="210"/>
      <c r="BK218" s="210"/>
      <c r="BL218" s="210"/>
      <c r="BM218" s="210"/>
      <c r="BN218" s="210"/>
      <c r="BO218" s="210"/>
      <c r="BP218" s="210"/>
      <c r="BQ218" s="210"/>
      <c r="BR218" s="210"/>
      <c r="BS218" s="210"/>
      <c r="BT218" s="210"/>
      <c r="BU218" s="93"/>
      <c r="BV218" s="93"/>
    </row>
    <row r="219" spans="1:82" ht="15" customHeight="1" outlineLevel="1">
      <c r="A219" s="39" t="s">
        <v>2669</v>
      </c>
      <c r="B219" s="39"/>
      <c r="C219" s="39"/>
      <c r="D219" s="39">
        <v>82</v>
      </c>
      <c r="E219" s="39">
        <v>1</v>
      </c>
      <c r="F219" s="39"/>
      <c r="G219" s="39"/>
      <c r="H219" s="39"/>
      <c r="I219" s="39"/>
      <c r="J219" s="39">
        <v>1</v>
      </c>
      <c r="K219" s="39"/>
      <c r="L219" s="39">
        <v>83</v>
      </c>
      <c r="M219" s="39"/>
      <c r="N219" s="39" t="s">
        <v>2670</v>
      </c>
      <c r="O219" s="39" t="s">
        <v>2671</v>
      </c>
      <c r="P219" s="39"/>
      <c r="Q219" s="39"/>
      <c r="R219" s="39">
        <v>3</v>
      </c>
      <c r="S219" s="39"/>
      <c r="T219" s="39"/>
      <c r="U219" s="39"/>
      <c r="V219" s="39" t="s">
        <v>153</v>
      </c>
      <c r="W219" s="39" t="s">
        <v>154</v>
      </c>
      <c r="X219" s="39" t="s">
        <v>179</v>
      </c>
      <c r="Y219" s="39" t="s">
        <v>1865</v>
      </c>
      <c r="Z219" s="39" t="s">
        <v>156</v>
      </c>
      <c r="AA219" s="39" t="s">
        <v>2672</v>
      </c>
      <c r="AB219" s="211">
        <f t="shared" ref="AB219:BV219" si="40">AB176+AB194+AB216+AB217+AB218</f>
        <v>18867</v>
      </c>
      <c r="AC219" s="211">
        <f t="shared" si="40"/>
        <v>36177</v>
      </c>
      <c r="AD219" s="211">
        <f t="shared" si="40"/>
        <v>18961</v>
      </c>
      <c r="AE219" s="211">
        <f t="shared" si="40"/>
        <v>1143</v>
      </c>
      <c r="AF219" s="211">
        <f t="shared" si="40"/>
        <v>75148</v>
      </c>
      <c r="AG219" s="211">
        <f t="shared" si="40"/>
        <v>-4129</v>
      </c>
      <c r="AH219" s="211">
        <f t="shared" si="40"/>
        <v>-7317</v>
      </c>
      <c r="AI219" s="211">
        <f t="shared" si="40"/>
        <v>13554</v>
      </c>
      <c r="AJ219" s="211">
        <f t="shared" si="40"/>
        <v>-3483</v>
      </c>
      <c r="AK219" s="211">
        <f t="shared" si="40"/>
        <v>-1375</v>
      </c>
      <c r="AL219" s="211">
        <f t="shared" si="40"/>
        <v>-24572</v>
      </c>
      <c r="AM219" s="211">
        <f t="shared" si="40"/>
        <v>21438</v>
      </c>
      <c r="AN219" s="211">
        <f t="shared" si="40"/>
        <v>30305</v>
      </c>
      <c r="AO219" s="211">
        <f t="shared" si="40"/>
        <v>9747</v>
      </c>
      <c r="AP219" s="211">
        <f t="shared" si="40"/>
        <v>36918</v>
      </c>
      <c r="AQ219" s="211">
        <f t="shared" si="40"/>
        <v>1964</v>
      </c>
      <c r="AR219" s="211">
        <f t="shared" si="40"/>
        <v>3332</v>
      </c>
      <c r="AS219" s="211">
        <f t="shared" si="40"/>
        <v>63890</v>
      </c>
      <c r="AT219" s="211">
        <f t="shared" si="40"/>
        <v>-12851</v>
      </c>
      <c r="AU219" s="211">
        <f t="shared" si="40"/>
        <v>56335</v>
      </c>
      <c r="AV219" s="211">
        <f t="shared" si="40"/>
        <v>-28489</v>
      </c>
      <c r="AW219" s="211">
        <f t="shared" si="40"/>
        <v>-1984</v>
      </c>
      <c r="AX219" s="211">
        <f t="shared" si="40"/>
        <v>24862</v>
      </c>
      <c r="AY219" s="211">
        <f t="shared" si="40"/>
        <v>1379</v>
      </c>
      <c r="AZ219" s="211">
        <f t="shared" si="40"/>
        <v>-4232</v>
      </c>
      <c r="BA219" s="211">
        <f t="shared" si="40"/>
        <v>18867</v>
      </c>
      <c r="BB219" s="211">
        <f t="shared" si="40"/>
        <v>55044</v>
      </c>
      <c r="BC219" s="211">
        <f t="shared" si="40"/>
        <v>74005</v>
      </c>
      <c r="BD219" s="211">
        <f t="shared" si="40"/>
        <v>75148</v>
      </c>
      <c r="BE219" s="212">
        <f t="shared" si="40"/>
        <v>-4129</v>
      </c>
      <c r="BF219" s="212">
        <f t="shared" si="40"/>
        <v>-11446</v>
      </c>
      <c r="BG219" s="212">
        <f t="shared" si="40"/>
        <v>2108</v>
      </c>
      <c r="BH219" s="212">
        <f t="shared" si="40"/>
        <v>-1375</v>
      </c>
      <c r="BI219" s="212">
        <f t="shared" si="40"/>
        <v>-24572</v>
      </c>
      <c r="BJ219" s="212">
        <f t="shared" si="40"/>
        <v>-3134</v>
      </c>
      <c r="BK219" s="212">
        <f t="shared" si="40"/>
        <v>27171</v>
      </c>
      <c r="BL219" s="212">
        <f t="shared" si="40"/>
        <v>36918</v>
      </c>
      <c r="BM219" s="212">
        <f t="shared" si="40"/>
        <v>1964</v>
      </c>
      <c r="BN219" s="212">
        <f t="shared" si="40"/>
        <v>5296</v>
      </c>
      <c r="BO219" s="212">
        <f t="shared" si="40"/>
        <v>69186</v>
      </c>
      <c r="BP219" s="212">
        <f t="shared" si="40"/>
        <v>56335</v>
      </c>
      <c r="BQ219" s="212">
        <f t="shared" si="40"/>
        <v>-28489</v>
      </c>
      <c r="BR219" s="212">
        <f t="shared" si="40"/>
        <v>-30473</v>
      </c>
      <c r="BS219" s="212">
        <f t="shared" si="40"/>
        <v>-5611</v>
      </c>
      <c r="BT219" s="212">
        <f t="shared" si="40"/>
        <v>-4232</v>
      </c>
      <c r="BU219" s="211">
        <f t="shared" si="40"/>
        <v>0</v>
      </c>
      <c r="BV219" s="211">
        <f t="shared" si="40"/>
        <v>0</v>
      </c>
    </row>
    <row r="220" spans="1:82" ht="15" customHeight="1" outlineLevel="1">
      <c r="A220" s="34" t="s">
        <v>2673</v>
      </c>
      <c r="B220" s="34"/>
      <c r="C220" s="34"/>
      <c r="D220" s="34">
        <v>82</v>
      </c>
      <c r="E220" s="34">
        <v>1</v>
      </c>
      <c r="F220" s="34"/>
      <c r="G220" s="34"/>
      <c r="H220" s="34">
        <v>1</v>
      </c>
      <c r="I220" s="34"/>
      <c r="J220" s="34">
        <v>1</v>
      </c>
      <c r="K220" s="34"/>
      <c r="L220" s="34">
        <v>84</v>
      </c>
      <c r="M220" s="34"/>
      <c r="N220" s="34" t="s">
        <v>2674</v>
      </c>
      <c r="O220" s="34" t="s">
        <v>2675</v>
      </c>
      <c r="P220" s="34"/>
      <c r="Q220" s="34"/>
      <c r="R220" s="34">
        <v>3</v>
      </c>
      <c r="S220" s="34"/>
      <c r="T220" s="34"/>
      <c r="U220" s="34"/>
      <c r="V220" s="34" t="s">
        <v>153</v>
      </c>
      <c r="W220" s="34" t="s">
        <v>387</v>
      </c>
      <c r="X220" s="34" t="s">
        <v>179</v>
      </c>
      <c r="Y220" s="34" t="s">
        <v>1865</v>
      </c>
      <c r="Z220" s="34" t="s">
        <v>156</v>
      </c>
      <c r="AA220" s="34" t="s">
        <v>2676</v>
      </c>
      <c r="AB220" s="209">
        <f>('Cash Flow'!AB71)*$H$220*$J$220</f>
        <v>33045</v>
      </c>
      <c r="AC220" s="209">
        <f>('Cash Flow'!AC71)*$H$220*$J$220</f>
        <v>51912</v>
      </c>
      <c r="AD220" s="209">
        <f>('Cash Flow'!AD71)*$H$220*$J$220</f>
        <v>88089</v>
      </c>
      <c r="AE220" s="209">
        <f>('Cash Flow'!AE71)*$H$220*$J$220</f>
        <v>107050</v>
      </c>
      <c r="AF220" s="209">
        <f>('Cash Flow'!AF71)*$H$220*$J$220</f>
        <v>33045</v>
      </c>
      <c r="AG220" s="209">
        <f>('Cash Flow'!AG71)*$H$220*$J$220</f>
        <v>108193</v>
      </c>
      <c r="AH220" s="209">
        <f>('Cash Flow'!AH71)*$H$220*$J$220</f>
        <v>104064</v>
      </c>
      <c r="AI220" s="209">
        <f>('Cash Flow'!AI71)*$H$220*$J$220</f>
        <v>96747</v>
      </c>
      <c r="AJ220" s="209">
        <f>('Cash Flow'!AJ71)*$H$220*$J$220</f>
        <v>110301</v>
      </c>
      <c r="AK220" s="209">
        <f>('Cash Flow'!AK71)*$H$220*$J$220</f>
        <v>108193</v>
      </c>
      <c r="AL220" s="209">
        <f>('Cash Flow'!AL71)*$H$220*$J$220</f>
        <v>106818</v>
      </c>
      <c r="AM220" s="209">
        <f>('Cash Flow'!AM71)*$H$220*$J$220</f>
        <v>82246</v>
      </c>
      <c r="AN220" s="209">
        <f>('Cash Flow'!AN71)*$H$220*$J$220</f>
        <v>103684</v>
      </c>
      <c r="AO220" s="209">
        <f>('Cash Flow'!AO71)*$H$220*$J$220</f>
        <v>133989</v>
      </c>
      <c r="AP220" s="209">
        <f>('Cash Flow'!AP71)*$H$220*$J$220</f>
        <v>106818</v>
      </c>
      <c r="AQ220" s="209">
        <f>('Cash Flow'!AQ71)*$H$220*$J$220</f>
        <v>146391</v>
      </c>
      <c r="AR220" s="209">
        <f>('Cash Flow'!AR71)*$H$220*$J$220</f>
        <v>148355</v>
      </c>
      <c r="AS220" s="209">
        <f>('Cash Flow'!AS71)*$H$220*$J$220</f>
        <v>151687</v>
      </c>
      <c r="AT220" s="209">
        <f>('Cash Flow'!AT71)*$H$220*$J$220</f>
        <v>215577</v>
      </c>
      <c r="AU220" s="209">
        <f>('Cash Flow'!AU71)*$H$220*$J$220</f>
        <v>146391</v>
      </c>
      <c r="AV220" s="209">
        <f>('Cash Flow'!AV71)*$H$220*$J$220</f>
        <v>202726</v>
      </c>
      <c r="AW220" s="209">
        <f>('Cash Flow'!AW71)*$H$220*$J$220</f>
        <v>174237</v>
      </c>
      <c r="AX220" s="209">
        <f>('Cash Flow'!AX71)*$H$220*$J$220</f>
        <v>172253</v>
      </c>
      <c r="AY220" s="209">
        <f>('Cash Flow'!AY71)*$H$220*$J$220</f>
        <v>197115</v>
      </c>
      <c r="AZ220" s="209">
        <f>('Cash Flow'!AZ71)*$H$220*$J$220</f>
        <v>202726</v>
      </c>
      <c r="BA220" s="209">
        <f>('Cash Flow'!BA71)*$H$220*$J$220</f>
        <v>33045</v>
      </c>
      <c r="BB220" s="209">
        <f>('Cash Flow'!BB71)*$H$220*$J$220</f>
        <v>33045</v>
      </c>
      <c r="BC220" s="209">
        <f>('Cash Flow'!BC71)*$H$220*$J$220</f>
        <v>33045</v>
      </c>
      <c r="BD220" s="209">
        <f>('Cash Flow'!BD71)*$H$220*$J$220</f>
        <v>33045</v>
      </c>
      <c r="BE220" s="210">
        <f>('Cash Flow'!BE71)*$H$220*$J$220</f>
        <v>108193</v>
      </c>
      <c r="BF220" s="210">
        <f>('Cash Flow'!BF71)*$H$220*$J$220</f>
        <v>108193</v>
      </c>
      <c r="BG220" s="210">
        <f>('Cash Flow'!BG71)*$H$220*$J$220</f>
        <v>108193</v>
      </c>
      <c r="BH220" s="210">
        <f>('Cash Flow'!BH71)*$H$220*$J$220</f>
        <v>108193</v>
      </c>
      <c r="BI220" s="210">
        <f>('Cash Flow'!BI71)*$H$220*$J$220</f>
        <v>106818</v>
      </c>
      <c r="BJ220" s="210">
        <f>('Cash Flow'!BJ71)*$H$220*$J$220</f>
        <v>106818</v>
      </c>
      <c r="BK220" s="210">
        <f>('Cash Flow'!BK71)*$H$220*$J$220</f>
        <v>106818</v>
      </c>
      <c r="BL220" s="210">
        <f>('Cash Flow'!BL71)*$H$220*$J$220</f>
        <v>106818</v>
      </c>
      <c r="BM220" s="210">
        <f>('Cash Flow'!BM71)*$H$220*$J$220</f>
        <v>146391</v>
      </c>
      <c r="BN220" s="210">
        <f>('Cash Flow'!BN71)*$H$220*$J$220</f>
        <v>146391</v>
      </c>
      <c r="BO220" s="210">
        <f>('Cash Flow'!BO71)*$H$220*$J$220</f>
        <v>146391</v>
      </c>
      <c r="BP220" s="210">
        <f>('Cash Flow'!BP71)*$H$220*$J$220</f>
        <v>146391</v>
      </c>
      <c r="BQ220" s="210">
        <f>('Cash Flow'!BQ71)*$H$220*$J$220</f>
        <v>202726</v>
      </c>
      <c r="BR220" s="210">
        <f>('Cash Flow'!BR71)*$H$220*$J$220</f>
        <v>202726</v>
      </c>
      <c r="BS220" s="210">
        <f>('Cash Flow'!BS71)*$H$220*$J$220</f>
        <v>202726</v>
      </c>
      <c r="BT220" s="210">
        <f>('Cash Flow'!BT71)*$H$220*$J$220</f>
        <v>202726</v>
      </c>
      <c r="BU220" s="209">
        <f>('Cash Flow'!BU71)*$H$220*$J$220</f>
        <v>0</v>
      </c>
      <c r="BV220" s="209">
        <f>('Cash Flow'!BV71)*$H$220*$J$220</f>
        <v>0</v>
      </c>
    </row>
    <row r="221" spans="1:82" ht="15" customHeight="1">
      <c r="A221" s="39" t="s">
        <v>2677</v>
      </c>
      <c r="B221" s="39"/>
      <c r="C221" s="39"/>
      <c r="D221" s="39"/>
      <c r="E221" s="39">
        <v>1</v>
      </c>
      <c r="F221" s="39"/>
      <c r="G221" s="39"/>
      <c r="H221" s="39"/>
      <c r="I221" s="39"/>
      <c r="J221" s="39">
        <v>1</v>
      </c>
      <c r="K221" s="39"/>
      <c r="L221" s="39">
        <v>82</v>
      </c>
      <c r="M221" s="39"/>
      <c r="N221" s="39" t="s">
        <v>2678</v>
      </c>
      <c r="O221" s="39" t="s">
        <v>2679</v>
      </c>
      <c r="P221" s="39"/>
      <c r="Q221" s="39"/>
      <c r="R221" s="39">
        <v>3</v>
      </c>
      <c r="S221" s="39"/>
      <c r="T221" s="39"/>
      <c r="U221" s="39"/>
      <c r="V221" s="39" t="s">
        <v>153</v>
      </c>
      <c r="W221" s="39" t="s">
        <v>387</v>
      </c>
      <c r="X221" s="39" t="s">
        <v>179</v>
      </c>
      <c r="Y221" s="39" t="s">
        <v>1865</v>
      </c>
      <c r="Z221" s="39" t="s">
        <v>156</v>
      </c>
      <c r="AA221" s="39" t="s">
        <v>2680</v>
      </c>
      <c r="AB221" s="211">
        <f t="shared" ref="AB221:BV221" si="41">AB219+AB220</f>
        <v>51912</v>
      </c>
      <c r="AC221" s="211">
        <f t="shared" si="41"/>
        <v>88089</v>
      </c>
      <c r="AD221" s="211">
        <f t="shared" si="41"/>
        <v>107050</v>
      </c>
      <c r="AE221" s="211">
        <f t="shared" si="41"/>
        <v>108193</v>
      </c>
      <c r="AF221" s="211">
        <f t="shared" si="41"/>
        <v>108193</v>
      </c>
      <c r="AG221" s="211">
        <f t="shared" si="41"/>
        <v>104064</v>
      </c>
      <c r="AH221" s="211">
        <f t="shared" si="41"/>
        <v>96747</v>
      </c>
      <c r="AI221" s="211">
        <f t="shared" si="41"/>
        <v>110301</v>
      </c>
      <c r="AJ221" s="211">
        <f t="shared" si="41"/>
        <v>106818</v>
      </c>
      <c r="AK221" s="211">
        <f t="shared" si="41"/>
        <v>106818</v>
      </c>
      <c r="AL221" s="211">
        <f t="shared" si="41"/>
        <v>82246</v>
      </c>
      <c r="AM221" s="211">
        <f t="shared" si="41"/>
        <v>103684</v>
      </c>
      <c r="AN221" s="211">
        <f t="shared" si="41"/>
        <v>133989</v>
      </c>
      <c r="AO221" s="211">
        <f t="shared" si="41"/>
        <v>143736</v>
      </c>
      <c r="AP221" s="211">
        <f t="shared" si="41"/>
        <v>143736</v>
      </c>
      <c r="AQ221" s="211">
        <f t="shared" si="41"/>
        <v>148355</v>
      </c>
      <c r="AR221" s="211">
        <f t="shared" si="41"/>
        <v>151687</v>
      </c>
      <c r="AS221" s="211">
        <f t="shared" si="41"/>
        <v>215577</v>
      </c>
      <c r="AT221" s="211">
        <f t="shared" si="41"/>
        <v>202726</v>
      </c>
      <c r="AU221" s="211">
        <f t="shared" si="41"/>
        <v>202726</v>
      </c>
      <c r="AV221" s="211">
        <f t="shared" si="41"/>
        <v>174237</v>
      </c>
      <c r="AW221" s="211">
        <f t="shared" si="41"/>
        <v>172253</v>
      </c>
      <c r="AX221" s="211">
        <f t="shared" si="41"/>
        <v>197115</v>
      </c>
      <c r="AY221" s="211">
        <f t="shared" si="41"/>
        <v>198494</v>
      </c>
      <c r="AZ221" s="211">
        <f t="shared" si="41"/>
        <v>198494</v>
      </c>
      <c r="BA221" s="211">
        <f t="shared" si="41"/>
        <v>51912</v>
      </c>
      <c r="BB221" s="211">
        <f t="shared" si="41"/>
        <v>88089</v>
      </c>
      <c r="BC221" s="211">
        <f t="shared" si="41"/>
        <v>107050</v>
      </c>
      <c r="BD221" s="211">
        <f t="shared" si="41"/>
        <v>108193</v>
      </c>
      <c r="BE221" s="212">
        <f t="shared" si="41"/>
        <v>104064</v>
      </c>
      <c r="BF221" s="212">
        <f t="shared" si="41"/>
        <v>96747</v>
      </c>
      <c r="BG221" s="212">
        <f t="shared" si="41"/>
        <v>110301</v>
      </c>
      <c r="BH221" s="212">
        <f t="shared" si="41"/>
        <v>106818</v>
      </c>
      <c r="BI221" s="212">
        <f t="shared" si="41"/>
        <v>82246</v>
      </c>
      <c r="BJ221" s="212">
        <f t="shared" si="41"/>
        <v>103684</v>
      </c>
      <c r="BK221" s="212">
        <f t="shared" si="41"/>
        <v>133989</v>
      </c>
      <c r="BL221" s="212">
        <f t="shared" si="41"/>
        <v>143736</v>
      </c>
      <c r="BM221" s="212">
        <f t="shared" si="41"/>
        <v>148355</v>
      </c>
      <c r="BN221" s="212">
        <f t="shared" si="41"/>
        <v>151687</v>
      </c>
      <c r="BO221" s="212">
        <f t="shared" si="41"/>
        <v>215577</v>
      </c>
      <c r="BP221" s="212">
        <f t="shared" si="41"/>
        <v>202726</v>
      </c>
      <c r="BQ221" s="212">
        <f t="shared" si="41"/>
        <v>174237</v>
      </c>
      <c r="BR221" s="212">
        <f t="shared" si="41"/>
        <v>172253</v>
      </c>
      <c r="BS221" s="212">
        <f t="shared" si="41"/>
        <v>197115</v>
      </c>
      <c r="BT221" s="212">
        <f t="shared" si="41"/>
        <v>198494</v>
      </c>
      <c r="BU221" s="211">
        <f t="shared" si="41"/>
        <v>0</v>
      </c>
      <c r="BV221" s="211">
        <f t="shared" si="41"/>
        <v>0</v>
      </c>
    </row>
    <row r="222" spans="1:82" ht="15" customHeight="1">
      <c r="A222" s="39" t="s">
        <v>2681</v>
      </c>
      <c r="B222" s="39"/>
      <c r="C222" s="39"/>
      <c r="D222" s="39"/>
      <c r="E222" s="39">
        <v>1</v>
      </c>
      <c r="F222" s="39"/>
      <c r="G222" s="39"/>
      <c r="H222" s="39"/>
      <c r="I222" s="39"/>
      <c r="J222" s="39"/>
      <c r="K222" s="39"/>
      <c r="L222" s="39">
        <v>1630</v>
      </c>
      <c r="M222" s="39"/>
      <c r="N222" s="39" t="s">
        <v>2682</v>
      </c>
      <c r="O222" s="39" t="s">
        <v>2683</v>
      </c>
      <c r="P222" s="39"/>
      <c r="Q222" s="39"/>
      <c r="R222" s="39">
        <v>51</v>
      </c>
      <c r="S222" s="39"/>
      <c r="T222" s="39"/>
      <c r="U222" s="39"/>
      <c r="V222" s="39" t="s">
        <v>149</v>
      </c>
      <c r="W222" s="39"/>
      <c r="X222" s="39"/>
      <c r="Y222" s="39" t="s">
        <v>1865</v>
      </c>
      <c r="Z222" s="39"/>
      <c r="AA222" s="39" t="s">
        <v>2684</v>
      </c>
      <c r="AB222" s="207"/>
      <c r="AC222" s="207"/>
      <c r="AD222" s="207"/>
      <c r="AE222" s="207"/>
      <c r="AF222" s="207"/>
      <c r="AG222" s="207"/>
      <c r="AH222" s="207"/>
      <c r="AI222" s="207"/>
      <c r="AJ222" s="207"/>
      <c r="AK222" s="207"/>
      <c r="AL222" s="207"/>
      <c r="AM222" s="207"/>
      <c r="AN222" s="207"/>
      <c r="AO222" s="207"/>
      <c r="AP222" s="207"/>
      <c r="AQ222" s="207"/>
      <c r="AR222" s="207"/>
      <c r="AS222" s="207"/>
      <c r="AT222" s="207"/>
      <c r="AU222" s="207"/>
      <c r="AV222" s="207"/>
      <c r="AW222" s="207"/>
      <c r="AX222" s="207"/>
      <c r="AY222" s="207"/>
      <c r="AZ222" s="207"/>
      <c r="BA222" s="207"/>
      <c r="BB222" s="208"/>
      <c r="BC222" s="208"/>
      <c r="BD222" s="208"/>
      <c r="BE222" s="208"/>
      <c r="BF222" s="208"/>
      <c r="BG222" s="208"/>
      <c r="BH222" s="208"/>
      <c r="BI222" s="208"/>
      <c r="BJ222" s="208"/>
      <c r="BK222" s="208"/>
      <c r="BL222" s="208"/>
      <c r="BM222" s="208"/>
      <c r="BN222" s="208"/>
      <c r="BO222" s="208"/>
      <c r="BP222" s="208"/>
      <c r="BQ222" s="208"/>
      <c r="BR222" s="208"/>
      <c r="BS222" s="208"/>
      <c r="BT222" s="208"/>
      <c r="BU222" s="12"/>
      <c r="BV222" s="12"/>
    </row>
    <row r="223" spans="1:82" ht="15" customHeight="1" outlineLevel="1">
      <c r="A223" s="34" t="s">
        <v>2685</v>
      </c>
      <c r="B223" s="34"/>
      <c r="C223" s="34"/>
      <c r="D223" s="34"/>
      <c r="E223" s="34">
        <v>1</v>
      </c>
      <c r="F223" s="34"/>
      <c r="G223" s="34"/>
      <c r="H223" s="34"/>
      <c r="I223" s="34"/>
      <c r="J223" s="34">
        <v>1</v>
      </c>
      <c r="K223" s="34"/>
      <c r="L223" s="34">
        <v>158</v>
      </c>
      <c r="M223" s="34"/>
      <c r="N223" s="34" t="s">
        <v>2686</v>
      </c>
      <c r="O223" s="34" t="s">
        <v>2687</v>
      </c>
      <c r="P223" s="34"/>
      <c r="Q223" s="34"/>
      <c r="R223" s="34">
        <v>51</v>
      </c>
      <c r="S223" s="34"/>
      <c r="T223" s="34"/>
      <c r="U223" s="34"/>
      <c r="V223" s="34" t="s">
        <v>763</v>
      </c>
      <c r="W223" s="34" t="s">
        <v>387</v>
      </c>
      <c r="X223" s="34" t="s">
        <v>179</v>
      </c>
      <c r="Y223" s="34" t="s">
        <v>1865</v>
      </c>
      <c r="Z223" s="34" t="s">
        <v>388</v>
      </c>
      <c r="AA223" s="34" t="s">
        <v>2688</v>
      </c>
      <c r="AB223" s="221"/>
      <c r="AC223" s="222">
        <v>88.75</v>
      </c>
      <c r="AD223" s="222">
        <v>105.75</v>
      </c>
      <c r="AE223" s="222">
        <v>83.9</v>
      </c>
      <c r="AF223" s="222">
        <v>83.9</v>
      </c>
      <c r="AG223" s="223">
        <v>81.069999999999993</v>
      </c>
      <c r="AH223" s="223">
        <v>57.82</v>
      </c>
      <c r="AI223" s="223">
        <v>81.680000000000007</v>
      </c>
      <c r="AJ223" s="223">
        <v>78.86</v>
      </c>
      <c r="AK223" s="223">
        <v>78.86</v>
      </c>
      <c r="AL223" s="223">
        <v>78.040000000000006</v>
      </c>
      <c r="AM223" s="223">
        <v>105.55</v>
      </c>
      <c r="AN223" s="223">
        <v>87.81</v>
      </c>
      <c r="AO223" s="223">
        <v>108.85</v>
      </c>
      <c r="AP223" s="223">
        <v>108.85</v>
      </c>
      <c r="AQ223" s="223">
        <v>140.81</v>
      </c>
      <c r="AR223" s="223">
        <v>172.71</v>
      </c>
      <c r="AS223" s="223">
        <v>172.43</v>
      </c>
      <c r="AT223" s="223">
        <v>183.54</v>
      </c>
      <c r="AU223" s="223">
        <v>183.54</v>
      </c>
      <c r="AV223" s="223">
        <v>185.53</v>
      </c>
      <c r="AW223" s="223">
        <v>164.76</v>
      </c>
      <c r="AX223" s="223">
        <v>137.07</v>
      </c>
      <c r="AY223" s="223">
        <v>182.45</v>
      </c>
      <c r="AZ223" s="223">
        <v>182.45</v>
      </c>
      <c r="BA223" s="221"/>
      <c r="BB223" s="122">
        <v>88.85</v>
      </c>
      <c r="BC223" s="122">
        <v>103.94</v>
      </c>
      <c r="BD223" s="122">
        <v>83.24</v>
      </c>
      <c r="BE223" s="122">
        <v>82.27</v>
      </c>
      <c r="BF223" s="122">
        <v>58.97</v>
      </c>
      <c r="BG223" s="122">
        <v>81.27</v>
      </c>
      <c r="BH223" s="122">
        <v>79.03</v>
      </c>
      <c r="BI223" s="122">
        <v>79.53</v>
      </c>
      <c r="BJ223" s="122">
        <v>105.79</v>
      </c>
      <c r="BK223" s="122">
        <v>87.81</v>
      </c>
      <c r="BL223" s="122">
        <v>107.83</v>
      </c>
      <c r="BM223" s="122">
        <v>140.9</v>
      </c>
      <c r="BN223" s="122">
        <v>172.71</v>
      </c>
      <c r="BO223" s="122">
        <v>172.43</v>
      </c>
      <c r="BP223" s="122">
        <v>183.54</v>
      </c>
      <c r="BQ223" s="122">
        <v>185.53</v>
      </c>
      <c r="BR223" s="122">
        <v>164.76</v>
      </c>
      <c r="BS223" s="122">
        <v>137.07</v>
      </c>
      <c r="BT223" s="122">
        <v>182.45</v>
      </c>
      <c r="BU223" s="152"/>
      <c r="BV223" s="152"/>
      <c r="BW223" s="125"/>
      <c r="BX223" s="125"/>
      <c r="BY223" s="125"/>
      <c r="BZ223" s="125"/>
      <c r="CA223" s="125"/>
      <c r="CB223" s="125"/>
      <c r="CC223" s="125"/>
      <c r="CD223" s="125"/>
    </row>
    <row r="224" spans="1:82" ht="15" customHeight="1" outlineLevel="1">
      <c r="A224" s="34" t="s">
        <v>2689</v>
      </c>
      <c r="B224" s="34"/>
      <c r="C224" s="34"/>
      <c r="D224" s="34"/>
      <c r="E224" s="34">
        <v>1</v>
      </c>
      <c r="F224" s="34"/>
      <c r="G224" s="34"/>
      <c r="H224" s="34"/>
      <c r="I224" s="34"/>
      <c r="J224" s="34">
        <v>1</v>
      </c>
      <c r="K224" s="34"/>
      <c r="L224" s="34">
        <v>1089</v>
      </c>
      <c r="M224" s="34"/>
      <c r="N224" s="34" t="s">
        <v>2690</v>
      </c>
      <c r="O224" s="34" t="s">
        <v>2691</v>
      </c>
      <c r="P224" s="34"/>
      <c r="Q224" s="34"/>
      <c r="R224" s="34">
        <v>51</v>
      </c>
      <c r="S224" s="34"/>
      <c r="T224" s="34"/>
      <c r="U224" s="34"/>
      <c r="V224" s="34" t="s">
        <v>763</v>
      </c>
      <c r="W224" s="34" t="s">
        <v>387</v>
      </c>
      <c r="X224" s="34" t="s">
        <v>179</v>
      </c>
      <c r="Y224" s="34" t="s">
        <v>1865</v>
      </c>
      <c r="Z224" s="34" t="s">
        <v>388</v>
      </c>
      <c r="AA224" s="34" t="s">
        <v>2692</v>
      </c>
      <c r="AB224" s="221"/>
      <c r="AC224" s="222">
        <v>88.85</v>
      </c>
      <c r="AD224" s="222">
        <v>103.94</v>
      </c>
      <c r="AE224" s="222">
        <v>83.24</v>
      </c>
      <c r="AF224" s="222">
        <v>83.24</v>
      </c>
      <c r="AG224" s="223">
        <v>82.27</v>
      </c>
      <c r="AH224" s="223">
        <v>58.97</v>
      </c>
      <c r="AI224" s="223">
        <v>81.27</v>
      </c>
      <c r="AJ224" s="223">
        <v>79.03</v>
      </c>
      <c r="AK224" s="223">
        <v>79.03</v>
      </c>
      <c r="AL224" s="223">
        <v>79.53</v>
      </c>
      <c r="AM224" s="223">
        <v>105.79</v>
      </c>
      <c r="AN224" s="223">
        <v>87.81</v>
      </c>
      <c r="AO224" s="223">
        <v>107.83</v>
      </c>
      <c r="AP224" s="223">
        <v>107.83</v>
      </c>
      <c r="AQ224" s="223">
        <v>140.9</v>
      </c>
      <c r="AR224" s="223">
        <v>172.71</v>
      </c>
      <c r="AS224" s="223">
        <v>172.43</v>
      </c>
      <c r="AT224" s="223">
        <v>183.54</v>
      </c>
      <c r="AU224" s="223">
        <v>183.54</v>
      </c>
      <c r="AV224" s="223">
        <v>185.53</v>
      </c>
      <c r="AW224" s="223">
        <v>164.76</v>
      </c>
      <c r="AX224" s="223">
        <v>137.07</v>
      </c>
      <c r="AY224" s="223">
        <v>182.45</v>
      </c>
      <c r="AZ224" s="223">
        <v>182.45</v>
      </c>
      <c r="BA224" s="221"/>
      <c r="BB224" s="224">
        <v>88.85</v>
      </c>
      <c r="BC224" s="224">
        <v>103.94</v>
      </c>
      <c r="BD224" s="224">
        <v>83.24</v>
      </c>
      <c r="BE224" s="224">
        <v>82.27</v>
      </c>
      <c r="BF224" s="224">
        <v>58.97</v>
      </c>
      <c r="BG224" s="224">
        <v>81.27</v>
      </c>
      <c r="BH224" s="224">
        <v>79.03</v>
      </c>
      <c r="BI224" s="224">
        <v>79.53</v>
      </c>
      <c r="BJ224" s="224">
        <v>105.79</v>
      </c>
      <c r="BK224" s="224">
        <v>87.81</v>
      </c>
      <c r="BL224" s="224">
        <v>107.83</v>
      </c>
      <c r="BM224" s="224">
        <v>140.9</v>
      </c>
      <c r="BN224" s="224">
        <v>172.71</v>
      </c>
      <c r="BO224" s="224">
        <v>172.43</v>
      </c>
      <c r="BP224" s="224">
        <v>183.54</v>
      </c>
      <c r="BQ224" s="224">
        <v>185.53</v>
      </c>
      <c r="BR224" s="224">
        <v>164.76</v>
      </c>
      <c r="BS224" s="224">
        <v>137.07</v>
      </c>
      <c r="BT224" s="224">
        <v>182.45</v>
      </c>
      <c r="BU224" s="152">
        <v>88.85</v>
      </c>
      <c r="BV224" s="152">
        <v>83.24</v>
      </c>
      <c r="BW224" s="125">
        <v>58.97</v>
      </c>
      <c r="BX224" s="125">
        <v>79.03</v>
      </c>
      <c r="BY224" s="125">
        <v>105.79</v>
      </c>
      <c r="BZ224" s="125">
        <v>107.83</v>
      </c>
      <c r="CA224" s="125">
        <v>172.71</v>
      </c>
      <c r="CB224" s="125">
        <v>183.54</v>
      </c>
      <c r="CC224" s="125">
        <v>164.76</v>
      </c>
      <c r="CD224">
        <v>182.45</v>
      </c>
    </row>
    <row r="225" spans="1:82" ht="15" customHeight="1">
      <c r="A225" s="34" t="s">
        <v>2693</v>
      </c>
      <c r="B225" s="34"/>
      <c r="C225" s="34"/>
      <c r="D225" s="34"/>
      <c r="E225" s="34">
        <v>1</v>
      </c>
      <c r="F225" s="34"/>
      <c r="G225" s="34"/>
      <c r="H225" s="34"/>
      <c r="I225" s="34"/>
      <c r="J225" s="34">
        <v>1</v>
      </c>
      <c r="K225" s="34"/>
      <c r="L225" s="34">
        <v>1820</v>
      </c>
      <c r="M225" s="34"/>
      <c r="N225" s="34" t="s">
        <v>2694</v>
      </c>
      <c r="O225" s="34" t="s">
        <v>2695</v>
      </c>
      <c r="P225" s="34"/>
      <c r="Q225" s="34"/>
      <c r="R225" s="34">
        <v>51</v>
      </c>
      <c r="S225" s="34"/>
      <c r="T225" s="34"/>
      <c r="U225" s="34"/>
      <c r="V225" s="34" t="s">
        <v>775</v>
      </c>
      <c r="W225" s="34" t="s">
        <v>387</v>
      </c>
      <c r="X225" s="34" t="s">
        <v>179</v>
      </c>
      <c r="Y225" s="34" t="s">
        <v>1865</v>
      </c>
      <c r="Z225" s="34" t="s">
        <v>156</v>
      </c>
      <c r="AA225" s="34" t="s">
        <v>2696</v>
      </c>
      <c r="AB225" s="219"/>
      <c r="AC225" s="113">
        <v>2485.687304</v>
      </c>
      <c r="AD225" s="113">
        <v>2487.3142079999998</v>
      </c>
      <c r="AE225" s="113">
        <v>2495.4990360000002</v>
      </c>
      <c r="AF225" s="113">
        <v>2495.4990360000002</v>
      </c>
      <c r="AG225" s="139" t="s">
        <v>2697</v>
      </c>
      <c r="AH225" s="139">
        <v>2326.7261159999998</v>
      </c>
      <c r="AI225" s="139">
        <v>2512.4279999999999</v>
      </c>
      <c r="AJ225" s="139">
        <v>2473.9278589999999</v>
      </c>
      <c r="AK225" s="139">
        <v>2473.9278589999999</v>
      </c>
      <c r="AL225" s="139">
        <v>2495.277</v>
      </c>
      <c r="AM225" s="139">
        <v>2430.173135</v>
      </c>
      <c r="AN225" s="139">
        <v>2430.1729999999998</v>
      </c>
      <c r="AO225" s="139">
        <v>2529.3641889999999</v>
      </c>
      <c r="AP225" s="139">
        <v>2529.3641889999999</v>
      </c>
      <c r="AQ225" s="139">
        <v>2529.3641889999999</v>
      </c>
      <c r="AR225" s="139">
        <v>2555.8916939999999</v>
      </c>
      <c r="AS225" s="139">
        <v>2569.4775199999999</v>
      </c>
      <c r="AT225" s="139">
        <v>2571.9298429999999</v>
      </c>
      <c r="AU225" s="139">
        <v>2571.9298429999999</v>
      </c>
      <c r="AV225" s="139">
        <v>2571.9298429999999</v>
      </c>
      <c r="AW225" s="139">
        <v>2571.9298429999999</v>
      </c>
      <c r="AX225" s="139">
        <v>2571.9298429999999</v>
      </c>
      <c r="AY225" s="139">
        <v>2571.9298429999999</v>
      </c>
      <c r="AZ225" s="139">
        <v>2571.9298429999999</v>
      </c>
      <c r="BA225" s="219"/>
      <c r="BB225" s="86"/>
      <c r="BC225" s="86"/>
      <c r="BD225" s="86"/>
      <c r="BE225" s="86"/>
      <c r="BF225" s="86">
        <v>2326.7261159999998</v>
      </c>
      <c r="BG225" s="86">
        <v>2512.4279999999999</v>
      </c>
      <c r="BH225" s="86">
        <v>2473.9278589999999</v>
      </c>
      <c r="BI225" s="86">
        <v>2495.277</v>
      </c>
      <c r="BJ225" s="86">
        <v>2430.173135</v>
      </c>
      <c r="BK225" s="86">
        <v>2430.1729999999998</v>
      </c>
      <c r="BL225" s="86">
        <v>2529.3641889999999</v>
      </c>
      <c r="BM225" s="86">
        <v>2529.3641889999999</v>
      </c>
      <c r="BN225" s="86">
        <v>2555.8916939999999</v>
      </c>
      <c r="BO225" s="86">
        <v>2569.4775199999999</v>
      </c>
      <c r="BP225" s="86">
        <v>2571.9298429999999</v>
      </c>
      <c r="BQ225" s="86">
        <v>2571.9298429999999</v>
      </c>
      <c r="BR225" s="86">
        <v>2571.9298429999999</v>
      </c>
      <c r="BS225" s="86">
        <v>2571.9298429999999</v>
      </c>
      <c r="BT225" s="86">
        <v>2571.9298429999999</v>
      </c>
      <c r="BU225" s="48"/>
      <c r="BV225" s="48"/>
      <c r="BW225">
        <v>2326.7261159999998</v>
      </c>
      <c r="BX225">
        <v>2473.9278589999999</v>
      </c>
      <c r="BY225">
        <v>2430.173135</v>
      </c>
      <c r="BZ225">
        <v>2529.3641889999999</v>
      </c>
      <c r="CA225">
        <v>2555.8916939999999</v>
      </c>
      <c r="CB225">
        <v>2571.9298429999999</v>
      </c>
      <c r="CC225">
        <v>2571.9298429999999</v>
      </c>
      <c r="CD225">
        <v>2571.9298429999999</v>
      </c>
    </row>
    <row r="226" spans="1:82" s="33" customFormat="1" ht="15" customHeight="1">
      <c r="A226" s="34" t="s">
        <v>2698</v>
      </c>
      <c r="B226" s="34"/>
      <c r="C226" s="34"/>
      <c r="D226" s="34"/>
      <c r="E226" s="34">
        <v>1</v>
      </c>
      <c r="F226" s="34"/>
      <c r="G226" s="34"/>
      <c r="H226" s="34"/>
      <c r="I226" s="34"/>
      <c r="J226" s="34"/>
      <c r="K226" s="34"/>
      <c r="L226" s="34"/>
      <c r="M226" s="34"/>
      <c r="N226" s="34"/>
      <c r="O226" s="34" t="s">
        <v>2699</v>
      </c>
      <c r="P226" s="34"/>
      <c r="Q226" s="34"/>
      <c r="R226" s="34"/>
      <c r="S226" s="34"/>
      <c r="T226" s="34"/>
      <c r="U226" s="34">
        <v>8</v>
      </c>
      <c r="V226" s="34"/>
      <c r="W226" s="34"/>
      <c r="X226" s="34"/>
      <c r="Y226" s="34"/>
      <c r="Z226" s="34"/>
      <c r="AA226" s="34"/>
      <c r="AB226" s="225"/>
      <c r="AC226" s="225"/>
      <c r="AD226" s="225"/>
      <c r="AE226" s="225"/>
      <c r="AF226" s="225"/>
      <c r="AG226" s="226"/>
      <c r="AH226" s="226"/>
      <c r="AI226" s="226"/>
      <c r="AJ226" s="226"/>
      <c r="AK226" s="226"/>
      <c r="AL226" s="226"/>
      <c r="AM226" s="226"/>
      <c r="AN226" s="226"/>
      <c r="AO226" s="226"/>
      <c r="AP226" s="226"/>
      <c r="AQ226" s="226"/>
      <c r="AR226" s="226"/>
      <c r="AS226" s="226"/>
      <c r="AT226" s="226"/>
      <c r="AU226" s="226"/>
      <c r="AV226" s="226"/>
      <c r="AW226" s="226"/>
      <c r="AX226" s="226"/>
      <c r="AY226" s="226"/>
      <c r="AZ226" s="226"/>
      <c r="BA226" s="225"/>
      <c r="BB226" s="226"/>
      <c r="BC226" s="226"/>
      <c r="BD226" s="226"/>
      <c r="BE226" s="226"/>
      <c r="BF226" s="226"/>
      <c r="BG226" s="226"/>
      <c r="BH226" s="226"/>
      <c r="BI226" s="226"/>
      <c r="BJ226" s="226"/>
      <c r="BK226" s="226"/>
      <c r="BL226" s="226"/>
      <c r="BM226" s="226"/>
      <c r="BN226" s="226"/>
      <c r="BO226" s="226"/>
      <c r="BP226" s="226"/>
      <c r="BQ226" s="226"/>
      <c r="BR226" s="226"/>
      <c r="BS226" s="226"/>
      <c r="BT226" s="226"/>
      <c r="BU226" s="226"/>
      <c r="BV226" s="226"/>
      <c r="BW226" s="226"/>
      <c r="BX226" s="226"/>
      <c r="BY226" s="226"/>
      <c r="BZ226" s="226"/>
      <c r="CA226" s="226"/>
      <c r="CB226" s="226"/>
      <c r="CC226" s="226"/>
      <c r="CD226" s="226"/>
    </row>
    <row r="227" spans="1:82" s="33" customFormat="1" ht="15" customHeight="1">
      <c r="A227" s="39" t="s">
        <v>2700</v>
      </c>
      <c r="B227" s="39"/>
      <c r="C227" s="39"/>
      <c r="D227" s="39"/>
      <c r="E227" s="39">
        <v>1</v>
      </c>
      <c r="F227" s="39"/>
      <c r="G227" s="39"/>
      <c r="H227" s="39"/>
      <c r="I227" s="39"/>
      <c r="J227" s="39"/>
      <c r="K227" s="39"/>
      <c r="L227" s="39"/>
      <c r="M227" s="39"/>
      <c r="N227" s="39"/>
      <c r="O227" s="39" t="s">
        <v>2701</v>
      </c>
      <c r="P227" s="39"/>
      <c r="Q227" s="39"/>
      <c r="R227" s="39"/>
      <c r="S227" s="39"/>
      <c r="T227" s="39"/>
      <c r="U227" s="39">
        <v>8</v>
      </c>
      <c r="V227" s="39" t="s">
        <v>149</v>
      </c>
      <c r="W227" s="39"/>
      <c r="X227" s="39"/>
      <c r="Y227" s="39"/>
      <c r="Z227" s="39"/>
      <c r="AA227" s="39" t="s">
        <v>2702</v>
      </c>
      <c r="AB227" s="207"/>
      <c r="AC227" s="207"/>
      <c r="AD227" s="207"/>
      <c r="AE227" s="207"/>
      <c r="AF227" s="207"/>
      <c r="AG227" s="227"/>
      <c r="AH227" s="227"/>
      <c r="AI227" s="227"/>
      <c r="AJ227" s="227"/>
      <c r="AK227" s="227"/>
      <c r="AL227" s="227"/>
      <c r="AM227" s="227"/>
      <c r="AN227" s="227"/>
      <c r="AO227" s="227"/>
      <c r="AP227" s="227"/>
      <c r="AQ227" s="227"/>
      <c r="AR227" s="227"/>
      <c r="AS227" s="227"/>
      <c r="AT227" s="227"/>
      <c r="AU227" s="227"/>
      <c r="AV227" s="227"/>
      <c r="AW227" s="227"/>
      <c r="AX227" s="227"/>
      <c r="AY227" s="227"/>
      <c r="AZ227" s="227"/>
      <c r="BA227" s="207"/>
      <c r="BB227" s="227"/>
      <c r="BC227" s="227"/>
      <c r="BD227" s="227"/>
      <c r="BE227" s="227"/>
      <c r="BF227" s="227"/>
      <c r="BG227" s="227"/>
      <c r="BH227" s="227"/>
      <c r="BI227" s="227"/>
      <c r="BJ227" s="227"/>
      <c r="BK227" s="227"/>
      <c r="BL227" s="227"/>
      <c r="BM227" s="227"/>
      <c r="BN227" s="227"/>
      <c r="BO227" s="227"/>
      <c r="BP227" s="227"/>
      <c r="BQ227" s="227"/>
      <c r="BR227" s="227"/>
      <c r="BS227" s="227"/>
      <c r="BT227" s="227"/>
      <c r="BU227" s="227"/>
      <c r="BV227" s="227"/>
      <c r="BW227" s="227"/>
      <c r="BX227" s="227"/>
      <c r="BY227" s="227"/>
      <c r="BZ227" s="227"/>
      <c r="CA227" s="227"/>
      <c r="CB227" s="227"/>
      <c r="CC227" s="227"/>
      <c r="CD227" s="227"/>
    </row>
    <row r="228" spans="1:82" s="33" customFormat="1" ht="15" customHeight="1">
      <c r="A228" s="39" t="s">
        <v>2703</v>
      </c>
      <c r="B228" s="39"/>
      <c r="C228" s="39"/>
      <c r="D228" s="39"/>
      <c r="E228" s="39">
        <v>1</v>
      </c>
      <c r="F228" s="39"/>
      <c r="G228" s="39"/>
      <c r="H228" s="39"/>
      <c r="I228" s="39"/>
      <c r="J228" s="39"/>
      <c r="K228" s="39"/>
      <c r="L228" s="39">
        <v>160</v>
      </c>
      <c r="M228" s="39"/>
      <c r="N228" s="39" t="s">
        <v>1863</v>
      </c>
      <c r="O228" s="39" t="s">
        <v>2704</v>
      </c>
      <c r="P228" s="39"/>
      <c r="Q228" s="39"/>
      <c r="R228" s="39">
        <v>2</v>
      </c>
      <c r="S228" s="39"/>
      <c r="T228" s="39"/>
      <c r="U228" s="39">
        <v>8</v>
      </c>
      <c r="V228" s="39" t="s">
        <v>149</v>
      </c>
      <c r="W228" s="39"/>
      <c r="X228" s="39"/>
      <c r="Y228" s="39" t="s">
        <v>1865</v>
      </c>
      <c r="Z228" s="39"/>
      <c r="AA228" s="39" t="s">
        <v>1866</v>
      </c>
      <c r="AB228" s="207"/>
      <c r="AC228" s="207"/>
      <c r="AD228" s="207"/>
      <c r="AE228" s="207"/>
      <c r="AF228" s="207"/>
      <c r="AG228" s="227"/>
      <c r="AH228" s="227"/>
      <c r="AI228" s="227"/>
      <c r="AJ228" s="227"/>
      <c r="AK228" s="227"/>
      <c r="AL228" s="227"/>
      <c r="AM228" s="227"/>
      <c r="AN228" s="227"/>
      <c r="AO228" s="227"/>
      <c r="AP228" s="227"/>
      <c r="AQ228" s="227"/>
      <c r="AR228" s="227"/>
      <c r="AS228" s="227"/>
      <c r="AT228" s="227"/>
      <c r="AU228" s="227"/>
      <c r="AV228" s="227"/>
      <c r="AW228" s="227"/>
      <c r="AX228" s="227"/>
      <c r="AY228" s="227"/>
      <c r="AZ228" s="227"/>
      <c r="BA228" s="207"/>
      <c r="BB228" s="227"/>
      <c r="BC228" s="227"/>
      <c r="BD228" s="227"/>
      <c r="BE228" s="227"/>
      <c r="BF228" s="227"/>
      <c r="BG228" s="227"/>
      <c r="BH228" s="227"/>
      <c r="BI228" s="227"/>
      <c r="BJ228" s="227"/>
      <c r="BK228" s="227"/>
      <c r="BL228" s="227"/>
      <c r="BM228" s="227"/>
      <c r="BN228" s="227"/>
      <c r="BO228" s="227"/>
      <c r="BP228" s="227"/>
      <c r="BQ228" s="227"/>
      <c r="BR228" s="227"/>
      <c r="BS228" s="227"/>
      <c r="BT228" s="227"/>
      <c r="BU228" s="227"/>
      <c r="BV228" s="227"/>
      <c r="BW228" s="227"/>
      <c r="BX228" s="227"/>
      <c r="BY228" s="227"/>
      <c r="BZ228" s="227"/>
      <c r="CA228" s="227"/>
      <c r="CB228" s="227"/>
      <c r="CC228" s="227"/>
      <c r="CD228" s="227"/>
    </row>
    <row r="229" spans="1:82" s="33" customFormat="1" ht="15" customHeight="1" outlineLevel="1">
      <c r="A229" s="34" t="s">
        <v>2705</v>
      </c>
      <c r="B229" s="34"/>
      <c r="C229" s="34"/>
      <c r="D229" s="34"/>
      <c r="E229" s="34">
        <v>1</v>
      </c>
      <c r="F229" s="34"/>
      <c r="G229" s="34"/>
      <c r="H229" s="34">
        <v>1</v>
      </c>
      <c r="I229" s="34"/>
      <c r="J229" s="34">
        <v>1</v>
      </c>
      <c r="K229" s="34"/>
      <c r="L229" s="34">
        <v>175</v>
      </c>
      <c r="M229" s="34"/>
      <c r="N229" s="34" t="s">
        <v>1895</v>
      </c>
      <c r="O229" s="34" t="s">
        <v>2706</v>
      </c>
      <c r="P229" s="34"/>
      <c r="Q229" s="34"/>
      <c r="R229" s="34">
        <v>2</v>
      </c>
      <c r="S229" s="34"/>
      <c r="T229" s="34"/>
      <c r="U229" s="34">
        <v>8</v>
      </c>
      <c r="V229" s="34" t="s">
        <v>153</v>
      </c>
      <c r="W229" s="34" t="s">
        <v>154</v>
      </c>
      <c r="X229" s="34" t="s">
        <v>179</v>
      </c>
      <c r="Y229" s="34" t="s">
        <v>1865</v>
      </c>
      <c r="Z229" s="34" t="s">
        <v>156</v>
      </c>
      <c r="AA229" s="34" t="s">
        <v>1897</v>
      </c>
      <c r="AB229" s="209">
        <f>('Income Statement'!AB24)*$H$229*$J$229</f>
        <v>6844</v>
      </c>
      <c r="AC229" s="228">
        <f>('Income Statement'!AC24)*$H$229*$J$229</f>
        <v>4345</v>
      </c>
      <c r="AD229" s="228">
        <f>('Income Statement'!AD24)*$H$229*$J$229</f>
        <v>9347</v>
      </c>
      <c r="AE229" s="228">
        <f>('Income Statement'!AE24)*$H$229*$J$229</f>
        <v>2599</v>
      </c>
      <c r="AF229" s="228">
        <f>('Income Statement'!AF24)*$H$229*$J$229</f>
        <v>23135</v>
      </c>
      <c r="AG229" s="228">
        <f>('Income Statement'!AG24)*$H$229*$J$229</f>
        <v>5161</v>
      </c>
      <c r="AH229" s="228">
        <f>('Income Statement'!AH24)*$H$229*$J$229</f>
        <v>6395</v>
      </c>
      <c r="AI229" s="228">
        <f>('Income Statement'!AI24)*$H$229*$J$229</f>
        <v>12434</v>
      </c>
      <c r="AJ229" s="228">
        <f>('Income Statement'!AJ24)*$H$229*$J$229</f>
        <v>5112</v>
      </c>
      <c r="AK229" s="228">
        <f>('Income Statement'!AK24)*$H$229*$J$229</f>
        <v>29102</v>
      </c>
      <c r="AL229" s="228">
        <f>('Income Statement'!AL24)*$H$229*$J$229</f>
        <v>8814</v>
      </c>
      <c r="AM229" s="228">
        <f>('Income Statement'!AM24)*$H$229*$J$229</f>
        <v>9045</v>
      </c>
      <c r="AN229" s="228">
        <f>('Income Statement'!AN24)*$H$229*$J$229</f>
        <v>20664</v>
      </c>
      <c r="AO229" s="228">
        <f>('Income Statement'!AO24)*$H$229*$J$229</f>
        <v>9532</v>
      </c>
      <c r="AP229" s="228">
        <f>('Income Statement'!AP24)*$H$229*$J$229</f>
        <v>48055</v>
      </c>
      <c r="AQ229" s="228">
        <f>('Income Statement'!AQ24)*$H$229*$J$229</f>
        <v>17513</v>
      </c>
      <c r="AR229" s="228">
        <f>('Income Statement'!AR24)*$H$229*$J$229</f>
        <v>16584</v>
      </c>
      <c r="AS229" s="228">
        <f>('Income Statement'!AS24)*$H$229*$J$229</f>
        <v>25996</v>
      </c>
      <c r="AT229" s="228">
        <f>('Income Statement'!AT24)*$H$229*$J$229</f>
        <v>9221</v>
      </c>
      <c r="AU229" s="228">
        <f>('Income Statement'!AU24)*$H$229*$J$229</f>
        <v>69314</v>
      </c>
      <c r="AV229" s="228">
        <f>('Income Statement'!AV24)*$H$229*$J$229</f>
        <v>8020</v>
      </c>
      <c r="AW229" s="228">
        <f>('Income Statement'!AW24)*$H$229*$J$229</f>
        <v>13501</v>
      </c>
      <c r="AX229" s="228">
        <f>('Income Statement'!AX24)*$H$229*$J$229</f>
        <v>26798</v>
      </c>
      <c r="AY229" s="228">
        <f>('Income Statement'!AY24)*$H$229*$J$229</f>
        <v>8765</v>
      </c>
      <c r="AZ229" s="228">
        <f>('Income Statement'!AZ24)*$H$229*$J$229</f>
        <v>57084</v>
      </c>
      <c r="BA229" s="228">
        <f>('Income Statement'!BA24)*$H$229*$J$229</f>
        <v>6844</v>
      </c>
      <c r="BB229" s="228">
        <f>('Income Statement'!BB24)*$H$229*$J$229</f>
        <v>11189</v>
      </c>
      <c r="BC229" s="228">
        <f>('Income Statement'!BC24)*$H$229*$J$229</f>
        <v>20536</v>
      </c>
      <c r="BD229" s="228">
        <f>('Income Statement'!BD24)*$H$229*$J$229</f>
        <v>23135</v>
      </c>
      <c r="BE229" s="228">
        <f>('Income Statement'!BE24)*$H$229*$J$229</f>
        <v>5161</v>
      </c>
      <c r="BF229" s="228">
        <f>('Income Statement'!BF24)*$H$229*$J$229</f>
        <v>11556</v>
      </c>
      <c r="BG229" s="228">
        <f>('Income Statement'!BG24)*$H$229*$J$229</f>
        <v>23990</v>
      </c>
      <c r="BH229" s="228">
        <f>('Income Statement'!BH24)*$H$229*$J$229</f>
        <v>29102</v>
      </c>
      <c r="BI229" s="228">
        <f>('Income Statement'!BI24)*$H$229*$J$229</f>
        <v>8814</v>
      </c>
      <c r="BJ229" s="228">
        <f>('Income Statement'!BJ24)*$H$229*$J$229</f>
        <v>17859</v>
      </c>
      <c r="BK229" s="228">
        <f>('Income Statement'!BK24)*$H$229*$J$229</f>
        <v>38523</v>
      </c>
      <c r="BL229" s="228">
        <f>('Income Statement'!BL24)*$H$229*$J$229</f>
        <v>48055</v>
      </c>
      <c r="BM229" s="228">
        <f>('Income Statement'!BM24)*$H$229*$J$229</f>
        <v>17513</v>
      </c>
      <c r="BN229" s="228">
        <f>('Income Statement'!BN24)*$H$229*$J$229</f>
        <v>34097</v>
      </c>
      <c r="BO229" s="228">
        <f>('Income Statement'!BO24)*$H$229*$J$229</f>
        <v>60093</v>
      </c>
      <c r="BP229" s="228">
        <f>('Income Statement'!BP24)*$H$229*$J$229</f>
        <v>69314</v>
      </c>
      <c r="BQ229" s="228">
        <f>('Income Statement'!BQ24)*$H$229*$J$229</f>
        <v>8020</v>
      </c>
      <c r="BR229" s="228">
        <f>('Income Statement'!BR24)*$H$229*$J$229</f>
        <v>21521</v>
      </c>
      <c r="BS229" s="228">
        <f>('Income Statement'!BS24)*$H$229*$J$229</f>
        <v>48319</v>
      </c>
      <c r="BT229" s="228">
        <f>('Income Statement'!BT24)*$H$229*$J$229</f>
        <v>57084</v>
      </c>
      <c r="BU229" s="228">
        <f>('Income Statement'!BU24)*$H$229*$J$229</f>
        <v>0</v>
      </c>
      <c r="BV229" s="228">
        <f>('Income Statement'!BV24)*$H$229*$J$229</f>
        <v>0</v>
      </c>
      <c r="BW229" s="1"/>
      <c r="BX229" s="1"/>
      <c r="BY229" s="1"/>
      <c r="BZ229" s="1"/>
      <c r="CA229" s="1"/>
      <c r="CB229" s="1"/>
      <c r="CC229" s="1"/>
      <c r="CD229" s="1"/>
    </row>
    <row r="230" spans="1:82" s="33" customFormat="1" ht="15" customHeight="1" outlineLevel="1">
      <c r="A230" s="34" t="s">
        <v>2707</v>
      </c>
      <c r="B230" s="34"/>
      <c r="C230" s="34"/>
      <c r="D230" s="34"/>
      <c r="E230" s="34">
        <v>1</v>
      </c>
      <c r="F230" s="34"/>
      <c r="G230" s="34"/>
      <c r="H230" s="34"/>
      <c r="I230" s="34"/>
      <c r="J230" s="34">
        <v>1</v>
      </c>
      <c r="K230" s="34"/>
      <c r="L230" s="34">
        <v>169</v>
      </c>
      <c r="M230" s="34"/>
      <c r="N230" s="34" t="s">
        <v>1947</v>
      </c>
      <c r="O230" s="34" t="s">
        <v>2708</v>
      </c>
      <c r="P230" s="34"/>
      <c r="Q230" s="34"/>
      <c r="R230" s="34">
        <v>2</v>
      </c>
      <c r="S230" s="34"/>
      <c r="T230" s="34"/>
      <c r="U230" s="34">
        <v>8</v>
      </c>
      <c r="V230" s="34" t="s">
        <v>153</v>
      </c>
      <c r="W230" s="34" t="s">
        <v>154</v>
      </c>
      <c r="X230" s="34" t="s">
        <v>179</v>
      </c>
      <c r="Y230" s="34" t="s">
        <v>1865</v>
      </c>
      <c r="Z230" s="34" t="s">
        <v>156</v>
      </c>
      <c r="AA230" s="34" t="s">
        <v>1949</v>
      </c>
      <c r="AB230" s="209"/>
      <c r="AC230" s="209"/>
      <c r="AD230" s="209"/>
      <c r="AE230" s="209"/>
      <c r="AF230" s="209"/>
      <c r="AG230" s="228"/>
      <c r="AH230" s="228"/>
      <c r="AI230" s="228"/>
      <c r="AJ230" s="228"/>
      <c r="AK230" s="228"/>
      <c r="AL230" s="228"/>
      <c r="AM230" s="228"/>
      <c r="AN230" s="228"/>
      <c r="AO230" s="228"/>
      <c r="AP230" s="228"/>
      <c r="AQ230" s="228"/>
      <c r="AR230" s="228"/>
      <c r="AS230" s="228"/>
      <c r="AT230" s="228"/>
      <c r="AU230" s="228"/>
      <c r="AV230" s="228"/>
      <c r="AW230" s="228"/>
      <c r="AX230" s="228"/>
      <c r="AY230" s="228"/>
      <c r="AZ230" s="228"/>
      <c r="BA230" s="209"/>
      <c r="BB230" s="228"/>
      <c r="BC230" s="228"/>
      <c r="BD230" s="228"/>
      <c r="BE230" s="228"/>
      <c r="BF230" s="228"/>
      <c r="BG230" s="228"/>
      <c r="BH230" s="228"/>
      <c r="BI230" s="228"/>
      <c r="BJ230" s="228"/>
      <c r="BK230" s="228"/>
      <c r="BL230" s="228"/>
      <c r="BM230" s="228"/>
      <c r="BN230" s="228"/>
      <c r="BO230" s="228"/>
      <c r="BP230" s="228"/>
      <c r="BQ230" s="228"/>
      <c r="BR230" s="228"/>
      <c r="BS230" s="228"/>
      <c r="BT230" s="228"/>
      <c r="BU230" s="228"/>
      <c r="BV230" s="228"/>
      <c r="BW230" s="228"/>
      <c r="BX230" s="228"/>
      <c r="BY230" s="228"/>
      <c r="BZ230" s="228"/>
      <c r="CA230" s="228"/>
      <c r="CB230" s="228"/>
      <c r="CC230" s="228"/>
      <c r="CD230" s="228"/>
    </row>
    <row r="231" spans="1:82" s="33" customFormat="1" ht="15" customHeight="1" outlineLevel="1">
      <c r="A231" s="34" t="s">
        <v>2709</v>
      </c>
      <c r="B231" s="34"/>
      <c r="C231" s="34"/>
      <c r="D231" s="34"/>
      <c r="E231" s="34">
        <v>1</v>
      </c>
      <c r="F231" s="34"/>
      <c r="G231" s="34"/>
      <c r="H231" s="34">
        <v>1</v>
      </c>
      <c r="I231" s="34"/>
      <c r="J231" s="34">
        <v>1</v>
      </c>
      <c r="K231" s="34"/>
      <c r="L231" s="34">
        <v>170</v>
      </c>
      <c r="M231" s="34"/>
      <c r="N231" s="34" t="s">
        <v>1951</v>
      </c>
      <c r="O231" s="34" t="s">
        <v>2710</v>
      </c>
      <c r="P231" s="34"/>
      <c r="Q231" s="34"/>
      <c r="R231" s="34">
        <v>2</v>
      </c>
      <c r="S231" s="34"/>
      <c r="T231" s="34"/>
      <c r="U231" s="34">
        <v>8</v>
      </c>
      <c r="V231" s="34" t="s">
        <v>153</v>
      </c>
      <c r="W231" s="34" t="s">
        <v>154</v>
      </c>
      <c r="X231" s="34" t="s">
        <v>179</v>
      </c>
      <c r="Y231" s="34" t="s">
        <v>1865</v>
      </c>
      <c r="Z231" s="34" t="s">
        <v>156</v>
      </c>
      <c r="AA231" s="34" t="s">
        <v>1953</v>
      </c>
      <c r="AB231" s="209">
        <f>('Income Statement'!AB24)*$H$231*$J$231</f>
        <v>6844</v>
      </c>
      <c r="AC231" s="228">
        <f>('Income Statement'!AC24)*$H$231*$J$231</f>
        <v>4345</v>
      </c>
      <c r="AD231" s="228">
        <f>('Income Statement'!AD24)*$H$231*$J$231</f>
        <v>9347</v>
      </c>
      <c r="AE231" s="228">
        <f>('Income Statement'!AE24)*$H$231*$J$231</f>
        <v>2599</v>
      </c>
      <c r="AF231" s="228">
        <f>('Income Statement'!AF24)*$H$231*$J$231</f>
        <v>23135</v>
      </c>
      <c r="AG231" s="228">
        <f>('Income Statement'!AG24)*$H$231*$J$231</f>
        <v>5161</v>
      </c>
      <c r="AH231" s="228">
        <f>('Income Statement'!AH24)*$H$231*$J$231</f>
        <v>6395</v>
      </c>
      <c r="AI231" s="228">
        <f>('Income Statement'!AI24)*$H$231*$J$231</f>
        <v>12434</v>
      </c>
      <c r="AJ231" s="228">
        <f>('Income Statement'!AJ24)*$H$231*$J$231</f>
        <v>5112</v>
      </c>
      <c r="AK231" s="228">
        <f>('Income Statement'!AK24)*$H$231*$J$231</f>
        <v>29102</v>
      </c>
      <c r="AL231" s="228">
        <f>('Income Statement'!AL24)*$H$231*$J$231</f>
        <v>8814</v>
      </c>
      <c r="AM231" s="228">
        <f>('Income Statement'!AM24)*$H$231*$J$231</f>
        <v>9045</v>
      </c>
      <c r="AN231" s="228">
        <f>('Income Statement'!AN24)*$H$231*$J$231</f>
        <v>20664</v>
      </c>
      <c r="AO231" s="228">
        <f>('Income Statement'!AO24)*$H$231*$J$231</f>
        <v>9532</v>
      </c>
      <c r="AP231" s="228">
        <f>('Income Statement'!AP24)*$H$231*$J$231</f>
        <v>48055</v>
      </c>
      <c r="AQ231" s="228">
        <f>('Income Statement'!AQ24)*$H$231*$J$231</f>
        <v>17513</v>
      </c>
      <c r="AR231" s="228">
        <f>('Income Statement'!AR24)*$H$231*$J$231</f>
        <v>16584</v>
      </c>
      <c r="AS231" s="228">
        <f>('Income Statement'!AS24)*$H$231*$J$231</f>
        <v>25996</v>
      </c>
      <c r="AT231" s="228">
        <f>('Income Statement'!AT24)*$H$231*$J$231</f>
        <v>9221</v>
      </c>
      <c r="AU231" s="228">
        <f>('Income Statement'!AU24)*$H$231*$J$231</f>
        <v>69314</v>
      </c>
      <c r="AV231" s="228">
        <f>('Income Statement'!AV24)*$H$231*$J$231</f>
        <v>8020</v>
      </c>
      <c r="AW231" s="228">
        <f>('Income Statement'!AW24)*$H$231*$J$231</f>
        <v>13501</v>
      </c>
      <c r="AX231" s="228">
        <f>('Income Statement'!AX24)*$H$231*$J$231</f>
        <v>26798</v>
      </c>
      <c r="AY231" s="228">
        <f>('Income Statement'!AY24)*$H$231*$J$231</f>
        <v>8765</v>
      </c>
      <c r="AZ231" s="228">
        <f>('Income Statement'!AZ24)*$H$231*$J$231</f>
        <v>57084</v>
      </c>
      <c r="BA231" s="228">
        <f>('Income Statement'!BA24)*$H$231*$J$231</f>
        <v>6844</v>
      </c>
      <c r="BB231" s="228">
        <f>('Income Statement'!BB24)*$H$231*$J$231</f>
        <v>11189</v>
      </c>
      <c r="BC231" s="228">
        <f>('Income Statement'!BC24)*$H$231*$J$231</f>
        <v>20536</v>
      </c>
      <c r="BD231" s="228">
        <f>('Income Statement'!BD24)*$H$231*$J$231</f>
        <v>23135</v>
      </c>
      <c r="BE231" s="228">
        <f>('Income Statement'!BE24)*$H$231*$J$231</f>
        <v>5161</v>
      </c>
      <c r="BF231" s="228">
        <f>('Income Statement'!BF24)*$H$231*$J$231</f>
        <v>11556</v>
      </c>
      <c r="BG231" s="228">
        <f>('Income Statement'!BG24)*$H$231*$J$231</f>
        <v>23990</v>
      </c>
      <c r="BH231" s="228">
        <f>('Income Statement'!BH24)*$H$231*$J$231</f>
        <v>29102</v>
      </c>
      <c r="BI231" s="228">
        <f>('Income Statement'!BI24)*$H$231*$J$231</f>
        <v>8814</v>
      </c>
      <c r="BJ231" s="228">
        <f>('Income Statement'!BJ24)*$H$231*$J$231</f>
        <v>17859</v>
      </c>
      <c r="BK231" s="228">
        <f>('Income Statement'!BK24)*$H$231*$J$231</f>
        <v>38523</v>
      </c>
      <c r="BL231" s="228">
        <f>('Income Statement'!BL24)*$H$231*$J$231</f>
        <v>48055</v>
      </c>
      <c r="BM231" s="228">
        <f>('Income Statement'!BM24)*$H$231*$J$231</f>
        <v>17513</v>
      </c>
      <c r="BN231" s="228">
        <f>('Income Statement'!BN24)*$H$231*$J$231</f>
        <v>34097</v>
      </c>
      <c r="BO231" s="228">
        <f>('Income Statement'!BO24)*$H$231*$J$231</f>
        <v>60093</v>
      </c>
      <c r="BP231" s="228">
        <f>('Income Statement'!BP24)*$H$231*$J$231</f>
        <v>69314</v>
      </c>
      <c r="BQ231" s="228">
        <f>('Income Statement'!BQ24)*$H$231*$J$231</f>
        <v>8020</v>
      </c>
      <c r="BR231" s="228">
        <f>('Income Statement'!BR24)*$H$231*$J$231</f>
        <v>21521</v>
      </c>
      <c r="BS231" s="228">
        <f>('Income Statement'!BS24)*$H$231*$J$231</f>
        <v>48319</v>
      </c>
      <c r="BT231" s="228">
        <f>('Income Statement'!BT24)*$H$231*$J$231</f>
        <v>57084</v>
      </c>
      <c r="BU231" s="228">
        <f>('Income Statement'!BU24)*$H$231*$J$231</f>
        <v>0</v>
      </c>
      <c r="BV231" s="228">
        <f>('Income Statement'!BV24)*$H$231*$J$231</f>
        <v>0</v>
      </c>
      <c r="BW231" s="1"/>
      <c r="BX231" s="1"/>
      <c r="BY231" s="1"/>
      <c r="BZ231" s="1"/>
      <c r="CA231" s="1"/>
      <c r="CB231" s="1"/>
      <c r="CC231" s="1"/>
      <c r="CD231" s="1"/>
    </row>
    <row r="232" spans="1:82" s="33" customFormat="1" ht="15" customHeight="1" outlineLevel="1">
      <c r="A232" s="34" t="s">
        <v>2711</v>
      </c>
      <c r="B232" s="34"/>
      <c r="C232" s="34"/>
      <c r="D232" s="34"/>
      <c r="E232" s="34">
        <v>1</v>
      </c>
      <c r="F232" s="34"/>
      <c r="G232" s="34"/>
      <c r="H232" s="34">
        <v>1</v>
      </c>
      <c r="I232" s="34"/>
      <c r="J232" s="34">
        <v>1</v>
      </c>
      <c r="K232" s="34"/>
      <c r="L232" s="34">
        <v>168</v>
      </c>
      <c r="M232" s="34"/>
      <c r="N232" s="34" t="s">
        <v>1994</v>
      </c>
      <c r="O232" s="34" t="s">
        <v>2712</v>
      </c>
      <c r="P232" s="34"/>
      <c r="Q232" s="34"/>
      <c r="R232" s="34">
        <v>2</v>
      </c>
      <c r="S232" s="34"/>
      <c r="T232" s="34"/>
      <c r="U232" s="34">
        <v>8</v>
      </c>
      <c r="V232" s="34" t="s">
        <v>153</v>
      </c>
      <c r="W232" s="34" t="s">
        <v>154</v>
      </c>
      <c r="X232" s="34" t="s">
        <v>179</v>
      </c>
      <c r="Y232" s="34" t="s">
        <v>1865</v>
      </c>
      <c r="Z232" s="34" t="s">
        <v>156</v>
      </c>
      <c r="AA232" s="34" t="s">
        <v>1996</v>
      </c>
      <c r="AB232" s="209">
        <f>('Income Statement'!AB28)*$H$232*$J$232</f>
        <v>13973</v>
      </c>
      <c r="AC232" s="228">
        <f>('Income Statement'!AC28)*$H$232*$J$232</f>
        <v>4670</v>
      </c>
      <c r="AD232" s="228">
        <f>('Income Statement'!AD28)*$H$232*$J$232</f>
        <v>9217</v>
      </c>
      <c r="AE232" s="228">
        <f>('Income Statement'!AE28)*$H$232*$J$232</f>
        <v>4466</v>
      </c>
      <c r="AF232" s="228">
        <f>('Income Statement'!AF28)*$H$232*$J$232</f>
        <v>32326</v>
      </c>
      <c r="AG232" s="228">
        <f>('Income Statement'!AG28)*$H$232*$J$232</f>
        <v>32617</v>
      </c>
      <c r="AH232" s="228">
        <f>('Income Statement'!AH28)*$H$232*$J$232</f>
        <v>24490</v>
      </c>
      <c r="AI232" s="228">
        <f>('Income Statement'!AI28)*$H$232*$J$232</f>
        <v>16510</v>
      </c>
      <c r="AJ232" s="228">
        <f>('Income Statement'!AJ28)*$H$232*$J$232</f>
        <v>7851</v>
      </c>
      <c r="AK232" s="228">
        <f>('Income Statement'!AK28)*$H$232*$J$232</f>
        <v>81468</v>
      </c>
      <c r="AL232" s="228">
        <f>('Income Statement'!AL28)*$H$232*$J$232</f>
        <v>10701</v>
      </c>
      <c r="AM232" s="228">
        <f>('Income Statement'!AM28)*$H$232*$J$232</f>
        <v>9664</v>
      </c>
      <c r="AN232" s="228">
        <f>('Income Statement'!AN28)*$H$232*$J$232</f>
        <v>23815</v>
      </c>
      <c r="AO232" s="228">
        <f>('Income Statement'!AO28)*$H$232*$J$232</f>
        <v>15849</v>
      </c>
      <c r="AP232" s="228">
        <f>('Income Statement'!AP28)*$H$232*$J$232</f>
        <v>60029</v>
      </c>
      <c r="AQ232" s="228">
        <f>('Income Statement'!AQ28)*$H$232*$J$232</f>
        <v>20072</v>
      </c>
      <c r="AR232" s="228">
        <f>('Income Statement'!AR28)*$H$232*$J$232</f>
        <v>21009</v>
      </c>
      <c r="AS232" s="228">
        <f>('Income Statement'!AS28)*$H$232*$J$232</f>
        <v>48447</v>
      </c>
      <c r="AT232" s="228">
        <f>('Income Statement'!AT28)*$H$232*$J$232</f>
        <v>10875</v>
      </c>
      <c r="AU232" s="228">
        <f>('Income Statement'!AU28)*$H$232*$J$232</f>
        <v>100403</v>
      </c>
      <c r="AV232" s="228">
        <f>('Income Statement'!AV28)*$H$232*$J$232</f>
        <v>13970</v>
      </c>
      <c r="AW232" s="228">
        <f>('Income Statement'!AW28)*$H$232*$J$232</f>
        <v>17264</v>
      </c>
      <c r="AX232" s="228">
        <f>('Income Statement'!AX28)*$H$232*$J$232</f>
        <v>37411</v>
      </c>
      <c r="AY232" s="228">
        <f>('Income Statement'!AY28)*$H$232*$J$232</f>
        <v>27576</v>
      </c>
      <c r="AZ232" s="228">
        <f>('Income Statement'!AZ28)*$H$232*$J$232</f>
        <v>96221</v>
      </c>
      <c r="BA232" s="228">
        <f>('Income Statement'!BA28)*$H$232*$J$232</f>
        <v>13973</v>
      </c>
      <c r="BB232" s="228">
        <f>('Income Statement'!BB28)*$H$232*$J$232</f>
        <v>18643</v>
      </c>
      <c r="BC232" s="228">
        <f>('Income Statement'!BC28)*$H$232*$J$232</f>
        <v>27860</v>
      </c>
      <c r="BD232" s="228">
        <f>('Income Statement'!BD28)*$H$232*$J$232</f>
        <v>32326</v>
      </c>
      <c r="BE232" s="228">
        <f>('Income Statement'!BE28)*$H$232*$J$232</f>
        <v>32617</v>
      </c>
      <c r="BF232" s="228">
        <f>('Income Statement'!BF28)*$H$232*$J$232</f>
        <v>57107</v>
      </c>
      <c r="BG232" s="228">
        <f>('Income Statement'!BG28)*$H$232*$J$232</f>
        <v>73617</v>
      </c>
      <c r="BH232" s="228">
        <f>('Income Statement'!BH28)*$H$232*$J$232</f>
        <v>81468</v>
      </c>
      <c r="BI232" s="228">
        <f>('Income Statement'!BI28)*$H$232*$J$232</f>
        <v>10701</v>
      </c>
      <c r="BJ232" s="228">
        <f>('Income Statement'!BJ28)*$H$232*$J$232</f>
        <v>20365</v>
      </c>
      <c r="BK232" s="228">
        <f>('Income Statement'!BK28)*$H$232*$J$232</f>
        <v>44180</v>
      </c>
      <c r="BL232" s="228">
        <f>('Income Statement'!BL28)*$H$232*$J$232</f>
        <v>60029</v>
      </c>
      <c r="BM232" s="228">
        <f>('Income Statement'!BM28)*$H$232*$J$232</f>
        <v>20072</v>
      </c>
      <c r="BN232" s="228">
        <f>('Income Statement'!BN28)*$H$232*$J$232</f>
        <v>41081</v>
      </c>
      <c r="BO232" s="228">
        <f>('Income Statement'!BO28)*$H$232*$J$232</f>
        <v>89528</v>
      </c>
      <c r="BP232" s="228">
        <f>('Income Statement'!BP28)*$H$232*$J$232</f>
        <v>100403</v>
      </c>
      <c r="BQ232" s="228">
        <f>('Income Statement'!BQ28)*$H$232*$J$232</f>
        <v>13970</v>
      </c>
      <c r="BR232" s="228">
        <f>('Income Statement'!BR28)*$H$232*$J$232</f>
        <v>31234</v>
      </c>
      <c r="BS232" s="228">
        <f>('Income Statement'!BS28)*$H$232*$J$232</f>
        <v>68645</v>
      </c>
      <c r="BT232" s="228">
        <f>('Income Statement'!BT28)*$H$232*$J$232</f>
        <v>96221</v>
      </c>
      <c r="BU232" s="228">
        <f>('Income Statement'!BU28)*$H$232*$J$232</f>
        <v>0</v>
      </c>
      <c r="BV232" s="228">
        <f>('Income Statement'!BV28)*$H$232*$J$232</f>
        <v>0</v>
      </c>
      <c r="BW232" s="1"/>
      <c r="BX232" s="1"/>
      <c r="BY232" s="1"/>
      <c r="BZ232" s="1"/>
      <c r="CA232" s="1"/>
      <c r="CB232" s="1"/>
      <c r="CC232" s="1"/>
      <c r="CD232" s="1"/>
    </row>
    <row r="233" spans="1:82" s="33" customFormat="1" ht="15" customHeight="1" outlineLevel="1">
      <c r="A233" s="34" t="s">
        <v>2713</v>
      </c>
      <c r="B233" s="34"/>
      <c r="C233" s="34"/>
      <c r="D233" s="34"/>
      <c r="E233" s="34">
        <v>1</v>
      </c>
      <c r="F233" s="34"/>
      <c r="G233" s="34"/>
      <c r="H233" s="34">
        <v>1</v>
      </c>
      <c r="I233" s="34"/>
      <c r="J233" s="34">
        <v>1</v>
      </c>
      <c r="K233" s="34"/>
      <c r="L233" s="34">
        <v>167</v>
      </c>
      <c r="M233" s="34"/>
      <c r="N233" s="34" t="s">
        <v>2014</v>
      </c>
      <c r="O233" s="34" t="s">
        <v>2714</v>
      </c>
      <c r="P233" s="34"/>
      <c r="Q233" s="34"/>
      <c r="R233" s="34">
        <v>2</v>
      </c>
      <c r="S233" s="34"/>
      <c r="T233" s="34"/>
      <c r="U233" s="34">
        <v>8</v>
      </c>
      <c r="V233" s="34" t="s">
        <v>153</v>
      </c>
      <c r="W233" s="34" t="s">
        <v>154</v>
      </c>
      <c r="X233" s="34" t="s">
        <v>179</v>
      </c>
      <c r="Y233" s="34" t="s">
        <v>1865</v>
      </c>
      <c r="Z233" s="34" t="s">
        <v>156</v>
      </c>
      <c r="AA233" s="34" t="s">
        <v>2016</v>
      </c>
      <c r="AB233" s="209">
        <f>('Income Statement'!AB31)*$H$233*$J$233</f>
        <v>12438</v>
      </c>
      <c r="AC233" s="228">
        <f>('Income Statement'!AC31)*$H$233*$J$233</f>
        <v>3030</v>
      </c>
      <c r="AD233" s="228">
        <f>('Income Statement'!AD31)*$H$233*$J$233</f>
        <v>5983</v>
      </c>
      <c r="AE233" s="228">
        <f>('Income Statement'!AE31)*$H$233*$J$233</f>
        <v>2869</v>
      </c>
      <c r="AF233" s="228">
        <f>('Income Statement'!AF31)*$H$233*$J$233</f>
        <v>24320</v>
      </c>
      <c r="AG233" s="228">
        <f>('Income Statement'!AG31)*$H$233*$J$233</f>
        <v>30816</v>
      </c>
      <c r="AH233" s="228">
        <f>('Income Statement'!AH31)*$H$233*$J$233</f>
        <v>22703</v>
      </c>
      <c r="AI233" s="228">
        <f>('Income Statement'!AI31)*$H$233*$J$233</f>
        <v>12456</v>
      </c>
      <c r="AJ233" s="228">
        <f>('Income Statement'!AJ31)*$H$233*$J$233</f>
        <v>5314</v>
      </c>
      <c r="AK233" s="228">
        <f>('Income Statement'!AK31)*$H$233*$J$233</f>
        <v>71289</v>
      </c>
      <c r="AL233" s="228">
        <f>('Income Statement'!AL31)*$H$233*$J$233</f>
        <v>7142</v>
      </c>
      <c r="AM233" s="228">
        <f>('Income Statement'!AM31)*$H$233*$J$233</f>
        <v>7075</v>
      </c>
      <c r="AN233" s="228">
        <f>('Income Statement'!AN31)*$H$233*$J$233</f>
        <v>17157</v>
      </c>
      <c r="AO233" s="228">
        <f>('Income Statement'!AO31)*$H$233*$J$233</f>
        <v>9852</v>
      </c>
      <c r="AP233" s="228">
        <f>('Income Statement'!AP31)*$H$233*$J$233</f>
        <v>41226</v>
      </c>
      <c r="AQ233" s="228">
        <f>('Income Statement'!AQ31)*$H$233*$J$233</f>
        <v>14031</v>
      </c>
      <c r="AR233" s="228">
        <f>('Income Statement'!AR31)*$H$233*$J$233</f>
        <v>17408</v>
      </c>
      <c r="AS233" s="228">
        <f>('Income Statement'!AS31)*$H$233*$J$233</f>
        <v>23332</v>
      </c>
      <c r="AT233" s="228">
        <f>('Income Statement'!AT31)*$H$233*$J$233</f>
        <v>6641</v>
      </c>
      <c r="AU233" s="228">
        <f>('Income Statement'!AU31)*$H$233*$J$233</f>
        <v>61412</v>
      </c>
      <c r="AV233" s="228">
        <f>('Income Statement'!AV31)*$H$233*$J$233</f>
        <v>7650</v>
      </c>
      <c r="AW233" s="228">
        <f>('Income Statement'!AW31)*$H$233*$J$233</f>
        <v>18241</v>
      </c>
      <c r="AX233" s="228">
        <f>('Income Statement'!AX31)*$H$233*$J$233</f>
        <v>30964</v>
      </c>
      <c r="AY233" s="228">
        <f>('Income Statement'!AY31)*$H$233*$J$233</f>
        <v>23379</v>
      </c>
      <c r="AZ233" s="228">
        <f>('Income Statement'!AZ31)*$H$233*$J$233</f>
        <v>80234</v>
      </c>
      <c r="BA233" s="228">
        <f>('Income Statement'!BA31)*$H$233*$J$233</f>
        <v>12438</v>
      </c>
      <c r="BB233" s="228">
        <f>('Income Statement'!BB31)*$H$233*$J$233</f>
        <v>15468</v>
      </c>
      <c r="BC233" s="228">
        <f>('Income Statement'!BC31)*$H$233*$J$233</f>
        <v>21451</v>
      </c>
      <c r="BD233" s="228">
        <f>('Income Statement'!BD31)*$H$233*$J$233</f>
        <v>24320</v>
      </c>
      <c r="BE233" s="228">
        <f>('Income Statement'!BE31)*$H$233*$J$233</f>
        <v>30816</v>
      </c>
      <c r="BF233" s="228">
        <f>('Income Statement'!BF31)*$H$233*$J$233</f>
        <v>53519</v>
      </c>
      <c r="BG233" s="228">
        <f>('Income Statement'!BG31)*$H$233*$J$233</f>
        <v>65975</v>
      </c>
      <c r="BH233" s="228">
        <f>('Income Statement'!BH31)*$H$233*$J$233</f>
        <v>71289</v>
      </c>
      <c r="BI233" s="228">
        <f>('Income Statement'!BI31)*$H$233*$J$233</f>
        <v>7142</v>
      </c>
      <c r="BJ233" s="228">
        <f>('Income Statement'!BJ31)*$H$233*$J$233</f>
        <v>14217</v>
      </c>
      <c r="BK233" s="228">
        <f>('Income Statement'!BK31)*$H$233*$J$233</f>
        <v>31374</v>
      </c>
      <c r="BL233" s="228">
        <f>('Income Statement'!BL31)*$H$233*$J$233</f>
        <v>41226</v>
      </c>
      <c r="BM233" s="228">
        <f>('Income Statement'!BM31)*$H$233*$J$233</f>
        <v>14031</v>
      </c>
      <c r="BN233" s="228">
        <f>('Income Statement'!BN31)*$H$233*$J$233</f>
        <v>31439</v>
      </c>
      <c r="BO233" s="228">
        <f>('Income Statement'!BO31)*$H$233*$J$233</f>
        <v>54771</v>
      </c>
      <c r="BP233" s="228">
        <f>('Income Statement'!BP31)*$H$233*$J$233</f>
        <v>61412</v>
      </c>
      <c r="BQ233" s="228">
        <f>('Income Statement'!BQ31)*$H$233*$J$233</f>
        <v>7650</v>
      </c>
      <c r="BR233" s="228">
        <f>('Income Statement'!BR31)*$H$233*$J$233</f>
        <v>25891</v>
      </c>
      <c r="BS233" s="228">
        <f>('Income Statement'!BS31)*$H$233*$J$233</f>
        <v>56855</v>
      </c>
      <c r="BT233" s="228">
        <f>('Income Statement'!BT31)*$H$233*$J$233</f>
        <v>80234</v>
      </c>
      <c r="BU233" s="228">
        <f>('Income Statement'!BU31)*$H$233*$J$233</f>
        <v>0</v>
      </c>
      <c r="BV233" s="228">
        <f>('Income Statement'!BV31)*$H$233*$J$233</f>
        <v>0</v>
      </c>
      <c r="BW233" s="1"/>
      <c r="BX233" s="1"/>
      <c r="BY233" s="1"/>
      <c r="BZ233" s="1"/>
      <c r="CA233" s="1"/>
      <c r="CB233" s="1"/>
      <c r="CC233" s="1"/>
      <c r="CD233" s="1"/>
    </row>
    <row r="234" spans="1:82" s="33" customFormat="1" ht="15" customHeight="1" outlineLevel="1">
      <c r="A234" s="34" t="s">
        <v>2715</v>
      </c>
      <c r="B234" s="34"/>
      <c r="C234" s="34"/>
      <c r="D234" s="34"/>
      <c r="E234" s="34">
        <v>1</v>
      </c>
      <c r="F234" s="34"/>
      <c r="G234" s="34"/>
      <c r="H234" s="34">
        <v>1</v>
      </c>
      <c r="I234" s="34"/>
      <c r="J234" s="34">
        <v>1</v>
      </c>
      <c r="K234" s="34"/>
      <c r="L234" s="34">
        <v>166</v>
      </c>
      <c r="M234" s="34"/>
      <c r="N234" s="34" t="s">
        <v>2032</v>
      </c>
      <c r="O234" s="34" t="s">
        <v>2716</v>
      </c>
      <c r="P234" s="34"/>
      <c r="Q234" s="34"/>
      <c r="R234" s="34">
        <v>2</v>
      </c>
      <c r="S234" s="34"/>
      <c r="T234" s="34"/>
      <c r="U234" s="34">
        <v>8</v>
      </c>
      <c r="V234" s="34" t="s">
        <v>153</v>
      </c>
      <c r="W234" s="34" t="s">
        <v>154</v>
      </c>
      <c r="X234" s="34" t="s">
        <v>179</v>
      </c>
      <c r="Y234" s="34" t="s">
        <v>1865</v>
      </c>
      <c r="Z234" s="34" t="s">
        <v>156</v>
      </c>
      <c r="AA234" s="34" t="s">
        <v>2034</v>
      </c>
      <c r="AB234" s="209">
        <f>('Income Statement'!AB37)*$H$234*$J$234</f>
        <v>12344</v>
      </c>
      <c r="AC234" s="228">
        <f>('Income Statement'!AC37)*$H$234*$J$234</f>
        <v>2976</v>
      </c>
      <c r="AD234" s="228">
        <f>('Income Statement'!AD37)*$H$234*$J$234</f>
        <v>5936</v>
      </c>
      <c r="AE234" s="228">
        <f>('Income Statement'!AE37)*$H$234*$J$234</f>
        <v>2893</v>
      </c>
      <c r="AF234" s="228">
        <f>('Income Statement'!AF37)*$H$234*$J$234</f>
        <v>24149</v>
      </c>
      <c r="AG234" s="228">
        <f>('Income Statement'!AG37)*$H$234*$J$234</f>
        <v>30843</v>
      </c>
      <c r="AH234" s="228">
        <f>('Income Statement'!AH37)*$H$234*$J$234</f>
        <v>22754</v>
      </c>
      <c r="AI234" s="228">
        <f>('Income Statement'!AI37)*$H$234*$J$234</f>
        <v>12498</v>
      </c>
      <c r="AJ234" s="228">
        <f>('Income Statement'!AJ37)*$H$234*$J$234</f>
        <v>5365</v>
      </c>
      <c r="AK234" s="228">
        <f>('Income Statement'!AK37)*$H$234*$J$234</f>
        <v>71460</v>
      </c>
      <c r="AL234" s="228">
        <f>('Income Statement'!AL37)*$H$234*$J$234</f>
        <v>7550</v>
      </c>
      <c r="AM234" s="228">
        <f>('Income Statement'!AM37)*$H$234*$J$234</f>
        <v>7623</v>
      </c>
      <c r="AN234" s="228">
        <f>('Income Statement'!AN37)*$H$234*$J$234</f>
        <v>17855</v>
      </c>
      <c r="AO234" s="228">
        <f>('Income Statement'!AO37)*$H$234*$J$234</f>
        <v>10647</v>
      </c>
      <c r="AP234" s="228">
        <f>('Income Statement'!AP37)*$H$234*$J$234</f>
        <v>43675</v>
      </c>
      <c r="AQ234" s="228">
        <f>('Income Statement'!AQ37)*$H$234*$J$234</f>
        <v>14683</v>
      </c>
      <c r="AR234" s="228">
        <f>('Income Statement'!AR37)*$H$234*$J$234</f>
        <v>17668</v>
      </c>
      <c r="AS234" s="228">
        <f>('Income Statement'!AS37)*$H$234*$J$234</f>
        <v>24073</v>
      </c>
      <c r="AT234" s="228">
        <f>('Income Statement'!AT37)*$H$234*$J$234</f>
        <v>7561</v>
      </c>
      <c r="AU234" s="228">
        <f>('Income Statement'!AU37)*$H$234*$J$234</f>
        <v>63985</v>
      </c>
      <c r="AV234" s="228">
        <f>('Income Statement'!AV37)*$H$234*$J$234</f>
        <v>8685</v>
      </c>
      <c r="AW234" s="228">
        <f>('Income Statement'!AW37)*$H$234*$J$234</f>
        <v>20033</v>
      </c>
      <c r="AX234" s="228">
        <f>('Income Statement'!AX37)*$H$234*$J$234</f>
        <v>33052</v>
      </c>
      <c r="AY234" s="228">
        <f>('Income Statement'!AY37)*$H$234*$J$234</f>
        <v>25830</v>
      </c>
      <c r="AZ234" s="228">
        <f>('Income Statement'!AZ37)*$H$234*$J$234</f>
        <v>87600</v>
      </c>
      <c r="BA234" s="228">
        <f>('Income Statement'!BA37)*$H$234*$J$234</f>
        <v>12344</v>
      </c>
      <c r="BB234" s="228">
        <f>('Income Statement'!BB37)*$H$234*$J$234</f>
        <v>15320</v>
      </c>
      <c r="BC234" s="228">
        <f>('Income Statement'!BC37)*$H$234*$J$234</f>
        <v>21256</v>
      </c>
      <c r="BD234" s="228">
        <f>('Income Statement'!BD37)*$H$234*$J$234</f>
        <v>24149</v>
      </c>
      <c r="BE234" s="228">
        <f>('Income Statement'!BE37)*$H$234*$J$234</f>
        <v>30843</v>
      </c>
      <c r="BF234" s="228">
        <f>('Income Statement'!BF37)*$H$234*$J$234</f>
        <v>53597</v>
      </c>
      <c r="BG234" s="228">
        <f>('Income Statement'!BG37)*$H$234*$J$234</f>
        <v>66095</v>
      </c>
      <c r="BH234" s="228">
        <f>('Income Statement'!BH37)*$H$234*$J$234</f>
        <v>71460</v>
      </c>
      <c r="BI234" s="228">
        <f>('Income Statement'!BI37)*$H$234*$J$234</f>
        <v>7550</v>
      </c>
      <c r="BJ234" s="228">
        <f>('Income Statement'!BJ37)*$H$234*$J$234</f>
        <v>15173</v>
      </c>
      <c r="BK234" s="228">
        <f>('Income Statement'!BK37)*$H$234*$J$234</f>
        <v>33028</v>
      </c>
      <c r="BL234" s="228">
        <f>('Income Statement'!BL37)*$H$234*$J$234</f>
        <v>43675</v>
      </c>
      <c r="BM234" s="228">
        <f>('Income Statement'!BM37)*$H$234*$J$234</f>
        <v>14683</v>
      </c>
      <c r="BN234" s="228">
        <f>('Income Statement'!BN37)*$H$234*$J$234</f>
        <v>32351</v>
      </c>
      <c r="BO234" s="228">
        <f>('Income Statement'!BO37)*$H$234*$J$234</f>
        <v>56424</v>
      </c>
      <c r="BP234" s="228">
        <f>('Income Statement'!BP37)*$H$234*$J$234</f>
        <v>63985</v>
      </c>
      <c r="BQ234" s="228">
        <f>('Income Statement'!BQ37)*$H$234*$J$234</f>
        <v>8685</v>
      </c>
      <c r="BR234" s="228">
        <f>('Income Statement'!BR37)*$H$234*$J$234</f>
        <v>28718</v>
      </c>
      <c r="BS234" s="228">
        <f>('Income Statement'!BS37)*$H$234*$J$234</f>
        <v>61770</v>
      </c>
      <c r="BT234" s="228">
        <f>('Income Statement'!BT37)*$H$234*$J$234</f>
        <v>87600</v>
      </c>
      <c r="BU234" s="228">
        <f>('Income Statement'!BU37)*$H$234*$J$234</f>
        <v>0</v>
      </c>
      <c r="BV234" s="228">
        <f>('Income Statement'!BV37)*$H$234*$J$234</f>
        <v>0</v>
      </c>
      <c r="BW234" s="1"/>
      <c r="BX234" s="1"/>
      <c r="BY234" s="1"/>
      <c r="BZ234" s="1"/>
      <c r="CA234" s="1"/>
      <c r="CB234" s="1"/>
      <c r="CC234" s="1"/>
      <c r="CD234" s="1"/>
    </row>
    <row r="235" spans="1:82" s="33" customFormat="1" ht="15" customHeight="1" outlineLevel="1">
      <c r="A235" s="34" t="s">
        <v>2717</v>
      </c>
      <c r="B235" s="34"/>
      <c r="C235" s="34"/>
      <c r="D235" s="34"/>
      <c r="E235" s="34">
        <v>1</v>
      </c>
      <c r="F235" s="34"/>
      <c r="G235" s="34"/>
      <c r="H235" s="34">
        <v>1</v>
      </c>
      <c r="I235" s="34"/>
      <c r="J235" s="34">
        <v>1</v>
      </c>
      <c r="K235" s="34"/>
      <c r="L235" s="34">
        <v>161</v>
      </c>
      <c r="M235" s="34"/>
      <c r="N235" s="34" t="s">
        <v>2036</v>
      </c>
      <c r="O235" s="34" t="s">
        <v>2718</v>
      </c>
      <c r="P235" s="34"/>
      <c r="Q235" s="34"/>
      <c r="R235" s="34">
        <v>2</v>
      </c>
      <c r="S235" s="34"/>
      <c r="T235" s="34"/>
      <c r="U235" s="34">
        <v>8</v>
      </c>
      <c r="V235" s="34" t="s">
        <v>763</v>
      </c>
      <c r="W235" s="34" t="s">
        <v>154</v>
      </c>
      <c r="X235" s="34" t="s">
        <v>179</v>
      </c>
      <c r="Y235" s="34" t="s">
        <v>1865</v>
      </c>
      <c r="Z235" s="34" t="s">
        <v>388</v>
      </c>
      <c r="AA235" s="34" t="s">
        <v>2038</v>
      </c>
      <c r="AB235" s="216">
        <f>('Income Statement'!AB39)*$H$235*$J$235</f>
        <v>5.62</v>
      </c>
      <c r="AC235" s="229">
        <f>('Income Statement'!AC39)*$H$235*$J$235</f>
        <v>1.33</v>
      </c>
      <c r="AD235" s="229">
        <f>('Income Statement'!AD39)*$H$235*$J$235</f>
        <v>2.42</v>
      </c>
      <c r="AE235" s="229">
        <f>('Income Statement'!AE39)*$H$235*$J$235</f>
        <v>1.18</v>
      </c>
      <c r="AF235" s="229">
        <f>('Income Statement'!AF39)*$H$235*$J$235</f>
        <v>10.33</v>
      </c>
      <c r="AG235" s="229">
        <f>('Income Statement'!AG39)*$H$235*$J$235</f>
        <v>12.45</v>
      </c>
      <c r="AH235" s="229">
        <f>('Income Statement'!AH39)*$H$235*$J$235</f>
        <v>9.25</v>
      </c>
      <c r="AI235" s="229">
        <f>('Income Statement'!AI39)*$H$235*$J$235</f>
        <v>5.1100000000000003</v>
      </c>
      <c r="AJ235" s="229">
        <f>('Income Statement'!AJ39)*$H$235*$J$235</f>
        <v>2.19</v>
      </c>
      <c r="AK235" s="229">
        <f>('Income Statement'!AK39)*$H$235*$J$235</f>
        <v>29.07</v>
      </c>
      <c r="AL235" s="229">
        <f>('Income Statement'!AL39)*$H$235*$J$235</f>
        <v>3.05</v>
      </c>
      <c r="AM235" s="229">
        <f>('Income Statement'!AM39)*$H$235*$J$235</f>
        <v>3.08</v>
      </c>
      <c r="AN235" s="229">
        <f>('Income Statement'!AN39)*$H$235*$J$235</f>
        <v>7.19</v>
      </c>
      <c r="AO235" s="229">
        <f>('Income Statement'!AO39)*$H$235*$J$235</f>
        <v>4.24</v>
      </c>
      <c r="AP235" s="229">
        <f>('Income Statement'!AP39)*$H$235*$J$235</f>
        <v>17.52</v>
      </c>
      <c r="AQ235" s="229">
        <f>('Income Statement'!AQ39)*$H$235*$J$235</f>
        <v>5.77</v>
      </c>
      <c r="AR235" s="229">
        <f>('Income Statement'!AR39)*$H$235*$J$235</f>
        <v>6.92</v>
      </c>
      <c r="AS235" s="229">
        <f>('Income Statement'!AS39)*$H$235*$J$235</f>
        <v>9.41</v>
      </c>
      <c r="AT235" s="229">
        <f>('Income Statement'!AT39)*$H$235*$J$235</f>
        <v>2.95</v>
      </c>
      <c r="AU235" s="229">
        <f>('Income Statement'!AU39)*$H$235*$J$235</f>
        <v>25.06</v>
      </c>
      <c r="AV235" s="229">
        <f>('Income Statement'!AV39)*$H$235*$J$235</f>
        <v>3.36</v>
      </c>
      <c r="AW235" s="229">
        <f>('Income Statement'!AW39)*$H$235*$J$235</f>
        <v>7.75</v>
      </c>
      <c r="AX235" s="229">
        <f>('Income Statement'!AX39)*$H$235*$J$235</f>
        <v>12.83</v>
      </c>
      <c r="AY235" s="229">
        <f>('Income Statement'!AY39)*$H$235*$J$235</f>
        <v>10.02</v>
      </c>
      <c r="AZ235" s="229">
        <f>('Income Statement'!AZ39)*$H$235*$J$235</f>
        <v>33.950000000000003</v>
      </c>
      <c r="BA235" s="229">
        <f>('Income Statement'!BA39)*$H$235*$J$235</f>
        <v>5.62</v>
      </c>
      <c r="BB235" s="229">
        <f>('Income Statement'!BB39)*$H$235*$J$235</f>
        <v>6.91</v>
      </c>
      <c r="BC235" s="229">
        <f>('Income Statement'!BC39)*$H$235*$J$235</f>
        <v>9.26</v>
      </c>
      <c r="BD235" s="229">
        <f>('Income Statement'!BD39)*$H$235*$J$235</f>
        <v>10.33</v>
      </c>
      <c r="BE235" s="229">
        <f>('Income Statement'!BE39)*$H$235*$J$235</f>
        <v>12.45</v>
      </c>
      <c r="BF235" s="229">
        <f>('Income Statement'!BF39)*$H$235*$J$235</f>
        <v>21.71</v>
      </c>
      <c r="BG235" s="229">
        <f>('Income Statement'!BG39)*$H$235*$J$235</f>
        <v>26.86</v>
      </c>
      <c r="BH235" s="229">
        <f>('Income Statement'!BH39)*$H$235*$J$235</f>
        <v>29.07</v>
      </c>
      <c r="BI235" s="229">
        <f>('Income Statement'!BI39)*$H$235*$J$235</f>
        <v>3.05</v>
      </c>
      <c r="BJ235" s="229">
        <f>('Income Statement'!BJ39)*$H$235*$J$235</f>
        <v>6.13</v>
      </c>
      <c r="BK235" s="229">
        <f>('Income Statement'!BK39)*$H$235*$J$235</f>
        <v>13.32</v>
      </c>
      <c r="BL235" s="229">
        <f>('Income Statement'!BL39)*$H$235*$J$235</f>
        <v>17.52</v>
      </c>
      <c r="BM235" s="229">
        <f>('Income Statement'!BM39)*$H$235*$J$235</f>
        <v>5.77</v>
      </c>
      <c r="BN235" s="229">
        <f>('Income Statement'!BN39)*$H$235*$J$235</f>
        <v>12.7</v>
      </c>
      <c r="BO235" s="229">
        <f>('Income Statement'!BO39)*$H$235*$J$235</f>
        <v>22.12</v>
      </c>
      <c r="BP235" s="229">
        <f>('Income Statement'!BP39)*$H$235*$J$235</f>
        <v>25.06</v>
      </c>
      <c r="BQ235" s="229">
        <f>('Income Statement'!BQ39)*$H$235*$J$235</f>
        <v>3.36</v>
      </c>
      <c r="BR235" s="229">
        <f>('Income Statement'!BR39)*$H$235*$J$235</f>
        <v>11.12</v>
      </c>
      <c r="BS235" s="229">
        <f>('Income Statement'!BS39)*$H$235*$J$235</f>
        <v>23.94</v>
      </c>
      <c r="BT235" s="229">
        <f>('Income Statement'!BT39)*$H$235*$J$235</f>
        <v>33.950000000000003</v>
      </c>
      <c r="BU235" s="218"/>
      <c r="BV235" s="218"/>
      <c r="BW235" s="1"/>
      <c r="BX235" s="1"/>
      <c r="BY235" s="1"/>
      <c r="BZ235" s="1"/>
      <c r="CA235" s="1"/>
      <c r="CB235" s="1"/>
      <c r="CC235" s="1"/>
      <c r="CD235" s="1"/>
    </row>
    <row r="236" spans="1:82" s="33" customFormat="1" ht="15" customHeight="1">
      <c r="A236" s="34" t="s">
        <v>2719</v>
      </c>
      <c r="B236" s="34"/>
      <c r="C236" s="34"/>
      <c r="D236" s="34"/>
      <c r="E236" s="34">
        <v>1</v>
      </c>
      <c r="F236" s="34"/>
      <c r="G236" s="34"/>
      <c r="H236" s="34">
        <v>1</v>
      </c>
      <c r="I236" s="34"/>
      <c r="J236" s="34">
        <v>1</v>
      </c>
      <c r="K236" s="34"/>
      <c r="L236" s="34">
        <v>162</v>
      </c>
      <c r="M236" s="34"/>
      <c r="N236" s="34" t="s">
        <v>2040</v>
      </c>
      <c r="O236" s="34" t="s">
        <v>2720</v>
      </c>
      <c r="P236" s="34"/>
      <c r="Q236" s="34"/>
      <c r="R236" s="34">
        <v>2</v>
      </c>
      <c r="S236" s="34"/>
      <c r="T236" s="34"/>
      <c r="U236" s="34">
        <v>8</v>
      </c>
      <c r="V236" s="34" t="s">
        <v>763</v>
      </c>
      <c r="W236" s="34" t="s">
        <v>154</v>
      </c>
      <c r="X236" s="34" t="s">
        <v>179</v>
      </c>
      <c r="Y236" s="34" t="s">
        <v>1865</v>
      </c>
      <c r="Z236" s="34" t="s">
        <v>388</v>
      </c>
      <c r="AA236" s="34" t="s">
        <v>2042</v>
      </c>
      <c r="AB236" s="216">
        <f>('Income Statement'!AB40)*$H$236*$J$236</f>
        <v>5.2</v>
      </c>
      <c r="AC236" s="229">
        <f>('Income Statement'!AC40)*$H$236*$J$236</f>
        <v>1.24</v>
      </c>
      <c r="AD236" s="229">
        <f>('Income Statement'!AD40)*$H$236*$J$236</f>
        <v>2.29</v>
      </c>
      <c r="AE236" s="229">
        <f>('Income Statement'!AE40)*$H$236*$J$236</f>
        <v>1.1200000000000001</v>
      </c>
      <c r="AF236" s="229">
        <f>('Income Statement'!AF40)*$H$236*$J$236</f>
        <v>9.6999999999999993</v>
      </c>
      <c r="AG236" s="229">
        <f>('Income Statement'!AG40)*$H$236*$J$236</f>
        <v>11.92</v>
      </c>
      <c r="AH236" s="229">
        <f>('Income Statement'!AH40)*$H$236*$J$236</f>
        <v>8.8699999999999992</v>
      </c>
      <c r="AI236" s="229">
        <f>('Income Statement'!AI40)*$H$236*$J$236</f>
        <v>4.9000000000000004</v>
      </c>
      <c r="AJ236" s="229">
        <f>('Income Statement'!AJ40)*$H$236*$J$236</f>
        <v>2.11</v>
      </c>
      <c r="AK236" s="229">
        <f>('Income Statement'!AK40)*$H$236*$J$236</f>
        <v>27.89</v>
      </c>
      <c r="AL236" s="229">
        <f>('Income Statement'!AL40)*$H$236*$J$236</f>
        <v>2.94</v>
      </c>
      <c r="AM236" s="229">
        <f>('Income Statement'!AM40)*$H$236*$J$236</f>
        <v>2.97</v>
      </c>
      <c r="AN236" s="229">
        <f>('Income Statement'!AN40)*$H$236*$J$236</f>
        <v>6.94</v>
      </c>
      <c r="AO236" s="229">
        <f>('Income Statement'!AO40)*$H$236*$J$236</f>
        <v>4.12</v>
      </c>
      <c r="AP236" s="229">
        <f>('Income Statement'!AP40)*$H$236*$J$236</f>
        <v>16.97</v>
      </c>
      <c r="AQ236" s="229">
        <f>('Income Statement'!AQ40)*$H$236*$J$236</f>
        <v>5.65</v>
      </c>
      <c r="AR236" s="229">
        <f>('Income Statement'!AR40)*$H$236*$J$236</f>
        <v>6.78</v>
      </c>
      <c r="AS236" s="229">
        <f>('Income Statement'!AS40)*$H$236*$J$236</f>
        <v>9.1999999999999993</v>
      </c>
      <c r="AT236" s="229">
        <f>('Income Statement'!AT40)*$H$236*$J$236</f>
        <v>2.88</v>
      </c>
      <c r="AU236" s="229">
        <f>('Income Statement'!AU40)*$H$236*$J$236</f>
        <v>24.51</v>
      </c>
      <c r="AV236" s="229">
        <f>('Income Statement'!AV40)*$H$236*$J$236</f>
        <v>3.3</v>
      </c>
      <c r="AW236" s="229">
        <f>('Income Statement'!AW40)*$H$236*$J$236</f>
        <v>7.62</v>
      </c>
      <c r="AX236" s="229">
        <f>('Income Statement'!AX40)*$H$236*$J$236</f>
        <v>12.64</v>
      </c>
      <c r="AY236" s="229">
        <f>('Income Statement'!AY40)*$H$236*$J$236</f>
        <v>9.84</v>
      </c>
      <c r="AZ236" s="229">
        <f>('Income Statement'!AZ40)*$H$236*$J$236</f>
        <v>33.380000000000003</v>
      </c>
      <c r="BA236" s="229">
        <f>('Income Statement'!BA40)*$H$236*$J$236</f>
        <v>5.2</v>
      </c>
      <c r="BB236" s="229">
        <f>('Income Statement'!BB40)*$H$236*$J$236</f>
        <v>6.4</v>
      </c>
      <c r="BC236" s="229">
        <f>('Income Statement'!BC40)*$H$236*$J$236</f>
        <v>8.66</v>
      </c>
      <c r="BD236" s="229">
        <f>('Income Statement'!BD40)*$H$236*$J$236</f>
        <v>9.6999999999999993</v>
      </c>
      <c r="BE236" s="229">
        <f>('Income Statement'!BE40)*$H$236*$J$236</f>
        <v>11.92</v>
      </c>
      <c r="BF236" s="229">
        <f>('Income Statement'!BF40)*$H$236*$J$236</f>
        <v>20.81</v>
      </c>
      <c r="BG236" s="229">
        <f>('Income Statement'!BG40)*$H$236*$J$236</f>
        <v>25.75</v>
      </c>
      <c r="BH236" s="229">
        <f>('Income Statement'!BH40)*$H$236*$J$236</f>
        <v>27.89</v>
      </c>
      <c r="BI236" s="229">
        <f>('Income Statement'!BI40)*$H$236*$J$236</f>
        <v>2.94</v>
      </c>
      <c r="BJ236" s="229">
        <f>('Income Statement'!BJ40)*$H$236*$J$236</f>
        <v>5.91</v>
      </c>
      <c r="BK236" s="229">
        <f>('Income Statement'!BK40)*$H$236*$J$236</f>
        <v>12.85</v>
      </c>
      <c r="BL236" s="229">
        <f>('Income Statement'!BL40)*$H$236*$J$236</f>
        <v>16.97</v>
      </c>
      <c r="BM236" s="229">
        <f>('Income Statement'!BM40)*$H$236*$J$236</f>
        <v>5.65</v>
      </c>
      <c r="BN236" s="229">
        <f>('Income Statement'!BN40)*$H$236*$J$236</f>
        <v>12.43</v>
      </c>
      <c r="BO236" s="229">
        <f>('Income Statement'!BO40)*$H$236*$J$236</f>
        <v>21.64</v>
      </c>
      <c r="BP236" s="229">
        <f>('Income Statement'!BP40)*$H$236*$J$236</f>
        <v>24.51</v>
      </c>
      <c r="BQ236" s="229">
        <f>('Income Statement'!BQ40)*$H$236*$J$236</f>
        <v>3.3</v>
      </c>
      <c r="BR236" s="229">
        <f>('Income Statement'!BR40)*$H$236*$J$236</f>
        <v>10.93</v>
      </c>
      <c r="BS236" s="229">
        <f>('Income Statement'!BS40)*$H$236*$J$236</f>
        <v>23.54</v>
      </c>
      <c r="BT236" s="229">
        <f>('Income Statement'!BT40)*$H$236*$J$236</f>
        <v>33.380000000000003</v>
      </c>
      <c r="BU236" s="229">
        <f>('Income Statement'!BU40)*$H$236*$J$236</f>
        <v>0</v>
      </c>
      <c r="BV236" s="229">
        <f>('Income Statement'!BV40)*$H$236*$J$236</f>
        <v>0</v>
      </c>
      <c r="BW236" s="1"/>
      <c r="BX236" s="1"/>
      <c r="BY236" s="1"/>
      <c r="BZ236" s="1"/>
      <c r="CA236" s="1"/>
      <c r="CB236" s="1"/>
      <c r="CC236" s="1"/>
      <c r="CD236" s="1"/>
    </row>
    <row r="237" spans="1:82" s="33" customFormat="1" ht="15" customHeight="1">
      <c r="A237" s="39" t="s">
        <v>2721</v>
      </c>
      <c r="B237" s="39"/>
      <c r="C237" s="39"/>
      <c r="D237" s="39"/>
      <c r="E237" s="39">
        <v>1</v>
      </c>
      <c r="F237" s="39"/>
      <c r="G237" s="39"/>
      <c r="H237" s="39"/>
      <c r="I237" s="39"/>
      <c r="J237" s="39"/>
      <c r="K237" s="39"/>
      <c r="L237" s="39">
        <v>1</v>
      </c>
      <c r="M237" s="39"/>
      <c r="N237" s="39" t="s">
        <v>2056</v>
      </c>
      <c r="O237" s="39" t="s">
        <v>2722</v>
      </c>
      <c r="P237" s="39"/>
      <c r="Q237" s="39"/>
      <c r="R237" s="39">
        <v>1</v>
      </c>
      <c r="S237" s="39"/>
      <c r="T237" s="39"/>
      <c r="U237" s="39">
        <v>8</v>
      </c>
      <c r="V237" s="39" t="s">
        <v>149</v>
      </c>
      <c r="W237" s="39"/>
      <c r="X237" s="39"/>
      <c r="Y237" s="39" t="s">
        <v>1865</v>
      </c>
      <c r="Z237" s="39"/>
      <c r="AA237" s="39" t="s">
        <v>2058</v>
      </c>
      <c r="AB237" s="207"/>
      <c r="AC237" s="207"/>
      <c r="AD237" s="207"/>
      <c r="AE237" s="207"/>
      <c r="AF237" s="207"/>
      <c r="AG237" s="227"/>
      <c r="AH237" s="227"/>
      <c r="AI237" s="227"/>
      <c r="AJ237" s="227"/>
      <c r="AK237" s="227"/>
      <c r="AL237" s="227"/>
      <c r="AM237" s="227"/>
      <c r="AN237" s="227"/>
      <c r="AO237" s="227"/>
      <c r="AP237" s="227"/>
      <c r="AQ237" s="227"/>
      <c r="AR237" s="227"/>
      <c r="AS237" s="227"/>
      <c r="AT237" s="227"/>
      <c r="AU237" s="227"/>
      <c r="AV237" s="227"/>
      <c r="AW237" s="227"/>
      <c r="AX237" s="227"/>
      <c r="AY237" s="227"/>
      <c r="AZ237" s="227"/>
      <c r="BA237" s="207"/>
      <c r="BB237" s="227"/>
      <c r="BC237" s="227"/>
      <c r="BD237" s="227"/>
      <c r="BE237" s="227"/>
      <c r="BF237" s="227"/>
      <c r="BG237" s="227"/>
      <c r="BH237" s="227"/>
      <c r="BI237" s="227"/>
      <c r="BJ237" s="227"/>
      <c r="BK237" s="227"/>
      <c r="BL237" s="227"/>
      <c r="BM237" s="227"/>
      <c r="BN237" s="227"/>
      <c r="BO237" s="227"/>
      <c r="BP237" s="227"/>
      <c r="BQ237" s="227"/>
      <c r="BR237" s="227"/>
      <c r="BS237" s="227"/>
      <c r="BT237" s="227"/>
      <c r="BU237" s="227"/>
      <c r="BV237" s="227"/>
      <c r="BW237" s="227"/>
      <c r="BX237" s="227"/>
      <c r="BY237" s="227"/>
      <c r="BZ237" s="227"/>
      <c r="CA237" s="227"/>
      <c r="CB237" s="227"/>
      <c r="CC237" s="227"/>
      <c r="CD237" s="227"/>
    </row>
    <row r="238" spans="1:82" s="33" customFormat="1" ht="15" customHeight="1" outlineLevel="1">
      <c r="A238" s="34" t="s">
        <v>2723</v>
      </c>
      <c r="B238" s="34"/>
      <c r="C238" s="34"/>
      <c r="D238" s="34">
        <v>4</v>
      </c>
      <c r="E238" s="34">
        <v>1</v>
      </c>
      <c r="F238" s="34"/>
      <c r="G238" s="34"/>
      <c r="H238" s="34">
        <v>1</v>
      </c>
      <c r="I238" s="34"/>
      <c r="J238" s="34">
        <v>1</v>
      </c>
      <c r="K238" s="34"/>
      <c r="L238" s="34">
        <v>7</v>
      </c>
      <c r="M238" s="34"/>
      <c r="N238" s="34" t="s">
        <v>2130</v>
      </c>
      <c r="O238" s="34" t="s">
        <v>2724</v>
      </c>
      <c r="P238" s="34"/>
      <c r="Q238" s="34"/>
      <c r="R238" s="34">
        <v>1</v>
      </c>
      <c r="S238" s="34"/>
      <c r="T238" s="34"/>
      <c r="U238" s="34">
        <v>8</v>
      </c>
      <c r="V238" s="34" t="s">
        <v>153</v>
      </c>
      <c r="W238" s="34" t="s">
        <v>387</v>
      </c>
      <c r="X238" s="34" t="s">
        <v>179</v>
      </c>
      <c r="Y238" s="34" t="s">
        <v>1865</v>
      </c>
      <c r="Z238" s="34" t="s">
        <v>156</v>
      </c>
      <c r="AA238" s="34" t="s">
        <v>2132</v>
      </c>
      <c r="AB238" s="209">
        <f>('Balance Sheet'!AB19)*$H$238*$J$238</f>
        <v>87524</v>
      </c>
      <c r="AC238" s="228">
        <f>('Balance Sheet'!AC19)*$H$238*$J$238</f>
        <v>141414</v>
      </c>
      <c r="AD238" s="228">
        <f>('Balance Sheet'!AD19)*$H$238*$J$238</f>
        <v>170196</v>
      </c>
      <c r="AE238" s="228">
        <f>('Balance Sheet'!AE19)*$H$238*$J$238</f>
        <v>142109</v>
      </c>
      <c r="AF238" s="228">
        <f>('Balance Sheet'!AF19)*$H$238*$J$238</f>
        <v>142109</v>
      </c>
      <c r="AG238" s="228">
        <f>('Balance Sheet'!AG19)*$H$238*$J$238</f>
        <v>134897</v>
      </c>
      <c r="AH238" s="228">
        <f>('Balance Sheet'!AH19)*$H$238*$J$238</f>
        <v>121991</v>
      </c>
      <c r="AI238" s="228">
        <f>('Balance Sheet'!AI19)*$H$238*$J$238</f>
        <v>136632</v>
      </c>
      <c r="AJ238" s="228">
        <f>('Balance Sheet'!AJ19)*$H$238*$J$238</f>
        <v>134035</v>
      </c>
      <c r="AK238" s="228">
        <f>('Balance Sheet'!AK19)*$H$238*$J$238</f>
        <v>134035</v>
      </c>
      <c r="AL238" s="228">
        <f>('Balance Sheet'!AL19)*$H$238*$J$238</f>
        <v>113088</v>
      </c>
      <c r="AM238" s="228">
        <f>('Balance Sheet'!AM19)*$H$238*$J$238</f>
        <v>136326</v>
      </c>
      <c r="AN238" s="228">
        <f>('Balance Sheet'!AN19)*$H$238*$J$238</f>
        <v>168528</v>
      </c>
      <c r="AO238" s="228">
        <f>('Balance Sheet'!AO19)*$H$238*$J$238</f>
        <v>181864</v>
      </c>
      <c r="AP238" s="228">
        <f>('Balance Sheet'!AP19)*$H$238*$J$238</f>
        <v>181864</v>
      </c>
      <c r="AQ238" s="228">
        <f>('Balance Sheet'!AQ19)*$H$238*$J$238</f>
        <v>186394</v>
      </c>
      <c r="AR238" s="228">
        <f>('Balance Sheet'!AR19)*$H$238*$J$238</f>
        <v>204648</v>
      </c>
      <c r="AS238" s="228">
        <f>('Balance Sheet'!AS19)*$H$238*$J$238</f>
        <v>268290</v>
      </c>
      <c r="AT238" s="228">
        <f>('Balance Sheet'!AT19)*$H$238*$J$238</f>
        <v>256855</v>
      </c>
      <c r="AU238" s="228">
        <f>('Balance Sheet'!AU19)*$H$238*$J$238</f>
        <v>256855</v>
      </c>
      <c r="AV238" s="228">
        <f>('Balance Sheet'!AV19)*$H$238*$J$238</f>
        <v>236994</v>
      </c>
      <c r="AW238" s="228">
        <f>('Balance Sheet'!AW19)*$H$238*$J$238</f>
        <v>237883</v>
      </c>
      <c r="AX238" s="228">
        <f>('Balance Sheet'!AX19)*$H$238*$J$238</f>
        <v>261680</v>
      </c>
      <c r="AY238" s="228">
        <f>('Balance Sheet'!AY19)*$H$238*$J$238</f>
        <v>0</v>
      </c>
      <c r="AZ238" s="228">
        <f>('Balance Sheet'!AZ19)*$H$238*$J$238</f>
        <v>270273</v>
      </c>
      <c r="BA238" s="228">
        <f>('Balance Sheet'!BA19)*$H$238*$J$238</f>
        <v>0</v>
      </c>
      <c r="BB238" s="228">
        <f>('Balance Sheet'!BB19)*$H$238*$J$238</f>
        <v>0</v>
      </c>
      <c r="BC238" s="228">
        <f>('Balance Sheet'!BC19)*$H$238*$J$238</f>
        <v>0</v>
      </c>
      <c r="BD238" s="228">
        <f>('Balance Sheet'!BD19)*$H$238*$J$238</f>
        <v>0</v>
      </c>
      <c r="BE238" s="228">
        <f>('Balance Sheet'!BE19)*$H$238*$J$238</f>
        <v>0</v>
      </c>
      <c r="BF238" s="228">
        <f>('Balance Sheet'!BF19)*$H$238*$J$238</f>
        <v>0</v>
      </c>
      <c r="BG238" s="228">
        <f>('Balance Sheet'!BG19)*$H$238*$J$238</f>
        <v>0</v>
      </c>
      <c r="BH238" s="228">
        <f>('Balance Sheet'!BH19)*$H$238*$J$238</f>
        <v>0</v>
      </c>
      <c r="BI238" s="228">
        <f>('Balance Sheet'!BI19)*$H$238*$J$238</f>
        <v>0</v>
      </c>
      <c r="BJ238" s="228">
        <f>('Balance Sheet'!BJ19)*$H$238*$J$238</f>
        <v>0</v>
      </c>
      <c r="BK238" s="228">
        <f>('Balance Sheet'!BK19)*$H$238*$J$238</f>
        <v>0</v>
      </c>
      <c r="BL238" s="228">
        <f>('Balance Sheet'!BL19)*$H$238*$J$238</f>
        <v>0</v>
      </c>
      <c r="BM238" s="228">
        <f>('Balance Sheet'!BM19)*$H$238*$J$238</f>
        <v>0</v>
      </c>
      <c r="BN238" s="228">
        <f>('Balance Sheet'!BN19)*$H$238*$J$238</f>
        <v>0</v>
      </c>
      <c r="BO238" s="228">
        <f>('Balance Sheet'!BO19)*$H$238*$J$238</f>
        <v>0</v>
      </c>
      <c r="BP238" s="228">
        <f>('Balance Sheet'!BP19)*$H$238*$J$238</f>
        <v>0</v>
      </c>
      <c r="BQ238" s="228">
        <f>('Balance Sheet'!BQ19)*$H$238*$J$238</f>
        <v>0</v>
      </c>
      <c r="BR238" s="228">
        <f>('Balance Sheet'!BR19)*$H$238*$J$238</f>
        <v>0</v>
      </c>
      <c r="BS238" s="228">
        <f>('Balance Sheet'!BS19)*$H$238*$J$238</f>
        <v>0</v>
      </c>
      <c r="BT238" s="228">
        <f>('Balance Sheet'!BT19)*$H$238*$J$238</f>
        <v>0</v>
      </c>
      <c r="BU238" s="228">
        <f>('Balance Sheet'!BU19)*$H$238*$J$238</f>
        <v>0</v>
      </c>
      <c r="BV238" s="228">
        <f>('Balance Sheet'!BV19)*$H$238*$J$238</f>
        <v>0</v>
      </c>
      <c r="BW238" s="1"/>
      <c r="BX238" s="1"/>
      <c r="BY238" s="1"/>
      <c r="BZ238" s="1"/>
      <c r="CA238" s="1"/>
      <c r="CB238" s="1"/>
      <c r="CC238" s="1"/>
      <c r="CD238" s="1"/>
    </row>
    <row r="239" spans="1:82" s="33" customFormat="1" ht="15" customHeight="1" outlineLevel="1">
      <c r="A239" s="34" t="s">
        <v>2725</v>
      </c>
      <c r="B239" s="34"/>
      <c r="C239" s="34"/>
      <c r="D239" s="34"/>
      <c r="E239" s="34">
        <v>1</v>
      </c>
      <c r="F239" s="34"/>
      <c r="G239" s="34"/>
      <c r="H239" s="34">
        <v>1</v>
      </c>
      <c r="I239" s="34"/>
      <c r="J239" s="34">
        <v>1</v>
      </c>
      <c r="K239" s="34"/>
      <c r="L239" s="34">
        <v>4</v>
      </c>
      <c r="M239" s="34"/>
      <c r="N239" s="34" t="s">
        <v>2199</v>
      </c>
      <c r="O239" s="34" t="s">
        <v>2726</v>
      </c>
      <c r="P239" s="34"/>
      <c r="Q239" s="34"/>
      <c r="R239" s="34">
        <v>1</v>
      </c>
      <c r="S239" s="34"/>
      <c r="T239" s="34"/>
      <c r="U239" s="34">
        <v>8</v>
      </c>
      <c r="V239" s="34" t="s">
        <v>153</v>
      </c>
      <c r="W239" s="34" t="s">
        <v>387</v>
      </c>
      <c r="X239" s="34" t="s">
        <v>179</v>
      </c>
      <c r="Y239" s="34" t="s">
        <v>1865</v>
      </c>
      <c r="Z239" s="34" t="s">
        <v>156</v>
      </c>
      <c r="AA239" s="34" t="s">
        <v>2201</v>
      </c>
      <c r="AB239" s="209">
        <f>('Balance Sheet'!AB27)*$H$239*$J$239</f>
        <v>161193</v>
      </c>
      <c r="AC239" s="228">
        <f>('Balance Sheet'!AC27)*$H$239*$J$239</f>
        <v>232342</v>
      </c>
      <c r="AD239" s="228">
        <f>('Balance Sheet'!AD27)*$H$239*$J$239</f>
        <v>269993</v>
      </c>
      <c r="AE239" s="228">
        <f>('Balance Sheet'!AE27)*$H$239*$J$239</f>
        <v>255434</v>
      </c>
      <c r="AF239" s="228">
        <f>('Balance Sheet'!AF27)*$H$239*$J$239</f>
        <v>255434</v>
      </c>
      <c r="AG239" s="228">
        <f>('Balance Sheet'!AG27)*$H$239*$J$239</f>
        <v>282060</v>
      </c>
      <c r="AH239" s="228">
        <f>('Balance Sheet'!AH27)*$H$239*$J$239</f>
        <v>327758</v>
      </c>
      <c r="AI239" s="228">
        <f>('Balance Sheet'!AI27)*$H$239*$J$239</f>
        <v>364671</v>
      </c>
      <c r="AJ239" s="228">
        <f>('Balance Sheet'!AJ27)*$H$239*$J$239</f>
        <v>364245</v>
      </c>
      <c r="AK239" s="228">
        <f>('Balance Sheet'!AK27)*$H$239*$J$239</f>
        <v>364245</v>
      </c>
      <c r="AL239" s="228">
        <f>('Balance Sheet'!AL27)*$H$239*$J$239</f>
        <v>409970</v>
      </c>
      <c r="AM239" s="228">
        <f>('Balance Sheet'!AM27)*$H$239*$J$239</f>
        <v>456402</v>
      </c>
      <c r="AN239" s="228">
        <f>('Balance Sheet'!AN27)*$H$239*$J$239</f>
        <v>490866</v>
      </c>
      <c r="AO239" s="228">
        <f>('Balance Sheet'!AO27)*$H$239*$J$239</f>
        <v>506812</v>
      </c>
      <c r="AP239" s="228">
        <f>('Balance Sheet'!AP27)*$H$239*$J$239</f>
        <v>506812</v>
      </c>
      <c r="AQ239" s="228">
        <f>('Balance Sheet'!AQ27)*$H$239*$J$239</f>
        <v>543714</v>
      </c>
      <c r="AR239" s="228">
        <f>('Balance Sheet'!AR27)*$H$239*$J$239</f>
        <v>578824</v>
      </c>
      <c r="AS239" s="228">
        <f>('Balance Sheet'!AS27)*$H$239*$J$239</f>
        <v>711432</v>
      </c>
      <c r="AT239" s="228">
        <f>('Balance Sheet'!AT27)*$H$239*$J$239</f>
        <v>717124</v>
      </c>
      <c r="AU239" s="228">
        <f>('Balance Sheet'!AU27)*$H$239*$J$239</f>
        <v>717124</v>
      </c>
      <c r="AV239" s="228">
        <f>('Balance Sheet'!AV27)*$H$239*$J$239</f>
        <v>796662</v>
      </c>
      <c r="AW239" s="228">
        <f>('Balance Sheet'!AW27)*$H$239*$J$239</f>
        <v>824767</v>
      </c>
      <c r="AX239" s="228">
        <f>('Balance Sheet'!AX27)*$H$239*$J$239</f>
        <v>917943</v>
      </c>
      <c r="AY239" s="228">
        <f>('Balance Sheet'!AY27)*$H$239*$J$239</f>
        <v>0</v>
      </c>
      <c r="AZ239" s="228">
        <f>('Balance Sheet'!AZ27)*$H$239*$J$239</f>
        <v>965076</v>
      </c>
      <c r="BA239" s="228">
        <f>('Balance Sheet'!BA27)*$H$239*$J$239</f>
        <v>0</v>
      </c>
      <c r="BB239" s="228">
        <f>('Balance Sheet'!BB27)*$H$239*$J$239</f>
        <v>0</v>
      </c>
      <c r="BC239" s="228">
        <f>('Balance Sheet'!BC27)*$H$239*$J$239</f>
        <v>0</v>
      </c>
      <c r="BD239" s="228">
        <f>('Balance Sheet'!BD27)*$H$239*$J$239</f>
        <v>0</v>
      </c>
      <c r="BE239" s="228">
        <f>('Balance Sheet'!BE27)*$H$239*$J$239</f>
        <v>0</v>
      </c>
      <c r="BF239" s="228">
        <f>('Balance Sheet'!BF27)*$H$239*$J$239</f>
        <v>0</v>
      </c>
      <c r="BG239" s="228">
        <f>('Balance Sheet'!BG27)*$H$239*$J$239</f>
        <v>0</v>
      </c>
      <c r="BH239" s="228">
        <f>('Balance Sheet'!BH27)*$H$239*$J$239</f>
        <v>0</v>
      </c>
      <c r="BI239" s="228">
        <f>('Balance Sheet'!BI27)*$H$239*$J$239</f>
        <v>0</v>
      </c>
      <c r="BJ239" s="228">
        <f>('Balance Sheet'!BJ27)*$H$239*$J$239</f>
        <v>0</v>
      </c>
      <c r="BK239" s="228">
        <f>('Balance Sheet'!BK27)*$H$239*$J$239</f>
        <v>0</v>
      </c>
      <c r="BL239" s="228">
        <f>('Balance Sheet'!BL27)*$H$239*$J$239</f>
        <v>0</v>
      </c>
      <c r="BM239" s="228">
        <f>('Balance Sheet'!BM27)*$H$239*$J$239</f>
        <v>0</v>
      </c>
      <c r="BN239" s="228">
        <f>('Balance Sheet'!BN27)*$H$239*$J$239</f>
        <v>0</v>
      </c>
      <c r="BO239" s="228">
        <f>('Balance Sheet'!BO27)*$H$239*$J$239</f>
        <v>0</v>
      </c>
      <c r="BP239" s="228">
        <f>('Balance Sheet'!BP27)*$H$239*$J$239</f>
        <v>0</v>
      </c>
      <c r="BQ239" s="228">
        <f>('Balance Sheet'!BQ27)*$H$239*$J$239</f>
        <v>0</v>
      </c>
      <c r="BR239" s="228">
        <f>('Balance Sheet'!BR27)*$H$239*$J$239</f>
        <v>0</v>
      </c>
      <c r="BS239" s="228">
        <f>('Balance Sheet'!BS27)*$H$239*$J$239</f>
        <v>0</v>
      </c>
      <c r="BT239" s="228">
        <f>('Balance Sheet'!BT27)*$H$239*$J$239</f>
        <v>0</v>
      </c>
      <c r="BU239" s="228">
        <f>('Balance Sheet'!BU27)*$H$239*$J$239</f>
        <v>0</v>
      </c>
      <c r="BV239" s="228">
        <f>('Balance Sheet'!BV27)*$H$239*$J$239</f>
        <v>0</v>
      </c>
      <c r="BW239" s="1"/>
      <c r="BX239" s="1"/>
      <c r="BY239" s="1"/>
      <c r="BZ239" s="1"/>
      <c r="CA239" s="1"/>
      <c r="CB239" s="1"/>
      <c r="CC239" s="1"/>
      <c r="CD239" s="1"/>
    </row>
    <row r="240" spans="1:82" s="33" customFormat="1" ht="15" customHeight="1" outlineLevel="1">
      <c r="A240" s="34" t="s">
        <v>2727</v>
      </c>
      <c r="B240" s="34"/>
      <c r="C240" s="34"/>
      <c r="D240" s="34">
        <v>11</v>
      </c>
      <c r="E240" s="34">
        <v>1</v>
      </c>
      <c r="F240" s="34"/>
      <c r="G240" s="34"/>
      <c r="H240" s="34">
        <v>1</v>
      </c>
      <c r="I240" s="34"/>
      <c r="J240" s="34">
        <v>1</v>
      </c>
      <c r="K240" s="34"/>
      <c r="L240" s="34">
        <v>13</v>
      </c>
      <c r="M240" s="34"/>
      <c r="N240" s="34" t="s">
        <v>2267</v>
      </c>
      <c r="O240" s="34" t="s">
        <v>2728</v>
      </c>
      <c r="P240" s="34"/>
      <c r="Q240" s="34"/>
      <c r="R240" s="34">
        <v>1</v>
      </c>
      <c r="S240" s="34"/>
      <c r="T240" s="34"/>
      <c r="U240" s="34">
        <v>8</v>
      </c>
      <c r="V240" s="34" t="s">
        <v>153</v>
      </c>
      <c r="W240" s="34" t="s">
        <v>387</v>
      </c>
      <c r="X240" s="34" t="s">
        <v>179</v>
      </c>
      <c r="Y240" s="34" t="s">
        <v>1865</v>
      </c>
      <c r="Z240" s="34" t="s">
        <v>156</v>
      </c>
      <c r="AA240" s="34" t="s">
        <v>2269</v>
      </c>
      <c r="AB240" s="209">
        <f>('Balance Sheet'!AB38)*$H$240*$J$240</f>
        <v>45030</v>
      </c>
      <c r="AC240" s="228">
        <f>('Balance Sheet'!AC38)*$H$240*$J$240</f>
        <v>47031</v>
      </c>
      <c r="AD240" s="228">
        <f>('Balance Sheet'!AD38)*$H$240*$J$240</f>
        <v>63100</v>
      </c>
      <c r="AE240" s="228">
        <f>('Balance Sheet'!AE38)*$H$240*$J$240</f>
        <v>39672</v>
      </c>
      <c r="AF240" s="228">
        <f>('Balance Sheet'!AF38)*$H$240*$J$240</f>
        <v>39672</v>
      </c>
      <c r="AG240" s="228">
        <f>('Balance Sheet'!AG38)*$H$240*$J$240</f>
        <v>39697</v>
      </c>
      <c r="AH240" s="228">
        <f>('Balance Sheet'!AH38)*$H$240*$J$240</f>
        <v>43087</v>
      </c>
      <c r="AI240" s="228">
        <f>('Balance Sheet'!AI38)*$H$240*$J$240</f>
        <v>54002</v>
      </c>
      <c r="AJ240" s="228">
        <f>('Balance Sheet'!AJ38)*$H$240*$J$240</f>
        <v>52039</v>
      </c>
      <c r="AK240" s="228">
        <f>('Balance Sheet'!AK38)*$H$240*$J$240</f>
        <v>52039</v>
      </c>
      <c r="AL240" s="228">
        <f>('Balance Sheet'!AL38)*$H$240*$J$240</f>
        <v>60838</v>
      </c>
      <c r="AM240" s="228">
        <f>('Balance Sheet'!AM38)*$H$240*$J$240</f>
        <v>67431</v>
      </c>
      <c r="AN240" s="228">
        <f>('Balance Sheet'!AN38)*$H$240*$J$240</f>
        <v>92596</v>
      </c>
      <c r="AO240" s="228">
        <f>('Balance Sheet'!AO38)*$H$240*$J$240</f>
        <v>93564</v>
      </c>
      <c r="AP240" s="228">
        <f>('Balance Sheet'!AP38)*$H$240*$J$240</f>
        <v>93564</v>
      </c>
      <c r="AQ240" s="228">
        <f>('Balance Sheet'!AQ38)*$H$240*$J$240</f>
        <v>107006</v>
      </c>
      <c r="AR240" s="228">
        <f>('Balance Sheet'!AR38)*$H$240*$J$240</f>
        <v>119534</v>
      </c>
      <c r="AS240" s="228">
        <f>('Balance Sheet'!AS38)*$H$240*$J$240</f>
        <v>136438</v>
      </c>
      <c r="AT240" s="228">
        <f>('Balance Sheet'!AT38)*$H$240*$J$240</f>
        <v>135810</v>
      </c>
      <c r="AU240" s="228">
        <f>('Balance Sheet'!AU38)*$H$240*$J$240</f>
        <v>135810</v>
      </c>
      <c r="AV240" s="228">
        <f>('Balance Sheet'!AV38)*$H$240*$J$240</f>
        <v>164196</v>
      </c>
      <c r="AW240" s="228">
        <f>('Balance Sheet'!AW38)*$H$240*$J$240</f>
        <v>168096</v>
      </c>
      <c r="AX240" s="228">
        <f>('Balance Sheet'!AX38)*$H$240*$J$240</f>
        <v>208772</v>
      </c>
      <c r="AY240" s="228">
        <f>('Balance Sheet'!AY38)*$H$240*$J$240</f>
        <v>0</v>
      </c>
      <c r="AZ240" s="228">
        <f>('Balance Sheet'!AZ38)*$H$240*$J$240</f>
        <v>207669</v>
      </c>
      <c r="BA240" s="228">
        <f>('Balance Sheet'!BA38)*$H$240*$J$240</f>
        <v>0</v>
      </c>
      <c r="BB240" s="228">
        <f>('Balance Sheet'!BB38)*$H$240*$J$240</f>
        <v>0</v>
      </c>
      <c r="BC240" s="228">
        <f>('Balance Sheet'!BC38)*$H$240*$J$240</f>
        <v>0</v>
      </c>
      <c r="BD240" s="228">
        <f>('Balance Sheet'!BD38)*$H$240*$J$240</f>
        <v>0</v>
      </c>
      <c r="BE240" s="228">
        <f>('Balance Sheet'!BE38)*$H$240*$J$240</f>
        <v>0</v>
      </c>
      <c r="BF240" s="228">
        <f>('Balance Sheet'!BF38)*$H$240*$J$240</f>
        <v>0</v>
      </c>
      <c r="BG240" s="228">
        <f>('Balance Sheet'!BG38)*$H$240*$J$240</f>
        <v>0</v>
      </c>
      <c r="BH240" s="228">
        <f>('Balance Sheet'!BH38)*$H$240*$J$240</f>
        <v>0</v>
      </c>
      <c r="BI240" s="228">
        <f>('Balance Sheet'!BI38)*$H$240*$J$240</f>
        <v>0</v>
      </c>
      <c r="BJ240" s="228">
        <f>('Balance Sheet'!BJ38)*$H$240*$J$240</f>
        <v>0</v>
      </c>
      <c r="BK240" s="228">
        <f>('Balance Sheet'!BK38)*$H$240*$J$240</f>
        <v>0</v>
      </c>
      <c r="BL240" s="228">
        <f>('Balance Sheet'!BL38)*$H$240*$J$240</f>
        <v>0</v>
      </c>
      <c r="BM240" s="228">
        <f>('Balance Sheet'!BM38)*$H$240*$J$240</f>
        <v>0</v>
      </c>
      <c r="BN240" s="228">
        <f>('Balance Sheet'!BN38)*$H$240*$J$240</f>
        <v>0</v>
      </c>
      <c r="BO240" s="228">
        <f>('Balance Sheet'!BO38)*$H$240*$J$240</f>
        <v>0</v>
      </c>
      <c r="BP240" s="228">
        <f>('Balance Sheet'!BP38)*$H$240*$J$240</f>
        <v>0</v>
      </c>
      <c r="BQ240" s="228">
        <f>('Balance Sheet'!BQ38)*$H$240*$J$240</f>
        <v>0</v>
      </c>
      <c r="BR240" s="228">
        <f>('Balance Sheet'!BR38)*$H$240*$J$240</f>
        <v>0</v>
      </c>
      <c r="BS240" s="228">
        <f>('Balance Sheet'!BS38)*$H$240*$J$240</f>
        <v>0</v>
      </c>
      <c r="BT240" s="228">
        <f>('Balance Sheet'!BT38)*$H$240*$J$240</f>
        <v>0</v>
      </c>
      <c r="BU240" s="228">
        <f>('Balance Sheet'!BU38)*$H$240*$J$240</f>
        <v>0</v>
      </c>
      <c r="BV240" s="228">
        <f>('Balance Sheet'!BV38)*$H$240*$J$240</f>
        <v>0</v>
      </c>
      <c r="BW240" s="1"/>
      <c r="BX240" s="1"/>
      <c r="BY240" s="1"/>
      <c r="BZ240" s="1"/>
      <c r="CA240" s="1"/>
      <c r="CB240" s="1"/>
      <c r="CC240" s="1"/>
      <c r="CD240" s="1"/>
    </row>
    <row r="241" spans="1:82" s="33" customFormat="1" ht="15" customHeight="1" outlineLevel="1">
      <c r="A241" s="34" t="s">
        <v>2729</v>
      </c>
      <c r="B241" s="34"/>
      <c r="C241" s="34"/>
      <c r="D241" s="34">
        <v>5</v>
      </c>
      <c r="E241" s="34">
        <v>1</v>
      </c>
      <c r="F241" s="34"/>
      <c r="G241" s="34"/>
      <c r="H241" s="34">
        <v>1</v>
      </c>
      <c r="I241" s="34"/>
      <c r="J241" s="34">
        <v>1</v>
      </c>
      <c r="K241" s="34"/>
      <c r="L241" s="34">
        <v>11</v>
      </c>
      <c r="M241" s="34"/>
      <c r="N241" s="34" t="s">
        <v>2313</v>
      </c>
      <c r="O241" s="34" t="s">
        <v>2730</v>
      </c>
      <c r="P241" s="34"/>
      <c r="Q241" s="34"/>
      <c r="R241" s="34">
        <v>1</v>
      </c>
      <c r="S241" s="34"/>
      <c r="T241" s="34"/>
      <c r="U241" s="34">
        <v>8</v>
      </c>
      <c r="V241" s="34" t="s">
        <v>153</v>
      </c>
      <c r="W241" s="34" t="s">
        <v>387</v>
      </c>
      <c r="X241" s="34" t="s">
        <v>179</v>
      </c>
      <c r="Y241" s="34" t="s">
        <v>1865</v>
      </c>
      <c r="Z241" s="34" t="s">
        <v>156</v>
      </c>
      <c r="AA241" s="34" t="s">
        <v>2315</v>
      </c>
      <c r="AB241" s="209">
        <f>('Balance Sheet'!AB44)*$H$241*$J$241</f>
        <v>99351</v>
      </c>
      <c r="AC241" s="228">
        <f>('Balance Sheet'!AC44)*$H$241*$J$241</f>
        <v>102558</v>
      </c>
      <c r="AD241" s="228">
        <f>('Balance Sheet'!AD44)*$H$241*$J$241</f>
        <v>120181</v>
      </c>
      <c r="AE241" s="228">
        <f>('Balance Sheet'!AE44)*$H$241*$J$241</f>
        <v>97363</v>
      </c>
      <c r="AF241" s="228">
        <f>('Balance Sheet'!AF44)*$H$241*$J$241</f>
        <v>97363</v>
      </c>
      <c r="AG241" s="228">
        <f>('Balance Sheet'!AG44)*$H$241*$J$241</f>
        <v>97411</v>
      </c>
      <c r="AH241" s="228">
        <f>('Balance Sheet'!AH44)*$H$241*$J$241</f>
        <v>103839</v>
      </c>
      <c r="AI241" s="228">
        <f>('Balance Sheet'!AI44)*$H$241*$J$241</f>
        <v>116741</v>
      </c>
      <c r="AJ241" s="228">
        <f>('Balance Sheet'!AJ44)*$H$241*$J$241</f>
        <v>114356</v>
      </c>
      <c r="AK241" s="228">
        <f>('Balance Sheet'!AK44)*$H$241*$J$241</f>
        <v>114356</v>
      </c>
      <c r="AL241" s="228">
        <f>('Balance Sheet'!AL44)*$H$241*$J$241</f>
        <v>146874</v>
      </c>
      <c r="AM241" s="228">
        <f>('Balance Sheet'!AM44)*$H$241*$J$241</f>
        <v>163330</v>
      </c>
      <c r="AN241" s="228">
        <f>('Balance Sheet'!AN44)*$H$241*$J$241</f>
        <v>181307</v>
      </c>
      <c r="AO241" s="228">
        <f>('Balance Sheet'!AO44)*$H$241*$J$241</f>
        <v>182691</v>
      </c>
      <c r="AP241" s="228">
        <f>('Balance Sheet'!AP44)*$H$241*$J$241</f>
        <v>182691</v>
      </c>
      <c r="AQ241" s="228">
        <f>('Balance Sheet'!AQ44)*$H$241*$J$241</f>
        <v>199309</v>
      </c>
      <c r="AR241" s="228">
        <f>('Balance Sheet'!AR44)*$H$241*$J$241</f>
        <v>210825</v>
      </c>
      <c r="AS241" s="228">
        <f>('Balance Sheet'!AS44)*$H$241*$J$241</f>
        <v>281482</v>
      </c>
      <c r="AT241" s="228">
        <f>('Balance Sheet'!AT44)*$H$241*$J$241</f>
        <v>277685</v>
      </c>
      <c r="AU241" s="228">
        <f>('Balance Sheet'!AU44)*$H$241*$J$241</f>
        <v>277685</v>
      </c>
      <c r="AV241" s="228">
        <f>('Balance Sheet'!AV44)*$H$241*$J$241</f>
        <v>320913</v>
      </c>
      <c r="AW241" s="228">
        <f>('Balance Sheet'!AW44)*$H$241*$J$241</f>
        <v>323419</v>
      </c>
      <c r="AX241" s="228">
        <f>('Balance Sheet'!AX44)*$H$241*$J$241</f>
        <v>349856</v>
      </c>
      <c r="AY241" s="228">
        <f>('Balance Sheet'!AY44)*$H$241*$J$241</f>
        <v>0</v>
      </c>
      <c r="AZ241" s="228">
        <f>('Balance Sheet'!AZ44)*$H$241*$J$241</f>
        <v>349674</v>
      </c>
      <c r="BA241" s="228">
        <f>('Balance Sheet'!BA44)*$H$241*$J$241</f>
        <v>0</v>
      </c>
      <c r="BB241" s="228">
        <f>('Balance Sheet'!BB44)*$H$241*$J$241</f>
        <v>0</v>
      </c>
      <c r="BC241" s="228">
        <f>('Balance Sheet'!BC44)*$H$241*$J$241</f>
        <v>0</v>
      </c>
      <c r="BD241" s="228">
        <f>('Balance Sheet'!BD44)*$H$241*$J$241</f>
        <v>0</v>
      </c>
      <c r="BE241" s="228">
        <f>('Balance Sheet'!BE44)*$H$241*$J$241</f>
        <v>0</v>
      </c>
      <c r="BF241" s="228">
        <f>('Balance Sheet'!BF44)*$H$241*$J$241</f>
        <v>0</v>
      </c>
      <c r="BG241" s="228">
        <f>('Balance Sheet'!BG44)*$H$241*$J$241</f>
        <v>0</v>
      </c>
      <c r="BH241" s="228">
        <f>('Balance Sheet'!BH44)*$H$241*$J$241</f>
        <v>0</v>
      </c>
      <c r="BI241" s="228">
        <f>('Balance Sheet'!BI44)*$H$241*$J$241</f>
        <v>0</v>
      </c>
      <c r="BJ241" s="228">
        <f>('Balance Sheet'!BJ44)*$H$241*$J$241</f>
        <v>0</v>
      </c>
      <c r="BK241" s="228">
        <f>('Balance Sheet'!BK44)*$H$241*$J$241</f>
        <v>0</v>
      </c>
      <c r="BL241" s="228">
        <f>('Balance Sheet'!BL44)*$H$241*$J$241</f>
        <v>0</v>
      </c>
      <c r="BM241" s="228">
        <f>('Balance Sheet'!BM44)*$H$241*$J$241</f>
        <v>0</v>
      </c>
      <c r="BN241" s="228">
        <f>('Balance Sheet'!BN44)*$H$241*$J$241</f>
        <v>0</v>
      </c>
      <c r="BO241" s="228">
        <f>('Balance Sheet'!BO44)*$H$241*$J$241</f>
        <v>0</v>
      </c>
      <c r="BP241" s="228">
        <f>('Balance Sheet'!BP44)*$H$241*$J$241</f>
        <v>0</v>
      </c>
      <c r="BQ241" s="228">
        <f>('Balance Sheet'!BQ44)*$H$241*$J$241</f>
        <v>0</v>
      </c>
      <c r="BR241" s="228">
        <f>('Balance Sheet'!BR44)*$H$241*$J$241</f>
        <v>0</v>
      </c>
      <c r="BS241" s="228">
        <f>('Balance Sheet'!BS44)*$H$241*$J$241</f>
        <v>0</v>
      </c>
      <c r="BT241" s="228">
        <f>('Balance Sheet'!BT44)*$H$241*$J$241</f>
        <v>0</v>
      </c>
      <c r="BU241" s="228">
        <f>('Balance Sheet'!BU44)*$H$241*$J$241</f>
        <v>0</v>
      </c>
      <c r="BV241" s="228">
        <f>('Balance Sheet'!BV44)*$H$241*$J$241</f>
        <v>0</v>
      </c>
      <c r="BW241" s="1"/>
      <c r="BX241" s="1"/>
      <c r="BY241" s="1"/>
      <c r="BZ241" s="1"/>
      <c r="CA241" s="1"/>
      <c r="CB241" s="1"/>
      <c r="CC241" s="1"/>
      <c r="CD241" s="1"/>
    </row>
    <row r="242" spans="1:82" s="33" customFormat="1" ht="15" customHeight="1" outlineLevel="1">
      <c r="A242" s="34" t="s">
        <v>2731</v>
      </c>
      <c r="B242" s="34"/>
      <c r="C242" s="34"/>
      <c r="D242" s="34">
        <v>5</v>
      </c>
      <c r="E242" s="34">
        <v>1</v>
      </c>
      <c r="F242" s="34"/>
      <c r="G242" s="34"/>
      <c r="H242" s="34">
        <v>1</v>
      </c>
      <c r="I242" s="34"/>
      <c r="J242" s="34">
        <v>1</v>
      </c>
      <c r="K242" s="34"/>
      <c r="L242" s="34">
        <v>10</v>
      </c>
      <c r="M242" s="34"/>
      <c r="N242" s="34" t="s">
        <v>2321</v>
      </c>
      <c r="O242" s="34" t="s">
        <v>2732</v>
      </c>
      <c r="P242" s="34"/>
      <c r="Q242" s="34"/>
      <c r="R242" s="34">
        <v>1</v>
      </c>
      <c r="S242" s="34"/>
      <c r="T242" s="34"/>
      <c r="U242" s="34">
        <v>8</v>
      </c>
      <c r="V242" s="34" t="s">
        <v>153</v>
      </c>
      <c r="W242" s="34" t="s">
        <v>387</v>
      </c>
      <c r="X242" s="34" t="s">
        <v>179</v>
      </c>
      <c r="Y242" s="34" t="s">
        <v>1865</v>
      </c>
      <c r="Z242" s="34" t="s">
        <v>156</v>
      </c>
      <c r="AA242" s="34" t="s">
        <v>2323</v>
      </c>
      <c r="AB242" s="209">
        <f>('Balance Sheet'!AB64)*$H$242*$J$242</f>
        <v>51384</v>
      </c>
      <c r="AC242" s="228">
        <f>('Balance Sheet'!AC64)*$H$242*$J$242</f>
        <v>129448</v>
      </c>
      <c r="AD242" s="228">
        <f>('Balance Sheet'!AD64)*$H$242*$J$242</f>
        <v>149454</v>
      </c>
      <c r="AE242" s="228">
        <f>('Balance Sheet'!AE64)*$H$242*$J$242</f>
        <v>157413</v>
      </c>
      <c r="AF242" s="228">
        <f>('Balance Sheet'!AF64)*$H$242*$J$242</f>
        <v>157413</v>
      </c>
      <c r="AG242" s="228">
        <f>('Balance Sheet'!AG64)*$H$242*$J$242</f>
        <v>183995</v>
      </c>
      <c r="AH242" s="228">
        <f>('Balance Sheet'!AH64)*$H$242*$J$242</f>
        <v>223553</v>
      </c>
      <c r="AI242" s="228">
        <f>('Balance Sheet'!AI64)*$H$242*$J$242</f>
        <v>247546</v>
      </c>
      <c r="AJ242" s="228">
        <f>('Balance Sheet'!AJ64)*$H$242*$J$242</f>
        <v>249539</v>
      </c>
      <c r="AK242" s="228">
        <f>('Balance Sheet'!AK64)*$H$242*$J$242</f>
        <v>249539</v>
      </c>
      <c r="AL242" s="228">
        <f>('Balance Sheet'!AL64)*$H$242*$J$242</f>
        <v>258672</v>
      </c>
      <c r="AM242" s="228">
        <f>('Balance Sheet'!AM64)*$H$242*$J$242</f>
        <v>289209</v>
      </c>
      <c r="AN242" s="228">
        <f>('Balance Sheet'!AN64)*$H$242*$J$242</f>
        <v>306012</v>
      </c>
      <c r="AO242" s="228">
        <f>('Balance Sheet'!AO64)*$H$242*$J$242</f>
        <v>321129</v>
      </c>
      <c r="AP242" s="228">
        <f>('Balance Sheet'!AP64)*$H$242*$J$242</f>
        <v>321129</v>
      </c>
      <c r="AQ242" s="228">
        <f>('Balance Sheet'!AQ64)*$H$242*$J$242</f>
        <v>343642</v>
      </c>
      <c r="AR242" s="228">
        <f>('Balance Sheet'!AR64)*$H$242*$J$242</f>
        <v>367101</v>
      </c>
      <c r="AS242" s="228">
        <f>('Balance Sheet'!AS64)*$H$242*$J$242</f>
        <v>426971</v>
      </c>
      <c r="AT242" s="228">
        <f>('Balance Sheet'!AT64)*$H$242*$J$242</f>
        <v>436438</v>
      </c>
      <c r="AU242" s="228">
        <f>('Balance Sheet'!AU64)*$H$242*$J$242</f>
        <v>436438</v>
      </c>
      <c r="AV242" s="228">
        <f>('Balance Sheet'!AV64)*$H$242*$J$242</f>
        <v>472594</v>
      </c>
      <c r="AW242" s="228">
        <f>('Balance Sheet'!AW64)*$H$242*$J$242</f>
        <v>495347</v>
      </c>
      <c r="AX242" s="228">
        <f>('Balance Sheet'!AX64)*$H$242*$J$242</f>
        <v>560922</v>
      </c>
      <c r="AY242" s="228">
        <f>('Balance Sheet'!AY64)*$H$242*$J$242</f>
        <v>0</v>
      </c>
      <c r="AZ242" s="228">
        <f>('Balance Sheet'!AZ64)*$H$242*$J$242</f>
        <v>608583</v>
      </c>
      <c r="BA242" s="228">
        <f>('Balance Sheet'!BA64)*$H$242*$J$242</f>
        <v>0</v>
      </c>
      <c r="BB242" s="228">
        <f>('Balance Sheet'!BB64)*$H$242*$J$242</f>
        <v>0</v>
      </c>
      <c r="BC242" s="228">
        <f>('Balance Sheet'!BC64)*$H$242*$J$242</f>
        <v>0</v>
      </c>
      <c r="BD242" s="228">
        <f>('Balance Sheet'!BD64)*$H$242*$J$242</f>
        <v>0</v>
      </c>
      <c r="BE242" s="228">
        <f>('Balance Sheet'!BE64)*$H$242*$J$242</f>
        <v>0</v>
      </c>
      <c r="BF242" s="228">
        <f>('Balance Sheet'!BF64)*$H$242*$J$242</f>
        <v>0</v>
      </c>
      <c r="BG242" s="228">
        <f>('Balance Sheet'!BG64)*$H$242*$J$242</f>
        <v>0</v>
      </c>
      <c r="BH242" s="228">
        <f>('Balance Sheet'!BH64)*$H$242*$J$242</f>
        <v>0</v>
      </c>
      <c r="BI242" s="228">
        <f>('Balance Sheet'!BI64)*$H$242*$J$242</f>
        <v>0</v>
      </c>
      <c r="BJ242" s="228">
        <f>('Balance Sheet'!BJ64)*$H$242*$J$242</f>
        <v>0</v>
      </c>
      <c r="BK242" s="228">
        <f>('Balance Sheet'!BK64)*$H$242*$J$242</f>
        <v>0</v>
      </c>
      <c r="BL242" s="228">
        <f>('Balance Sheet'!BL64)*$H$242*$J$242</f>
        <v>0</v>
      </c>
      <c r="BM242" s="228">
        <f>('Balance Sheet'!BM64)*$H$242*$J$242</f>
        <v>0</v>
      </c>
      <c r="BN242" s="228">
        <f>('Balance Sheet'!BN64)*$H$242*$J$242</f>
        <v>0</v>
      </c>
      <c r="BO242" s="228">
        <f>('Balance Sheet'!BO64)*$H$242*$J$242</f>
        <v>0</v>
      </c>
      <c r="BP242" s="228">
        <f>('Balance Sheet'!BP64)*$H$242*$J$242</f>
        <v>0</v>
      </c>
      <c r="BQ242" s="228">
        <f>('Balance Sheet'!BQ64)*$H$242*$J$242</f>
        <v>0</v>
      </c>
      <c r="BR242" s="228">
        <f>('Balance Sheet'!BR64)*$H$242*$J$242</f>
        <v>0</v>
      </c>
      <c r="BS242" s="228">
        <f>('Balance Sheet'!BS64)*$H$242*$J$242</f>
        <v>0</v>
      </c>
      <c r="BT242" s="228">
        <f>('Balance Sheet'!BT64)*$H$242*$J$242</f>
        <v>0</v>
      </c>
      <c r="BU242" s="228">
        <f>('Balance Sheet'!BU64)*$H$242*$J$242</f>
        <v>0</v>
      </c>
      <c r="BV242" s="228">
        <f>('Balance Sheet'!BV64)*$H$242*$J$242</f>
        <v>0</v>
      </c>
      <c r="BW242" s="1"/>
      <c r="BX242" s="1"/>
      <c r="BY242" s="1"/>
      <c r="BZ242" s="1"/>
      <c r="CA242" s="1"/>
      <c r="CB242" s="1"/>
      <c r="CC242" s="1"/>
      <c r="CD242" s="1"/>
    </row>
    <row r="243" spans="1:82" s="33" customFormat="1" ht="15" customHeight="1">
      <c r="A243" s="34" t="s">
        <v>2733</v>
      </c>
      <c r="B243" s="34"/>
      <c r="C243" s="34"/>
      <c r="D243" s="34"/>
      <c r="E243" s="34">
        <v>1</v>
      </c>
      <c r="F243" s="34"/>
      <c r="G243" s="34"/>
      <c r="H243" s="34">
        <v>1</v>
      </c>
      <c r="I243" s="34"/>
      <c r="J243" s="34">
        <v>1</v>
      </c>
      <c r="K243" s="34"/>
      <c r="L243" s="34">
        <v>5</v>
      </c>
      <c r="M243" s="34"/>
      <c r="N243" s="34" t="s">
        <v>2367</v>
      </c>
      <c r="O243" s="34" t="s">
        <v>2734</v>
      </c>
      <c r="P243" s="34"/>
      <c r="Q243" s="34"/>
      <c r="R243" s="34">
        <v>1</v>
      </c>
      <c r="S243" s="34"/>
      <c r="T243" s="34"/>
      <c r="U243" s="34">
        <v>8</v>
      </c>
      <c r="V243" s="34" t="s">
        <v>153</v>
      </c>
      <c r="W243" s="34" t="s">
        <v>387</v>
      </c>
      <c r="X243" s="34" t="s">
        <v>179</v>
      </c>
      <c r="Y243" s="34" t="s">
        <v>1865</v>
      </c>
      <c r="Z243" s="34" t="s">
        <v>156</v>
      </c>
      <c r="AA243" s="34" t="s">
        <v>2369</v>
      </c>
      <c r="AB243" s="209">
        <f>('Balance Sheet'!AB65)*$H$243*$J$243</f>
        <v>161193</v>
      </c>
      <c r="AC243" s="228">
        <f>('Balance Sheet'!AC65)*$H$243*$J$243</f>
        <v>232342</v>
      </c>
      <c r="AD243" s="228">
        <f>('Balance Sheet'!AD65)*$H$243*$J$243</f>
        <v>269993</v>
      </c>
      <c r="AE243" s="228">
        <f>('Balance Sheet'!AE65)*$H$243*$J$243</f>
        <v>255434</v>
      </c>
      <c r="AF243" s="228">
        <f>('Balance Sheet'!AF65)*$H$243*$J$243</f>
        <v>255434</v>
      </c>
      <c r="AG243" s="228">
        <f>('Balance Sheet'!AG65)*$H$243*$J$243</f>
        <v>282060</v>
      </c>
      <c r="AH243" s="228">
        <f>('Balance Sheet'!AH65)*$H$243*$J$243</f>
        <v>327758</v>
      </c>
      <c r="AI243" s="228">
        <f>('Balance Sheet'!AI65)*$H$243*$J$243</f>
        <v>364671</v>
      </c>
      <c r="AJ243" s="228">
        <f>('Balance Sheet'!AJ65)*$H$243*$J$243</f>
        <v>364245</v>
      </c>
      <c r="AK243" s="228">
        <f>('Balance Sheet'!AK65)*$H$243*$J$243</f>
        <v>364245</v>
      </c>
      <c r="AL243" s="228">
        <f>('Balance Sheet'!AL65)*$H$243*$J$243</f>
        <v>409970</v>
      </c>
      <c r="AM243" s="228">
        <f>('Balance Sheet'!AM65)*$H$243*$J$243</f>
        <v>456402</v>
      </c>
      <c r="AN243" s="228">
        <f>('Balance Sheet'!AN65)*$H$243*$J$243</f>
        <v>490866</v>
      </c>
      <c r="AO243" s="228">
        <f>('Balance Sheet'!AO65)*$H$243*$J$243</f>
        <v>506812</v>
      </c>
      <c r="AP243" s="228">
        <f>('Balance Sheet'!AP65)*$H$243*$J$243</f>
        <v>506812</v>
      </c>
      <c r="AQ243" s="228">
        <f>('Balance Sheet'!AQ65)*$H$243*$J$243</f>
        <v>543714</v>
      </c>
      <c r="AR243" s="228">
        <f>('Balance Sheet'!AR65)*$H$243*$J$243</f>
        <v>578824</v>
      </c>
      <c r="AS243" s="228">
        <f>('Balance Sheet'!AS65)*$H$243*$J$243</f>
        <v>711432</v>
      </c>
      <c r="AT243" s="228">
        <f>('Balance Sheet'!AT65)*$H$243*$J$243</f>
        <v>717124</v>
      </c>
      <c r="AU243" s="228">
        <f>('Balance Sheet'!AU65)*$H$243*$J$243</f>
        <v>717124</v>
      </c>
      <c r="AV243" s="228">
        <f>('Balance Sheet'!AV65)*$H$243*$J$243</f>
        <v>796662</v>
      </c>
      <c r="AW243" s="228">
        <f>('Balance Sheet'!AW65)*$H$243*$J$243</f>
        <v>824767</v>
      </c>
      <c r="AX243" s="228">
        <f>('Balance Sheet'!AX65)*$H$243*$J$243</f>
        <v>917943</v>
      </c>
      <c r="AY243" s="228">
        <f>('Balance Sheet'!AY65)*$H$243*$J$243</f>
        <v>0</v>
      </c>
      <c r="AZ243" s="228">
        <f>('Balance Sheet'!AZ65)*$H$243*$J$243</f>
        <v>965076</v>
      </c>
      <c r="BA243" s="228">
        <f>('Balance Sheet'!BA65)*$H$243*$J$243</f>
        <v>0</v>
      </c>
      <c r="BB243" s="228">
        <f>('Balance Sheet'!BB65)*$H$243*$J$243</f>
        <v>0</v>
      </c>
      <c r="BC243" s="228">
        <f>('Balance Sheet'!BC65)*$H$243*$J$243</f>
        <v>0</v>
      </c>
      <c r="BD243" s="228">
        <f>('Balance Sheet'!BD65)*$H$243*$J$243</f>
        <v>0</v>
      </c>
      <c r="BE243" s="228">
        <f>('Balance Sheet'!BE65)*$H$243*$J$243</f>
        <v>0</v>
      </c>
      <c r="BF243" s="228">
        <f>('Balance Sheet'!BF65)*$H$243*$J$243</f>
        <v>0</v>
      </c>
      <c r="BG243" s="228">
        <f>('Balance Sheet'!BG65)*$H$243*$J$243</f>
        <v>0</v>
      </c>
      <c r="BH243" s="228">
        <f>('Balance Sheet'!BH65)*$H$243*$J$243</f>
        <v>0</v>
      </c>
      <c r="BI243" s="228">
        <f>('Balance Sheet'!BI65)*$H$243*$J$243</f>
        <v>0</v>
      </c>
      <c r="BJ243" s="228">
        <f>('Balance Sheet'!BJ65)*$H$243*$J$243</f>
        <v>0</v>
      </c>
      <c r="BK243" s="228">
        <f>('Balance Sheet'!BK65)*$H$243*$J$243</f>
        <v>0</v>
      </c>
      <c r="BL243" s="228">
        <f>('Balance Sheet'!BL65)*$H$243*$J$243</f>
        <v>0</v>
      </c>
      <c r="BM243" s="228">
        <f>('Balance Sheet'!BM65)*$H$243*$J$243</f>
        <v>0</v>
      </c>
      <c r="BN243" s="228">
        <f>('Balance Sheet'!BN65)*$H$243*$J$243</f>
        <v>0</v>
      </c>
      <c r="BO243" s="228">
        <f>('Balance Sheet'!BO65)*$H$243*$J$243</f>
        <v>0</v>
      </c>
      <c r="BP243" s="228">
        <f>('Balance Sheet'!BP65)*$H$243*$J$243</f>
        <v>0</v>
      </c>
      <c r="BQ243" s="228">
        <f>('Balance Sheet'!BQ65)*$H$243*$J$243</f>
        <v>0</v>
      </c>
      <c r="BR243" s="228">
        <f>('Balance Sheet'!BR65)*$H$243*$J$243</f>
        <v>0</v>
      </c>
      <c r="BS243" s="228">
        <f>('Balance Sheet'!BS65)*$H$243*$J$243</f>
        <v>0</v>
      </c>
      <c r="BT243" s="228">
        <f>('Balance Sheet'!BT65)*$H$243*$J$243</f>
        <v>0</v>
      </c>
      <c r="BU243" s="228">
        <f>('Balance Sheet'!BU65)*$H$243*$J$243</f>
        <v>0</v>
      </c>
      <c r="BV243" s="228">
        <f>('Balance Sheet'!BV65)*$H$243*$J$243</f>
        <v>0</v>
      </c>
      <c r="BW243" s="1"/>
      <c r="BX243" s="1"/>
      <c r="BY243" s="1"/>
      <c r="BZ243" s="1"/>
      <c r="CA243" s="1"/>
      <c r="CB243" s="1"/>
      <c r="CC243" s="1"/>
      <c r="CD243" s="1"/>
    </row>
    <row r="244" spans="1:82" s="33" customFormat="1" ht="15" customHeight="1">
      <c r="A244" s="39" t="s">
        <v>2735</v>
      </c>
      <c r="B244" s="39"/>
      <c r="C244" s="39"/>
      <c r="D244" s="39"/>
      <c r="E244" s="39">
        <v>1</v>
      </c>
      <c r="F244" s="39"/>
      <c r="G244" s="39"/>
      <c r="H244" s="39"/>
      <c r="I244" s="39"/>
      <c r="J244" s="39"/>
      <c r="K244" s="39"/>
      <c r="L244" s="39">
        <v>81</v>
      </c>
      <c r="M244" s="39"/>
      <c r="N244" s="39" t="s">
        <v>2371</v>
      </c>
      <c r="O244" s="39" t="s">
        <v>2736</v>
      </c>
      <c r="P244" s="39"/>
      <c r="Q244" s="39"/>
      <c r="R244" s="39">
        <v>3</v>
      </c>
      <c r="S244" s="39"/>
      <c r="T244" s="39"/>
      <c r="U244" s="39">
        <v>8</v>
      </c>
      <c r="V244" s="39" t="s">
        <v>149</v>
      </c>
      <c r="W244" s="39"/>
      <c r="X244" s="39"/>
      <c r="Y244" s="39" t="s">
        <v>1865</v>
      </c>
      <c r="Z244" s="39"/>
      <c r="AA244" s="39" t="s">
        <v>2373</v>
      </c>
      <c r="AB244" s="207"/>
      <c r="AC244" s="207"/>
      <c r="AD244" s="207"/>
      <c r="AE244" s="207"/>
      <c r="AF244" s="207"/>
      <c r="AG244" s="227"/>
      <c r="AH244" s="227"/>
      <c r="AI244" s="227"/>
      <c r="AJ244" s="227"/>
      <c r="AK244" s="227"/>
      <c r="AL244" s="227"/>
      <c r="AM244" s="227"/>
      <c r="AN244" s="227"/>
      <c r="AO244" s="227"/>
      <c r="AP244" s="227"/>
      <c r="AQ244" s="227"/>
      <c r="AR244" s="227"/>
      <c r="AS244" s="227"/>
      <c r="AT244" s="227"/>
      <c r="AU244" s="227"/>
      <c r="AV244" s="227"/>
      <c r="AW244" s="227"/>
      <c r="AX244" s="227"/>
      <c r="AY244" s="227"/>
      <c r="AZ244" s="227"/>
      <c r="BA244" s="207"/>
      <c r="BB244" s="208"/>
      <c r="BC244" s="208"/>
      <c r="BD244" s="208"/>
      <c r="BE244" s="208"/>
      <c r="BF244" s="208"/>
      <c r="BG244" s="208"/>
      <c r="BH244" s="208"/>
      <c r="BI244" s="208"/>
      <c r="BJ244" s="208"/>
      <c r="BK244" s="208"/>
      <c r="BL244" s="208"/>
      <c r="BM244" s="208"/>
      <c r="BN244" s="208"/>
      <c r="BO244" s="208"/>
      <c r="BP244" s="208"/>
      <c r="BQ244" s="208"/>
      <c r="BR244" s="208"/>
      <c r="BS244" s="208"/>
      <c r="BT244" s="208"/>
      <c r="BU244" s="12"/>
      <c r="BV244" s="12"/>
      <c r="BW244" s="1"/>
      <c r="BX244" s="1"/>
      <c r="BY244" s="1"/>
      <c r="BZ244" s="1"/>
      <c r="CA244" s="1"/>
      <c r="CB244" s="1"/>
      <c r="CC244" s="1"/>
      <c r="CD244" s="1"/>
    </row>
    <row r="245" spans="1:82" s="33" customFormat="1" ht="15" customHeight="1" outlineLevel="1">
      <c r="A245" s="34" t="s">
        <v>2737</v>
      </c>
      <c r="B245" s="34"/>
      <c r="C245" s="34"/>
      <c r="D245" s="34">
        <v>83</v>
      </c>
      <c r="E245" s="34">
        <v>1</v>
      </c>
      <c r="F245" s="34"/>
      <c r="G245" s="34"/>
      <c r="H245" s="34">
        <v>1</v>
      </c>
      <c r="I245" s="34"/>
      <c r="J245" s="34">
        <v>1</v>
      </c>
      <c r="K245" s="34"/>
      <c r="L245" s="34">
        <v>88</v>
      </c>
      <c r="M245" s="34"/>
      <c r="N245" s="34" t="s">
        <v>2375</v>
      </c>
      <c r="O245" s="34" t="s">
        <v>2738</v>
      </c>
      <c r="P245" s="34"/>
      <c r="Q245" s="34"/>
      <c r="R245" s="34">
        <v>3</v>
      </c>
      <c r="S245" s="34"/>
      <c r="T245" s="34"/>
      <c r="U245" s="34">
        <v>8</v>
      </c>
      <c r="V245" s="34" t="s">
        <v>153</v>
      </c>
      <c r="W245" s="34" t="s">
        <v>154</v>
      </c>
      <c r="X245" s="34" t="s">
        <v>179</v>
      </c>
      <c r="Y245" s="34" t="s">
        <v>1865</v>
      </c>
      <c r="Z245" s="34" t="s">
        <v>156</v>
      </c>
      <c r="AA245" s="34" t="s">
        <v>2377</v>
      </c>
      <c r="AB245" s="209">
        <f>('Cash Flow'!AB36)*$H$245*$J$245</f>
        <v>10177</v>
      </c>
      <c r="AC245" s="228">
        <f>('Cash Flow'!AC36)*$H$245*$J$245</f>
        <v>5865</v>
      </c>
      <c r="AD245" s="228">
        <f>('Cash Flow'!AD36)*$H$245*$J$245</f>
        <v>19408</v>
      </c>
      <c r="AE245" s="228">
        <f>('Cash Flow'!AE36)*$H$245*$J$245</f>
        <v>5767</v>
      </c>
      <c r="AF245" s="228">
        <f>('Cash Flow'!AF36)*$H$245*$J$245</f>
        <v>41217</v>
      </c>
      <c r="AG245" s="228">
        <f>('Cash Flow'!AG36)*$H$245*$J$245</f>
        <v>10400</v>
      </c>
      <c r="AH245" s="228">
        <f>('Cash Flow'!AH36)*$H$245*$J$245</f>
        <v>15124</v>
      </c>
      <c r="AI245" s="228">
        <f>('Cash Flow'!AI36)*$H$245*$J$245</f>
        <v>26230</v>
      </c>
      <c r="AJ245" s="228">
        <f>('Cash Flow'!AJ36)*$H$245*$J$245</f>
        <v>5082</v>
      </c>
      <c r="AK245" s="228">
        <f>('Cash Flow'!AK36)*$H$245*$J$245</f>
        <v>56836</v>
      </c>
      <c r="AL245" s="228">
        <f>('Cash Flow'!AL36)*$H$245*$J$245</f>
        <v>14958</v>
      </c>
      <c r="AM245" s="228">
        <f>('Cash Flow'!AM36)*$H$245*$J$245</f>
        <v>17206</v>
      </c>
      <c r="AN245" s="228">
        <f>('Cash Flow'!AN36)*$H$245*$J$245</f>
        <v>37416</v>
      </c>
      <c r="AO245" s="228">
        <f>('Cash Flow'!AO36)*$H$245*$J$245</f>
        <v>10746</v>
      </c>
      <c r="AP245" s="228">
        <f>('Cash Flow'!AP36)*$H$245*$J$245</f>
        <v>80326</v>
      </c>
      <c r="AQ245" s="228">
        <f>('Cash Flow'!AQ36)*$H$245*$J$245</f>
        <v>25873</v>
      </c>
      <c r="AR245" s="228">
        <f>('Cash Flow'!AR36)*$H$245*$J$245</f>
        <v>30121</v>
      </c>
      <c r="AS245" s="228">
        <f>('Cash Flow'!AS36)*$H$245*$J$245</f>
        <v>55428</v>
      </c>
      <c r="AT245" s="228">
        <f>('Cash Flow'!AT36)*$H$245*$J$245</f>
        <v>14383</v>
      </c>
      <c r="AU245" s="228">
        <f>('Cash Flow'!AU36)*$H$245*$J$245</f>
        <v>125805</v>
      </c>
      <c r="AV245" s="228">
        <f>('Cash Flow'!AV36)*$H$245*$J$245</f>
        <v>36117</v>
      </c>
      <c r="AW245" s="228">
        <f>('Cash Flow'!AW36)*$H$245*$J$245</f>
        <v>31407</v>
      </c>
      <c r="AX245" s="228">
        <f>('Cash Flow'!AX36)*$H$245*$J$245</f>
        <v>64898</v>
      </c>
      <c r="AY245" s="228">
        <f>('Cash Flow'!AY36)*$H$245*$J$245</f>
        <v>18553</v>
      </c>
      <c r="AZ245" s="228">
        <f>('Cash Flow'!AZ36)*$H$245*$J$245</f>
        <v>150975</v>
      </c>
      <c r="BA245" s="228">
        <f>('Cash Flow'!BA36)*$H$245*$J$245</f>
        <v>10177</v>
      </c>
      <c r="BB245" s="228">
        <f>('Cash Flow'!BB36)*$H$245*$J$245</f>
        <v>16042</v>
      </c>
      <c r="BC245" s="228">
        <f>('Cash Flow'!BC36)*$H$245*$J$245</f>
        <v>35450</v>
      </c>
      <c r="BD245" s="228">
        <f>('Cash Flow'!BD36)*$H$245*$J$245</f>
        <v>41217</v>
      </c>
      <c r="BE245" s="228">
        <f>('Cash Flow'!BE36)*$H$245*$J$245</f>
        <v>10400</v>
      </c>
      <c r="BF245" s="228">
        <f>('Cash Flow'!BF36)*$H$245*$J$245</f>
        <v>25524</v>
      </c>
      <c r="BG245" s="228">
        <f>('Cash Flow'!BG36)*$H$245*$J$245</f>
        <v>51754</v>
      </c>
      <c r="BH245" s="228">
        <f>('Cash Flow'!BH36)*$H$245*$J$245</f>
        <v>56836</v>
      </c>
      <c r="BI245" s="228">
        <f>('Cash Flow'!BI36)*$H$245*$J$245</f>
        <v>14958</v>
      </c>
      <c r="BJ245" s="228">
        <f>('Cash Flow'!BJ36)*$H$245*$J$245</f>
        <v>32164</v>
      </c>
      <c r="BK245" s="228">
        <f>('Cash Flow'!BK36)*$H$245*$J$245</f>
        <v>69580</v>
      </c>
      <c r="BL245" s="228">
        <f>('Cash Flow'!BL36)*$H$245*$J$245</f>
        <v>80326</v>
      </c>
      <c r="BM245" s="228">
        <f>('Cash Flow'!BM36)*$H$245*$J$245</f>
        <v>25873</v>
      </c>
      <c r="BN245" s="228">
        <f>('Cash Flow'!BN36)*$H$245*$J$245</f>
        <v>55994</v>
      </c>
      <c r="BO245" s="228">
        <f>('Cash Flow'!BO36)*$H$245*$J$245</f>
        <v>111422</v>
      </c>
      <c r="BP245" s="228">
        <f>('Cash Flow'!BP36)*$H$245*$J$245</f>
        <v>125805</v>
      </c>
      <c r="BQ245" s="228">
        <f>('Cash Flow'!BQ36)*$H$245*$J$245</f>
        <v>36117</v>
      </c>
      <c r="BR245" s="228">
        <f>('Cash Flow'!BR36)*$H$245*$J$245</f>
        <v>67524</v>
      </c>
      <c r="BS245" s="228">
        <f>('Cash Flow'!BS36)*$H$245*$J$245</f>
        <v>132422</v>
      </c>
      <c r="BT245" s="228">
        <f>('Cash Flow'!BT36)*$H$245*$J$245</f>
        <v>150975</v>
      </c>
      <c r="BU245" s="228">
        <f>('Cash Flow'!BU36)*$H$245*$J$245</f>
        <v>0</v>
      </c>
      <c r="BV245" s="228">
        <f>('Cash Flow'!BV36)*$H$245*$J$245</f>
        <v>0</v>
      </c>
      <c r="BW245" s="1"/>
      <c r="BX245" s="1"/>
      <c r="BY245" s="1"/>
      <c r="BZ245" s="1"/>
      <c r="CA245" s="1"/>
      <c r="CB245" s="1"/>
      <c r="CC245" s="1"/>
      <c r="CD245" s="1"/>
    </row>
    <row r="246" spans="1:82" s="33" customFormat="1" ht="15" customHeight="1" outlineLevel="1">
      <c r="A246" s="34" t="s">
        <v>2739</v>
      </c>
      <c r="B246" s="34"/>
      <c r="C246" s="34"/>
      <c r="D246" s="34">
        <v>83</v>
      </c>
      <c r="E246" s="34">
        <v>1</v>
      </c>
      <c r="F246" s="34"/>
      <c r="G246" s="34"/>
      <c r="H246" s="34">
        <v>1</v>
      </c>
      <c r="I246" s="34"/>
      <c r="J246" s="34">
        <v>1</v>
      </c>
      <c r="K246" s="34"/>
      <c r="L246" s="34">
        <v>89</v>
      </c>
      <c r="M246" s="34"/>
      <c r="N246" s="34" t="s">
        <v>2572</v>
      </c>
      <c r="O246" s="34" t="s">
        <v>2740</v>
      </c>
      <c r="P246" s="34"/>
      <c r="Q246" s="34"/>
      <c r="R246" s="34">
        <v>3</v>
      </c>
      <c r="S246" s="34"/>
      <c r="T246" s="34"/>
      <c r="U246" s="34">
        <v>8</v>
      </c>
      <c r="V246" s="34" t="s">
        <v>153</v>
      </c>
      <c r="W246" s="34" t="s">
        <v>154</v>
      </c>
      <c r="X246" s="34" t="s">
        <v>179</v>
      </c>
      <c r="Y246" s="34" t="s">
        <v>1865</v>
      </c>
      <c r="Z246" s="34" t="s">
        <v>156</v>
      </c>
      <c r="AA246" s="34" t="s">
        <v>2574</v>
      </c>
      <c r="AB246" s="209">
        <f>('Cash Flow'!AB51)*$H$246*$J$246</f>
        <v>-10410</v>
      </c>
      <c r="AC246" s="228">
        <f>('Cash Flow'!AC51)*$H$246*$J$246</f>
        <v>-32555</v>
      </c>
      <c r="AD246" s="228">
        <f>('Cash Flow'!AD51)*$H$246*$J$246</f>
        <v>-4817</v>
      </c>
      <c r="AE246" s="228">
        <f>('Cash Flow'!AE51)*$H$246*$J$246</f>
        <v>-5672</v>
      </c>
      <c r="AF246" s="228">
        <f>('Cash Flow'!AF51)*$H$246*$J$246</f>
        <v>-53454</v>
      </c>
      <c r="AG246" s="228">
        <f>('Cash Flow'!AG51)*$H$246*$J$246</f>
        <v>-15592</v>
      </c>
      <c r="AH246" s="228">
        <f>('Cash Flow'!AH51)*$H$246*$J$246</f>
        <v>-5575</v>
      </c>
      <c r="AI246" s="228">
        <f>('Cash Flow'!AI51)*$H$246*$J$246</f>
        <v>-14271</v>
      </c>
      <c r="AJ246" s="228">
        <f>('Cash Flow'!AJ51)*$H$246*$J$246</f>
        <v>-7393</v>
      </c>
      <c r="AK246" s="228">
        <f>('Cash Flow'!AK51)*$H$246*$J$246</f>
        <v>-42831</v>
      </c>
      <c r="AL246" s="228">
        <f>('Cash Flow'!AL51)*$H$246*$J$246</f>
        <v>-61468</v>
      </c>
      <c r="AM246" s="228">
        <f>('Cash Flow'!AM51)*$H$246*$J$246</f>
        <v>-5715</v>
      </c>
      <c r="AN246" s="228">
        <f>('Cash Flow'!AN51)*$H$246*$J$246</f>
        <v>-8146</v>
      </c>
      <c r="AO246" s="228">
        <f>('Cash Flow'!AO51)*$H$246*$J$246</f>
        <v>-3035</v>
      </c>
      <c r="AP246" s="228">
        <f>('Cash Flow'!AP51)*$H$246*$J$246</f>
        <v>-78364</v>
      </c>
      <c r="AQ246" s="228">
        <f>('Cash Flow'!AQ51)*$H$246*$J$246</f>
        <v>-13923</v>
      </c>
      <c r="AR246" s="228">
        <f>('Cash Flow'!AR51)*$H$246*$J$246</f>
        <v>-25561</v>
      </c>
      <c r="AS246" s="228">
        <f>('Cash Flow'!AS51)*$H$246*$J$246</f>
        <v>-24304</v>
      </c>
      <c r="AT246" s="228">
        <f>('Cash Flow'!AT51)*$H$246*$J$246</f>
        <v>-19976</v>
      </c>
      <c r="AU246" s="228">
        <f>('Cash Flow'!AU51)*$H$246*$J$246</f>
        <v>-83764</v>
      </c>
      <c r="AV246" s="228">
        <f>('Cash Flow'!AV51)*$H$246*$J$246</f>
        <v>-71670</v>
      </c>
      <c r="AW246" s="228">
        <f>('Cash Flow'!AW51)*$H$246*$J$246</f>
        <v>-31584</v>
      </c>
      <c r="AX246" s="228">
        <f>('Cash Flow'!AX51)*$H$246*$J$246</f>
        <v>-31055</v>
      </c>
      <c r="AY246" s="228">
        <f>('Cash Flow'!AY51)*$H$246*$J$246</f>
        <v>-16751</v>
      </c>
      <c r="AZ246" s="228">
        <f>('Cash Flow'!AZ51)*$H$246*$J$246</f>
        <v>-151060</v>
      </c>
      <c r="BA246" s="228">
        <f>('Cash Flow'!BA51)*$H$246*$J$246</f>
        <v>-10410</v>
      </c>
      <c r="BB246" s="228">
        <f>('Cash Flow'!BB51)*$H$246*$J$246</f>
        <v>-42965</v>
      </c>
      <c r="BC246" s="228">
        <f>('Cash Flow'!BC51)*$H$246*$J$246</f>
        <v>-47782</v>
      </c>
      <c r="BD246" s="228">
        <f>('Cash Flow'!BD51)*$H$246*$J$246</f>
        <v>-53454</v>
      </c>
      <c r="BE246" s="228">
        <f>('Cash Flow'!BE51)*$H$246*$J$246</f>
        <v>-15592</v>
      </c>
      <c r="BF246" s="228">
        <f>('Cash Flow'!BF51)*$H$246*$J$246</f>
        <v>-21167</v>
      </c>
      <c r="BG246" s="228">
        <f>('Cash Flow'!BG51)*$H$246*$J$246</f>
        <v>-35438</v>
      </c>
      <c r="BH246" s="228">
        <f>('Cash Flow'!BH51)*$H$246*$J$246</f>
        <v>-42831</v>
      </c>
      <c r="BI246" s="228">
        <f>('Cash Flow'!BI51)*$H$246*$J$246</f>
        <v>-61468</v>
      </c>
      <c r="BJ246" s="228">
        <f>('Cash Flow'!BJ51)*$H$246*$J$246</f>
        <v>-67183</v>
      </c>
      <c r="BK246" s="228">
        <f>('Cash Flow'!BK51)*$H$246*$J$246</f>
        <v>-75329</v>
      </c>
      <c r="BL246" s="228">
        <f>('Cash Flow'!BL51)*$H$246*$J$246</f>
        <v>-78364</v>
      </c>
      <c r="BM246" s="228">
        <f>('Cash Flow'!BM51)*$H$246*$J$246</f>
        <v>-13923</v>
      </c>
      <c r="BN246" s="228">
        <f>('Cash Flow'!BN51)*$H$246*$J$246</f>
        <v>-39484</v>
      </c>
      <c r="BO246" s="228">
        <f>('Cash Flow'!BO51)*$H$246*$J$246</f>
        <v>-63788</v>
      </c>
      <c r="BP246" s="228">
        <f>('Cash Flow'!BP51)*$H$246*$J$246</f>
        <v>-83764</v>
      </c>
      <c r="BQ246" s="228">
        <f>('Cash Flow'!BQ51)*$H$246*$J$246</f>
        <v>-71670</v>
      </c>
      <c r="BR246" s="228">
        <f>('Cash Flow'!BR51)*$H$246*$J$246</f>
        <v>-103254</v>
      </c>
      <c r="BS246" s="228">
        <f>('Cash Flow'!BS51)*$H$246*$J$246</f>
        <v>-134309</v>
      </c>
      <c r="BT246" s="228">
        <f>('Cash Flow'!BT51)*$H$246*$J$246</f>
        <v>-151060</v>
      </c>
      <c r="BU246" s="228">
        <f>('Cash Flow'!BU51)*$H$246*$J$246</f>
        <v>0</v>
      </c>
      <c r="BV246" s="228">
        <f>('Cash Flow'!BV51)*$H$246*$J$246</f>
        <v>0</v>
      </c>
      <c r="BW246" s="1"/>
      <c r="BX246" s="1"/>
      <c r="BY246" s="1"/>
      <c r="BZ246" s="1"/>
      <c r="CA246" s="1"/>
      <c r="CB246" s="1"/>
      <c r="CC246" s="1"/>
      <c r="CD246" s="1"/>
    </row>
    <row r="247" spans="1:82" s="33" customFormat="1" ht="15" customHeight="1" outlineLevel="1">
      <c r="A247" s="34" t="s">
        <v>2741</v>
      </c>
      <c r="B247" s="34"/>
      <c r="C247" s="34"/>
      <c r="D247" s="34">
        <v>83</v>
      </c>
      <c r="E247" s="34">
        <v>1</v>
      </c>
      <c r="F247" s="34"/>
      <c r="G247" s="34"/>
      <c r="H247" s="34">
        <v>1</v>
      </c>
      <c r="I247" s="34"/>
      <c r="J247" s="34">
        <v>1</v>
      </c>
      <c r="K247" s="34"/>
      <c r="L247" s="34">
        <v>90</v>
      </c>
      <c r="M247" s="34"/>
      <c r="N247" s="34" t="s">
        <v>2576</v>
      </c>
      <c r="O247" s="34" t="s">
        <v>2742</v>
      </c>
      <c r="P247" s="34"/>
      <c r="Q247" s="34"/>
      <c r="R247" s="34">
        <v>3</v>
      </c>
      <c r="S247" s="34"/>
      <c r="T247" s="34"/>
      <c r="U247" s="34">
        <v>8</v>
      </c>
      <c r="V247" s="34" t="s">
        <v>153</v>
      </c>
      <c r="W247" s="34" t="s">
        <v>154</v>
      </c>
      <c r="X247" s="34" t="s">
        <v>179</v>
      </c>
      <c r="Y247" s="34" t="s">
        <v>1865</v>
      </c>
      <c r="Z247" s="34" t="s">
        <v>156</v>
      </c>
      <c r="AA247" s="34" t="s">
        <v>2578</v>
      </c>
      <c r="AB247" s="209">
        <f>('Cash Flow'!AB68)*$H$247*$J$247</f>
        <v>19090</v>
      </c>
      <c r="AC247" s="228">
        <f>('Cash Flow'!AC68)*$H$247*$J$247</f>
        <v>62864</v>
      </c>
      <c r="AD247" s="228">
        <f>('Cash Flow'!AD68)*$H$247*$J$247</f>
        <v>4508</v>
      </c>
      <c r="AE247" s="228">
        <f>('Cash Flow'!AE68)*$H$247*$J$247</f>
        <v>1035</v>
      </c>
      <c r="AF247" s="228">
        <f>('Cash Flow'!AF68)*$H$247*$J$247</f>
        <v>87497</v>
      </c>
      <c r="AG247" s="228">
        <f>('Cash Flow'!AG68)*$H$247*$J$247</f>
        <v>1111</v>
      </c>
      <c r="AH247" s="228">
        <f>('Cash Flow'!AH68)*$H$247*$J$247</f>
        <v>-17235</v>
      </c>
      <c r="AI247" s="228">
        <f>('Cash Flow'!AI68)*$H$247*$J$247</f>
        <v>1268</v>
      </c>
      <c r="AJ247" s="228">
        <f>('Cash Flow'!AJ68)*$H$247*$J$247</f>
        <v>-990</v>
      </c>
      <c r="AK247" s="228">
        <f>('Cash Flow'!AK68)*$H$247*$J$247</f>
        <v>-15846</v>
      </c>
      <c r="AL247" s="228">
        <f>('Cash Flow'!AL68)*$H$247*$J$247</f>
        <v>21312</v>
      </c>
      <c r="AM247" s="228">
        <f>('Cash Flow'!AM68)*$H$247*$J$247</f>
        <v>9830</v>
      </c>
      <c r="AN247" s="228">
        <f>('Cash Flow'!AN68)*$H$247*$J$247</f>
        <v>-710</v>
      </c>
      <c r="AO247" s="228">
        <f>('Cash Flow'!AO68)*$H$247*$J$247</f>
        <v>2482</v>
      </c>
      <c r="AP247" s="228">
        <f>('Cash Flow'!AP68)*$H$247*$J$247</f>
        <v>32914</v>
      </c>
      <c r="AQ247" s="228">
        <f>('Cash Flow'!AQ68)*$H$247*$J$247</f>
        <v>-8894</v>
      </c>
      <c r="AR247" s="228">
        <f>('Cash Flow'!AR68)*$H$247*$J$247</f>
        <v>-416</v>
      </c>
      <c r="AS247" s="228">
        <f>('Cash Flow'!AS68)*$H$247*$J$247</f>
        <v>34274</v>
      </c>
      <c r="AT247" s="228">
        <f>('Cash Flow'!AT68)*$H$247*$J$247</f>
        <v>-4605</v>
      </c>
      <c r="AU247" s="228">
        <f>('Cash Flow'!AU68)*$H$247*$J$247</f>
        <v>20359</v>
      </c>
      <c r="AV247" s="228">
        <f>('Cash Flow'!AV68)*$H$247*$J$247</f>
        <v>4281</v>
      </c>
      <c r="AW247" s="228">
        <f>('Cash Flow'!AW68)*$H$247*$J$247</f>
        <v>-3477</v>
      </c>
      <c r="AX247" s="228">
        <f>('Cash Flow'!AX68)*$H$247*$J$247</f>
        <v>-8915</v>
      </c>
      <c r="AY247" s="228">
        <f>('Cash Flow'!AY68)*$H$247*$J$247</f>
        <v>719</v>
      </c>
      <c r="AZ247" s="228">
        <f>('Cash Flow'!AZ68)*$H$247*$J$247</f>
        <v>-7392</v>
      </c>
      <c r="BA247" s="228">
        <f>('Cash Flow'!BA68)*$H$247*$J$247</f>
        <v>19090</v>
      </c>
      <c r="BB247" s="228">
        <f>('Cash Flow'!BB68)*$H$247*$J$247</f>
        <v>81954</v>
      </c>
      <c r="BC247" s="228">
        <f>('Cash Flow'!BC68)*$H$247*$J$247</f>
        <v>86462</v>
      </c>
      <c r="BD247" s="228">
        <f>('Cash Flow'!BD68)*$H$247*$J$247</f>
        <v>87497</v>
      </c>
      <c r="BE247" s="228">
        <f>('Cash Flow'!BE68)*$H$247*$J$247</f>
        <v>1111</v>
      </c>
      <c r="BF247" s="228">
        <f>('Cash Flow'!BF68)*$H$247*$J$247</f>
        <v>-16124</v>
      </c>
      <c r="BG247" s="228">
        <f>('Cash Flow'!BG68)*$H$247*$J$247</f>
        <v>-14856</v>
      </c>
      <c r="BH247" s="228">
        <f>('Cash Flow'!BH68)*$H$247*$J$247</f>
        <v>-15846</v>
      </c>
      <c r="BI247" s="228">
        <f>('Cash Flow'!BI68)*$H$247*$J$247</f>
        <v>21312</v>
      </c>
      <c r="BJ247" s="228">
        <f>('Cash Flow'!BJ68)*$H$247*$J$247</f>
        <v>31142</v>
      </c>
      <c r="BK247" s="228">
        <f>('Cash Flow'!BK68)*$H$247*$J$247</f>
        <v>30432</v>
      </c>
      <c r="BL247" s="228">
        <f>('Cash Flow'!BL68)*$H$247*$J$247</f>
        <v>32914</v>
      </c>
      <c r="BM247" s="228">
        <f>('Cash Flow'!BM68)*$H$247*$J$247</f>
        <v>-8894</v>
      </c>
      <c r="BN247" s="228">
        <f>('Cash Flow'!BN68)*$H$247*$J$247</f>
        <v>-9310</v>
      </c>
      <c r="BO247" s="228">
        <f>('Cash Flow'!BO68)*$H$247*$J$247</f>
        <v>24964</v>
      </c>
      <c r="BP247" s="228">
        <f>('Cash Flow'!BP68)*$H$247*$J$247</f>
        <v>20359</v>
      </c>
      <c r="BQ247" s="228">
        <f>('Cash Flow'!BQ68)*$H$247*$J$247</f>
        <v>4281</v>
      </c>
      <c r="BR247" s="228">
        <f>('Cash Flow'!BR68)*$H$247*$J$247</f>
        <v>804</v>
      </c>
      <c r="BS247" s="228">
        <f>('Cash Flow'!BS68)*$H$247*$J$247</f>
        <v>-8111</v>
      </c>
      <c r="BT247" s="228">
        <f>('Cash Flow'!BT68)*$H$247*$J$247</f>
        <v>-7392</v>
      </c>
      <c r="BU247" s="228">
        <f>('Cash Flow'!BU68)*$H$247*$J$247</f>
        <v>0</v>
      </c>
      <c r="BV247" s="228">
        <f>('Cash Flow'!BV68)*$H$247*$J$247</f>
        <v>0</v>
      </c>
      <c r="BW247" s="1"/>
      <c r="BX247" s="1"/>
      <c r="BY247" s="1"/>
      <c r="BZ247" s="1"/>
      <c r="CA247" s="1"/>
      <c r="CB247" s="1"/>
      <c r="CC247" s="1"/>
      <c r="CD247" s="1"/>
    </row>
    <row r="248" spans="1:82" s="33" customFormat="1" ht="15" customHeight="1" outlineLevel="1">
      <c r="A248" s="34" t="s">
        <v>2743</v>
      </c>
      <c r="B248" s="34"/>
      <c r="C248" s="34"/>
      <c r="D248" s="34">
        <v>82</v>
      </c>
      <c r="E248" s="34">
        <v>1</v>
      </c>
      <c r="F248" s="34"/>
      <c r="G248" s="34"/>
      <c r="H248" s="34">
        <v>1</v>
      </c>
      <c r="I248" s="34"/>
      <c r="J248" s="34">
        <v>1</v>
      </c>
      <c r="K248" s="34"/>
      <c r="L248" s="34">
        <v>83</v>
      </c>
      <c r="M248" s="34"/>
      <c r="N248" s="34" t="s">
        <v>2670</v>
      </c>
      <c r="O248" s="34" t="s">
        <v>2744</v>
      </c>
      <c r="P248" s="34"/>
      <c r="Q248" s="34"/>
      <c r="R248" s="34">
        <v>3</v>
      </c>
      <c r="S248" s="34"/>
      <c r="T248" s="34"/>
      <c r="U248" s="34">
        <v>8</v>
      </c>
      <c r="V248" s="34" t="s">
        <v>153</v>
      </c>
      <c r="W248" s="34" t="s">
        <v>154</v>
      </c>
      <c r="X248" s="34" t="s">
        <v>179</v>
      </c>
      <c r="Y248" s="34" t="s">
        <v>1865</v>
      </c>
      <c r="Z248" s="34" t="s">
        <v>156</v>
      </c>
      <c r="AA248" s="34" t="s">
        <v>2672</v>
      </c>
      <c r="AB248" s="209">
        <f>('Cash Flow'!AB70)*$H$248*$J$248</f>
        <v>18867</v>
      </c>
      <c r="AC248" s="228">
        <f>('Cash Flow'!AC70)*$H$248*$J$248</f>
        <v>36177</v>
      </c>
      <c r="AD248" s="228">
        <f>('Cash Flow'!AD70)*$H$248*$J$248</f>
        <v>18961</v>
      </c>
      <c r="AE248" s="228">
        <f>('Cash Flow'!AE70)*$H$248*$J$248</f>
        <v>1143</v>
      </c>
      <c r="AF248" s="228">
        <f>('Cash Flow'!AF70)*$H$248*$J$248</f>
        <v>75148</v>
      </c>
      <c r="AG248" s="228">
        <f>('Cash Flow'!AG70)*$H$248*$J$248</f>
        <v>-4129</v>
      </c>
      <c r="AH248" s="228">
        <f>('Cash Flow'!AH70)*$H$248*$J$248</f>
        <v>-7317</v>
      </c>
      <c r="AI248" s="228">
        <f>('Cash Flow'!AI70)*$H$248*$J$248</f>
        <v>13554</v>
      </c>
      <c r="AJ248" s="228">
        <f>('Cash Flow'!AJ70)*$H$248*$J$248</f>
        <v>-3483</v>
      </c>
      <c r="AK248" s="228">
        <f>('Cash Flow'!AK70)*$H$248*$J$248</f>
        <v>-1375</v>
      </c>
      <c r="AL248" s="228">
        <f>('Cash Flow'!AL70)*$H$248*$J$248</f>
        <v>-24572</v>
      </c>
      <c r="AM248" s="228">
        <f>('Cash Flow'!AM70)*$H$248*$J$248</f>
        <v>21438</v>
      </c>
      <c r="AN248" s="228">
        <f>('Cash Flow'!AN70)*$H$248*$J$248</f>
        <v>30305</v>
      </c>
      <c r="AO248" s="228">
        <f>('Cash Flow'!AO70)*$H$248*$J$248</f>
        <v>9747</v>
      </c>
      <c r="AP248" s="228">
        <f>('Cash Flow'!AP70)*$H$248*$J$248</f>
        <v>36918</v>
      </c>
      <c r="AQ248" s="228">
        <f>('Cash Flow'!AQ70)*$H$248*$J$248</f>
        <v>1964</v>
      </c>
      <c r="AR248" s="228">
        <f>('Cash Flow'!AR70)*$H$248*$J$248</f>
        <v>3332</v>
      </c>
      <c r="AS248" s="228">
        <f>('Cash Flow'!AS70)*$H$248*$J$248</f>
        <v>63890</v>
      </c>
      <c r="AT248" s="228">
        <f>('Cash Flow'!AT70)*$H$248*$J$248</f>
        <v>-12851</v>
      </c>
      <c r="AU248" s="228">
        <f>('Cash Flow'!AU70)*$H$248*$J$248</f>
        <v>56335</v>
      </c>
      <c r="AV248" s="228">
        <f>('Cash Flow'!AV70)*$H$248*$J$248</f>
        <v>-28489</v>
      </c>
      <c r="AW248" s="228">
        <f>('Cash Flow'!AW70)*$H$248*$J$248</f>
        <v>-1984</v>
      </c>
      <c r="AX248" s="228">
        <f>('Cash Flow'!AX70)*$H$248*$J$248</f>
        <v>24862</v>
      </c>
      <c r="AY248" s="228">
        <f>('Cash Flow'!AY70)*$H$248*$J$248</f>
        <v>1379</v>
      </c>
      <c r="AZ248" s="228">
        <f>('Cash Flow'!AZ70)*$H$248*$J$248</f>
        <v>-4232</v>
      </c>
      <c r="BA248" s="228">
        <f>('Cash Flow'!BA70)*$H$248*$J$248</f>
        <v>18867</v>
      </c>
      <c r="BB248" s="228">
        <f>('Cash Flow'!BB70)*$H$248*$J$248</f>
        <v>55044</v>
      </c>
      <c r="BC248" s="228">
        <f>('Cash Flow'!BC70)*$H$248*$J$248</f>
        <v>74005</v>
      </c>
      <c r="BD248" s="228">
        <f>('Cash Flow'!BD70)*$H$248*$J$248</f>
        <v>75148</v>
      </c>
      <c r="BE248" s="228">
        <f>('Cash Flow'!BE70)*$H$248*$J$248</f>
        <v>-4129</v>
      </c>
      <c r="BF248" s="228">
        <f>('Cash Flow'!BF70)*$H$248*$J$248</f>
        <v>-11446</v>
      </c>
      <c r="BG248" s="228">
        <f>('Cash Flow'!BG70)*$H$248*$J$248</f>
        <v>2108</v>
      </c>
      <c r="BH248" s="228">
        <f>('Cash Flow'!BH70)*$H$248*$J$248</f>
        <v>-1375</v>
      </c>
      <c r="BI248" s="228">
        <f>('Cash Flow'!BI70)*$H$248*$J$248</f>
        <v>-24572</v>
      </c>
      <c r="BJ248" s="228">
        <f>('Cash Flow'!BJ70)*$H$248*$J$248</f>
        <v>-3134</v>
      </c>
      <c r="BK248" s="228">
        <f>('Cash Flow'!BK70)*$H$248*$J$248</f>
        <v>27171</v>
      </c>
      <c r="BL248" s="228">
        <f>('Cash Flow'!BL70)*$H$248*$J$248</f>
        <v>36918</v>
      </c>
      <c r="BM248" s="228">
        <f>('Cash Flow'!BM70)*$H$248*$J$248</f>
        <v>1964</v>
      </c>
      <c r="BN248" s="228">
        <f>('Cash Flow'!BN70)*$H$248*$J$248</f>
        <v>5296</v>
      </c>
      <c r="BO248" s="228">
        <f>('Cash Flow'!BO70)*$H$248*$J$248</f>
        <v>69186</v>
      </c>
      <c r="BP248" s="228">
        <f>('Cash Flow'!BP70)*$H$248*$J$248</f>
        <v>56335</v>
      </c>
      <c r="BQ248" s="228">
        <f>('Cash Flow'!BQ70)*$H$248*$J$248</f>
        <v>-28489</v>
      </c>
      <c r="BR248" s="228">
        <f>('Cash Flow'!BR70)*$H$248*$J$248</f>
        <v>-30473</v>
      </c>
      <c r="BS248" s="228">
        <f>('Cash Flow'!BS70)*$H$248*$J$248</f>
        <v>-5611</v>
      </c>
      <c r="BT248" s="228">
        <f>('Cash Flow'!BT70)*$H$248*$J$248</f>
        <v>-4232</v>
      </c>
      <c r="BU248" s="228">
        <f>('Cash Flow'!BU70)*$H$248*$J$248</f>
        <v>0</v>
      </c>
      <c r="BV248" s="228">
        <f>('Cash Flow'!BV70)*$H$248*$J$248</f>
        <v>0</v>
      </c>
      <c r="BW248" s="1"/>
      <c r="BX248" s="1"/>
      <c r="BY248" s="1"/>
      <c r="BZ248" s="1"/>
      <c r="CA248" s="1"/>
      <c r="CB248" s="1"/>
      <c r="CC248" s="1"/>
      <c r="CD248" s="1"/>
    </row>
    <row r="249" spans="1:82" s="33" customFormat="1" ht="15" customHeight="1">
      <c r="A249" s="34" t="s">
        <v>2745</v>
      </c>
      <c r="B249" s="34"/>
      <c r="C249" s="34"/>
      <c r="D249" s="34"/>
      <c r="E249" s="34">
        <v>1</v>
      </c>
      <c r="F249" s="34"/>
      <c r="G249" s="34"/>
      <c r="H249" s="34">
        <v>1</v>
      </c>
      <c r="I249" s="34"/>
      <c r="J249" s="34">
        <v>1</v>
      </c>
      <c r="K249" s="34"/>
      <c r="L249" s="34">
        <v>82</v>
      </c>
      <c r="M249" s="34"/>
      <c r="N249" s="34" t="s">
        <v>2678</v>
      </c>
      <c r="O249" s="34" t="s">
        <v>2746</v>
      </c>
      <c r="P249" s="34"/>
      <c r="Q249" s="34"/>
      <c r="R249" s="34">
        <v>3</v>
      </c>
      <c r="S249" s="34"/>
      <c r="T249" s="34"/>
      <c r="U249" s="34">
        <v>8</v>
      </c>
      <c r="V249" s="34" t="s">
        <v>153</v>
      </c>
      <c r="W249" s="34" t="s">
        <v>387</v>
      </c>
      <c r="X249" s="34" t="s">
        <v>179</v>
      </c>
      <c r="Y249" s="34" t="s">
        <v>1865</v>
      </c>
      <c r="Z249" s="34" t="s">
        <v>156</v>
      </c>
      <c r="AA249" s="34" t="s">
        <v>2680</v>
      </c>
      <c r="AB249" s="209">
        <f>('Cash Flow'!AB72)*$H$249*$J$249</f>
        <v>51912</v>
      </c>
      <c r="AC249" s="228">
        <f>('Cash Flow'!AC72)*$H$249*$J$249</f>
        <v>88089</v>
      </c>
      <c r="AD249" s="228">
        <f>('Cash Flow'!AD72)*$H$249*$J$249</f>
        <v>107050</v>
      </c>
      <c r="AE249" s="228">
        <f>('Cash Flow'!AE72)*$H$249*$J$249</f>
        <v>108193</v>
      </c>
      <c r="AF249" s="228">
        <f>('Cash Flow'!AF72)*$H$249*$J$249</f>
        <v>108193</v>
      </c>
      <c r="AG249" s="228">
        <f>('Cash Flow'!AG72)*$H$249*$J$249</f>
        <v>104064</v>
      </c>
      <c r="AH249" s="228">
        <f>('Cash Flow'!AH72)*$H$249*$J$249</f>
        <v>96747</v>
      </c>
      <c r="AI249" s="228">
        <f>('Cash Flow'!AI72)*$H$249*$J$249</f>
        <v>110301</v>
      </c>
      <c r="AJ249" s="228">
        <f>('Cash Flow'!AJ72)*$H$249*$J$249</f>
        <v>106818</v>
      </c>
      <c r="AK249" s="228">
        <f>('Cash Flow'!AK72)*$H$249*$J$249</f>
        <v>106818</v>
      </c>
      <c r="AL249" s="228">
        <f>('Cash Flow'!AL72)*$H$249*$J$249</f>
        <v>82246</v>
      </c>
      <c r="AM249" s="228">
        <f>('Cash Flow'!AM72)*$H$249*$J$249</f>
        <v>103684</v>
      </c>
      <c r="AN249" s="228">
        <f>('Cash Flow'!AN72)*$H$249*$J$249</f>
        <v>133989</v>
      </c>
      <c r="AO249" s="228">
        <f>('Cash Flow'!AO72)*$H$249*$J$249</f>
        <v>143736</v>
      </c>
      <c r="AP249" s="228">
        <f>('Cash Flow'!AP72)*$H$249*$J$249</f>
        <v>143736</v>
      </c>
      <c r="AQ249" s="228">
        <f>('Cash Flow'!AQ72)*$H$249*$J$249</f>
        <v>148355</v>
      </c>
      <c r="AR249" s="228">
        <f>('Cash Flow'!AR72)*$H$249*$J$249</f>
        <v>151687</v>
      </c>
      <c r="AS249" s="228">
        <f>('Cash Flow'!AS72)*$H$249*$J$249</f>
        <v>215577</v>
      </c>
      <c r="AT249" s="228">
        <f>('Cash Flow'!AT72)*$H$249*$J$249</f>
        <v>202726</v>
      </c>
      <c r="AU249" s="228">
        <f>('Cash Flow'!AU72)*$H$249*$J$249</f>
        <v>202726</v>
      </c>
      <c r="AV249" s="228">
        <f>('Cash Flow'!AV72)*$H$249*$J$249</f>
        <v>174237</v>
      </c>
      <c r="AW249" s="228">
        <f>('Cash Flow'!AW72)*$H$249*$J$249</f>
        <v>172253</v>
      </c>
      <c r="AX249" s="228">
        <f>('Cash Flow'!AX72)*$H$249*$J$249</f>
        <v>197115</v>
      </c>
      <c r="AY249" s="228">
        <f>('Cash Flow'!AY72)*$H$249*$J$249</f>
        <v>198494</v>
      </c>
      <c r="AZ249" s="228">
        <f>('Cash Flow'!AZ72)*$H$249*$J$249</f>
        <v>198494</v>
      </c>
      <c r="BA249" s="228">
        <f>('Cash Flow'!BA72)*$H$249*$J$249</f>
        <v>51912</v>
      </c>
      <c r="BB249" s="228">
        <f>('Cash Flow'!BB72)*$H$249*$J$249</f>
        <v>88089</v>
      </c>
      <c r="BC249" s="228">
        <f>('Cash Flow'!BC72)*$H$249*$J$249</f>
        <v>107050</v>
      </c>
      <c r="BD249" s="228">
        <f>('Cash Flow'!BD72)*$H$249*$J$249</f>
        <v>108193</v>
      </c>
      <c r="BE249" s="228">
        <f>('Cash Flow'!BE72)*$H$249*$J$249</f>
        <v>104064</v>
      </c>
      <c r="BF249" s="228">
        <f>('Cash Flow'!BF72)*$H$249*$J$249</f>
        <v>96747</v>
      </c>
      <c r="BG249" s="228">
        <f>('Cash Flow'!BG72)*$H$249*$J$249</f>
        <v>110301</v>
      </c>
      <c r="BH249" s="228">
        <f>('Cash Flow'!BH72)*$H$249*$J$249</f>
        <v>106818</v>
      </c>
      <c r="BI249" s="228">
        <f>('Cash Flow'!BI72)*$H$249*$J$249</f>
        <v>82246</v>
      </c>
      <c r="BJ249" s="228">
        <f>('Cash Flow'!BJ72)*$H$249*$J$249</f>
        <v>103684</v>
      </c>
      <c r="BK249" s="228">
        <f>('Cash Flow'!BK72)*$H$249*$J$249</f>
        <v>133989</v>
      </c>
      <c r="BL249" s="228">
        <f>('Cash Flow'!BL72)*$H$249*$J$249</f>
        <v>143736</v>
      </c>
      <c r="BM249" s="228">
        <f>('Cash Flow'!BM72)*$H$249*$J$249</f>
        <v>148355</v>
      </c>
      <c r="BN249" s="228">
        <f>('Cash Flow'!BN72)*$H$249*$J$249</f>
        <v>151687</v>
      </c>
      <c r="BO249" s="228">
        <f>('Cash Flow'!BO72)*$H$249*$J$249</f>
        <v>215577</v>
      </c>
      <c r="BP249" s="228">
        <f>('Cash Flow'!BP72)*$H$249*$J$249</f>
        <v>202726</v>
      </c>
      <c r="BQ249" s="228">
        <f>('Cash Flow'!BQ72)*$H$249*$J$249</f>
        <v>174237</v>
      </c>
      <c r="BR249" s="228">
        <f>('Cash Flow'!BR72)*$H$249*$J$249</f>
        <v>172253</v>
      </c>
      <c r="BS249" s="228">
        <f>('Cash Flow'!BS72)*$H$249*$J$249</f>
        <v>197115</v>
      </c>
      <c r="BT249" s="228">
        <f>('Cash Flow'!BT72)*$H$249*$J$249</f>
        <v>198494</v>
      </c>
      <c r="BU249" s="228">
        <f>('Cash Flow'!BU72)*$H$249*$J$249</f>
        <v>0</v>
      </c>
      <c r="BV249" s="228">
        <f>('Cash Flow'!BV72)*$H$249*$J$249</f>
        <v>0</v>
      </c>
      <c r="BW249" s="1"/>
      <c r="BX249" s="1"/>
      <c r="BY249" s="1"/>
      <c r="BZ249" s="1"/>
      <c r="CA249" s="1"/>
      <c r="CB249" s="1"/>
      <c r="CC249" s="1"/>
      <c r="CD249" s="1"/>
    </row>
    <row r="250" spans="1:82" s="33" customFormat="1" ht="15" customHeight="1">
      <c r="A250" s="34" t="s">
        <v>2747</v>
      </c>
      <c r="B250" s="34"/>
      <c r="C250" s="34"/>
      <c r="D250" s="34"/>
      <c r="E250" s="34">
        <v>1</v>
      </c>
      <c r="F250" s="34"/>
      <c r="G250" s="34"/>
      <c r="H250" s="34"/>
      <c r="I250" s="34"/>
      <c r="J250" s="34"/>
      <c r="K250" s="34"/>
      <c r="L250" s="34"/>
      <c r="M250" s="34"/>
      <c r="N250" s="34"/>
      <c r="O250" s="34" t="s">
        <v>2748</v>
      </c>
      <c r="P250" s="34"/>
      <c r="Q250" s="34"/>
      <c r="R250" s="34"/>
      <c r="S250" s="34"/>
      <c r="T250" s="34"/>
      <c r="U250" s="34">
        <v>19</v>
      </c>
      <c r="V250" s="34"/>
      <c r="W250" s="34"/>
      <c r="X250" s="34"/>
      <c r="Y250" s="34"/>
      <c r="Z250" s="34"/>
      <c r="AA250" s="34"/>
      <c r="AB250" s="230"/>
      <c r="AC250" s="230"/>
      <c r="AD250" s="230"/>
      <c r="AE250" s="230"/>
      <c r="AF250" s="230"/>
      <c r="AG250" s="231"/>
      <c r="AH250" s="231"/>
      <c r="AI250" s="231"/>
      <c r="AJ250" s="231"/>
      <c r="AK250" s="231"/>
      <c r="AL250" s="231"/>
      <c r="AM250" s="231"/>
      <c r="AN250" s="231"/>
      <c r="AO250" s="231"/>
      <c r="AP250" s="231"/>
      <c r="AQ250" s="231"/>
      <c r="AR250" s="231"/>
      <c r="AS250" s="231"/>
      <c r="AT250" s="231"/>
      <c r="AU250" s="231"/>
      <c r="AV250" s="231"/>
      <c r="AW250" s="231"/>
      <c r="AX250" s="231"/>
      <c r="AY250" s="231"/>
      <c r="AZ250" s="231"/>
      <c r="BA250" s="230"/>
      <c r="BB250" s="231"/>
      <c r="BC250" s="231"/>
      <c r="BD250" s="231"/>
      <c r="BE250" s="231"/>
      <c r="BF250" s="231"/>
      <c r="BG250" s="231"/>
      <c r="BH250" s="231"/>
      <c r="BI250" s="231"/>
      <c r="BJ250" s="231"/>
      <c r="BK250" s="231"/>
      <c r="BL250" s="231"/>
      <c r="BM250" s="231"/>
      <c r="BN250" s="231"/>
      <c r="BO250" s="231"/>
      <c r="BP250" s="231"/>
      <c r="BQ250" s="231"/>
      <c r="BR250" s="231"/>
      <c r="BS250" s="231"/>
      <c r="BT250" s="231"/>
      <c r="BU250" s="40"/>
      <c r="BV250" s="40"/>
      <c r="BW250" s="38"/>
      <c r="BX250" s="38"/>
      <c r="BY250" s="38"/>
      <c r="BZ250" s="38"/>
      <c r="CA250" s="38"/>
      <c r="CB250" s="38"/>
      <c r="CC250" s="38"/>
      <c r="CD250" s="38"/>
    </row>
    <row r="251" spans="1:82" s="33" customFormat="1" ht="15" customHeight="1">
      <c r="A251" s="39" t="s">
        <v>2749</v>
      </c>
      <c r="B251" s="39"/>
      <c r="C251" s="39"/>
      <c r="D251" s="39"/>
      <c r="E251" s="39">
        <v>1</v>
      </c>
      <c r="F251" s="39"/>
      <c r="G251" s="39"/>
      <c r="H251" s="39"/>
      <c r="I251" s="39"/>
      <c r="J251" s="39"/>
      <c r="K251" s="39"/>
      <c r="L251" s="39"/>
      <c r="M251" s="39"/>
      <c r="N251" s="39"/>
      <c r="O251" s="39" t="s">
        <v>2750</v>
      </c>
      <c r="P251" s="39"/>
      <c r="Q251" s="39"/>
      <c r="R251" s="39"/>
      <c r="S251" s="39"/>
      <c r="T251" s="39"/>
      <c r="U251" s="39">
        <v>19</v>
      </c>
      <c r="V251" s="39" t="s">
        <v>149</v>
      </c>
      <c r="W251" s="39"/>
      <c r="X251" s="39"/>
      <c r="Y251" s="39"/>
      <c r="Z251" s="39"/>
      <c r="AA251" s="39" t="s">
        <v>2751</v>
      </c>
      <c r="AB251" s="232"/>
      <c r="AC251" s="232"/>
      <c r="AD251" s="232"/>
      <c r="AE251" s="232"/>
      <c r="AF251" s="232"/>
      <c r="AG251" s="233"/>
      <c r="AH251" s="233"/>
      <c r="AI251" s="233"/>
      <c r="AJ251" s="233"/>
      <c r="AK251" s="233"/>
      <c r="AL251" s="233"/>
      <c r="AM251" s="233"/>
      <c r="AN251" s="233"/>
      <c r="AO251" s="233"/>
      <c r="AP251" s="233"/>
      <c r="AQ251" s="233"/>
      <c r="AR251" s="233"/>
      <c r="AS251" s="233"/>
      <c r="AT251" s="233"/>
      <c r="AU251" s="233"/>
      <c r="AV251" s="233"/>
      <c r="AW251" s="233"/>
      <c r="AX251" s="233"/>
      <c r="AY251" s="233"/>
      <c r="AZ251" s="233"/>
      <c r="BA251" s="232"/>
      <c r="BB251" s="233"/>
      <c r="BC251" s="233"/>
      <c r="BD251" s="233"/>
      <c r="BE251" s="233"/>
      <c r="BF251" s="233"/>
      <c r="BG251" s="233"/>
      <c r="BH251" s="233"/>
      <c r="BI251" s="233"/>
      <c r="BJ251" s="233"/>
      <c r="BK251" s="233"/>
      <c r="BL251" s="233"/>
      <c r="BM251" s="233"/>
      <c r="BN251" s="233"/>
      <c r="BO251" s="233"/>
      <c r="BP251" s="233"/>
      <c r="BQ251" s="233"/>
      <c r="BR251" s="233"/>
      <c r="BS251" s="233"/>
      <c r="BT251" s="233"/>
      <c r="BU251" s="105"/>
      <c r="BV251" s="105"/>
      <c r="BW251" s="38"/>
      <c r="BX251" s="38"/>
      <c r="BY251" s="38"/>
      <c r="BZ251" s="38"/>
      <c r="CA251" s="38"/>
      <c r="CB251" s="38"/>
      <c r="CC251" s="38"/>
      <c r="CD251" s="38"/>
    </row>
    <row r="252" spans="1:82" s="33" customFormat="1" ht="15" customHeight="1">
      <c r="A252" s="39" t="s">
        <v>2752</v>
      </c>
      <c r="B252" s="39"/>
      <c r="C252" s="39"/>
      <c r="D252" s="39"/>
      <c r="E252" s="39">
        <v>1</v>
      </c>
      <c r="F252" s="39"/>
      <c r="G252" s="39"/>
      <c r="H252" s="39"/>
      <c r="I252" s="39"/>
      <c r="J252" s="39"/>
      <c r="K252" s="39"/>
      <c r="L252" s="39">
        <v>160</v>
      </c>
      <c r="M252" s="39"/>
      <c r="N252" s="39" t="s">
        <v>1863</v>
      </c>
      <c r="O252" s="39" t="s">
        <v>2753</v>
      </c>
      <c r="P252" s="39"/>
      <c r="Q252" s="39"/>
      <c r="R252" s="39">
        <v>2</v>
      </c>
      <c r="S252" s="39"/>
      <c r="T252" s="39"/>
      <c r="U252" s="39">
        <v>19</v>
      </c>
      <c r="V252" s="39" t="s">
        <v>149</v>
      </c>
      <c r="W252" s="39"/>
      <c r="X252" s="39"/>
      <c r="Y252" s="39" t="s">
        <v>1865</v>
      </c>
      <c r="Z252" s="39"/>
      <c r="AA252" s="39" t="s">
        <v>1866</v>
      </c>
      <c r="AB252" s="232"/>
      <c r="AC252" s="232"/>
      <c r="AD252" s="232"/>
      <c r="AE252" s="232"/>
      <c r="AF252" s="232"/>
      <c r="AG252" s="233"/>
      <c r="AH252" s="233"/>
      <c r="AI252" s="233"/>
      <c r="AJ252" s="233"/>
      <c r="AK252" s="233"/>
      <c r="AL252" s="233"/>
      <c r="AM252" s="233"/>
      <c r="AN252" s="233"/>
      <c r="AO252" s="233"/>
      <c r="AP252" s="233"/>
      <c r="AQ252" s="233"/>
      <c r="AR252" s="233"/>
      <c r="AS252" s="233"/>
      <c r="AT252" s="233"/>
      <c r="AU252" s="233"/>
      <c r="AV252" s="233"/>
      <c r="AW252" s="233"/>
      <c r="AX252" s="233"/>
      <c r="AY252" s="233"/>
      <c r="AZ252" s="233"/>
      <c r="BA252" s="232"/>
      <c r="BB252" s="233"/>
      <c r="BC252" s="233"/>
      <c r="BD252" s="233"/>
      <c r="BE252" s="233"/>
      <c r="BF252" s="233"/>
      <c r="BG252" s="233"/>
      <c r="BH252" s="233"/>
      <c r="BI252" s="233"/>
      <c r="BJ252" s="233"/>
      <c r="BK252" s="233"/>
      <c r="BL252" s="233"/>
      <c r="BM252" s="233"/>
      <c r="BN252" s="233"/>
      <c r="BO252" s="233"/>
      <c r="BP252" s="233"/>
      <c r="BQ252" s="233"/>
      <c r="BR252" s="233"/>
      <c r="BS252" s="233"/>
      <c r="BT252" s="233"/>
      <c r="BU252" s="105"/>
      <c r="BV252" s="105"/>
      <c r="BW252" s="38"/>
      <c r="BX252" s="38"/>
      <c r="BY252" s="38"/>
      <c r="BZ252" s="38"/>
      <c r="CA252" s="38"/>
      <c r="CB252" s="38"/>
      <c r="CC252" s="38"/>
      <c r="CD252" s="38"/>
    </row>
    <row r="253" spans="1:82" s="33" customFormat="1" ht="15" customHeight="1" outlineLevel="1">
      <c r="A253" s="34" t="s">
        <v>2754</v>
      </c>
      <c r="B253" s="34"/>
      <c r="C253" s="34"/>
      <c r="D253" s="34"/>
      <c r="E253" s="34">
        <v>1</v>
      </c>
      <c r="F253" s="34"/>
      <c r="G253" s="34"/>
      <c r="H253" s="34"/>
      <c r="I253" s="34"/>
      <c r="J253" s="34">
        <v>1</v>
      </c>
      <c r="K253" s="34"/>
      <c r="L253" s="34">
        <v>175</v>
      </c>
      <c r="M253" s="34"/>
      <c r="N253" s="34" t="s">
        <v>1895</v>
      </c>
      <c r="O253" s="34" t="s">
        <v>2755</v>
      </c>
      <c r="P253" s="34"/>
      <c r="Q253" s="34"/>
      <c r="R253" s="34">
        <v>2</v>
      </c>
      <c r="S253" s="34"/>
      <c r="T253" s="34"/>
      <c r="U253" s="34">
        <v>19</v>
      </c>
      <c r="V253" s="34" t="s">
        <v>153</v>
      </c>
      <c r="W253" s="34" t="s">
        <v>154</v>
      </c>
      <c r="X253" s="34" t="s">
        <v>179</v>
      </c>
      <c r="Y253" s="34" t="s">
        <v>1865</v>
      </c>
      <c r="Z253" s="34" t="s">
        <v>156</v>
      </c>
      <c r="AA253" s="34" t="s">
        <v>1897</v>
      </c>
      <c r="AB253" s="230">
        <f t="shared" ref="AB253:BV253" si="42">AB19-AB229</f>
        <v>0</v>
      </c>
      <c r="AC253" s="231">
        <f t="shared" si="42"/>
        <v>0</v>
      </c>
      <c r="AD253" s="231">
        <f t="shared" si="42"/>
        <v>0</v>
      </c>
      <c r="AE253" s="231">
        <f t="shared" si="42"/>
        <v>0</v>
      </c>
      <c r="AF253" s="231">
        <f t="shared" si="42"/>
        <v>0</v>
      </c>
      <c r="AG253" s="231">
        <f t="shared" si="42"/>
        <v>0</v>
      </c>
      <c r="AH253" s="231">
        <f t="shared" si="42"/>
        <v>0</v>
      </c>
      <c r="AI253" s="231">
        <f t="shared" si="42"/>
        <v>0</v>
      </c>
      <c r="AJ253" s="231">
        <f t="shared" si="42"/>
        <v>0</v>
      </c>
      <c r="AK253" s="231">
        <f t="shared" si="42"/>
        <v>0</v>
      </c>
      <c r="AL253" s="231">
        <f t="shared" si="42"/>
        <v>0</v>
      </c>
      <c r="AM253" s="231">
        <f t="shared" si="42"/>
        <v>0</v>
      </c>
      <c r="AN253" s="231">
        <f t="shared" si="42"/>
        <v>0</v>
      </c>
      <c r="AO253" s="231">
        <f t="shared" si="42"/>
        <v>0</v>
      </c>
      <c r="AP253" s="231">
        <f t="shared" si="42"/>
        <v>0</v>
      </c>
      <c r="AQ253" s="231">
        <f t="shared" si="42"/>
        <v>0</v>
      </c>
      <c r="AR253" s="231">
        <f t="shared" si="42"/>
        <v>0</v>
      </c>
      <c r="AS253" s="231">
        <f t="shared" si="42"/>
        <v>0</v>
      </c>
      <c r="AT253" s="231">
        <f t="shared" si="42"/>
        <v>0</v>
      </c>
      <c r="AU253" s="231">
        <f t="shared" si="42"/>
        <v>0</v>
      </c>
      <c r="AV253" s="231">
        <f t="shared" si="42"/>
        <v>0</v>
      </c>
      <c r="AW253" s="231">
        <f t="shared" si="42"/>
        <v>0</v>
      </c>
      <c r="AX253" s="231">
        <f t="shared" si="42"/>
        <v>0</v>
      </c>
      <c r="AY253" s="231" t="e">
        <f t="shared" si="42"/>
        <v>#REF!</v>
      </c>
      <c r="AZ253" s="231">
        <f t="shared" si="42"/>
        <v>0</v>
      </c>
      <c r="BA253" s="231">
        <f t="shared" si="42"/>
        <v>0</v>
      </c>
      <c r="BB253" s="231">
        <f t="shared" si="42"/>
        <v>0</v>
      </c>
      <c r="BC253" s="231">
        <f t="shared" si="42"/>
        <v>0</v>
      </c>
      <c r="BD253" s="231">
        <f t="shared" si="42"/>
        <v>0</v>
      </c>
      <c r="BE253" s="231">
        <f t="shared" si="42"/>
        <v>0</v>
      </c>
      <c r="BF253" s="231">
        <f t="shared" si="42"/>
        <v>0</v>
      </c>
      <c r="BG253" s="231">
        <f t="shared" si="42"/>
        <v>0</v>
      </c>
      <c r="BH253" s="231">
        <f t="shared" si="42"/>
        <v>0</v>
      </c>
      <c r="BI253" s="231">
        <f t="shared" si="42"/>
        <v>0</v>
      </c>
      <c r="BJ253" s="231">
        <f t="shared" si="42"/>
        <v>0</v>
      </c>
      <c r="BK253" s="231">
        <f t="shared" si="42"/>
        <v>0</v>
      </c>
      <c r="BL253" s="231">
        <f t="shared" si="42"/>
        <v>0</v>
      </c>
      <c r="BM253" s="231">
        <f t="shared" si="42"/>
        <v>0</v>
      </c>
      <c r="BN253" s="231">
        <f t="shared" si="42"/>
        <v>0</v>
      </c>
      <c r="BO253" s="231">
        <f t="shared" si="42"/>
        <v>0</v>
      </c>
      <c r="BP253" s="231">
        <f t="shared" si="42"/>
        <v>0</v>
      </c>
      <c r="BQ253" s="231">
        <f t="shared" si="42"/>
        <v>0</v>
      </c>
      <c r="BR253" s="231">
        <f t="shared" si="42"/>
        <v>0</v>
      </c>
      <c r="BS253" s="231">
        <f t="shared" si="42"/>
        <v>0</v>
      </c>
      <c r="BT253" s="231">
        <f t="shared" si="42"/>
        <v>0</v>
      </c>
      <c r="BU253" s="231">
        <f t="shared" si="42"/>
        <v>0</v>
      </c>
      <c r="BV253" s="231">
        <f t="shared" si="42"/>
        <v>0</v>
      </c>
      <c r="BW253" s="38"/>
      <c r="BX253" s="38"/>
      <c r="BY253" s="38"/>
      <c r="BZ253" s="38"/>
      <c r="CA253" s="38"/>
      <c r="CB253" s="38"/>
      <c r="CC253" s="38"/>
      <c r="CD253" s="38"/>
    </row>
    <row r="254" spans="1:82" s="33" customFormat="1" ht="15" customHeight="1" outlineLevel="1">
      <c r="A254" s="34" t="s">
        <v>2756</v>
      </c>
      <c r="B254" s="34"/>
      <c r="C254" s="34"/>
      <c r="D254" s="34"/>
      <c r="E254" s="34">
        <v>1</v>
      </c>
      <c r="F254" s="34"/>
      <c r="G254" s="34"/>
      <c r="H254" s="34"/>
      <c r="I254" s="34"/>
      <c r="J254" s="34">
        <v>1</v>
      </c>
      <c r="K254" s="34"/>
      <c r="L254" s="34">
        <v>169</v>
      </c>
      <c r="M254" s="34"/>
      <c r="N254" s="34" t="s">
        <v>1947</v>
      </c>
      <c r="O254" s="34" t="s">
        <v>2757</v>
      </c>
      <c r="P254" s="34"/>
      <c r="Q254" s="34"/>
      <c r="R254" s="34">
        <v>2</v>
      </c>
      <c r="S254" s="34"/>
      <c r="T254" s="34"/>
      <c r="U254" s="34">
        <v>19</v>
      </c>
      <c r="V254" s="34" t="s">
        <v>153</v>
      </c>
      <c r="W254" s="34" t="s">
        <v>154</v>
      </c>
      <c r="X254" s="34" t="s">
        <v>179</v>
      </c>
      <c r="Y254" s="34" t="s">
        <v>1865</v>
      </c>
      <c r="Z254" s="34" t="s">
        <v>156</v>
      </c>
      <c r="AA254" s="34" t="s">
        <v>1949</v>
      </c>
      <c r="AB254" s="230">
        <f t="shared" ref="AB254:BV254" si="43">AB32-AB230</f>
        <v>0</v>
      </c>
      <c r="AC254" s="231">
        <f t="shared" si="43"/>
        <v>0</v>
      </c>
      <c r="AD254" s="231">
        <f t="shared" si="43"/>
        <v>0</v>
      </c>
      <c r="AE254" s="231">
        <f t="shared" si="43"/>
        <v>0</v>
      </c>
      <c r="AF254" s="231">
        <f t="shared" si="43"/>
        <v>0</v>
      </c>
      <c r="AG254" s="231">
        <f t="shared" si="43"/>
        <v>0</v>
      </c>
      <c r="AH254" s="231">
        <f t="shared" si="43"/>
        <v>0</v>
      </c>
      <c r="AI254" s="231">
        <f t="shared" si="43"/>
        <v>0</v>
      </c>
      <c r="AJ254" s="231">
        <f t="shared" si="43"/>
        <v>0</v>
      </c>
      <c r="AK254" s="231">
        <f t="shared" si="43"/>
        <v>0</v>
      </c>
      <c r="AL254" s="231">
        <f t="shared" si="43"/>
        <v>0</v>
      </c>
      <c r="AM254" s="231">
        <f t="shared" si="43"/>
        <v>0</v>
      </c>
      <c r="AN254" s="231">
        <f t="shared" si="43"/>
        <v>0</v>
      </c>
      <c r="AO254" s="231">
        <f t="shared" si="43"/>
        <v>0</v>
      </c>
      <c r="AP254" s="231">
        <f t="shared" si="43"/>
        <v>0</v>
      </c>
      <c r="AQ254" s="231">
        <f t="shared" si="43"/>
        <v>0</v>
      </c>
      <c r="AR254" s="231">
        <f t="shared" si="43"/>
        <v>0</v>
      </c>
      <c r="AS254" s="231">
        <f t="shared" si="43"/>
        <v>0</v>
      </c>
      <c r="AT254" s="231">
        <f t="shared" si="43"/>
        <v>0</v>
      </c>
      <c r="AU254" s="231">
        <f t="shared" si="43"/>
        <v>0</v>
      </c>
      <c r="AV254" s="231">
        <f t="shared" si="43"/>
        <v>0</v>
      </c>
      <c r="AW254" s="231">
        <f t="shared" si="43"/>
        <v>0</v>
      </c>
      <c r="AX254" s="231">
        <f t="shared" si="43"/>
        <v>0</v>
      </c>
      <c r="AY254" s="231">
        <f t="shared" si="43"/>
        <v>0</v>
      </c>
      <c r="AZ254" s="231">
        <f t="shared" si="43"/>
        <v>0</v>
      </c>
      <c r="BA254" s="231">
        <f t="shared" si="43"/>
        <v>0</v>
      </c>
      <c r="BB254" s="231">
        <f t="shared" si="43"/>
        <v>0</v>
      </c>
      <c r="BC254" s="231">
        <f t="shared" si="43"/>
        <v>0</v>
      </c>
      <c r="BD254" s="231">
        <f t="shared" si="43"/>
        <v>0</v>
      </c>
      <c r="BE254" s="231">
        <f t="shared" si="43"/>
        <v>0</v>
      </c>
      <c r="BF254" s="231">
        <f t="shared" si="43"/>
        <v>0</v>
      </c>
      <c r="BG254" s="231">
        <f t="shared" si="43"/>
        <v>0</v>
      </c>
      <c r="BH254" s="231">
        <f t="shared" si="43"/>
        <v>0</v>
      </c>
      <c r="BI254" s="231">
        <f t="shared" si="43"/>
        <v>0</v>
      </c>
      <c r="BJ254" s="231">
        <f t="shared" si="43"/>
        <v>0</v>
      </c>
      <c r="BK254" s="231">
        <f t="shared" si="43"/>
        <v>0</v>
      </c>
      <c r="BL254" s="231">
        <f t="shared" si="43"/>
        <v>0</v>
      </c>
      <c r="BM254" s="231">
        <f t="shared" si="43"/>
        <v>0</v>
      </c>
      <c r="BN254" s="231">
        <f t="shared" si="43"/>
        <v>0</v>
      </c>
      <c r="BO254" s="231">
        <f t="shared" si="43"/>
        <v>0</v>
      </c>
      <c r="BP254" s="231">
        <f t="shared" si="43"/>
        <v>0</v>
      </c>
      <c r="BQ254" s="231">
        <f t="shared" si="43"/>
        <v>0</v>
      </c>
      <c r="BR254" s="231">
        <f t="shared" si="43"/>
        <v>0</v>
      </c>
      <c r="BS254" s="231">
        <f t="shared" si="43"/>
        <v>0</v>
      </c>
      <c r="BT254" s="231">
        <f t="shared" si="43"/>
        <v>0</v>
      </c>
      <c r="BU254" s="231">
        <f t="shared" si="43"/>
        <v>0</v>
      </c>
      <c r="BV254" s="231">
        <f t="shared" si="43"/>
        <v>0</v>
      </c>
      <c r="BW254" s="38"/>
      <c r="BX254" s="38"/>
      <c r="BY254" s="38"/>
      <c r="BZ254" s="38"/>
      <c r="CA254" s="38"/>
      <c r="CB254" s="38"/>
      <c r="CC254" s="38"/>
      <c r="CD254" s="38"/>
    </row>
    <row r="255" spans="1:82" s="33" customFormat="1" ht="15" customHeight="1" outlineLevel="1">
      <c r="A255" s="34" t="s">
        <v>2758</v>
      </c>
      <c r="B255" s="34"/>
      <c r="C255" s="34"/>
      <c r="D255" s="34"/>
      <c r="E255" s="34">
        <v>1</v>
      </c>
      <c r="F255" s="34"/>
      <c r="G255" s="34"/>
      <c r="H255" s="34"/>
      <c r="I255" s="34"/>
      <c r="J255" s="34">
        <v>1</v>
      </c>
      <c r="K255" s="34"/>
      <c r="L255" s="34">
        <v>170</v>
      </c>
      <c r="M255" s="34"/>
      <c r="N255" s="34" t="s">
        <v>1951</v>
      </c>
      <c r="O255" s="34" t="s">
        <v>2759</v>
      </c>
      <c r="P255" s="34"/>
      <c r="Q255" s="34"/>
      <c r="R255" s="34">
        <v>2</v>
      </c>
      <c r="S255" s="34"/>
      <c r="T255" s="34"/>
      <c r="U255" s="34">
        <v>19</v>
      </c>
      <c r="V255" s="34" t="s">
        <v>153</v>
      </c>
      <c r="W255" s="34" t="s">
        <v>154</v>
      </c>
      <c r="X255" s="34" t="s">
        <v>179</v>
      </c>
      <c r="Y255" s="34" t="s">
        <v>1865</v>
      </c>
      <c r="Z255" s="34" t="s">
        <v>156</v>
      </c>
      <c r="AA255" s="34" t="s">
        <v>1953</v>
      </c>
      <c r="AB255" s="230">
        <f t="shared" ref="AB255:BV255" si="44">AB33-AB231</f>
        <v>0</v>
      </c>
      <c r="AC255" s="231">
        <f t="shared" si="44"/>
        <v>0</v>
      </c>
      <c r="AD255" s="231">
        <f t="shared" si="44"/>
        <v>0</v>
      </c>
      <c r="AE255" s="231">
        <f t="shared" si="44"/>
        <v>0</v>
      </c>
      <c r="AF255" s="231">
        <f t="shared" si="44"/>
        <v>0</v>
      </c>
      <c r="AG255" s="231">
        <f t="shared" si="44"/>
        <v>0</v>
      </c>
      <c r="AH255" s="231">
        <f t="shared" si="44"/>
        <v>0</v>
      </c>
      <c r="AI255" s="231">
        <f t="shared" si="44"/>
        <v>0</v>
      </c>
      <c r="AJ255" s="231">
        <f t="shared" si="44"/>
        <v>0</v>
      </c>
      <c r="AK255" s="231">
        <f t="shared" si="44"/>
        <v>0</v>
      </c>
      <c r="AL255" s="231">
        <f t="shared" si="44"/>
        <v>0</v>
      </c>
      <c r="AM255" s="231">
        <f t="shared" si="44"/>
        <v>0</v>
      </c>
      <c r="AN255" s="231">
        <f t="shared" si="44"/>
        <v>0</v>
      </c>
      <c r="AO255" s="231">
        <f t="shared" si="44"/>
        <v>0</v>
      </c>
      <c r="AP255" s="231">
        <f t="shared" si="44"/>
        <v>0</v>
      </c>
      <c r="AQ255" s="231">
        <f t="shared" si="44"/>
        <v>0</v>
      </c>
      <c r="AR255" s="231">
        <f t="shared" si="44"/>
        <v>0</v>
      </c>
      <c r="AS255" s="231">
        <f t="shared" si="44"/>
        <v>0</v>
      </c>
      <c r="AT255" s="231">
        <f t="shared" si="44"/>
        <v>0</v>
      </c>
      <c r="AU255" s="231">
        <f t="shared" si="44"/>
        <v>0</v>
      </c>
      <c r="AV255" s="231">
        <f t="shared" si="44"/>
        <v>0</v>
      </c>
      <c r="AW255" s="231">
        <f t="shared" si="44"/>
        <v>0</v>
      </c>
      <c r="AX255" s="231">
        <f t="shared" si="44"/>
        <v>0</v>
      </c>
      <c r="AY255" s="231" t="e">
        <f t="shared" si="44"/>
        <v>#REF!</v>
      </c>
      <c r="AZ255" s="231">
        <f t="shared" si="44"/>
        <v>0</v>
      </c>
      <c r="BA255" s="231">
        <f t="shared" si="44"/>
        <v>0</v>
      </c>
      <c r="BB255" s="231">
        <f t="shared" si="44"/>
        <v>0</v>
      </c>
      <c r="BC255" s="231">
        <f t="shared" si="44"/>
        <v>0</v>
      </c>
      <c r="BD255" s="231">
        <f t="shared" si="44"/>
        <v>0</v>
      </c>
      <c r="BE255" s="231">
        <f t="shared" si="44"/>
        <v>0</v>
      </c>
      <c r="BF255" s="231">
        <f t="shared" si="44"/>
        <v>0</v>
      </c>
      <c r="BG255" s="231">
        <f t="shared" si="44"/>
        <v>0</v>
      </c>
      <c r="BH255" s="231">
        <f t="shared" si="44"/>
        <v>0</v>
      </c>
      <c r="BI255" s="231">
        <f t="shared" si="44"/>
        <v>0</v>
      </c>
      <c r="BJ255" s="231">
        <f t="shared" si="44"/>
        <v>0</v>
      </c>
      <c r="BK255" s="231">
        <f t="shared" si="44"/>
        <v>0</v>
      </c>
      <c r="BL255" s="231">
        <f t="shared" si="44"/>
        <v>0</v>
      </c>
      <c r="BM255" s="231">
        <f t="shared" si="44"/>
        <v>0</v>
      </c>
      <c r="BN255" s="231">
        <f t="shared" si="44"/>
        <v>0</v>
      </c>
      <c r="BO255" s="231">
        <f t="shared" si="44"/>
        <v>0</v>
      </c>
      <c r="BP255" s="231">
        <f t="shared" si="44"/>
        <v>0</v>
      </c>
      <c r="BQ255" s="231">
        <f t="shared" si="44"/>
        <v>0</v>
      </c>
      <c r="BR255" s="231">
        <f t="shared" si="44"/>
        <v>0</v>
      </c>
      <c r="BS255" s="231">
        <f t="shared" si="44"/>
        <v>0</v>
      </c>
      <c r="BT255" s="231">
        <f t="shared" si="44"/>
        <v>0</v>
      </c>
      <c r="BU255" s="231">
        <f t="shared" si="44"/>
        <v>0</v>
      </c>
      <c r="BV255" s="231">
        <f t="shared" si="44"/>
        <v>0</v>
      </c>
      <c r="BW255" s="38"/>
      <c r="BX255" s="38"/>
      <c r="BY255" s="38"/>
      <c r="BZ255" s="38"/>
      <c r="CA255" s="38"/>
      <c r="CB255" s="38"/>
      <c r="CC255" s="38"/>
      <c r="CD255" s="38"/>
    </row>
    <row r="256" spans="1:82" s="33" customFormat="1" ht="15" customHeight="1" outlineLevel="1">
      <c r="A256" s="34" t="s">
        <v>2760</v>
      </c>
      <c r="B256" s="34"/>
      <c r="C256" s="34"/>
      <c r="D256" s="34"/>
      <c r="E256" s="34">
        <v>1</v>
      </c>
      <c r="F256" s="34"/>
      <c r="G256" s="34"/>
      <c r="H256" s="34"/>
      <c r="I256" s="34"/>
      <c r="J256" s="34">
        <v>1</v>
      </c>
      <c r="K256" s="34"/>
      <c r="L256" s="34">
        <v>168</v>
      </c>
      <c r="M256" s="34"/>
      <c r="N256" s="34" t="s">
        <v>1994</v>
      </c>
      <c r="O256" s="34" t="s">
        <v>2761</v>
      </c>
      <c r="P256" s="34"/>
      <c r="Q256" s="34"/>
      <c r="R256" s="34">
        <v>2</v>
      </c>
      <c r="S256" s="34"/>
      <c r="T256" s="34"/>
      <c r="U256" s="34">
        <v>19</v>
      </c>
      <c r="V256" s="34" t="s">
        <v>153</v>
      </c>
      <c r="W256" s="34" t="s">
        <v>154</v>
      </c>
      <c r="X256" s="34" t="s">
        <v>179</v>
      </c>
      <c r="Y256" s="34" t="s">
        <v>1865</v>
      </c>
      <c r="Z256" s="34" t="s">
        <v>156</v>
      </c>
      <c r="AA256" s="34" t="s">
        <v>1996</v>
      </c>
      <c r="AB256" s="230">
        <f t="shared" ref="AB256:BV256" si="45">AB44-AB232</f>
        <v>0</v>
      </c>
      <c r="AC256" s="231">
        <f t="shared" si="45"/>
        <v>0</v>
      </c>
      <c r="AD256" s="231">
        <f t="shared" si="45"/>
        <v>0</v>
      </c>
      <c r="AE256" s="231">
        <f t="shared" si="45"/>
        <v>0</v>
      </c>
      <c r="AF256" s="231">
        <f t="shared" si="45"/>
        <v>0</v>
      </c>
      <c r="AG256" s="231">
        <f t="shared" si="45"/>
        <v>0</v>
      </c>
      <c r="AH256" s="231">
        <f t="shared" si="45"/>
        <v>0</v>
      </c>
      <c r="AI256" s="231">
        <f t="shared" si="45"/>
        <v>0</v>
      </c>
      <c r="AJ256" s="231">
        <f t="shared" si="45"/>
        <v>0</v>
      </c>
      <c r="AK256" s="231">
        <f t="shared" si="45"/>
        <v>0</v>
      </c>
      <c r="AL256" s="231">
        <f t="shared" si="45"/>
        <v>0</v>
      </c>
      <c r="AM256" s="231">
        <f t="shared" si="45"/>
        <v>0</v>
      </c>
      <c r="AN256" s="231">
        <f t="shared" si="45"/>
        <v>0</v>
      </c>
      <c r="AO256" s="231">
        <f t="shared" si="45"/>
        <v>0</v>
      </c>
      <c r="AP256" s="231">
        <f t="shared" si="45"/>
        <v>0</v>
      </c>
      <c r="AQ256" s="231">
        <f t="shared" si="45"/>
        <v>0</v>
      </c>
      <c r="AR256" s="231">
        <f t="shared" si="45"/>
        <v>0</v>
      </c>
      <c r="AS256" s="231">
        <f t="shared" si="45"/>
        <v>0</v>
      </c>
      <c r="AT256" s="231">
        <f t="shared" si="45"/>
        <v>0</v>
      </c>
      <c r="AU256" s="231">
        <f t="shared" si="45"/>
        <v>0</v>
      </c>
      <c r="AV256" s="231">
        <f t="shared" si="45"/>
        <v>0</v>
      </c>
      <c r="AW256" s="231">
        <f t="shared" si="45"/>
        <v>0</v>
      </c>
      <c r="AX256" s="231">
        <f t="shared" si="45"/>
        <v>0</v>
      </c>
      <c r="AY256" s="231" t="e">
        <f t="shared" si="45"/>
        <v>#REF!</v>
      </c>
      <c r="AZ256" s="231">
        <f t="shared" si="45"/>
        <v>0</v>
      </c>
      <c r="BA256" s="231">
        <f t="shared" si="45"/>
        <v>0</v>
      </c>
      <c r="BB256" s="231">
        <f t="shared" si="45"/>
        <v>0</v>
      </c>
      <c r="BC256" s="231">
        <f t="shared" si="45"/>
        <v>0</v>
      </c>
      <c r="BD256" s="231">
        <f t="shared" si="45"/>
        <v>0</v>
      </c>
      <c r="BE256" s="231">
        <f t="shared" si="45"/>
        <v>0</v>
      </c>
      <c r="BF256" s="231">
        <f t="shared" si="45"/>
        <v>0</v>
      </c>
      <c r="BG256" s="231">
        <f t="shared" si="45"/>
        <v>0</v>
      </c>
      <c r="BH256" s="231">
        <f t="shared" si="45"/>
        <v>0</v>
      </c>
      <c r="BI256" s="231">
        <f t="shared" si="45"/>
        <v>0</v>
      </c>
      <c r="BJ256" s="231">
        <f t="shared" si="45"/>
        <v>0</v>
      </c>
      <c r="BK256" s="231">
        <f t="shared" si="45"/>
        <v>0</v>
      </c>
      <c r="BL256" s="231">
        <f t="shared" si="45"/>
        <v>0</v>
      </c>
      <c r="BM256" s="231">
        <f t="shared" si="45"/>
        <v>0</v>
      </c>
      <c r="BN256" s="231">
        <f t="shared" si="45"/>
        <v>0</v>
      </c>
      <c r="BO256" s="231">
        <f t="shared" si="45"/>
        <v>0</v>
      </c>
      <c r="BP256" s="231">
        <f t="shared" si="45"/>
        <v>0</v>
      </c>
      <c r="BQ256" s="231">
        <f t="shared" si="45"/>
        <v>0</v>
      </c>
      <c r="BR256" s="231">
        <f t="shared" si="45"/>
        <v>0</v>
      </c>
      <c r="BS256" s="231">
        <f t="shared" si="45"/>
        <v>0</v>
      </c>
      <c r="BT256" s="231">
        <f t="shared" si="45"/>
        <v>0</v>
      </c>
      <c r="BU256" s="231">
        <f t="shared" si="45"/>
        <v>0</v>
      </c>
      <c r="BV256" s="231">
        <f t="shared" si="45"/>
        <v>0</v>
      </c>
      <c r="BW256" s="38"/>
      <c r="BX256" s="38"/>
      <c r="BY256" s="38"/>
      <c r="BZ256" s="38"/>
      <c r="CA256" s="38"/>
      <c r="CB256" s="38"/>
      <c r="CC256" s="38"/>
      <c r="CD256" s="38"/>
    </row>
    <row r="257" spans="1:82" s="33" customFormat="1" ht="15" customHeight="1" outlineLevel="1">
      <c r="A257" s="34" t="s">
        <v>2762</v>
      </c>
      <c r="B257" s="34"/>
      <c r="C257" s="34"/>
      <c r="D257" s="34"/>
      <c r="E257" s="34">
        <v>1</v>
      </c>
      <c r="F257" s="34"/>
      <c r="G257" s="34"/>
      <c r="H257" s="34"/>
      <c r="I257" s="34"/>
      <c r="J257" s="34">
        <v>1</v>
      </c>
      <c r="K257" s="34"/>
      <c r="L257" s="34">
        <v>167</v>
      </c>
      <c r="M257" s="34"/>
      <c r="N257" s="34" t="s">
        <v>2014</v>
      </c>
      <c r="O257" s="34" t="s">
        <v>2763</v>
      </c>
      <c r="P257" s="34"/>
      <c r="Q257" s="34"/>
      <c r="R257" s="34">
        <v>2</v>
      </c>
      <c r="S257" s="34"/>
      <c r="T257" s="34"/>
      <c r="U257" s="34">
        <v>19</v>
      </c>
      <c r="V257" s="34" t="s">
        <v>153</v>
      </c>
      <c r="W257" s="34" t="s">
        <v>154</v>
      </c>
      <c r="X257" s="34" t="s">
        <v>179</v>
      </c>
      <c r="Y257" s="34" t="s">
        <v>1865</v>
      </c>
      <c r="Z257" s="34" t="s">
        <v>156</v>
      </c>
      <c r="AA257" s="34" t="s">
        <v>2016</v>
      </c>
      <c r="AB257" s="230">
        <f t="shared" ref="AB257:BV257" si="46">AB49-AB233</f>
        <v>0</v>
      </c>
      <c r="AC257" s="231">
        <f t="shared" si="46"/>
        <v>0</v>
      </c>
      <c r="AD257" s="231">
        <f t="shared" si="46"/>
        <v>0</v>
      </c>
      <c r="AE257" s="231">
        <f t="shared" si="46"/>
        <v>0</v>
      </c>
      <c r="AF257" s="231">
        <f t="shared" si="46"/>
        <v>0</v>
      </c>
      <c r="AG257" s="231">
        <f t="shared" si="46"/>
        <v>0</v>
      </c>
      <c r="AH257" s="231">
        <f t="shared" si="46"/>
        <v>0</v>
      </c>
      <c r="AI257" s="231">
        <f t="shared" si="46"/>
        <v>0</v>
      </c>
      <c r="AJ257" s="231">
        <f t="shared" si="46"/>
        <v>0</v>
      </c>
      <c r="AK257" s="231">
        <f t="shared" si="46"/>
        <v>0</v>
      </c>
      <c r="AL257" s="231">
        <f t="shared" si="46"/>
        <v>0</v>
      </c>
      <c r="AM257" s="231">
        <f t="shared" si="46"/>
        <v>0</v>
      </c>
      <c r="AN257" s="231">
        <f t="shared" si="46"/>
        <v>0</v>
      </c>
      <c r="AO257" s="231">
        <f t="shared" si="46"/>
        <v>0</v>
      </c>
      <c r="AP257" s="231">
        <f t="shared" si="46"/>
        <v>0</v>
      </c>
      <c r="AQ257" s="231">
        <f t="shared" si="46"/>
        <v>0</v>
      </c>
      <c r="AR257" s="231">
        <f t="shared" si="46"/>
        <v>0</v>
      </c>
      <c r="AS257" s="231">
        <f t="shared" si="46"/>
        <v>0</v>
      </c>
      <c r="AT257" s="231">
        <f t="shared" si="46"/>
        <v>0</v>
      </c>
      <c r="AU257" s="231">
        <f t="shared" si="46"/>
        <v>0</v>
      </c>
      <c r="AV257" s="231">
        <f t="shared" si="46"/>
        <v>0</v>
      </c>
      <c r="AW257" s="231">
        <f t="shared" si="46"/>
        <v>0</v>
      </c>
      <c r="AX257" s="231">
        <f t="shared" si="46"/>
        <v>0</v>
      </c>
      <c r="AY257" s="231" t="e">
        <f t="shared" si="46"/>
        <v>#REF!</v>
      </c>
      <c r="AZ257" s="231">
        <f t="shared" si="46"/>
        <v>0</v>
      </c>
      <c r="BA257" s="231">
        <f t="shared" si="46"/>
        <v>0</v>
      </c>
      <c r="BB257" s="231">
        <f t="shared" si="46"/>
        <v>0</v>
      </c>
      <c r="BC257" s="231">
        <f t="shared" si="46"/>
        <v>0</v>
      </c>
      <c r="BD257" s="231">
        <f t="shared" si="46"/>
        <v>0</v>
      </c>
      <c r="BE257" s="231">
        <f t="shared" si="46"/>
        <v>0</v>
      </c>
      <c r="BF257" s="231">
        <f t="shared" si="46"/>
        <v>0</v>
      </c>
      <c r="BG257" s="231">
        <f t="shared" si="46"/>
        <v>0</v>
      </c>
      <c r="BH257" s="231">
        <f t="shared" si="46"/>
        <v>0</v>
      </c>
      <c r="BI257" s="231">
        <f t="shared" si="46"/>
        <v>0</v>
      </c>
      <c r="BJ257" s="231">
        <f t="shared" si="46"/>
        <v>0</v>
      </c>
      <c r="BK257" s="231">
        <f t="shared" si="46"/>
        <v>0</v>
      </c>
      <c r="BL257" s="231">
        <f t="shared" si="46"/>
        <v>0</v>
      </c>
      <c r="BM257" s="231">
        <f t="shared" si="46"/>
        <v>0</v>
      </c>
      <c r="BN257" s="231">
        <f t="shared" si="46"/>
        <v>0</v>
      </c>
      <c r="BO257" s="231">
        <f t="shared" si="46"/>
        <v>0</v>
      </c>
      <c r="BP257" s="231">
        <f t="shared" si="46"/>
        <v>0</v>
      </c>
      <c r="BQ257" s="231">
        <f t="shared" si="46"/>
        <v>0</v>
      </c>
      <c r="BR257" s="231">
        <f t="shared" si="46"/>
        <v>0</v>
      </c>
      <c r="BS257" s="231">
        <f t="shared" si="46"/>
        <v>0</v>
      </c>
      <c r="BT257" s="231">
        <f t="shared" si="46"/>
        <v>0</v>
      </c>
      <c r="BU257" s="231">
        <f t="shared" si="46"/>
        <v>0</v>
      </c>
      <c r="BV257" s="231">
        <f t="shared" si="46"/>
        <v>0</v>
      </c>
      <c r="BW257" s="38"/>
      <c r="BX257" s="38"/>
      <c r="BY257" s="38"/>
      <c r="BZ257" s="38"/>
      <c r="CA257" s="38"/>
      <c r="CB257" s="38"/>
      <c r="CC257" s="38"/>
      <c r="CD257" s="38"/>
    </row>
    <row r="258" spans="1:82" s="33" customFormat="1" ht="15" customHeight="1" outlineLevel="1">
      <c r="A258" s="34" t="s">
        <v>2764</v>
      </c>
      <c r="B258" s="34"/>
      <c r="C258" s="34"/>
      <c r="D258" s="34"/>
      <c r="E258" s="34">
        <v>1</v>
      </c>
      <c r="F258" s="34"/>
      <c r="G258" s="34"/>
      <c r="H258" s="34"/>
      <c r="I258" s="34"/>
      <c r="J258" s="34">
        <v>1</v>
      </c>
      <c r="K258" s="34"/>
      <c r="L258" s="34">
        <v>166</v>
      </c>
      <c r="M258" s="34"/>
      <c r="N258" s="34" t="s">
        <v>2032</v>
      </c>
      <c r="O258" s="34" t="s">
        <v>2765</v>
      </c>
      <c r="P258" s="34"/>
      <c r="Q258" s="34"/>
      <c r="R258" s="34">
        <v>2</v>
      </c>
      <c r="S258" s="34"/>
      <c r="T258" s="34"/>
      <c r="U258" s="34">
        <v>19</v>
      </c>
      <c r="V258" s="34" t="s">
        <v>153</v>
      </c>
      <c r="W258" s="34" t="s">
        <v>154</v>
      </c>
      <c r="X258" s="34" t="s">
        <v>179</v>
      </c>
      <c r="Y258" s="34" t="s">
        <v>1865</v>
      </c>
      <c r="Z258" s="34" t="s">
        <v>156</v>
      </c>
      <c r="AA258" s="34" t="s">
        <v>2034</v>
      </c>
      <c r="AB258" s="230">
        <f t="shared" ref="AB258:BV258" si="47">AB54-AB234</f>
        <v>0</v>
      </c>
      <c r="AC258" s="231">
        <f t="shared" si="47"/>
        <v>0</v>
      </c>
      <c r="AD258" s="231">
        <f t="shared" si="47"/>
        <v>0</v>
      </c>
      <c r="AE258" s="231">
        <f t="shared" si="47"/>
        <v>0</v>
      </c>
      <c r="AF258" s="231">
        <f t="shared" si="47"/>
        <v>0</v>
      </c>
      <c r="AG258" s="231">
        <f t="shared" si="47"/>
        <v>0</v>
      </c>
      <c r="AH258" s="231">
        <f t="shared" si="47"/>
        <v>0</v>
      </c>
      <c r="AI258" s="231">
        <f t="shared" si="47"/>
        <v>0</v>
      </c>
      <c r="AJ258" s="231">
        <f t="shared" si="47"/>
        <v>0</v>
      </c>
      <c r="AK258" s="231">
        <f t="shared" si="47"/>
        <v>0</v>
      </c>
      <c r="AL258" s="231">
        <f t="shared" si="47"/>
        <v>0</v>
      </c>
      <c r="AM258" s="231">
        <f t="shared" si="47"/>
        <v>0</v>
      </c>
      <c r="AN258" s="231">
        <f t="shared" si="47"/>
        <v>0</v>
      </c>
      <c r="AO258" s="231">
        <f t="shared" si="47"/>
        <v>0</v>
      </c>
      <c r="AP258" s="231">
        <f t="shared" si="47"/>
        <v>0</v>
      </c>
      <c r="AQ258" s="231">
        <f t="shared" si="47"/>
        <v>0</v>
      </c>
      <c r="AR258" s="231">
        <f t="shared" si="47"/>
        <v>0</v>
      </c>
      <c r="AS258" s="231">
        <f t="shared" si="47"/>
        <v>0</v>
      </c>
      <c r="AT258" s="231">
        <f t="shared" si="47"/>
        <v>0</v>
      </c>
      <c r="AU258" s="231">
        <f t="shared" si="47"/>
        <v>0</v>
      </c>
      <c r="AV258" s="231">
        <f t="shared" si="47"/>
        <v>0</v>
      </c>
      <c r="AW258" s="231">
        <f t="shared" si="47"/>
        <v>0</v>
      </c>
      <c r="AX258" s="231">
        <f t="shared" si="47"/>
        <v>0</v>
      </c>
      <c r="AY258" s="231" t="e">
        <f t="shared" si="47"/>
        <v>#REF!</v>
      </c>
      <c r="AZ258" s="231">
        <f t="shared" si="47"/>
        <v>0</v>
      </c>
      <c r="BA258" s="231">
        <f t="shared" si="47"/>
        <v>0</v>
      </c>
      <c r="BB258" s="231">
        <f t="shared" si="47"/>
        <v>0</v>
      </c>
      <c r="BC258" s="231">
        <f t="shared" si="47"/>
        <v>0</v>
      </c>
      <c r="BD258" s="231">
        <f t="shared" si="47"/>
        <v>0</v>
      </c>
      <c r="BE258" s="231">
        <f t="shared" si="47"/>
        <v>0</v>
      </c>
      <c r="BF258" s="231">
        <f t="shared" si="47"/>
        <v>0</v>
      </c>
      <c r="BG258" s="231">
        <f t="shared" si="47"/>
        <v>0</v>
      </c>
      <c r="BH258" s="231">
        <f t="shared" si="47"/>
        <v>0</v>
      </c>
      <c r="BI258" s="231">
        <f t="shared" si="47"/>
        <v>0</v>
      </c>
      <c r="BJ258" s="231">
        <f t="shared" si="47"/>
        <v>0</v>
      </c>
      <c r="BK258" s="231">
        <f t="shared" si="47"/>
        <v>0</v>
      </c>
      <c r="BL258" s="231">
        <f t="shared" si="47"/>
        <v>0</v>
      </c>
      <c r="BM258" s="231">
        <f t="shared" si="47"/>
        <v>0</v>
      </c>
      <c r="BN258" s="231">
        <f t="shared" si="47"/>
        <v>0</v>
      </c>
      <c r="BO258" s="231">
        <f t="shared" si="47"/>
        <v>0</v>
      </c>
      <c r="BP258" s="231">
        <f t="shared" si="47"/>
        <v>0</v>
      </c>
      <c r="BQ258" s="231">
        <f t="shared" si="47"/>
        <v>0</v>
      </c>
      <c r="BR258" s="231">
        <f t="shared" si="47"/>
        <v>0</v>
      </c>
      <c r="BS258" s="231">
        <f t="shared" si="47"/>
        <v>0</v>
      </c>
      <c r="BT258" s="231">
        <f t="shared" si="47"/>
        <v>0</v>
      </c>
      <c r="BU258" s="231">
        <f t="shared" si="47"/>
        <v>0</v>
      </c>
      <c r="BV258" s="231">
        <f t="shared" si="47"/>
        <v>0</v>
      </c>
      <c r="BW258" s="38"/>
      <c r="BX258" s="38"/>
      <c r="BY258" s="38"/>
      <c r="BZ258" s="38"/>
      <c r="CA258" s="38"/>
      <c r="CB258" s="38"/>
      <c r="CC258" s="38"/>
      <c r="CD258" s="38"/>
    </row>
    <row r="259" spans="1:82" s="33" customFormat="1" ht="15" customHeight="1" outlineLevel="1">
      <c r="A259" s="34" t="s">
        <v>2766</v>
      </c>
      <c r="B259" s="34"/>
      <c r="C259" s="34"/>
      <c r="D259" s="34"/>
      <c r="E259" s="34">
        <v>1</v>
      </c>
      <c r="F259" s="34"/>
      <c r="G259" s="34"/>
      <c r="H259" s="34"/>
      <c r="I259" s="34"/>
      <c r="J259" s="34">
        <v>1</v>
      </c>
      <c r="K259" s="34"/>
      <c r="L259" s="34">
        <v>161</v>
      </c>
      <c r="M259" s="34"/>
      <c r="N259" s="34" t="s">
        <v>2036</v>
      </c>
      <c r="O259" s="34" t="s">
        <v>2767</v>
      </c>
      <c r="P259" s="34"/>
      <c r="Q259" s="34"/>
      <c r="R259" s="34">
        <v>2</v>
      </c>
      <c r="S259" s="34"/>
      <c r="T259" s="34"/>
      <c r="U259" s="34">
        <v>19</v>
      </c>
      <c r="V259" s="34" t="s">
        <v>763</v>
      </c>
      <c r="W259" s="34" t="s">
        <v>154</v>
      </c>
      <c r="X259" s="34" t="s">
        <v>179</v>
      </c>
      <c r="Y259" s="34" t="s">
        <v>1865</v>
      </c>
      <c r="Z259" s="34" t="s">
        <v>388</v>
      </c>
      <c r="AA259" s="34" t="s">
        <v>2038</v>
      </c>
      <c r="AB259" s="230">
        <f t="shared" ref="AB259:BV259" si="48">AB55-AB235</f>
        <v>-3.9854413102817787E-3</v>
      </c>
      <c r="AC259" s="231">
        <f t="shared" si="48"/>
        <v>-2.4128686327085092E-4</v>
      </c>
      <c r="AD259" s="231">
        <f t="shared" si="48"/>
        <v>2.8571428571431134E-3</v>
      </c>
      <c r="AE259" s="231">
        <f t="shared" si="48"/>
        <v>-4.461600975213198E-3</v>
      </c>
      <c r="AF259" s="231">
        <f t="shared" si="48"/>
        <v>3.3333333333338544E-3</v>
      </c>
      <c r="AG259" s="231">
        <f t="shared" si="48"/>
        <v>1.7561566410986273E-3</v>
      </c>
      <c r="AH259" s="231">
        <f t="shared" si="48"/>
        <v>-4.1649735879722982E-3</v>
      </c>
      <c r="AI259" s="231">
        <f t="shared" si="48"/>
        <v>-4.3336058871634719E-4</v>
      </c>
      <c r="AJ259" s="231">
        <f t="shared" si="48"/>
        <v>1.5849673202614767E-3</v>
      </c>
      <c r="AK259" s="231">
        <f t="shared" si="48"/>
        <v>2.4165988608615407E-3</v>
      </c>
      <c r="AL259" s="231">
        <f t="shared" si="48"/>
        <v>2.9720986655883408E-3</v>
      </c>
      <c r="AM259" s="231">
        <f t="shared" si="48"/>
        <v>-3.7288135593223082E-3</v>
      </c>
      <c r="AN259" s="231">
        <f t="shared" si="48"/>
        <v>-4.88933601609709E-3</v>
      </c>
      <c r="AO259" s="231">
        <f t="shared" si="48"/>
        <v>-3.2311977715879792E-3</v>
      </c>
      <c r="AP259" s="231">
        <f t="shared" si="48"/>
        <v>-9.4665062174215109E-4</v>
      </c>
      <c r="AQ259" s="231">
        <f t="shared" si="48"/>
        <v>3.8891073535198828E-3</v>
      </c>
      <c r="AR259" s="231">
        <f t="shared" si="48"/>
        <v>3.1974921630091302E-3</v>
      </c>
      <c r="AS259" s="231">
        <f t="shared" si="48"/>
        <v>4.5482987876415137E-3</v>
      </c>
      <c r="AT259" s="231">
        <f t="shared" si="48"/>
        <v>3.5156249999999112E-3</v>
      </c>
      <c r="AU259" s="231">
        <f t="shared" si="48"/>
        <v>2.6713670191931271E-3</v>
      </c>
      <c r="AV259" s="231">
        <f t="shared" si="48"/>
        <v>4.9748159628051347E-3</v>
      </c>
      <c r="AW259" s="231">
        <f t="shared" si="48"/>
        <v>2.7089783281732949E-3</v>
      </c>
      <c r="AX259" s="231">
        <f t="shared" si="48"/>
        <v>7.4534161490724671E-4</v>
      </c>
      <c r="AY259" s="231" t="e">
        <f t="shared" si="48"/>
        <v>#REF!</v>
      </c>
      <c r="AZ259" s="231">
        <f t="shared" si="48"/>
        <v>3.4883720930238837E-3</v>
      </c>
      <c r="BA259" s="231">
        <f t="shared" si="48"/>
        <v>-3.9854413102817787E-3</v>
      </c>
      <c r="BB259" s="231">
        <f t="shared" si="48"/>
        <v>-2.8764652840393978E-3</v>
      </c>
      <c r="BC259" s="231">
        <f t="shared" si="48"/>
        <v>1.8736383442270466E-3</v>
      </c>
      <c r="BD259" s="231">
        <f t="shared" si="48"/>
        <v>3.3333333333338544E-3</v>
      </c>
      <c r="BE259" s="231">
        <f t="shared" si="48"/>
        <v>1.7561566410986273E-3</v>
      </c>
      <c r="BF259" s="231">
        <f t="shared" si="48"/>
        <v>-2.021061158362869E-3</v>
      </c>
      <c r="BG259" s="231">
        <f t="shared" si="48"/>
        <v>-3.0312880942702236E-3</v>
      </c>
      <c r="BH259" s="231">
        <f t="shared" si="48"/>
        <v>2.4165988608615407E-3</v>
      </c>
      <c r="BI259" s="231">
        <f t="shared" si="48"/>
        <v>2.9720986655883408E-3</v>
      </c>
      <c r="BJ259" s="231">
        <f t="shared" si="48"/>
        <v>-1.9709208400646716E-3</v>
      </c>
      <c r="BK259" s="231">
        <f t="shared" si="48"/>
        <v>3.1141589350536236E-3</v>
      </c>
      <c r="BL259" s="231">
        <f t="shared" si="48"/>
        <v>-9.4665062174215109E-4</v>
      </c>
      <c r="BM259" s="231">
        <f t="shared" si="48"/>
        <v>3.8891073535198828E-3</v>
      </c>
      <c r="BN259" s="231">
        <f t="shared" si="48"/>
        <v>1.6097369454275423E-3</v>
      </c>
      <c r="BO259" s="231">
        <f t="shared" si="48"/>
        <v>-1.6150529204246311E-3</v>
      </c>
      <c r="BP259" s="231">
        <f t="shared" si="48"/>
        <v>2.6713670191931271E-3</v>
      </c>
      <c r="BQ259" s="231">
        <f t="shared" si="48"/>
        <v>4.9748159628051347E-3</v>
      </c>
      <c r="BR259" s="231">
        <f t="shared" si="48"/>
        <v>2.3857474825721425E-3</v>
      </c>
      <c r="BS259" s="231">
        <f t="shared" si="48"/>
        <v>1.8604651162767993E-3</v>
      </c>
      <c r="BT259" s="231">
        <f t="shared" si="48"/>
        <v>3.4883720930238837E-3</v>
      </c>
      <c r="BU259" s="231" t="e">
        <f t="shared" si="48"/>
        <v>#DIV/0!</v>
      </c>
      <c r="BV259" s="231" t="e">
        <f t="shared" si="48"/>
        <v>#DIV/0!</v>
      </c>
      <c r="BW259" s="38"/>
      <c r="BX259" s="38"/>
      <c r="BY259" s="38"/>
      <c r="BZ259" s="38"/>
      <c r="CA259" s="38"/>
      <c r="CB259" s="38"/>
      <c r="CC259" s="38"/>
      <c r="CD259" s="38"/>
    </row>
    <row r="260" spans="1:82" s="33" customFormat="1" ht="15" customHeight="1">
      <c r="A260" s="34" t="s">
        <v>2768</v>
      </c>
      <c r="B260" s="34"/>
      <c r="C260" s="34"/>
      <c r="D260" s="34"/>
      <c r="E260" s="34">
        <v>1</v>
      </c>
      <c r="F260" s="34"/>
      <c r="G260" s="34"/>
      <c r="H260" s="34"/>
      <c r="I260" s="34"/>
      <c r="J260" s="34">
        <v>1</v>
      </c>
      <c r="K260" s="34"/>
      <c r="L260" s="34">
        <v>162</v>
      </c>
      <c r="M260" s="34"/>
      <c r="N260" s="34" t="s">
        <v>2040</v>
      </c>
      <c r="O260" s="34" t="s">
        <v>2769</v>
      </c>
      <c r="P260" s="34"/>
      <c r="Q260" s="34"/>
      <c r="R260" s="34">
        <v>2</v>
      </c>
      <c r="S260" s="34"/>
      <c r="T260" s="34"/>
      <c r="U260" s="34">
        <v>19</v>
      </c>
      <c r="V260" s="34" t="s">
        <v>763</v>
      </c>
      <c r="W260" s="34" t="s">
        <v>154</v>
      </c>
      <c r="X260" s="34" t="s">
        <v>179</v>
      </c>
      <c r="Y260" s="34" t="s">
        <v>1865</v>
      </c>
      <c r="Z260" s="34" t="s">
        <v>388</v>
      </c>
      <c r="AA260" s="34" t="s">
        <v>2042</v>
      </c>
      <c r="AB260" s="230">
        <f t="shared" ref="AB260:BV260" si="49">AB56-AB236</f>
        <v>-2.214765100671201E-2</v>
      </c>
      <c r="AC260" s="231">
        <f t="shared" si="49"/>
        <v>-1.9327317473338823E-2</v>
      </c>
      <c r="AD260" s="231">
        <f t="shared" si="49"/>
        <v>3.6630602782072863E-3</v>
      </c>
      <c r="AE260" s="231">
        <f t="shared" si="49"/>
        <v>-8.510638297873907E-4</v>
      </c>
      <c r="AF260" s="231">
        <f t="shared" si="49"/>
        <v>-4.0399999999999991E-2</v>
      </c>
      <c r="AG260" s="231">
        <f t="shared" si="49"/>
        <v>-2.3029366306026589E-3</v>
      </c>
      <c r="AH260" s="231">
        <f t="shared" si="49"/>
        <v>4.4149765990653123E-3</v>
      </c>
      <c r="AI260" s="231">
        <f t="shared" si="49"/>
        <v>1.1764705882351123E-3</v>
      </c>
      <c r="AJ260" s="231">
        <f t="shared" si="49"/>
        <v>-2.7729772191671387E-3</v>
      </c>
      <c r="AK260" s="231">
        <f t="shared" si="49"/>
        <v>2.2716627634657982E-3</v>
      </c>
      <c r="AL260" s="231">
        <f t="shared" si="49"/>
        <v>3.1152647975041248E-5</v>
      </c>
      <c r="AM260" s="231">
        <f t="shared" si="49"/>
        <v>7.7162899454386036E-4</v>
      </c>
      <c r="AN260" s="231">
        <f t="shared" si="49"/>
        <v>4.7685725398673995E-3</v>
      </c>
      <c r="AO260" s="231">
        <f t="shared" si="49"/>
        <v>5.1452925222781332E-3</v>
      </c>
      <c r="AP260" s="231">
        <f t="shared" si="49"/>
        <v>4.3490089389841557E-3</v>
      </c>
      <c r="AQ260" s="231">
        <f t="shared" si="49"/>
        <v>-5.1943055021208551E-4</v>
      </c>
      <c r="AR260" s="231">
        <f t="shared" si="49"/>
        <v>-2.8615266589948618E-3</v>
      </c>
      <c r="AS260" s="231">
        <f t="shared" si="49"/>
        <v>5.7361376673039643E-3</v>
      </c>
      <c r="AT260" s="231">
        <f t="shared" si="49"/>
        <v>6.9797632684229782E-3</v>
      </c>
      <c r="AU260" s="231">
        <f t="shared" si="49"/>
        <v>5.325670498081081E-3</v>
      </c>
      <c r="AV260" s="231">
        <f t="shared" si="49"/>
        <v>6.0525314046442347E-3</v>
      </c>
      <c r="AW260" s="231">
        <f t="shared" si="49"/>
        <v>2.9071537290716876E-3</v>
      </c>
      <c r="AX260" s="231">
        <f t="shared" si="49"/>
        <v>4.2234123947970659E-3</v>
      </c>
      <c r="AY260" s="231" t="e">
        <f t="shared" si="49"/>
        <v>#REF!</v>
      </c>
      <c r="AZ260" s="231">
        <f t="shared" si="49"/>
        <v>1.6873808616082897E-2</v>
      </c>
      <c r="BA260" s="231">
        <f t="shared" si="49"/>
        <v>-2.214765100671201E-2</v>
      </c>
      <c r="BB260" s="231">
        <f t="shared" si="49"/>
        <v>-4.5790128577354317E-2</v>
      </c>
      <c r="BC260" s="231">
        <f t="shared" si="49"/>
        <v>-4.3867044993920246E-2</v>
      </c>
      <c r="BD260" s="231">
        <f t="shared" si="49"/>
        <v>-4.0399999999999991E-2</v>
      </c>
      <c r="BE260" s="231">
        <f t="shared" si="49"/>
        <v>-2.3029366306026589E-3</v>
      </c>
      <c r="BF260" s="231">
        <f t="shared" si="49"/>
        <v>-3.7111801242240006E-3</v>
      </c>
      <c r="BG260" s="231">
        <f t="shared" si="49"/>
        <v>-2.0451889365027398E-3</v>
      </c>
      <c r="BH260" s="231">
        <f t="shared" si="49"/>
        <v>2.2716627634657982E-3</v>
      </c>
      <c r="BI260" s="231">
        <f t="shared" si="49"/>
        <v>3.1152647975041248E-5</v>
      </c>
      <c r="BJ260" s="231">
        <f t="shared" si="49"/>
        <v>-1.510903426791721E-3</v>
      </c>
      <c r="BK260" s="231">
        <f t="shared" si="49"/>
        <v>6.3643441027636527E-3</v>
      </c>
      <c r="BL260" s="231">
        <f t="shared" si="49"/>
        <v>4.3490089389841557E-3</v>
      </c>
      <c r="BM260" s="231">
        <f t="shared" si="49"/>
        <v>-5.1943055021208551E-4</v>
      </c>
      <c r="BN260" s="231">
        <f t="shared" si="49"/>
        <v>-1.6480983480597899E-3</v>
      </c>
      <c r="BO260" s="231">
        <f t="shared" si="49"/>
        <v>3.2681242807832689E-3</v>
      </c>
      <c r="BP260" s="231">
        <f t="shared" si="49"/>
        <v>5.325670498081081E-3</v>
      </c>
      <c r="BQ260" s="231">
        <f t="shared" si="49"/>
        <v>6.0525314046442347E-3</v>
      </c>
      <c r="BR260" s="231">
        <f t="shared" si="49"/>
        <v>1.8614389036919476E-3</v>
      </c>
      <c r="BS260" s="231">
        <f t="shared" si="49"/>
        <v>9.3709492947020578E-3</v>
      </c>
      <c r="BT260" s="231">
        <f t="shared" si="49"/>
        <v>1.6873808616082897E-2</v>
      </c>
      <c r="BU260" s="231" t="e">
        <f t="shared" si="49"/>
        <v>#DIV/0!</v>
      </c>
      <c r="BV260" s="231" t="e">
        <f t="shared" si="49"/>
        <v>#DIV/0!</v>
      </c>
      <c r="BW260" s="38"/>
      <c r="BX260" s="38"/>
      <c r="BY260" s="38"/>
      <c r="BZ260" s="38"/>
      <c r="CA260" s="38"/>
      <c r="CB260" s="38"/>
      <c r="CC260" s="38"/>
      <c r="CD260" s="38"/>
    </row>
    <row r="261" spans="1:82" s="33" customFormat="1" ht="15" customHeight="1">
      <c r="A261" s="39" t="s">
        <v>2770</v>
      </c>
      <c r="B261" s="39"/>
      <c r="C261" s="39"/>
      <c r="D261" s="39"/>
      <c r="E261" s="39">
        <v>1</v>
      </c>
      <c r="F261" s="39"/>
      <c r="G261" s="39"/>
      <c r="H261" s="39"/>
      <c r="I261" s="39"/>
      <c r="J261" s="39"/>
      <c r="K261" s="39"/>
      <c r="L261" s="39">
        <v>1</v>
      </c>
      <c r="M261" s="39"/>
      <c r="N261" s="39" t="s">
        <v>2056</v>
      </c>
      <c r="O261" s="39" t="s">
        <v>2771</v>
      </c>
      <c r="P261" s="39"/>
      <c r="Q261" s="39"/>
      <c r="R261" s="39">
        <v>1</v>
      </c>
      <c r="S261" s="39"/>
      <c r="T261" s="39"/>
      <c r="U261" s="39">
        <v>19</v>
      </c>
      <c r="V261" s="39" t="s">
        <v>149</v>
      </c>
      <c r="W261" s="39"/>
      <c r="X261" s="39"/>
      <c r="Y261" s="39" t="s">
        <v>1865</v>
      </c>
      <c r="Z261" s="39"/>
      <c r="AA261" s="39" t="s">
        <v>2058</v>
      </c>
      <c r="AB261" s="232"/>
      <c r="AC261" s="232"/>
      <c r="AD261" s="232"/>
      <c r="AE261" s="232"/>
      <c r="AF261" s="232"/>
      <c r="AG261" s="233"/>
      <c r="AH261" s="233"/>
      <c r="AI261" s="233"/>
      <c r="AJ261" s="233"/>
      <c r="AK261" s="233"/>
      <c r="AL261" s="233"/>
      <c r="AM261" s="233"/>
      <c r="AN261" s="233"/>
      <c r="AO261" s="233"/>
      <c r="AP261" s="233"/>
      <c r="AQ261" s="233"/>
      <c r="AR261" s="233"/>
      <c r="AS261" s="233"/>
      <c r="AT261" s="233"/>
      <c r="AU261" s="233"/>
      <c r="AV261" s="233"/>
      <c r="AW261" s="233"/>
      <c r="AX261" s="233"/>
      <c r="AY261" s="233"/>
      <c r="AZ261" s="233"/>
      <c r="BA261" s="233"/>
      <c r="BB261" s="233"/>
      <c r="BC261" s="233"/>
      <c r="BD261" s="233"/>
      <c r="BE261" s="233"/>
      <c r="BF261" s="233"/>
      <c r="BG261" s="233"/>
      <c r="BH261" s="233"/>
      <c r="BI261" s="233"/>
      <c r="BJ261" s="233"/>
      <c r="BK261" s="233"/>
      <c r="BL261" s="233"/>
      <c r="BM261" s="233"/>
      <c r="BN261" s="233"/>
      <c r="BO261" s="233"/>
      <c r="BP261" s="233"/>
      <c r="BQ261" s="233"/>
      <c r="BR261" s="233"/>
      <c r="BS261" s="233"/>
      <c r="BT261" s="233"/>
      <c r="BU261" s="105"/>
      <c r="BV261" s="105"/>
      <c r="BW261" s="38"/>
      <c r="BX261" s="38"/>
      <c r="BY261" s="38"/>
      <c r="BZ261" s="38"/>
      <c r="CA261" s="38"/>
      <c r="CB261" s="38"/>
      <c r="CC261" s="38"/>
      <c r="CD261" s="38"/>
    </row>
    <row r="262" spans="1:82" s="33" customFormat="1" ht="15" customHeight="1" outlineLevel="1">
      <c r="A262" s="34" t="s">
        <v>2772</v>
      </c>
      <c r="B262" s="34"/>
      <c r="C262" s="34"/>
      <c r="D262" s="34">
        <v>4</v>
      </c>
      <c r="E262" s="34">
        <v>1</v>
      </c>
      <c r="F262" s="34"/>
      <c r="G262" s="34"/>
      <c r="H262" s="34"/>
      <c r="I262" s="34"/>
      <c r="J262" s="34">
        <v>1</v>
      </c>
      <c r="K262" s="34"/>
      <c r="L262" s="34">
        <v>7</v>
      </c>
      <c r="M262" s="34"/>
      <c r="N262" s="34" t="s">
        <v>2130</v>
      </c>
      <c r="O262" s="34" t="s">
        <v>2773</v>
      </c>
      <c r="P262" s="34"/>
      <c r="Q262" s="34"/>
      <c r="R262" s="34">
        <v>1</v>
      </c>
      <c r="S262" s="34"/>
      <c r="T262" s="34"/>
      <c r="U262" s="34">
        <v>19</v>
      </c>
      <c r="V262" s="34" t="s">
        <v>153</v>
      </c>
      <c r="W262" s="34" t="s">
        <v>387</v>
      </c>
      <c r="X262" s="34" t="s">
        <v>179</v>
      </c>
      <c r="Y262" s="34" t="s">
        <v>1865</v>
      </c>
      <c r="Z262" s="34" t="s">
        <v>156</v>
      </c>
      <c r="AA262" s="34" t="s">
        <v>2132</v>
      </c>
      <c r="AB262" s="230">
        <f t="shared" ref="AB262:BV262" si="50">AB79-AB238</f>
        <v>0</v>
      </c>
      <c r="AC262" s="231">
        <f t="shared" si="50"/>
        <v>0</v>
      </c>
      <c r="AD262" s="231">
        <f t="shared" si="50"/>
        <v>0</v>
      </c>
      <c r="AE262" s="231">
        <f t="shared" si="50"/>
        <v>0</v>
      </c>
      <c r="AF262" s="231">
        <f t="shared" si="50"/>
        <v>0</v>
      </c>
      <c r="AG262" s="231">
        <f t="shared" si="50"/>
        <v>0</v>
      </c>
      <c r="AH262" s="231">
        <f t="shared" si="50"/>
        <v>0</v>
      </c>
      <c r="AI262" s="231">
        <f t="shared" si="50"/>
        <v>0</v>
      </c>
      <c r="AJ262" s="231">
        <f t="shared" si="50"/>
        <v>0</v>
      </c>
      <c r="AK262" s="231">
        <f t="shared" si="50"/>
        <v>0</v>
      </c>
      <c r="AL262" s="231">
        <f t="shared" si="50"/>
        <v>0</v>
      </c>
      <c r="AM262" s="231">
        <f t="shared" si="50"/>
        <v>0</v>
      </c>
      <c r="AN262" s="231">
        <f t="shared" si="50"/>
        <v>0</v>
      </c>
      <c r="AO262" s="231">
        <f t="shared" si="50"/>
        <v>0</v>
      </c>
      <c r="AP262" s="231">
        <f t="shared" si="50"/>
        <v>0</v>
      </c>
      <c r="AQ262" s="231">
        <f t="shared" si="50"/>
        <v>0</v>
      </c>
      <c r="AR262" s="231">
        <f t="shared" si="50"/>
        <v>0</v>
      </c>
      <c r="AS262" s="231">
        <f t="shared" si="50"/>
        <v>0</v>
      </c>
      <c r="AT262" s="231">
        <f t="shared" si="50"/>
        <v>0</v>
      </c>
      <c r="AU262" s="231">
        <f t="shared" si="50"/>
        <v>0</v>
      </c>
      <c r="AV262" s="231">
        <f t="shared" si="50"/>
        <v>0</v>
      </c>
      <c r="AW262" s="231">
        <f t="shared" si="50"/>
        <v>0</v>
      </c>
      <c r="AX262" s="231">
        <f t="shared" si="50"/>
        <v>0</v>
      </c>
      <c r="AY262" s="231">
        <f t="shared" si="50"/>
        <v>0</v>
      </c>
      <c r="AZ262" s="231">
        <f t="shared" si="50"/>
        <v>0</v>
      </c>
      <c r="BA262" s="231">
        <f t="shared" si="50"/>
        <v>0</v>
      </c>
      <c r="BB262" s="231">
        <f t="shared" si="50"/>
        <v>0</v>
      </c>
      <c r="BC262" s="231">
        <f t="shared" si="50"/>
        <v>0</v>
      </c>
      <c r="BD262" s="231">
        <f t="shared" si="50"/>
        <v>0</v>
      </c>
      <c r="BE262" s="231">
        <f t="shared" si="50"/>
        <v>0</v>
      </c>
      <c r="BF262" s="231">
        <f t="shared" si="50"/>
        <v>0</v>
      </c>
      <c r="BG262" s="231">
        <f t="shared" si="50"/>
        <v>0</v>
      </c>
      <c r="BH262" s="231">
        <f t="shared" si="50"/>
        <v>0</v>
      </c>
      <c r="BI262" s="231">
        <f t="shared" si="50"/>
        <v>0</v>
      </c>
      <c r="BJ262" s="231">
        <f t="shared" si="50"/>
        <v>0</v>
      </c>
      <c r="BK262" s="231">
        <f t="shared" si="50"/>
        <v>0</v>
      </c>
      <c r="BL262" s="231">
        <f t="shared" si="50"/>
        <v>0</v>
      </c>
      <c r="BM262" s="231">
        <f t="shared" si="50"/>
        <v>0</v>
      </c>
      <c r="BN262" s="231">
        <f t="shared" si="50"/>
        <v>0</v>
      </c>
      <c r="BO262" s="231">
        <f t="shared" si="50"/>
        <v>0</v>
      </c>
      <c r="BP262" s="231">
        <f t="shared" si="50"/>
        <v>0</v>
      </c>
      <c r="BQ262" s="231">
        <f t="shared" si="50"/>
        <v>0</v>
      </c>
      <c r="BR262" s="231">
        <f t="shared" si="50"/>
        <v>0</v>
      </c>
      <c r="BS262" s="231">
        <f t="shared" si="50"/>
        <v>0</v>
      </c>
      <c r="BT262" s="231">
        <f t="shared" si="50"/>
        <v>0</v>
      </c>
      <c r="BU262" s="231">
        <f t="shared" si="50"/>
        <v>0</v>
      </c>
      <c r="BV262" s="231">
        <f t="shared" si="50"/>
        <v>0</v>
      </c>
      <c r="BW262" s="38"/>
      <c r="BX262" s="38"/>
      <c r="BY262" s="38"/>
      <c r="BZ262" s="38"/>
      <c r="CA262" s="38"/>
      <c r="CB262" s="38"/>
      <c r="CC262" s="38"/>
      <c r="CD262" s="38"/>
    </row>
    <row r="263" spans="1:82" s="33" customFormat="1" ht="15" customHeight="1" outlineLevel="1">
      <c r="A263" s="34" t="s">
        <v>2774</v>
      </c>
      <c r="B263" s="34"/>
      <c r="C263" s="34"/>
      <c r="D263" s="34"/>
      <c r="E263" s="34">
        <v>1</v>
      </c>
      <c r="F263" s="34"/>
      <c r="G263" s="34"/>
      <c r="H263" s="34"/>
      <c r="I263" s="34"/>
      <c r="J263" s="34">
        <v>1</v>
      </c>
      <c r="K263" s="34"/>
      <c r="L263" s="34">
        <v>4</v>
      </c>
      <c r="M263" s="34"/>
      <c r="N263" s="34" t="s">
        <v>2199</v>
      </c>
      <c r="O263" s="34" t="s">
        <v>2775</v>
      </c>
      <c r="P263" s="34"/>
      <c r="Q263" s="34"/>
      <c r="R263" s="34">
        <v>1</v>
      </c>
      <c r="S263" s="34"/>
      <c r="T263" s="34"/>
      <c r="U263" s="34">
        <v>19</v>
      </c>
      <c r="V263" s="34" t="s">
        <v>153</v>
      </c>
      <c r="W263" s="34" t="s">
        <v>387</v>
      </c>
      <c r="X263" s="34" t="s">
        <v>179</v>
      </c>
      <c r="Y263" s="34" t="s">
        <v>1865</v>
      </c>
      <c r="Z263" s="34" t="s">
        <v>156</v>
      </c>
      <c r="AA263" s="34" t="s">
        <v>2201</v>
      </c>
      <c r="AB263" s="230">
        <f t="shared" ref="AB263:BV263" si="51">AB98-AB239</f>
        <v>0</v>
      </c>
      <c r="AC263" s="231">
        <f t="shared" si="51"/>
        <v>0</v>
      </c>
      <c r="AD263" s="231">
        <f t="shared" si="51"/>
        <v>0</v>
      </c>
      <c r="AE263" s="231">
        <f t="shared" si="51"/>
        <v>0</v>
      </c>
      <c r="AF263" s="231">
        <f t="shared" si="51"/>
        <v>0</v>
      </c>
      <c r="AG263" s="231">
        <f t="shared" si="51"/>
        <v>0</v>
      </c>
      <c r="AH263" s="231">
        <f t="shared" si="51"/>
        <v>0</v>
      </c>
      <c r="AI263" s="231">
        <f t="shared" si="51"/>
        <v>0</v>
      </c>
      <c r="AJ263" s="231">
        <f t="shared" si="51"/>
        <v>0</v>
      </c>
      <c r="AK263" s="231">
        <f t="shared" si="51"/>
        <v>0</v>
      </c>
      <c r="AL263" s="231">
        <f t="shared" si="51"/>
        <v>0</v>
      </c>
      <c r="AM263" s="231">
        <f t="shared" si="51"/>
        <v>0</v>
      </c>
      <c r="AN263" s="231">
        <f t="shared" si="51"/>
        <v>0</v>
      </c>
      <c r="AO263" s="231">
        <f t="shared" si="51"/>
        <v>0</v>
      </c>
      <c r="AP263" s="231">
        <f t="shared" si="51"/>
        <v>0</v>
      </c>
      <c r="AQ263" s="231">
        <f t="shared" si="51"/>
        <v>0</v>
      </c>
      <c r="AR263" s="231">
        <f t="shared" si="51"/>
        <v>0</v>
      </c>
      <c r="AS263" s="231">
        <f t="shared" si="51"/>
        <v>0</v>
      </c>
      <c r="AT263" s="231">
        <f t="shared" si="51"/>
        <v>0</v>
      </c>
      <c r="AU263" s="231">
        <f t="shared" si="51"/>
        <v>0</v>
      </c>
      <c r="AV263" s="231">
        <f t="shared" si="51"/>
        <v>0</v>
      </c>
      <c r="AW263" s="231">
        <f t="shared" si="51"/>
        <v>0</v>
      </c>
      <c r="AX263" s="231">
        <f t="shared" si="51"/>
        <v>0</v>
      </c>
      <c r="AY263" s="231">
        <f t="shared" si="51"/>
        <v>0</v>
      </c>
      <c r="AZ263" s="231">
        <f t="shared" si="51"/>
        <v>0</v>
      </c>
      <c r="BA263" s="231">
        <f t="shared" si="51"/>
        <v>0</v>
      </c>
      <c r="BB263" s="231">
        <f t="shared" si="51"/>
        <v>0</v>
      </c>
      <c r="BC263" s="231">
        <f t="shared" si="51"/>
        <v>0</v>
      </c>
      <c r="BD263" s="231">
        <f t="shared" si="51"/>
        <v>0</v>
      </c>
      <c r="BE263" s="231">
        <f t="shared" si="51"/>
        <v>0</v>
      </c>
      <c r="BF263" s="231">
        <f t="shared" si="51"/>
        <v>0</v>
      </c>
      <c r="BG263" s="231">
        <f t="shared" si="51"/>
        <v>0</v>
      </c>
      <c r="BH263" s="231">
        <f t="shared" si="51"/>
        <v>0</v>
      </c>
      <c r="BI263" s="231">
        <f t="shared" si="51"/>
        <v>0</v>
      </c>
      <c r="BJ263" s="231">
        <f t="shared" si="51"/>
        <v>0</v>
      </c>
      <c r="BK263" s="231">
        <f t="shared" si="51"/>
        <v>0</v>
      </c>
      <c r="BL263" s="231">
        <f t="shared" si="51"/>
        <v>0</v>
      </c>
      <c r="BM263" s="231">
        <f t="shared" si="51"/>
        <v>0</v>
      </c>
      <c r="BN263" s="231">
        <f t="shared" si="51"/>
        <v>0</v>
      </c>
      <c r="BO263" s="231">
        <f t="shared" si="51"/>
        <v>0</v>
      </c>
      <c r="BP263" s="231">
        <f t="shared" si="51"/>
        <v>0</v>
      </c>
      <c r="BQ263" s="231">
        <f t="shared" si="51"/>
        <v>0</v>
      </c>
      <c r="BR263" s="231">
        <f t="shared" si="51"/>
        <v>0</v>
      </c>
      <c r="BS263" s="231">
        <f t="shared" si="51"/>
        <v>0</v>
      </c>
      <c r="BT263" s="231">
        <f t="shared" si="51"/>
        <v>0</v>
      </c>
      <c r="BU263" s="231">
        <f t="shared" si="51"/>
        <v>0</v>
      </c>
      <c r="BV263" s="231">
        <f t="shared" si="51"/>
        <v>0</v>
      </c>
      <c r="BW263" s="38"/>
      <c r="BX263" s="38"/>
      <c r="BY263" s="38"/>
      <c r="BZ263" s="38"/>
      <c r="CA263" s="38"/>
      <c r="CB263" s="38"/>
      <c r="CC263" s="38"/>
      <c r="CD263" s="38"/>
    </row>
    <row r="264" spans="1:82" s="33" customFormat="1" ht="15" customHeight="1" outlineLevel="1">
      <c r="A264" s="34" t="s">
        <v>2776</v>
      </c>
      <c r="B264" s="34"/>
      <c r="C264" s="34"/>
      <c r="D264" s="34">
        <v>11</v>
      </c>
      <c r="E264" s="34">
        <v>1</v>
      </c>
      <c r="F264" s="34"/>
      <c r="G264" s="34"/>
      <c r="H264" s="34"/>
      <c r="I264" s="34"/>
      <c r="J264" s="34">
        <v>1</v>
      </c>
      <c r="K264" s="34"/>
      <c r="L264" s="34">
        <v>13</v>
      </c>
      <c r="M264" s="34"/>
      <c r="N264" s="34" t="s">
        <v>2267</v>
      </c>
      <c r="O264" s="34" t="s">
        <v>2777</v>
      </c>
      <c r="P264" s="34"/>
      <c r="Q264" s="34"/>
      <c r="R264" s="34">
        <v>1</v>
      </c>
      <c r="S264" s="34"/>
      <c r="T264" s="34"/>
      <c r="U264" s="34">
        <v>19</v>
      </c>
      <c r="V264" s="34" t="s">
        <v>153</v>
      </c>
      <c r="W264" s="34" t="s">
        <v>387</v>
      </c>
      <c r="X264" s="34" t="s">
        <v>179</v>
      </c>
      <c r="Y264" s="34" t="s">
        <v>1865</v>
      </c>
      <c r="Z264" s="34" t="s">
        <v>156</v>
      </c>
      <c r="AA264" s="34" t="s">
        <v>2269</v>
      </c>
      <c r="AB264" s="230">
        <f t="shared" ref="AB264:BV264" si="52">AB115-AB240</f>
        <v>0</v>
      </c>
      <c r="AC264" s="231">
        <f t="shared" si="52"/>
        <v>0</v>
      </c>
      <c r="AD264" s="231">
        <f t="shared" si="52"/>
        <v>0</v>
      </c>
      <c r="AE264" s="231">
        <f t="shared" si="52"/>
        <v>0</v>
      </c>
      <c r="AF264" s="231">
        <f t="shared" si="52"/>
        <v>0</v>
      </c>
      <c r="AG264" s="231">
        <f t="shared" si="52"/>
        <v>0</v>
      </c>
      <c r="AH264" s="231">
        <f t="shared" si="52"/>
        <v>0</v>
      </c>
      <c r="AI264" s="231">
        <f t="shared" si="52"/>
        <v>0</v>
      </c>
      <c r="AJ264" s="231">
        <f t="shared" si="52"/>
        <v>0</v>
      </c>
      <c r="AK264" s="231">
        <f t="shared" si="52"/>
        <v>0</v>
      </c>
      <c r="AL264" s="231">
        <f t="shared" si="52"/>
        <v>0</v>
      </c>
      <c r="AM264" s="231">
        <f t="shared" si="52"/>
        <v>0</v>
      </c>
      <c r="AN264" s="231">
        <f t="shared" si="52"/>
        <v>0</v>
      </c>
      <c r="AO264" s="231">
        <f t="shared" si="52"/>
        <v>0</v>
      </c>
      <c r="AP264" s="231">
        <f t="shared" si="52"/>
        <v>0</v>
      </c>
      <c r="AQ264" s="231">
        <f t="shared" si="52"/>
        <v>0</v>
      </c>
      <c r="AR264" s="231">
        <f t="shared" si="52"/>
        <v>0</v>
      </c>
      <c r="AS264" s="231">
        <f t="shared" si="52"/>
        <v>0</v>
      </c>
      <c r="AT264" s="231">
        <f t="shared" si="52"/>
        <v>0</v>
      </c>
      <c r="AU264" s="231">
        <f t="shared" si="52"/>
        <v>0</v>
      </c>
      <c r="AV264" s="231">
        <f t="shared" si="52"/>
        <v>0</v>
      </c>
      <c r="AW264" s="231">
        <f t="shared" si="52"/>
        <v>0</v>
      </c>
      <c r="AX264" s="231">
        <f t="shared" si="52"/>
        <v>0</v>
      </c>
      <c r="AY264" s="231">
        <f t="shared" si="52"/>
        <v>0</v>
      </c>
      <c r="AZ264" s="231">
        <f t="shared" si="52"/>
        <v>0</v>
      </c>
      <c r="BA264" s="231">
        <f t="shared" si="52"/>
        <v>0</v>
      </c>
      <c r="BB264" s="231">
        <f t="shared" si="52"/>
        <v>0</v>
      </c>
      <c r="BC264" s="231">
        <f t="shared" si="52"/>
        <v>0</v>
      </c>
      <c r="BD264" s="231">
        <f t="shared" si="52"/>
        <v>0</v>
      </c>
      <c r="BE264" s="231">
        <f t="shared" si="52"/>
        <v>0</v>
      </c>
      <c r="BF264" s="231">
        <f t="shared" si="52"/>
        <v>0</v>
      </c>
      <c r="BG264" s="231">
        <f t="shared" si="52"/>
        <v>0</v>
      </c>
      <c r="BH264" s="231">
        <f t="shared" si="52"/>
        <v>0</v>
      </c>
      <c r="BI264" s="231">
        <f t="shared" si="52"/>
        <v>0</v>
      </c>
      <c r="BJ264" s="231">
        <f t="shared" si="52"/>
        <v>0</v>
      </c>
      <c r="BK264" s="231">
        <f t="shared" si="52"/>
        <v>0</v>
      </c>
      <c r="BL264" s="231">
        <f t="shared" si="52"/>
        <v>0</v>
      </c>
      <c r="BM264" s="231">
        <f t="shared" si="52"/>
        <v>0</v>
      </c>
      <c r="BN264" s="231">
        <f t="shared" si="52"/>
        <v>0</v>
      </c>
      <c r="BO264" s="231">
        <f t="shared" si="52"/>
        <v>0</v>
      </c>
      <c r="BP264" s="231">
        <f t="shared" si="52"/>
        <v>0</v>
      </c>
      <c r="BQ264" s="231">
        <f t="shared" si="52"/>
        <v>0</v>
      </c>
      <c r="BR264" s="231">
        <f t="shared" si="52"/>
        <v>0</v>
      </c>
      <c r="BS264" s="231">
        <f t="shared" si="52"/>
        <v>0</v>
      </c>
      <c r="BT264" s="231">
        <f t="shared" si="52"/>
        <v>0</v>
      </c>
      <c r="BU264" s="231">
        <f t="shared" si="52"/>
        <v>0</v>
      </c>
      <c r="BV264" s="231">
        <f t="shared" si="52"/>
        <v>0</v>
      </c>
      <c r="BW264" s="38"/>
      <c r="BX264" s="38"/>
      <c r="BY264" s="38"/>
      <c r="BZ264" s="38"/>
      <c r="CA264" s="38"/>
      <c r="CB264" s="38"/>
      <c r="CC264" s="38"/>
      <c r="CD264" s="38"/>
    </row>
    <row r="265" spans="1:82" s="33" customFormat="1" ht="15" customHeight="1" outlineLevel="1">
      <c r="A265" s="34" t="s">
        <v>2778</v>
      </c>
      <c r="B265" s="34"/>
      <c r="C265" s="34"/>
      <c r="D265" s="34">
        <v>5</v>
      </c>
      <c r="E265" s="34">
        <v>1</v>
      </c>
      <c r="F265" s="34"/>
      <c r="G265" s="34"/>
      <c r="H265" s="34"/>
      <c r="I265" s="34"/>
      <c r="J265" s="34">
        <v>1</v>
      </c>
      <c r="K265" s="34"/>
      <c r="L265" s="34">
        <v>11</v>
      </c>
      <c r="M265" s="34"/>
      <c r="N265" s="34" t="s">
        <v>2313</v>
      </c>
      <c r="O265" s="34" t="s">
        <v>2779</v>
      </c>
      <c r="P265" s="34"/>
      <c r="Q265" s="34"/>
      <c r="R265" s="34">
        <v>1</v>
      </c>
      <c r="S265" s="34"/>
      <c r="T265" s="34"/>
      <c r="U265" s="34">
        <v>19</v>
      </c>
      <c r="V265" s="34" t="s">
        <v>153</v>
      </c>
      <c r="W265" s="34" t="s">
        <v>387</v>
      </c>
      <c r="X265" s="34" t="s">
        <v>179</v>
      </c>
      <c r="Y265" s="34" t="s">
        <v>1865</v>
      </c>
      <c r="Z265" s="34" t="s">
        <v>156</v>
      </c>
      <c r="AA265" s="34" t="s">
        <v>2315</v>
      </c>
      <c r="AB265" s="230">
        <f t="shared" ref="AB265:BV265" si="53">AB127-AB241</f>
        <v>0</v>
      </c>
      <c r="AC265" s="231">
        <f t="shared" si="53"/>
        <v>0</v>
      </c>
      <c r="AD265" s="231">
        <f t="shared" si="53"/>
        <v>0</v>
      </c>
      <c r="AE265" s="231">
        <f t="shared" si="53"/>
        <v>0</v>
      </c>
      <c r="AF265" s="231">
        <f t="shared" si="53"/>
        <v>0</v>
      </c>
      <c r="AG265" s="231">
        <f t="shared" si="53"/>
        <v>0</v>
      </c>
      <c r="AH265" s="231">
        <f t="shared" si="53"/>
        <v>0</v>
      </c>
      <c r="AI265" s="231">
        <f t="shared" si="53"/>
        <v>0</v>
      </c>
      <c r="AJ265" s="231">
        <f t="shared" si="53"/>
        <v>0</v>
      </c>
      <c r="AK265" s="231">
        <f t="shared" si="53"/>
        <v>0</v>
      </c>
      <c r="AL265" s="231">
        <f t="shared" si="53"/>
        <v>0</v>
      </c>
      <c r="AM265" s="231">
        <f t="shared" si="53"/>
        <v>0</v>
      </c>
      <c r="AN265" s="231">
        <f t="shared" si="53"/>
        <v>0</v>
      </c>
      <c r="AO265" s="231">
        <f t="shared" si="53"/>
        <v>0</v>
      </c>
      <c r="AP265" s="231">
        <f t="shared" si="53"/>
        <v>0</v>
      </c>
      <c r="AQ265" s="231">
        <f t="shared" si="53"/>
        <v>0</v>
      </c>
      <c r="AR265" s="231">
        <f t="shared" si="53"/>
        <v>0</v>
      </c>
      <c r="AS265" s="231">
        <f t="shared" si="53"/>
        <v>0</v>
      </c>
      <c r="AT265" s="231">
        <f t="shared" si="53"/>
        <v>0</v>
      </c>
      <c r="AU265" s="231">
        <f t="shared" si="53"/>
        <v>0</v>
      </c>
      <c r="AV265" s="231">
        <f t="shared" si="53"/>
        <v>0</v>
      </c>
      <c r="AW265" s="231">
        <f t="shared" si="53"/>
        <v>0</v>
      </c>
      <c r="AX265" s="231">
        <f t="shared" si="53"/>
        <v>0</v>
      </c>
      <c r="AY265" s="231">
        <f t="shared" si="53"/>
        <v>0</v>
      </c>
      <c r="AZ265" s="231">
        <f t="shared" si="53"/>
        <v>0</v>
      </c>
      <c r="BA265" s="231">
        <f t="shared" si="53"/>
        <v>0</v>
      </c>
      <c r="BB265" s="231">
        <f t="shared" si="53"/>
        <v>0</v>
      </c>
      <c r="BC265" s="231">
        <f t="shared" si="53"/>
        <v>0</v>
      </c>
      <c r="BD265" s="231">
        <f t="shared" si="53"/>
        <v>0</v>
      </c>
      <c r="BE265" s="231">
        <f t="shared" si="53"/>
        <v>0</v>
      </c>
      <c r="BF265" s="231">
        <f t="shared" si="53"/>
        <v>0</v>
      </c>
      <c r="BG265" s="231">
        <f t="shared" si="53"/>
        <v>0</v>
      </c>
      <c r="BH265" s="231">
        <f t="shared" si="53"/>
        <v>0</v>
      </c>
      <c r="BI265" s="231">
        <f t="shared" si="53"/>
        <v>0</v>
      </c>
      <c r="BJ265" s="231">
        <f t="shared" si="53"/>
        <v>0</v>
      </c>
      <c r="BK265" s="231">
        <f t="shared" si="53"/>
        <v>0</v>
      </c>
      <c r="BL265" s="231">
        <f t="shared" si="53"/>
        <v>0</v>
      </c>
      <c r="BM265" s="231">
        <f t="shared" si="53"/>
        <v>0</v>
      </c>
      <c r="BN265" s="231">
        <f t="shared" si="53"/>
        <v>0</v>
      </c>
      <c r="BO265" s="231">
        <f t="shared" si="53"/>
        <v>0</v>
      </c>
      <c r="BP265" s="231">
        <f t="shared" si="53"/>
        <v>0</v>
      </c>
      <c r="BQ265" s="231">
        <f t="shared" si="53"/>
        <v>0</v>
      </c>
      <c r="BR265" s="231">
        <f t="shared" si="53"/>
        <v>0</v>
      </c>
      <c r="BS265" s="231">
        <f t="shared" si="53"/>
        <v>0</v>
      </c>
      <c r="BT265" s="231">
        <f t="shared" si="53"/>
        <v>0</v>
      </c>
      <c r="BU265" s="231">
        <f t="shared" si="53"/>
        <v>0</v>
      </c>
      <c r="BV265" s="231">
        <f t="shared" si="53"/>
        <v>0</v>
      </c>
      <c r="BW265" s="38"/>
      <c r="BX265" s="38"/>
      <c r="BY265" s="38"/>
      <c r="BZ265" s="38"/>
      <c r="CA265" s="38"/>
      <c r="CB265" s="38"/>
      <c r="CC265" s="38"/>
      <c r="CD265" s="38"/>
    </row>
    <row r="266" spans="1:82" s="33" customFormat="1" ht="15" customHeight="1" outlineLevel="1">
      <c r="A266" s="34" t="s">
        <v>2780</v>
      </c>
      <c r="B266" s="34"/>
      <c r="C266" s="34"/>
      <c r="D266" s="34">
        <v>5</v>
      </c>
      <c r="E266" s="34">
        <v>1</v>
      </c>
      <c r="F266" s="34"/>
      <c r="G266" s="34"/>
      <c r="H266" s="34"/>
      <c r="I266" s="34"/>
      <c r="J266" s="34">
        <v>1</v>
      </c>
      <c r="K266" s="34"/>
      <c r="L266" s="34">
        <v>10</v>
      </c>
      <c r="M266" s="34"/>
      <c r="N266" s="34" t="s">
        <v>2321</v>
      </c>
      <c r="O266" s="34" t="s">
        <v>2781</v>
      </c>
      <c r="P266" s="34"/>
      <c r="Q266" s="34"/>
      <c r="R266" s="34">
        <v>1</v>
      </c>
      <c r="S266" s="34"/>
      <c r="T266" s="34"/>
      <c r="U266" s="34">
        <v>19</v>
      </c>
      <c r="V266" s="34" t="s">
        <v>153</v>
      </c>
      <c r="W266" s="34" t="s">
        <v>387</v>
      </c>
      <c r="X266" s="34" t="s">
        <v>179</v>
      </c>
      <c r="Y266" s="34" t="s">
        <v>1865</v>
      </c>
      <c r="Z266" s="34" t="s">
        <v>156</v>
      </c>
      <c r="AA266" s="34" t="s">
        <v>2323</v>
      </c>
      <c r="AB266" s="230">
        <f t="shared" ref="AB266:BV266" si="54">AB140-AB242</f>
        <v>0</v>
      </c>
      <c r="AC266" s="231">
        <f t="shared" si="54"/>
        <v>0</v>
      </c>
      <c r="AD266" s="231">
        <f t="shared" si="54"/>
        <v>0</v>
      </c>
      <c r="AE266" s="231">
        <f t="shared" si="54"/>
        <v>0</v>
      </c>
      <c r="AF266" s="231">
        <f t="shared" si="54"/>
        <v>0</v>
      </c>
      <c r="AG266" s="231">
        <f t="shared" si="54"/>
        <v>0</v>
      </c>
      <c r="AH266" s="231">
        <f t="shared" si="54"/>
        <v>0</v>
      </c>
      <c r="AI266" s="231">
        <f t="shared" si="54"/>
        <v>0</v>
      </c>
      <c r="AJ266" s="231">
        <f t="shared" si="54"/>
        <v>0</v>
      </c>
      <c r="AK266" s="231">
        <f t="shared" si="54"/>
        <v>0</v>
      </c>
      <c r="AL266" s="231">
        <f t="shared" si="54"/>
        <v>0</v>
      </c>
      <c r="AM266" s="231">
        <f t="shared" si="54"/>
        <v>0</v>
      </c>
      <c r="AN266" s="231">
        <f t="shared" si="54"/>
        <v>0</v>
      </c>
      <c r="AO266" s="231">
        <f t="shared" si="54"/>
        <v>0</v>
      </c>
      <c r="AP266" s="231">
        <f t="shared" si="54"/>
        <v>0</v>
      </c>
      <c r="AQ266" s="231">
        <f t="shared" si="54"/>
        <v>0</v>
      </c>
      <c r="AR266" s="231">
        <f t="shared" si="54"/>
        <v>0</v>
      </c>
      <c r="AS266" s="231">
        <f t="shared" si="54"/>
        <v>0</v>
      </c>
      <c r="AT266" s="231">
        <f t="shared" si="54"/>
        <v>0</v>
      </c>
      <c r="AU266" s="231">
        <f t="shared" si="54"/>
        <v>0</v>
      </c>
      <c r="AV266" s="231">
        <f t="shared" si="54"/>
        <v>0</v>
      </c>
      <c r="AW266" s="231">
        <f t="shared" si="54"/>
        <v>0</v>
      </c>
      <c r="AX266" s="231">
        <f t="shared" si="54"/>
        <v>0</v>
      </c>
      <c r="AY266" s="231">
        <f t="shared" si="54"/>
        <v>0</v>
      </c>
      <c r="AZ266" s="231">
        <f t="shared" si="54"/>
        <v>0</v>
      </c>
      <c r="BA266" s="231">
        <f t="shared" si="54"/>
        <v>0</v>
      </c>
      <c r="BB266" s="231">
        <f t="shared" si="54"/>
        <v>0</v>
      </c>
      <c r="BC266" s="231">
        <f t="shared" si="54"/>
        <v>0</v>
      </c>
      <c r="BD266" s="231">
        <f t="shared" si="54"/>
        <v>0</v>
      </c>
      <c r="BE266" s="231">
        <f t="shared" si="54"/>
        <v>0</v>
      </c>
      <c r="BF266" s="231">
        <f t="shared" si="54"/>
        <v>0</v>
      </c>
      <c r="BG266" s="231">
        <f t="shared" si="54"/>
        <v>0</v>
      </c>
      <c r="BH266" s="231">
        <f t="shared" si="54"/>
        <v>0</v>
      </c>
      <c r="BI266" s="231">
        <f t="shared" si="54"/>
        <v>0</v>
      </c>
      <c r="BJ266" s="231">
        <f t="shared" si="54"/>
        <v>0</v>
      </c>
      <c r="BK266" s="231">
        <f t="shared" si="54"/>
        <v>0</v>
      </c>
      <c r="BL266" s="231">
        <f t="shared" si="54"/>
        <v>0</v>
      </c>
      <c r="BM266" s="231">
        <f t="shared" si="54"/>
        <v>0</v>
      </c>
      <c r="BN266" s="231">
        <f t="shared" si="54"/>
        <v>0</v>
      </c>
      <c r="BO266" s="231">
        <f t="shared" si="54"/>
        <v>0</v>
      </c>
      <c r="BP266" s="231">
        <f t="shared" si="54"/>
        <v>0</v>
      </c>
      <c r="BQ266" s="231">
        <f t="shared" si="54"/>
        <v>0</v>
      </c>
      <c r="BR266" s="231">
        <f t="shared" si="54"/>
        <v>0</v>
      </c>
      <c r="BS266" s="231">
        <f t="shared" si="54"/>
        <v>0</v>
      </c>
      <c r="BT266" s="231">
        <f t="shared" si="54"/>
        <v>0</v>
      </c>
      <c r="BU266" s="231">
        <f t="shared" si="54"/>
        <v>0</v>
      </c>
      <c r="BV266" s="231">
        <f t="shared" si="54"/>
        <v>0</v>
      </c>
      <c r="BW266" s="38"/>
      <c r="BX266" s="38"/>
      <c r="BY266" s="38"/>
      <c r="BZ266" s="38"/>
      <c r="CA266" s="38"/>
      <c r="CB266" s="38"/>
      <c r="CC266" s="38"/>
      <c r="CD266" s="38"/>
    </row>
    <row r="267" spans="1:82" s="33" customFormat="1" ht="15" customHeight="1">
      <c r="A267" s="34" t="s">
        <v>2782</v>
      </c>
      <c r="B267" s="34"/>
      <c r="C267" s="34"/>
      <c r="D267" s="34"/>
      <c r="E267" s="34">
        <v>1</v>
      </c>
      <c r="F267" s="34"/>
      <c r="G267" s="34"/>
      <c r="H267" s="34"/>
      <c r="I267" s="34"/>
      <c r="J267" s="34">
        <v>1</v>
      </c>
      <c r="K267" s="34"/>
      <c r="L267" s="34">
        <v>5</v>
      </c>
      <c r="M267" s="34"/>
      <c r="N267" s="34" t="s">
        <v>2367</v>
      </c>
      <c r="O267" s="34" t="s">
        <v>2783</v>
      </c>
      <c r="P267" s="34"/>
      <c r="Q267" s="34"/>
      <c r="R267" s="34">
        <v>1</v>
      </c>
      <c r="S267" s="34"/>
      <c r="T267" s="34"/>
      <c r="U267" s="34">
        <v>19</v>
      </c>
      <c r="V267" s="34" t="s">
        <v>153</v>
      </c>
      <c r="W267" s="34" t="s">
        <v>387</v>
      </c>
      <c r="X267" s="34" t="s">
        <v>179</v>
      </c>
      <c r="Y267" s="34" t="s">
        <v>1865</v>
      </c>
      <c r="Z267" s="34" t="s">
        <v>156</v>
      </c>
      <c r="AA267" s="34" t="s">
        <v>2369</v>
      </c>
      <c r="AB267" s="230">
        <f t="shared" ref="AB267:BV267" si="55">AB141-AB243</f>
        <v>0</v>
      </c>
      <c r="AC267" s="231">
        <f t="shared" si="55"/>
        <v>0</v>
      </c>
      <c r="AD267" s="231">
        <f t="shared" si="55"/>
        <v>0</v>
      </c>
      <c r="AE267" s="231">
        <f t="shared" si="55"/>
        <v>0</v>
      </c>
      <c r="AF267" s="231">
        <f t="shared" si="55"/>
        <v>0</v>
      </c>
      <c r="AG267" s="231">
        <f t="shared" si="55"/>
        <v>0</v>
      </c>
      <c r="AH267" s="231">
        <f t="shared" si="55"/>
        <v>0</v>
      </c>
      <c r="AI267" s="231">
        <f t="shared" si="55"/>
        <v>0</v>
      </c>
      <c r="AJ267" s="231">
        <f t="shared" si="55"/>
        <v>0</v>
      </c>
      <c r="AK267" s="231">
        <f t="shared" si="55"/>
        <v>0</v>
      </c>
      <c r="AL267" s="231">
        <f t="shared" si="55"/>
        <v>0</v>
      </c>
      <c r="AM267" s="231">
        <f t="shared" si="55"/>
        <v>0</v>
      </c>
      <c r="AN267" s="231">
        <f t="shared" si="55"/>
        <v>0</v>
      </c>
      <c r="AO267" s="231">
        <f t="shared" si="55"/>
        <v>0</v>
      </c>
      <c r="AP267" s="231">
        <f t="shared" si="55"/>
        <v>0</v>
      </c>
      <c r="AQ267" s="231">
        <f t="shared" si="55"/>
        <v>0</v>
      </c>
      <c r="AR267" s="231">
        <f t="shared" si="55"/>
        <v>0</v>
      </c>
      <c r="AS267" s="231">
        <f t="shared" si="55"/>
        <v>0</v>
      </c>
      <c r="AT267" s="231">
        <f t="shared" si="55"/>
        <v>0</v>
      </c>
      <c r="AU267" s="231">
        <f t="shared" si="55"/>
        <v>0</v>
      </c>
      <c r="AV267" s="231">
        <f t="shared" si="55"/>
        <v>0</v>
      </c>
      <c r="AW267" s="231">
        <f t="shared" si="55"/>
        <v>0</v>
      </c>
      <c r="AX267" s="231">
        <f t="shared" si="55"/>
        <v>0</v>
      </c>
      <c r="AY267" s="231">
        <f t="shared" si="55"/>
        <v>0</v>
      </c>
      <c r="AZ267" s="231">
        <f t="shared" si="55"/>
        <v>0</v>
      </c>
      <c r="BA267" s="231">
        <f t="shared" si="55"/>
        <v>0</v>
      </c>
      <c r="BB267" s="231">
        <f t="shared" si="55"/>
        <v>0</v>
      </c>
      <c r="BC267" s="231">
        <f t="shared" si="55"/>
        <v>0</v>
      </c>
      <c r="BD267" s="231">
        <f t="shared" si="55"/>
        <v>0</v>
      </c>
      <c r="BE267" s="231">
        <f t="shared" si="55"/>
        <v>0</v>
      </c>
      <c r="BF267" s="231">
        <f t="shared" si="55"/>
        <v>0</v>
      </c>
      <c r="BG267" s="231">
        <f t="shared" si="55"/>
        <v>0</v>
      </c>
      <c r="BH267" s="231">
        <f t="shared" si="55"/>
        <v>0</v>
      </c>
      <c r="BI267" s="231">
        <f t="shared" si="55"/>
        <v>0</v>
      </c>
      <c r="BJ267" s="231">
        <f t="shared" si="55"/>
        <v>0</v>
      </c>
      <c r="BK267" s="231">
        <f t="shared" si="55"/>
        <v>0</v>
      </c>
      <c r="BL267" s="231">
        <f t="shared" si="55"/>
        <v>0</v>
      </c>
      <c r="BM267" s="231">
        <f t="shared" si="55"/>
        <v>0</v>
      </c>
      <c r="BN267" s="231">
        <f t="shared" si="55"/>
        <v>0</v>
      </c>
      <c r="BO267" s="231">
        <f t="shared" si="55"/>
        <v>0</v>
      </c>
      <c r="BP267" s="231">
        <f t="shared" si="55"/>
        <v>0</v>
      </c>
      <c r="BQ267" s="231">
        <f t="shared" si="55"/>
        <v>0</v>
      </c>
      <c r="BR267" s="231">
        <f t="shared" si="55"/>
        <v>0</v>
      </c>
      <c r="BS267" s="231">
        <f t="shared" si="55"/>
        <v>0</v>
      </c>
      <c r="BT267" s="231">
        <f t="shared" si="55"/>
        <v>0</v>
      </c>
      <c r="BU267" s="231">
        <f t="shared" si="55"/>
        <v>0</v>
      </c>
      <c r="BV267" s="231">
        <f t="shared" si="55"/>
        <v>0</v>
      </c>
      <c r="BW267" s="38"/>
      <c r="BX267" s="38"/>
      <c r="BY267" s="38"/>
      <c r="BZ267" s="38"/>
      <c r="CA267" s="38"/>
      <c r="CB267" s="38"/>
      <c r="CC267" s="38"/>
      <c r="CD267" s="38"/>
    </row>
    <row r="268" spans="1:82" s="33" customFormat="1" ht="15" customHeight="1">
      <c r="A268" s="39" t="s">
        <v>2784</v>
      </c>
      <c r="B268" s="39"/>
      <c r="C268" s="39"/>
      <c r="D268" s="39"/>
      <c r="E268" s="39">
        <v>1</v>
      </c>
      <c r="F268" s="39"/>
      <c r="G268" s="39"/>
      <c r="H268" s="39"/>
      <c r="I268" s="39"/>
      <c r="J268" s="39"/>
      <c r="K268" s="39"/>
      <c r="L268" s="39">
        <v>81</v>
      </c>
      <c r="M268" s="39"/>
      <c r="N268" s="39" t="s">
        <v>2371</v>
      </c>
      <c r="O268" s="39" t="s">
        <v>2785</v>
      </c>
      <c r="P268" s="39"/>
      <c r="Q268" s="39"/>
      <c r="R268" s="39">
        <v>3</v>
      </c>
      <c r="S268" s="39"/>
      <c r="T268" s="39"/>
      <c r="U268" s="39">
        <v>19</v>
      </c>
      <c r="V268" s="39" t="s">
        <v>149</v>
      </c>
      <c r="W268" s="39"/>
      <c r="X268" s="39"/>
      <c r="Y268" s="39" t="s">
        <v>1865</v>
      </c>
      <c r="Z268" s="39"/>
      <c r="AA268" s="39" t="s">
        <v>2373</v>
      </c>
      <c r="AB268" s="232"/>
      <c r="AC268" s="232"/>
      <c r="AD268" s="232"/>
      <c r="AE268" s="232"/>
      <c r="AF268" s="232"/>
      <c r="AG268" s="233"/>
      <c r="AH268" s="233"/>
      <c r="AI268" s="233"/>
      <c r="AJ268" s="233"/>
      <c r="AK268" s="233"/>
      <c r="AL268" s="233"/>
      <c r="AM268" s="233"/>
      <c r="AN268" s="233"/>
      <c r="AO268" s="233"/>
      <c r="AP268" s="233"/>
      <c r="AQ268" s="233"/>
      <c r="AR268" s="233"/>
      <c r="AS268" s="233"/>
      <c r="AT268" s="233"/>
      <c r="AU268" s="233"/>
      <c r="AV268" s="233"/>
      <c r="AW268" s="233"/>
      <c r="AX268" s="233"/>
      <c r="AY268" s="233"/>
      <c r="AZ268" s="233"/>
      <c r="BA268" s="233"/>
      <c r="BB268" s="233"/>
      <c r="BC268" s="233"/>
      <c r="BD268" s="233"/>
      <c r="BE268" s="233"/>
      <c r="BF268" s="233"/>
      <c r="BG268" s="233"/>
      <c r="BH268" s="233"/>
      <c r="BI268" s="233"/>
      <c r="BJ268" s="233"/>
      <c r="BK268" s="233"/>
      <c r="BL268" s="233"/>
      <c r="BM268" s="233"/>
      <c r="BN268" s="233"/>
      <c r="BO268" s="233"/>
      <c r="BP268" s="233"/>
      <c r="BQ268" s="233"/>
      <c r="BR268" s="233"/>
      <c r="BS268" s="233"/>
      <c r="BT268" s="233"/>
      <c r="BU268" s="233"/>
      <c r="BV268" s="233"/>
      <c r="BW268" s="233"/>
      <c r="BX268" s="233"/>
      <c r="BY268" s="233"/>
      <c r="BZ268" s="233"/>
      <c r="CA268" s="233"/>
      <c r="CB268" s="233"/>
      <c r="CC268" s="233"/>
      <c r="CD268" s="233"/>
    </row>
    <row r="269" spans="1:82" s="33" customFormat="1" ht="15" customHeight="1" outlineLevel="1">
      <c r="A269" s="34" t="s">
        <v>2786</v>
      </c>
      <c r="B269" s="34"/>
      <c r="C269" s="34"/>
      <c r="D269" s="34">
        <v>83</v>
      </c>
      <c r="E269" s="34">
        <v>1</v>
      </c>
      <c r="F269" s="34"/>
      <c r="G269" s="34"/>
      <c r="H269" s="34"/>
      <c r="I269" s="34"/>
      <c r="J269" s="34">
        <v>1</v>
      </c>
      <c r="K269" s="34"/>
      <c r="L269" s="34">
        <v>88</v>
      </c>
      <c r="M269" s="34"/>
      <c r="N269" s="34" t="s">
        <v>2375</v>
      </c>
      <c r="O269" s="34" t="s">
        <v>2787</v>
      </c>
      <c r="P269" s="34"/>
      <c r="Q269" s="34"/>
      <c r="R269" s="34">
        <v>3</v>
      </c>
      <c r="S269" s="34"/>
      <c r="T269" s="34"/>
      <c r="U269" s="34">
        <v>19</v>
      </c>
      <c r="V269" s="34" t="s">
        <v>153</v>
      </c>
      <c r="W269" s="34" t="s">
        <v>154</v>
      </c>
      <c r="X269" s="34" t="s">
        <v>179</v>
      </c>
      <c r="Y269" s="34" t="s">
        <v>1865</v>
      </c>
      <c r="Z269" s="34" t="s">
        <v>156</v>
      </c>
      <c r="AA269" s="34" t="s">
        <v>2377</v>
      </c>
      <c r="AB269" s="230">
        <f t="shared" ref="AB269:BV269" si="56">AB176-AB245</f>
        <v>0</v>
      </c>
      <c r="AC269" s="231">
        <f t="shared" si="56"/>
        <v>0</v>
      </c>
      <c r="AD269" s="231">
        <f t="shared" si="56"/>
        <v>0</v>
      </c>
      <c r="AE269" s="231">
        <f t="shared" si="56"/>
        <v>0</v>
      </c>
      <c r="AF269" s="231">
        <f t="shared" si="56"/>
        <v>0</v>
      </c>
      <c r="AG269" s="231">
        <f t="shared" si="56"/>
        <v>0</v>
      </c>
      <c r="AH269" s="231">
        <f t="shared" si="56"/>
        <v>0</v>
      </c>
      <c r="AI269" s="231">
        <f t="shared" si="56"/>
        <v>0</v>
      </c>
      <c r="AJ269" s="231">
        <f t="shared" si="56"/>
        <v>0</v>
      </c>
      <c r="AK269" s="231">
        <f t="shared" si="56"/>
        <v>0</v>
      </c>
      <c r="AL269" s="231">
        <f t="shared" si="56"/>
        <v>0</v>
      </c>
      <c r="AM269" s="231">
        <f t="shared" si="56"/>
        <v>0</v>
      </c>
      <c r="AN269" s="231">
        <f t="shared" si="56"/>
        <v>0</v>
      </c>
      <c r="AO269" s="231">
        <f t="shared" si="56"/>
        <v>0</v>
      </c>
      <c r="AP269" s="231">
        <f t="shared" si="56"/>
        <v>0</v>
      </c>
      <c r="AQ269" s="231">
        <f t="shared" si="56"/>
        <v>0</v>
      </c>
      <c r="AR269" s="231">
        <f t="shared" si="56"/>
        <v>0</v>
      </c>
      <c r="AS269" s="231">
        <f t="shared" si="56"/>
        <v>0</v>
      </c>
      <c r="AT269" s="231">
        <f t="shared" si="56"/>
        <v>0</v>
      </c>
      <c r="AU269" s="231">
        <f t="shared" si="56"/>
        <v>0</v>
      </c>
      <c r="AV269" s="231">
        <f t="shared" si="56"/>
        <v>0</v>
      </c>
      <c r="AW269" s="231">
        <f t="shared" si="56"/>
        <v>0</v>
      </c>
      <c r="AX269" s="231">
        <f t="shared" si="56"/>
        <v>0</v>
      </c>
      <c r="AY269" s="231">
        <f t="shared" si="56"/>
        <v>0</v>
      </c>
      <c r="AZ269" s="231">
        <f t="shared" si="56"/>
        <v>0</v>
      </c>
      <c r="BA269" s="231">
        <f t="shared" si="56"/>
        <v>0</v>
      </c>
      <c r="BB269" s="231">
        <f t="shared" si="56"/>
        <v>0</v>
      </c>
      <c r="BC269" s="231">
        <f t="shared" si="56"/>
        <v>0</v>
      </c>
      <c r="BD269" s="231">
        <f t="shared" si="56"/>
        <v>0</v>
      </c>
      <c r="BE269" s="231">
        <f t="shared" si="56"/>
        <v>0</v>
      </c>
      <c r="BF269" s="231">
        <f t="shared" si="56"/>
        <v>0</v>
      </c>
      <c r="BG269" s="231">
        <f t="shared" si="56"/>
        <v>0</v>
      </c>
      <c r="BH269" s="231">
        <f t="shared" si="56"/>
        <v>0</v>
      </c>
      <c r="BI269" s="231">
        <f t="shared" si="56"/>
        <v>0</v>
      </c>
      <c r="BJ269" s="231">
        <f t="shared" si="56"/>
        <v>0</v>
      </c>
      <c r="BK269" s="231">
        <f t="shared" si="56"/>
        <v>0</v>
      </c>
      <c r="BL269" s="231">
        <f t="shared" si="56"/>
        <v>0</v>
      </c>
      <c r="BM269" s="231">
        <f t="shared" si="56"/>
        <v>0</v>
      </c>
      <c r="BN269" s="231">
        <f t="shared" si="56"/>
        <v>0</v>
      </c>
      <c r="BO269" s="231">
        <f t="shared" si="56"/>
        <v>0</v>
      </c>
      <c r="BP269" s="231">
        <f t="shared" si="56"/>
        <v>0</v>
      </c>
      <c r="BQ269" s="231">
        <f t="shared" si="56"/>
        <v>0</v>
      </c>
      <c r="BR269" s="231">
        <f t="shared" si="56"/>
        <v>0</v>
      </c>
      <c r="BS269" s="231">
        <f t="shared" si="56"/>
        <v>0</v>
      </c>
      <c r="BT269" s="231">
        <f t="shared" si="56"/>
        <v>0</v>
      </c>
      <c r="BU269" s="231">
        <f t="shared" si="56"/>
        <v>0</v>
      </c>
      <c r="BV269" s="231">
        <f t="shared" si="56"/>
        <v>0</v>
      </c>
      <c r="BW269" s="38"/>
      <c r="BX269" s="38"/>
      <c r="BY269" s="38"/>
      <c r="BZ269" s="38"/>
      <c r="CA269" s="38"/>
      <c r="CB269" s="38"/>
      <c r="CC269" s="38"/>
      <c r="CD269" s="38"/>
    </row>
    <row r="270" spans="1:82" s="33" customFormat="1" ht="15" customHeight="1" outlineLevel="1">
      <c r="A270" s="34" t="s">
        <v>2788</v>
      </c>
      <c r="B270" s="34"/>
      <c r="C270" s="34"/>
      <c r="D270" s="34">
        <v>83</v>
      </c>
      <c r="E270" s="34">
        <v>1</v>
      </c>
      <c r="F270" s="34"/>
      <c r="G270" s="34"/>
      <c r="H270" s="34"/>
      <c r="I270" s="34"/>
      <c r="J270" s="34">
        <v>1</v>
      </c>
      <c r="K270" s="34"/>
      <c r="L270" s="34">
        <v>89</v>
      </c>
      <c r="M270" s="34"/>
      <c r="N270" s="34" t="s">
        <v>2572</v>
      </c>
      <c r="O270" s="34" t="s">
        <v>2789</v>
      </c>
      <c r="P270" s="34"/>
      <c r="Q270" s="34"/>
      <c r="R270" s="34">
        <v>3</v>
      </c>
      <c r="S270" s="34"/>
      <c r="T270" s="34"/>
      <c r="U270" s="34">
        <v>19</v>
      </c>
      <c r="V270" s="34" t="s">
        <v>153</v>
      </c>
      <c r="W270" s="34" t="s">
        <v>154</v>
      </c>
      <c r="X270" s="34" t="s">
        <v>179</v>
      </c>
      <c r="Y270" s="34" t="s">
        <v>1865</v>
      </c>
      <c r="Z270" s="34" t="s">
        <v>156</v>
      </c>
      <c r="AA270" s="34" t="s">
        <v>2574</v>
      </c>
      <c r="AB270" s="230">
        <f t="shared" ref="AB270:BV270" si="57">AB194-AB246</f>
        <v>0</v>
      </c>
      <c r="AC270" s="231">
        <f t="shared" si="57"/>
        <v>0</v>
      </c>
      <c r="AD270" s="231">
        <f t="shared" si="57"/>
        <v>0</v>
      </c>
      <c r="AE270" s="231">
        <f t="shared" si="57"/>
        <v>0</v>
      </c>
      <c r="AF270" s="231">
        <f t="shared" si="57"/>
        <v>0</v>
      </c>
      <c r="AG270" s="231">
        <f t="shared" si="57"/>
        <v>0</v>
      </c>
      <c r="AH270" s="231">
        <f t="shared" si="57"/>
        <v>0</v>
      </c>
      <c r="AI270" s="231">
        <f t="shared" si="57"/>
        <v>0</v>
      </c>
      <c r="AJ270" s="231">
        <f t="shared" si="57"/>
        <v>0</v>
      </c>
      <c r="AK270" s="231">
        <f t="shared" si="57"/>
        <v>0</v>
      </c>
      <c r="AL270" s="231">
        <f t="shared" si="57"/>
        <v>0</v>
      </c>
      <c r="AM270" s="231">
        <f t="shared" si="57"/>
        <v>0</v>
      </c>
      <c r="AN270" s="231">
        <f t="shared" si="57"/>
        <v>0</v>
      </c>
      <c r="AO270" s="231">
        <f t="shared" si="57"/>
        <v>0</v>
      </c>
      <c r="AP270" s="231">
        <f t="shared" si="57"/>
        <v>0</v>
      </c>
      <c r="AQ270" s="231">
        <f t="shared" si="57"/>
        <v>0</v>
      </c>
      <c r="AR270" s="231">
        <f t="shared" si="57"/>
        <v>0</v>
      </c>
      <c r="AS270" s="231">
        <f t="shared" si="57"/>
        <v>0</v>
      </c>
      <c r="AT270" s="231">
        <f t="shared" si="57"/>
        <v>0</v>
      </c>
      <c r="AU270" s="231">
        <f t="shared" si="57"/>
        <v>0</v>
      </c>
      <c r="AV270" s="231">
        <f t="shared" si="57"/>
        <v>0</v>
      </c>
      <c r="AW270" s="231">
        <f t="shared" si="57"/>
        <v>0</v>
      </c>
      <c r="AX270" s="231">
        <f t="shared" si="57"/>
        <v>0</v>
      </c>
      <c r="AY270" s="231">
        <f t="shared" si="57"/>
        <v>0</v>
      </c>
      <c r="AZ270" s="231">
        <f t="shared" si="57"/>
        <v>0</v>
      </c>
      <c r="BA270" s="231">
        <f t="shared" si="57"/>
        <v>0</v>
      </c>
      <c r="BB270" s="231">
        <f t="shared" si="57"/>
        <v>0</v>
      </c>
      <c r="BC270" s="231">
        <f t="shared" si="57"/>
        <v>0</v>
      </c>
      <c r="BD270" s="231">
        <f t="shared" si="57"/>
        <v>0</v>
      </c>
      <c r="BE270" s="231">
        <f t="shared" si="57"/>
        <v>0</v>
      </c>
      <c r="BF270" s="231">
        <f t="shared" si="57"/>
        <v>0</v>
      </c>
      <c r="BG270" s="231">
        <f t="shared" si="57"/>
        <v>0</v>
      </c>
      <c r="BH270" s="231">
        <f t="shared" si="57"/>
        <v>0</v>
      </c>
      <c r="BI270" s="231">
        <f t="shared" si="57"/>
        <v>0</v>
      </c>
      <c r="BJ270" s="231">
        <f t="shared" si="57"/>
        <v>0</v>
      </c>
      <c r="BK270" s="231">
        <f t="shared" si="57"/>
        <v>0</v>
      </c>
      <c r="BL270" s="231">
        <f t="shared" si="57"/>
        <v>0</v>
      </c>
      <c r="BM270" s="231">
        <f t="shared" si="57"/>
        <v>0</v>
      </c>
      <c r="BN270" s="231">
        <f t="shared" si="57"/>
        <v>0</v>
      </c>
      <c r="BO270" s="231">
        <f t="shared" si="57"/>
        <v>0</v>
      </c>
      <c r="BP270" s="231">
        <f t="shared" si="57"/>
        <v>0</v>
      </c>
      <c r="BQ270" s="231">
        <f t="shared" si="57"/>
        <v>0</v>
      </c>
      <c r="BR270" s="231">
        <f t="shared" si="57"/>
        <v>0</v>
      </c>
      <c r="BS270" s="231">
        <f t="shared" si="57"/>
        <v>0</v>
      </c>
      <c r="BT270" s="231">
        <f t="shared" si="57"/>
        <v>0</v>
      </c>
      <c r="BU270" s="231">
        <f t="shared" si="57"/>
        <v>0</v>
      </c>
      <c r="BV270" s="231">
        <f t="shared" si="57"/>
        <v>0</v>
      </c>
      <c r="BW270" s="38"/>
      <c r="BX270" s="38"/>
      <c r="BY270" s="38"/>
      <c r="BZ270" s="38"/>
      <c r="CA270" s="38"/>
      <c r="CB270" s="38"/>
      <c r="CC270" s="38"/>
      <c r="CD270" s="38"/>
    </row>
    <row r="271" spans="1:82" s="33" customFormat="1" ht="15" customHeight="1" outlineLevel="1">
      <c r="A271" s="34" t="s">
        <v>2790</v>
      </c>
      <c r="B271" s="34"/>
      <c r="C271" s="34"/>
      <c r="D271" s="34">
        <v>83</v>
      </c>
      <c r="E271" s="34">
        <v>1</v>
      </c>
      <c r="F271" s="34"/>
      <c r="G271" s="34"/>
      <c r="H271" s="34"/>
      <c r="I271" s="34"/>
      <c r="J271" s="34">
        <v>1</v>
      </c>
      <c r="K271" s="34"/>
      <c r="L271" s="34">
        <v>90</v>
      </c>
      <c r="M271" s="34"/>
      <c r="N271" s="34" t="s">
        <v>2576</v>
      </c>
      <c r="O271" s="34" t="s">
        <v>2791</v>
      </c>
      <c r="P271" s="34"/>
      <c r="Q271" s="34"/>
      <c r="R271" s="34">
        <v>3</v>
      </c>
      <c r="S271" s="34"/>
      <c r="T271" s="34"/>
      <c r="U271" s="34">
        <v>19</v>
      </c>
      <c r="V271" s="34" t="s">
        <v>153</v>
      </c>
      <c r="W271" s="34" t="s">
        <v>154</v>
      </c>
      <c r="X271" s="34" t="s">
        <v>179</v>
      </c>
      <c r="Y271" s="34" t="s">
        <v>1865</v>
      </c>
      <c r="Z271" s="34" t="s">
        <v>156</v>
      </c>
      <c r="AA271" s="34" t="s">
        <v>2578</v>
      </c>
      <c r="AB271" s="230">
        <f t="shared" ref="AB271:BV271" si="58">AB216-AB247</f>
        <v>0</v>
      </c>
      <c r="AC271" s="231">
        <f t="shared" si="58"/>
        <v>0</v>
      </c>
      <c r="AD271" s="231">
        <f t="shared" si="58"/>
        <v>0</v>
      </c>
      <c r="AE271" s="231">
        <f t="shared" si="58"/>
        <v>0</v>
      </c>
      <c r="AF271" s="231">
        <f t="shared" si="58"/>
        <v>0</v>
      </c>
      <c r="AG271" s="231">
        <f t="shared" si="58"/>
        <v>0</v>
      </c>
      <c r="AH271" s="231">
        <f t="shared" si="58"/>
        <v>0</v>
      </c>
      <c r="AI271" s="231">
        <f t="shared" si="58"/>
        <v>0</v>
      </c>
      <c r="AJ271" s="231">
        <f t="shared" si="58"/>
        <v>0</v>
      </c>
      <c r="AK271" s="231">
        <f t="shared" si="58"/>
        <v>0</v>
      </c>
      <c r="AL271" s="231">
        <f t="shared" si="58"/>
        <v>0</v>
      </c>
      <c r="AM271" s="231">
        <f t="shared" si="58"/>
        <v>0</v>
      </c>
      <c r="AN271" s="231">
        <f t="shared" si="58"/>
        <v>0</v>
      </c>
      <c r="AO271" s="231">
        <f t="shared" si="58"/>
        <v>0</v>
      </c>
      <c r="AP271" s="231">
        <f t="shared" si="58"/>
        <v>0</v>
      </c>
      <c r="AQ271" s="231">
        <f t="shared" si="58"/>
        <v>0</v>
      </c>
      <c r="AR271" s="231">
        <f t="shared" si="58"/>
        <v>0</v>
      </c>
      <c r="AS271" s="231">
        <f t="shared" si="58"/>
        <v>0</v>
      </c>
      <c r="AT271" s="231">
        <f t="shared" si="58"/>
        <v>0</v>
      </c>
      <c r="AU271" s="231">
        <f t="shared" si="58"/>
        <v>0</v>
      </c>
      <c r="AV271" s="231">
        <f t="shared" si="58"/>
        <v>0</v>
      </c>
      <c r="AW271" s="231">
        <f t="shared" si="58"/>
        <v>0</v>
      </c>
      <c r="AX271" s="231">
        <f t="shared" si="58"/>
        <v>0</v>
      </c>
      <c r="AY271" s="231">
        <f t="shared" si="58"/>
        <v>0</v>
      </c>
      <c r="AZ271" s="231">
        <f t="shared" si="58"/>
        <v>0</v>
      </c>
      <c r="BA271" s="231">
        <f t="shared" si="58"/>
        <v>0</v>
      </c>
      <c r="BB271" s="231">
        <f t="shared" si="58"/>
        <v>0</v>
      </c>
      <c r="BC271" s="231">
        <f t="shared" si="58"/>
        <v>0</v>
      </c>
      <c r="BD271" s="231">
        <f t="shared" si="58"/>
        <v>0</v>
      </c>
      <c r="BE271" s="231">
        <f t="shared" si="58"/>
        <v>0</v>
      </c>
      <c r="BF271" s="231">
        <f t="shared" si="58"/>
        <v>0</v>
      </c>
      <c r="BG271" s="231">
        <f t="shared" si="58"/>
        <v>0</v>
      </c>
      <c r="BH271" s="231">
        <f t="shared" si="58"/>
        <v>0</v>
      </c>
      <c r="BI271" s="231">
        <f t="shared" si="58"/>
        <v>0</v>
      </c>
      <c r="BJ271" s="231">
        <f t="shared" si="58"/>
        <v>0</v>
      </c>
      <c r="BK271" s="231">
        <f t="shared" si="58"/>
        <v>0</v>
      </c>
      <c r="BL271" s="231">
        <f t="shared" si="58"/>
        <v>0</v>
      </c>
      <c r="BM271" s="231">
        <f t="shared" si="58"/>
        <v>0</v>
      </c>
      <c r="BN271" s="231">
        <f t="shared" si="58"/>
        <v>0</v>
      </c>
      <c r="BO271" s="231">
        <f t="shared" si="58"/>
        <v>0</v>
      </c>
      <c r="BP271" s="231">
        <f t="shared" si="58"/>
        <v>0</v>
      </c>
      <c r="BQ271" s="231">
        <f t="shared" si="58"/>
        <v>0</v>
      </c>
      <c r="BR271" s="231">
        <f t="shared" si="58"/>
        <v>0</v>
      </c>
      <c r="BS271" s="231">
        <f t="shared" si="58"/>
        <v>0</v>
      </c>
      <c r="BT271" s="231">
        <f t="shared" si="58"/>
        <v>0</v>
      </c>
      <c r="BU271" s="231">
        <f t="shared" si="58"/>
        <v>0</v>
      </c>
      <c r="BV271" s="231">
        <f t="shared" si="58"/>
        <v>0</v>
      </c>
      <c r="BW271" s="38"/>
      <c r="BX271" s="38"/>
      <c r="BY271" s="38"/>
      <c r="BZ271" s="38"/>
      <c r="CA271" s="38"/>
      <c r="CB271" s="38"/>
      <c r="CC271" s="38"/>
      <c r="CD271" s="38"/>
    </row>
    <row r="272" spans="1:82" s="33" customFormat="1" ht="15" customHeight="1" outlineLevel="1">
      <c r="A272" s="34" t="s">
        <v>2792</v>
      </c>
      <c r="B272" s="34"/>
      <c r="C272" s="34"/>
      <c r="D272" s="34">
        <v>82</v>
      </c>
      <c r="E272" s="34">
        <v>1</v>
      </c>
      <c r="F272" s="34"/>
      <c r="G272" s="34"/>
      <c r="H272" s="34"/>
      <c r="I272" s="34"/>
      <c r="J272" s="34">
        <v>1</v>
      </c>
      <c r="K272" s="34"/>
      <c r="L272" s="34">
        <v>83</v>
      </c>
      <c r="M272" s="34"/>
      <c r="N272" s="34" t="s">
        <v>2670</v>
      </c>
      <c r="O272" s="34" t="s">
        <v>2793</v>
      </c>
      <c r="P272" s="34"/>
      <c r="Q272" s="34"/>
      <c r="R272" s="34">
        <v>3</v>
      </c>
      <c r="S272" s="34"/>
      <c r="T272" s="34"/>
      <c r="U272" s="34">
        <v>19</v>
      </c>
      <c r="V272" s="34" t="s">
        <v>153</v>
      </c>
      <c r="W272" s="34" t="s">
        <v>154</v>
      </c>
      <c r="X272" s="34" t="s">
        <v>179</v>
      </c>
      <c r="Y272" s="34" t="s">
        <v>1865</v>
      </c>
      <c r="Z272" s="34" t="s">
        <v>156</v>
      </c>
      <c r="AA272" s="34" t="s">
        <v>2672</v>
      </c>
      <c r="AB272" s="230">
        <f t="shared" ref="AB272:BV272" si="59">AB219-AB248</f>
        <v>0</v>
      </c>
      <c r="AC272" s="231">
        <f t="shared" si="59"/>
        <v>0</v>
      </c>
      <c r="AD272" s="231">
        <f t="shared" si="59"/>
        <v>0</v>
      </c>
      <c r="AE272" s="231">
        <f t="shared" si="59"/>
        <v>0</v>
      </c>
      <c r="AF272" s="231">
        <f t="shared" si="59"/>
        <v>0</v>
      </c>
      <c r="AG272" s="231">
        <f t="shared" si="59"/>
        <v>0</v>
      </c>
      <c r="AH272" s="231">
        <f t="shared" si="59"/>
        <v>0</v>
      </c>
      <c r="AI272" s="231">
        <f t="shared" si="59"/>
        <v>0</v>
      </c>
      <c r="AJ272" s="231">
        <f t="shared" si="59"/>
        <v>0</v>
      </c>
      <c r="AK272" s="231">
        <f t="shared" si="59"/>
        <v>0</v>
      </c>
      <c r="AL272" s="231">
        <f t="shared" si="59"/>
        <v>0</v>
      </c>
      <c r="AM272" s="231">
        <f t="shared" si="59"/>
        <v>0</v>
      </c>
      <c r="AN272" s="231">
        <f t="shared" si="59"/>
        <v>0</v>
      </c>
      <c r="AO272" s="231">
        <f t="shared" si="59"/>
        <v>0</v>
      </c>
      <c r="AP272" s="231">
        <f t="shared" si="59"/>
        <v>0</v>
      </c>
      <c r="AQ272" s="231">
        <f t="shared" si="59"/>
        <v>0</v>
      </c>
      <c r="AR272" s="231">
        <f t="shared" si="59"/>
        <v>0</v>
      </c>
      <c r="AS272" s="231">
        <f t="shared" si="59"/>
        <v>0</v>
      </c>
      <c r="AT272" s="231">
        <f t="shared" si="59"/>
        <v>0</v>
      </c>
      <c r="AU272" s="231">
        <f t="shared" si="59"/>
        <v>0</v>
      </c>
      <c r="AV272" s="231">
        <f t="shared" si="59"/>
        <v>0</v>
      </c>
      <c r="AW272" s="231">
        <f t="shared" si="59"/>
        <v>0</v>
      </c>
      <c r="AX272" s="231">
        <f t="shared" si="59"/>
        <v>0</v>
      </c>
      <c r="AY272" s="231">
        <f t="shared" si="59"/>
        <v>0</v>
      </c>
      <c r="AZ272" s="231">
        <f t="shared" si="59"/>
        <v>0</v>
      </c>
      <c r="BA272" s="231">
        <f t="shared" si="59"/>
        <v>0</v>
      </c>
      <c r="BB272" s="231">
        <f t="shared" si="59"/>
        <v>0</v>
      </c>
      <c r="BC272" s="231">
        <f t="shared" si="59"/>
        <v>0</v>
      </c>
      <c r="BD272" s="231">
        <f t="shared" si="59"/>
        <v>0</v>
      </c>
      <c r="BE272" s="231">
        <f t="shared" si="59"/>
        <v>0</v>
      </c>
      <c r="BF272" s="231">
        <f t="shared" si="59"/>
        <v>0</v>
      </c>
      <c r="BG272" s="231">
        <f t="shared" si="59"/>
        <v>0</v>
      </c>
      <c r="BH272" s="231">
        <f t="shared" si="59"/>
        <v>0</v>
      </c>
      <c r="BI272" s="231">
        <f t="shared" si="59"/>
        <v>0</v>
      </c>
      <c r="BJ272" s="231">
        <f t="shared" si="59"/>
        <v>0</v>
      </c>
      <c r="BK272" s="231">
        <f t="shared" si="59"/>
        <v>0</v>
      </c>
      <c r="BL272" s="231">
        <f t="shared" si="59"/>
        <v>0</v>
      </c>
      <c r="BM272" s="231">
        <f t="shared" si="59"/>
        <v>0</v>
      </c>
      <c r="BN272" s="231">
        <f t="shared" si="59"/>
        <v>0</v>
      </c>
      <c r="BO272" s="231">
        <f t="shared" si="59"/>
        <v>0</v>
      </c>
      <c r="BP272" s="231">
        <f t="shared" si="59"/>
        <v>0</v>
      </c>
      <c r="BQ272" s="231">
        <f t="shared" si="59"/>
        <v>0</v>
      </c>
      <c r="BR272" s="231">
        <f t="shared" si="59"/>
        <v>0</v>
      </c>
      <c r="BS272" s="231">
        <f t="shared" si="59"/>
        <v>0</v>
      </c>
      <c r="BT272" s="231">
        <f t="shared" si="59"/>
        <v>0</v>
      </c>
      <c r="BU272" s="231">
        <f t="shared" si="59"/>
        <v>0</v>
      </c>
      <c r="BV272" s="231">
        <f t="shared" si="59"/>
        <v>0</v>
      </c>
      <c r="BW272" s="38"/>
      <c r="BX272" s="38"/>
      <c r="BY272" s="38"/>
      <c r="BZ272" s="38"/>
      <c r="CA272" s="38"/>
      <c r="CB272" s="38"/>
      <c r="CC272" s="38"/>
      <c r="CD272" s="38"/>
    </row>
    <row r="273" spans="1:82" s="33" customFormat="1" ht="15" customHeight="1">
      <c r="A273" s="34" t="s">
        <v>2794</v>
      </c>
      <c r="B273" s="34"/>
      <c r="C273" s="34"/>
      <c r="D273" s="34"/>
      <c r="E273" s="34">
        <v>1</v>
      </c>
      <c r="F273" s="34"/>
      <c r="G273" s="34"/>
      <c r="H273" s="34"/>
      <c r="I273" s="34"/>
      <c r="J273" s="34">
        <v>1</v>
      </c>
      <c r="K273" s="34"/>
      <c r="L273" s="34">
        <v>82</v>
      </c>
      <c r="M273" s="34"/>
      <c r="N273" s="34" t="s">
        <v>2678</v>
      </c>
      <c r="O273" s="34" t="s">
        <v>2795</v>
      </c>
      <c r="P273" s="34"/>
      <c r="Q273" s="34"/>
      <c r="R273" s="34">
        <v>3</v>
      </c>
      <c r="S273" s="34"/>
      <c r="T273" s="34"/>
      <c r="U273" s="34">
        <v>19</v>
      </c>
      <c r="V273" s="34" t="s">
        <v>153</v>
      </c>
      <c r="W273" s="34" t="s">
        <v>387</v>
      </c>
      <c r="X273" s="34" t="s">
        <v>179</v>
      </c>
      <c r="Y273" s="34" t="s">
        <v>1865</v>
      </c>
      <c r="Z273" s="34" t="s">
        <v>156</v>
      </c>
      <c r="AA273" s="34" t="s">
        <v>2680</v>
      </c>
      <c r="AB273" s="230">
        <f t="shared" ref="AB273:BV273" si="60">AB221-AB249</f>
        <v>0</v>
      </c>
      <c r="AC273" s="231">
        <f t="shared" si="60"/>
        <v>0</v>
      </c>
      <c r="AD273" s="231">
        <f t="shared" si="60"/>
        <v>0</v>
      </c>
      <c r="AE273" s="231">
        <f t="shared" si="60"/>
        <v>0</v>
      </c>
      <c r="AF273" s="231">
        <f t="shared" si="60"/>
        <v>0</v>
      </c>
      <c r="AG273" s="231">
        <f t="shared" si="60"/>
        <v>0</v>
      </c>
      <c r="AH273" s="231">
        <f t="shared" si="60"/>
        <v>0</v>
      </c>
      <c r="AI273" s="231">
        <f t="shared" si="60"/>
        <v>0</v>
      </c>
      <c r="AJ273" s="231">
        <f t="shared" si="60"/>
        <v>0</v>
      </c>
      <c r="AK273" s="231">
        <f t="shared" si="60"/>
        <v>0</v>
      </c>
      <c r="AL273" s="231">
        <f t="shared" si="60"/>
        <v>0</v>
      </c>
      <c r="AM273" s="231">
        <f t="shared" si="60"/>
        <v>0</v>
      </c>
      <c r="AN273" s="231">
        <f t="shared" si="60"/>
        <v>0</v>
      </c>
      <c r="AO273" s="231">
        <f t="shared" si="60"/>
        <v>0</v>
      </c>
      <c r="AP273" s="231">
        <f t="shared" si="60"/>
        <v>0</v>
      </c>
      <c r="AQ273" s="231">
        <f t="shared" si="60"/>
        <v>0</v>
      </c>
      <c r="AR273" s="231">
        <f t="shared" si="60"/>
        <v>0</v>
      </c>
      <c r="AS273" s="231">
        <f t="shared" si="60"/>
        <v>0</v>
      </c>
      <c r="AT273" s="231">
        <f t="shared" si="60"/>
        <v>0</v>
      </c>
      <c r="AU273" s="231">
        <f t="shared" si="60"/>
        <v>0</v>
      </c>
      <c r="AV273" s="231">
        <f t="shared" si="60"/>
        <v>0</v>
      </c>
      <c r="AW273" s="231">
        <f t="shared" si="60"/>
        <v>0</v>
      </c>
      <c r="AX273" s="231">
        <f t="shared" si="60"/>
        <v>0</v>
      </c>
      <c r="AY273" s="231">
        <f t="shared" si="60"/>
        <v>0</v>
      </c>
      <c r="AZ273" s="231">
        <f t="shared" si="60"/>
        <v>0</v>
      </c>
      <c r="BA273" s="231">
        <f t="shared" si="60"/>
        <v>0</v>
      </c>
      <c r="BB273" s="231">
        <f t="shared" si="60"/>
        <v>0</v>
      </c>
      <c r="BC273" s="231">
        <f t="shared" si="60"/>
        <v>0</v>
      </c>
      <c r="BD273" s="231">
        <f t="shared" si="60"/>
        <v>0</v>
      </c>
      <c r="BE273" s="231">
        <f t="shared" si="60"/>
        <v>0</v>
      </c>
      <c r="BF273" s="231">
        <f t="shared" si="60"/>
        <v>0</v>
      </c>
      <c r="BG273" s="231">
        <f t="shared" si="60"/>
        <v>0</v>
      </c>
      <c r="BH273" s="231">
        <f t="shared" si="60"/>
        <v>0</v>
      </c>
      <c r="BI273" s="231">
        <f t="shared" si="60"/>
        <v>0</v>
      </c>
      <c r="BJ273" s="231">
        <f t="shared" si="60"/>
        <v>0</v>
      </c>
      <c r="BK273" s="231">
        <f t="shared" si="60"/>
        <v>0</v>
      </c>
      <c r="BL273" s="231">
        <f t="shared" si="60"/>
        <v>0</v>
      </c>
      <c r="BM273" s="231">
        <f t="shared" si="60"/>
        <v>0</v>
      </c>
      <c r="BN273" s="231">
        <f t="shared" si="60"/>
        <v>0</v>
      </c>
      <c r="BO273" s="231">
        <f t="shared" si="60"/>
        <v>0</v>
      </c>
      <c r="BP273" s="231">
        <f t="shared" si="60"/>
        <v>0</v>
      </c>
      <c r="BQ273" s="231">
        <f t="shared" si="60"/>
        <v>0</v>
      </c>
      <c r="BR273" s="231">
        <f t="shared" si="60"/>
        <v>0</v>
      </c>
      <c r="BS273" s="231">
        <f t="shared" si="60"/>
        <v>0</v>
      </c>
      <c r="BT273" s="231">
        <f t="shared" si="60"/>
        <v>0</v>
      </c>
      <c r="BU273" s="231">
        <f t="shared" si="60"/>
        <v>0</v>
      </c>
      <c r="BV273" s="231">
        <f t="shared" si="60"/>
        <v>0</v>
      </c>
      <c r="BW273" s="38"/>
      <c r="BX273" s="38"/>
      <c r="BY273" s="38"/>
      <c r="BZ273" s="38"/>
      <c r="CA273" s="38"/>
      <c r="CB273" s="38"/>
      <c r="CC273" s="38"/>
      <c r="CD273" s="38"/>
    </row>
    <row r="274" spans="1:82" ht="15" customHeight="1">
      <c r="AB274" s="106"/>
      <c r="AC274" s="106"/>
      <c r="AD274" s="106"/>
      <c r="AE274" s="106"/>
      <c r="AF274" s="106"/>
      <c r="AG274" s="106"/>
      <c r="AH274" s="106"/>
      <c r="AI274" s="106"/>
      <c r="AJ274" s="106"/>
      <c r="AK274" s="106"/>
      <c r="AL274" s="106"/>
      <c r="AM274" s="106"/>
      <c r="AN274" s="106"/>
      <c r="AO274" s="106"/>
      <c r="AP274" s="106"/>
      <c r="AQ274" s="106"/>
      <c r="AR274" s="106"/>
      <c r="AS274" s="106"/>
      <c r="AT274" s="106"/>
      <c r="AU274" s="106"/>
      <c r="AV274" s="106"/>
      <c r="AW274" s="106"/>
      <c r="AX274" s="106"/>
      <c r="AY274" s="106"/>
      <c r="AZ274" s="106"/>
      <c r="BA274" s="234"/>
      <c r="BB274" s="206"/>
      <c r="BC274" s="206"/>
      <c r="BD274" s="206"/>
      <c r="BE274" s="206"/>
      <c r="BF274" s="206"/>
      <c r="BG274" s="206"/>
      <c r="BH274" s="206"/>
      <c r="BI274" s="206"/>
      <c r="BJ274" s="206"/>
      <c r="BK274" s="206"/>
      <c r="BL274" s="206"/>
      <c r="BM274" s="206"/>
      <c r="BN274" s="206"/>
      <c r="BO274" s="206"/>
      <c r="BP274" s="206"/>
      <c r="BQ274" s="206"/>
      <c r="BR274" s="206"/>
      <c r="BS274" s="206"/>
      <c r="BT274" s="206"/>
    </row>
    <row r="275" spans="1:82" ht="15" customHeight="1">
      <c r="AB275" s="106"/>
      <c r="AC275" s="106"/>
      <c r="AD275" s="106"/>
      <c r="AE275" s="106"/>
      <c r="AF275" s="106"/>
      <c r="AG275" s="106"/>
      <c r="AH275" s="106"/>
      <c r="AI275" s="106"/>
      <c r="AJ275" s="106"/>
      <c r="AK275" s="106"/>
      <c r="AL275" s="106"/>
      <c r="AM275" s="106"/>
      <c r="AN275" s="106"/>
      <c r="AO275" s="106"/>
      <c r="AP275" s="106"/>
      <c r="AQ275" s="106"/>
      <c r="AR275" s="106"/>
      <c r="AS275" s="106"/>
      <c r="AT275" s="106"/>
      <c r="AU275" s="106"/>
      <c r="AV275" s="106"/>
      <c r="AW275" s="106"/>
      <c r="AX275" s="106"/>
      <c r="AY275" s="106"/>
      <c r="AZ275" s="106"/>
      <c r="BA275" s="234"/>
      <c r="BB275" s="206"/>
      <c r="BC275" s="206"/>
      <c r="BD275" s="206"/>
      <c r="BE275" s="206"/>
      <c r="BF275" s="206"/>
      <c r="BG275" s="206"/>
      <c r="BH275" s="206"/>
      <c r="BI275" s="206"/>
      <c r="BJ275" s="206"/>
      <c r="BK275" s="206"/>
      <c r="BL275" s="206"/>
      <c r="BM275" s="206"/>
      <c r="BN275" s="206"/>
      <c r="BO275" s="206"/>
      <c r="BP275" s="206"/>
      <c r="BQ275" s="206"/>
      <c r="BR275" s="206"/>
      <c r="BS275" s="206"/>
      <c r="BT275" s="206"/>
    </row>
    <row r="276" spans="1:82" ht="15" customHeight="1">
      <c r="AB276" s="106"/>
      <c r="AC276" s="106"/>
      <c r="AD276" s="106"/>
      <c r="AE276" s="106"/>
      <c r="AF276" s="106"/>
      <c r="AG276" s="106"/>
      <c r="AH276" s="106"/>
      <c r="AI276" s="106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6"/>
      <c r="AT276" s="106"/>
      <c r="AU276" s="106"/>
      <c r="AV276" s="106"/>
      <c r="AW276" s="106"/>
      <c r="AX276" s="106"/>
      <c r="AY276" s="106"/>
      <c r="AZ276" s="106"/>
      <c r="BA276" s="234"/>
      <c r="BB276" s="206"/>
      <c r="BC276" s="206"/>
      <c r="BD276" s="206"/>
      <c r="BE276" s="206"/>
      <c r="BF276" s="206"/>
      <c r="BG276" s="206"/>
      <c r="BH276" s="206"/>
      <c r="BI276" s="206"/>
      <c r="BJ276" s="206"/>
      <c r="BK276" s="206"/>
      <c r="BL276" s="206"/>
      <c r="BM276" s="206"/>
      <c r="BN276" s="206"/>
      <c r="BO276" s="206"/>
      <c r="BP276" s="206"/>
      <c r="BQ276" s="206"/>
      <c r="BR276" s="206"/>
      <c r="BS276" s="206"/>
      <c r="BT276" s="206"/>
    </row>
    <row r="277" spans="1:82" ht="15" customHeight="1">
      <c r="AB277" s="106"/>
      <c r="AC277" s="106"/>
      <c r="AD277" s="106"/>
      <c r="AE277" s="106"/>
      <c r="AF277" s="106"/>
      <c r="AG277" s="106"/>
      <c r="AH277" s="106"/>
      <c r="AI277" s="106"/>
      <c r="AJ277" s="106"/>
      <c r="AK277" s="106"/>
      <c r="AL277" s="106"/>
      <c r="AM277" s="106"/>
      <c r="AN277" s="106"/>
      <c r="AO277" s="106"/>
      <c r="AP277" s="106"/>
      <c r="AQ277" s="106"/>
      <c r="AR277" s="106"/>
      <c r="AS277" s="106"/>
      <c r="AT277" s="106"/>
      <c r="AU277" s="106"/>
      <c r="AV277" s="106"/>
      <c r="AW277" s="106"/>
      <c r="AX277" s="106"/>
      <c r="AY277" s="106"/>
      <c r="AZ277" s="106"/>
      <c r="BA277" s="234"/>
      <c r="BB277" s="206"/>
      <c r="BC277" s="206"/>
      <c r="BD277" s="206"/>
      <c r="BE277" s="206"/>
      <c r="BF277" s="206"/>
      <c r="BG277" s="206"/>
      <c r="BH277" s="206"/>
      <c r="BI277" s="206"/>
      <c r="BJ277" s="206"/>
      <c r="BK277" s="206"/>
      <c r="BL277" s="206"/>
      <c r="BM277" s="206"/>
      <c r="BN277" s="206"/>
      <c r="BO277" s="206"/>
      <c r="BP277" s="206"/>
      <c r="BQ277" s="206"/>
      <c r="BR277" s="206"/>
      <c r="BS277" s="206"/>
      <c r="BT277" s="206"/>
    </row>
    <row r="278" spans="1:82" ht="15" customHeight="1">
      <c r="AB278" s="106"/>
      <c r="AC278" s="106"/>
      <c r="AD278" s="106"/>
      <c r="AE278" s="106"/>
      <c r="AF278" s="106"/>
      <c r="AG278" s="106"/>
      <c r="AH278" s="106"/>
      <c r="AI278" s="106"/>
      <c r="AJ278" s="106"/>
      <c r="AK278" s="106"/>
      <c r="AL278" s="106"/>
      <c r="AM278" s="106"/>
      <c r="AN278" s="106"/>
      <c r="AO278" s="106"/>
      <c r="AP278" s="106"/>
      <c r="AQ278" s="106"/>
      <c r="AR278" s="106"/>
      <c r="AS278" s="106"/>
      <c r="AT278" s="106"/>
      <c r="AU278" s="106"/>
      <c r="AV278" s="106"/>
      <c r="AW278" s="106"/>
      <c r="AX278" s="106"/>
      <c r="AY278" s="106"/>
      <c r="AZ278" s="106"/>
      <c r="BA278" s="234"/>
      <c r="BB278" s="206"/>
      <c r="BC278" s="206"/>
      <c r="BD278" s="206"/>
      <c r="BE278" s="206"/>
      <c r="BF278" s="206"/>
      <c r="BG278" s="206"/>
      <c r="BH278" s="206"/>
      <c r="BI278" s="206"/>
      <c r="BJ278" s="206"/>
      <c r="BK278" s="206"/>
      <c r="BL278" s="206"/>
      <c r="BM278" s="206"/>
      <c r="BN278" s="206"/>
      <c r="BO278" s="206"/>
      <c r="BP278" s="206"/>
      <c r="BQ278" s="206"/>
      <c r="BR278" s="206"/>
      <c r="BS278" s="206"/>
      <c r="BT278" s="206"/>
    </row>
    <row r="279" spans="1:82" ht="15" customHeight="1">
      <c r="AB279" s="106"/>
      <c r="AC279" s="106"/>
      <c r="AD279" s="106"/>
      <c r="AE279" s="106"/>
      <c r="AF279" s="106"/>
      <c r="AG279" s="106"/>
      <c r="AH279" s="106"/>
      <c r="AI279" s="106"/>
      <c r="AJ279" s="106"/>
      <c r="AK279" s="106"/>
      <c r="AL279" s="106"/>
      <c r="AM279" s="106"/>
      <c r="AN279" s="106"/>
      <c r="AO279" s="106"/>
      <c r="AP279" s="106"/>
      <c r="AQ279" s="106"/>
      <c r="AR279" s="106"/>
      <c r="AS279" s="106"/>
      <c r="AT279" s="106"/>
      <c r="AU279" s="106"/>
      <c r="AV279" s="106"/>
      <c r="AW279" s="106"/>
      <c r="AX279" s="106"/>
      <c r="AY279" s="106"/>
      <c r="AZ279" s="106"/>
      <c r="BA279" s="234"/>
      <c r="BB279" s="206"/>
      <c r="BC279" s="206"/>
      <c r="BD279" s="206"/>
      <c r="BE279" s="206"/>
      <c r="BF279" s="206"/>
      <c r="BG279" s="206"/>
      <c r="BH279" s="206"/>
      <c r="BI279" s="206"/>
      <c r="BJ279" s="206"/>
      <c r="BK279" s="206"/>
      <c r="BL279" s="206"/>
      <c r="BM279" s="206"/>
      <c r="BN279" s="206"/>
      <c r="BO279" s="206"/>
      <c r="BP279" s="206"/>
      <c r="BQ279" s="206"/>
      <c r="BR279" s="206"/>
      <c r="BS279" s="206"/>
      <c r="BT279" s="206"/>
    </row>
    <row r="280" spans="1:82" ht="15" customHeight="1">
      <c r="AB280" s="106"/>
      <c r="AC280" s="106"/>
      <c r="AD280" s="106"/>
      <c r="AE280" s="106"/>
      <c r="AF280" s="106"/>
      <c r="AG280" s="106"/>
      <c r="AH280" s="106"/>
      <c r="AI280" s="106"/>
      <c r="AJ280" s="106"/>
      <c r="AK280" s="106"/>
      <c r="AL280" s="106"/>
      <c r="AM280" s="106"/>
      <c r="AN280" s="106"/>
      <c r="AO280" s="106"/>
      <c r="AP280" s="106"/>
      <c r="AQ280" s="106"/>
      <c r="AR280" s="106"/>
      <c r="AS280" s="106"/>
      <c r="AT280" s="106"/>
      <c r="AU280" s="106"/>
      <c r="AV280" s="106"/>
      <c r="AW280" s="106"/>
      <c r="AX280" s="106"/>
      <c r="AY280" s="106"/>
      <c r="AZ280" s="106"/>
      <c r="BA280" s="234"/>
      <c r="BB280" s="206"/>
      <c r="BC280" s="206"/>
      <c r="BD280" s="206"/>
      <c r="BE280" s="206"/>
      <c r="BF280" s="206"/>
      <c r="BG280" s="206"/>
      <c r="BH280" s="206"/>
      <c r="BI280" s="206"/>
      <c r="BJ280" s="206"/>
      <c r="BK280" s="206"/>
      <c r="BL280" s="206"/>
      <c r="BM280" s="206"/>
      <c r="BN280" s="206"/>
      <c r="BO280" s="206"/>
      <c r="BP280" s="206"/>
      <c r="BQ280" s="206"/>
      <c r="BR280" s="206"/>
      <c r="BS280" s="206"/>
      <c r="BT280" s="206"/>
    </row>
    <row r="281" spans="1:82" ht="15" customHeight="1">
      <c r="AB281" s="106"/>
      <c r="AC281" s="106"/>
      <c r="AD281" s="106"/>
      <c r="AE281" s="106"/>
      <c r="AF281" s="106"/>
      <c r="AG281" s="106"/>
      <c r="AH281" s="106"/>
      <c r="AI281" s="106"/>
      <c r="AJ281" s="106"/>
      <c r="AK281" s="106"/>
      <c r="AL281" s="106"/>
      <c r="AM281" s="106"/>
      <c r="AN281" s="106"/>
      <c r="AO281" s="106"/>
      <c r="AP281" s="106"/>
      <c r="AQ281" s="106"/>
      <c r="AR281" s="106"/>
      <c r="AS281" s="106"/>
      <c r="AT281" s="106"/>
      <c r="AU281" s="106"/>
      <c r="AV281" s="106"/>
      <c r="AW281" s="106"/>
      <c r="AX281" s="106"/>
      <c r="AY281" s="106"/>
      <c r="AZ281" s="106"/>
      <c r="BA281" s="234"/>
      <c r="BB281" s="206"/>
      <c r="BC281" s="206"/>
      <c r="BD281" s="206"/>
      <c r="BE281" s="206"/>
      <c r="BF281" s="206"/>
      <c r="BG281" s="206"/>
      <c r="BH281" s="206"/>
      <c r="BI281" s="206"/>
      <c r="BJ281" s="206"/>
      <c r="BK281" s="206"/>
      <c r="BL281" s="206"/>
      <c r="BM281" s="206"/>
      <c r="BN281" s="206"/>
      <c r="BO281" s="206"/>
      <c r="BP281" s="206"/>
      <c r="BQ281" s="206"/>
      <c r="BR281" s="206"/>
      <c r="BS281" s="206"/>
      <c r="BT281" s="206"/>
    </row>
    <row r="282" spans="1:82" ht="15" customHeight="1">
      <c r="AB282" s="106"/>
      <c r="AC282" s="106"/>
      <c r="AD282" s="106"/>
      <c r="AE282" s="106"/>
      <c r="AF282" s="106"/>
      <c r="AG282" s="106"/>
      <c r="AH282" s="106"/>
      <c r="AI282" s="106"/>
      <c r="AJ282" s="106"/>
      <c r="AK282" s="106"/>
      <c r="AL282" s="106"/>
      <c r="AM282" s="106"/>
      <c r="AN282" s="106"/>
      <c r="AO282" s="106"/>
      <c r="AP282" s="106"/>
      <c r="AQ282" s="106"/>
      <c r="AR282" s="106"/>
      <c r="AS282" s="106"/>
      <c r="AT282" s="106"/>
      <c r="AU282" s="106"/>
      <c r="AV282" s="106"/>
      <c r="AW282" s="106"/>
      <c r="AX282" s="106"/>
      <c r="AY282" s="106"/>
      <c r="AZ282" s="106"/>
      <c r="BA282" s="234"/>
      <c r="BB282" s="206"/>
      <c r="BC282" s="206"/>
      <c r="BD282" s="206"/>
      <c r="BE282" s="206"/>
      <c r="BF282" s="206"/>
      <c r="BG282" s="206"/>
      <c r="BH282" s="206"/>
      <c r="BI282" s="206"/>
      <c r="BJ282" s="206"/>
      <c r="BK282" s="206"/>
      <c r="BL282" s="206"/>
      <c r="BM282" s="206"/>
      <c r="BN282" s="206"/>
      <c r="BO282" s="206"/>
      <c r="BP282" s="206"/>
      <c r="BQ282" s="206"/>
      <c r="BR282" s="206"/>
      <c r="BS282" s="206"/>
      <c r="BT282" s="206"/>
    </row>
    <row r="283" spans="1:82" ht="15" customHeight="1">
      <c r="AB283" s="106"/>
      <c r="AC283" s="106"/>
      <c r="AD283" s="106"/>
      <c r="AE283" s="106"/>
      <c r="AF283" s="106"/>
      <c r="AG283" s="106"/>
      <c r="AH283" s="106"/>
      <c r="AI283" s="106"/>
      <c r="AJ283" s="106"/>
      <c r="AK283" s="106"/>
      <c r="AL283" s="106"/>
      <c r="AM283" s="106"/>
      <c r="AN283" s="106"/>
      <c r="AO283" s="106"/>
      <c r="AP283" s="106"/>
      <c r="AQ283" s="106"/>
      <c r="AR283" s="106"/>
      <c r="AS283" s="106"/>
      <c r="AT283" s="106"/>
      <c r="AU283" s="106"/>
      <c r="AV283" s="106"/>
      <c r="AW283" s="106"/>
      <c r="AX283" s="106"/>
      <c r="AY283" s="106"/>
      <c r="AZ283" s="106"/>
      <c r="BA283" s="234"/>
      <c r="BB283" s="206"/>
      <c r="BC283" s="206"/>
      <c r="BD283" s="206"/>
      <c r="BE283" s="206"/>
      <c r="BF283" s="206"/>
      <c r="BG283" s="206"/>
      <c r="BH283" s="206"/>
      <c r="BI283" s="206"/>
      <c r="BJ283" s="206"/>
      <c r="BK283" s="206"/>
      <c r="BL283" s="206"/>
      <c r="BM283" s="206"/>
      <c r="BN283" s="206"/>
      <c r="BO283" s="206"/>
      <c r="BP283" s="206"/>
      <c r="BQ283" s="206"/>
      <c r="BR283" s="206"/>
      <c r="BS283" s="206"/>
      <c r="BT283" s="206"/>
    </row>
    <row r="284" spans="1:82" ht="15" customHeight="1">
      <c r="AB284" s="106"/>
      <c r="AC284" s="106"/>
      <c r="AD284" s="106"/>
      <c r="AE284" s="106"/>
      <c r="AF284" s="106"/>
      <c r="AG284" s="106"/>
      <c r="AH284" s="106"/>
      <c r="AI284" s="106"/>
      <c r="AJ284" s="106"/>
      <c r="AK284" s="106"/>
      <c r="AL284" s="106"/>
      <c r="AM284" s="106"/>
      <c r="AN284" s="106"/>
      <c r="AO284" s="106"/>
      <c r="AP284" s="106"/>
      <c r="AQ284" s="106"/>
      <c r="AR284" s="106"/>
      <c r="AS284" s="106"/>
      <c r="AT284" s="106"/>
      <c r="AU284" s="106"/>
      <c r="AV284" s="106"/>
      <c r="AW284" s="106"/>
      <c r="AX284" s="106"/>
      <c r="AY284" s="106"/>
      <c r="AZ284" s="106"/>
      <c r="BA284" s="234"/>
      <c r="BB284" s="206"/>
      <c r="BC284" s="206"/>
      <c r="BD284" s="206"/>
      <c r="BE284" s="206"/>
      <c r="BF284" s="206"/>
      <c r="BG284" s="206"/>
      <c r="BH284" s="206"/>
      <c r="BI284" s="206"/>
      <c r="BJ284" s="206"/>
      <c r="BK284" s="206"/>
      <c r="BL284" s="206"/>
      <c r="BM284" s="206"/>
      <c r="BN284" s="206"/>
      <c r="BO284" s="206"/>
      <c r="BP284" s="206"/>
      <c r="BQ284" s="206"/>
      <c r="BR284" s="206"/>
      <c r="BS284" s="206"/>
      <c r="BT284" s="206"/>
    </row>
    <row r="285" spans="1:82" ht="15" customHeight="1">
      <c r="AB285" s="106"/>
      <c r="AC285" s="106"/>
      <c r="AD285" s="106"/>
      <c r="AE285" s="106"/>
      <c r="AF285" s="106"/>
      <c r="AG285" s="106"/>
      <c r="AH285" s="106"/>
      <c r="AI285" s="106"/>
      <c r="AJ285" s="106"/>
      <c r="AK285" s="106"/>
      <c r="AL285" s="106"/>
      <c r="AM285" s="106"/>
      <c r="AN285" s="106"/>
      <c r="AO285" s="106"/>
      <c r="AP285" s="106"/>
      <c r="AQ285" s="106"/>
      <c r="AR285" s="106"/>
      <c r="AS285" s="106"/>
      <c r="AT285" s="106"/>
      <c r="AU285" s="106"/>
      <c r="AV285" s="106"/>
      <c r="AW285" s="106"/>
      <c r="AX285" s="106"/>
      <c r="AY285" s="106"/>
      <c r="AZ285" s="106"/>
      <c r="BA285" s="234"/>
      <c r="BB285" s="206"/>
      <c r="BC285" s="206"/>
      <c r="BD285" s="206"/>
      <c r="BE285" s="206"/>
      <c r="BF285" s="206"/>
      <c r="BG285" s="206"/>
      <c r="BH285" s="206"/>
      <c r="BI285" s="206"/>
      <c r="BJ285" s="206"/>
      <c r="BK285" s="206"/>
      <c r="BL285" s="206"/>
      <c r="BM285" s="206"/>
      <c r="BN285" s="206"/>
      <c r="BO285" s="206"/>
      <c r="BP285" s="206"/>
      <c r="BQ285" s="206"/>
      <c r="BR285" s="206"/>
      <c r="BS285" s="206"/>
      <c r="BT285" s="206"/>
    </row>
    <row r="286" spans="1:82" ht="15" customHeight="1">
      <c r="AB286" s="106"/>
      <c r="AC286" s="106"/>
      <c r="AD286" s="106"/>
      <c r="AE286" s="106"/>
      <c r="AF286" s="106"/>
      <c r="AG286" s="106"/>
      <c r="AH286" s="106"/>
      <c r="AI286" s="106"/>
      <c r="AJ286" s="106"/>
      <c r="AK286" s="106"/>
      <c r="AL286" s="106"/>
      <c r="AM286" s="106"/>
      <c r="AN286" s="106"/>
      <c r="AO286" s="106"/>
      <c r="AP286" s="106"/>
      <c r="AQ286" s="106"/>
      <c r="AR286" s="106"/>
      <c r="AS286" s="106"/>
      <c r="AT286" s="106"/>
      <c r="AU286" s="106"/>
      <c r="AV286" s="106"/>
      <c r="AW286" s="106"/>
      <c r="AX286" s="106"/>
      <c r="AY286" s="106"/>
      <c r="AZ286" s="106"/>
      <c r="BA286" s="234"/>
      <c r="BB286" s="206"/>
      <c r="BC286" s="206"/>
      <c r="BD286" s="206"/>
      <c r="BE286" s="206"/>
      <c r="BF286" s="206"/>
      <c r="BG286" s="206"/>
      <c r="BH286" s="206"/>
      <c r="BI286" s="206"/>
      <c r="BJ286" s="206"/>
      <c r="BK286" s="206"/>
      <c r="BL286" s="206"/>
      <c r="BM286" s="206"/>
      <c r="BN286" s="206"/>
      <c r="BO286" s="206"/>
      <c r="BP286" s="206"/>
      <c r="BQ286" s="206"/>
      <c r="BR286" s="206"/>
      <c r="BS286" s="206"/>
      <c r="BT286" s="206"/>
    </row>
    <row r="287" spans="1:82" ht="15" customHeight="1">
      <c r="AB287" s="106"/>
      <c r="AC287" s="106"/>
      <c r="AD287" s="106"/>
      <c r="AE287" s="106"/>
      <c r="AF287" s="106"/>
      <c r="AG287" s="106"/>
      <c r="AH287" s="106"/>
      <c r="AI287" s="106"/>
      <c r="AJ287" s="106"/>
      <c r="AK287" s="106"/>
      <c r="AL287" s="106"/>
      <c r="AM287" s="106"/>
      <c r="AN287" s="106"/>
      <c r="AO287" s="106"/>
      <c r="AP287" s="106"/>
      <c r="AQ287" s="106"/>
      <c r="AR287" s="106"/>
      <c r="AS287" s="106"/>
      <c r="AT287" s="106"/>
      <c r="AU287" s="106"/>
      <c r="AV287" s="106"/>
      <c r="AW287" s="106"/>
      <c r="AX287" s="106"/>
      <c r="AY287" s="106"/>
      <c r="AZ287" s="106"/>
      <c r="BA287" s="234"/>
      <c r="BB287" s="206"/>
      <c r="BC287" s="206"/>
      <c r="BD287" s="206"/>
      <c r="BE287" s="206"/>
      <c r="BF287" s="206"/>
      <c r="BG287" s="206"/>
      <c r="BH287" s="206"/>
      <c r="BI287" s="206"/>
      <c r="BJ287" s="206"/>
      <c r="BK287" s="206"/>
      <c r="BL287" s="206"/>
      <c r="BM287" s="206"/>
      <c r="BN287" s="206"/>
      <c r="BO287" s="206"/>
      <c r="BP287" s="206"/>
      <c r="BQ287" s="206"/>
      <c r="BR287" s="206"/>
      <c r="BS287" s="206"/>
      <c r="BT287" s="206"/>
    </row>
    <row r="288" spans="1:82" ht="15" customHeight="1">
      <c r="AB288" s="106"/>
      <c r="AC288" s="106"/>
      <c r="AD288" s="106"/>
      <c r="AE288" s="106"/>
      <c r="AF288" s="106"/>
      <c r="AG288" s="106"/>
      <c r="AH288" s="106"/>
      <c r="AI288" s="106"/>
      <c r="AJ288" s="106"/>
      <c r="AK288" s="106"/>
      <c r="AL288" s="106"/>
      <c r="AM288" s="106"/>
      <c r="AN288" s="106"/>
      <c r="AO288" s="106"/>
      <c r="AP288" s="106"/>
      <c r="AQ288" s="106"/>
      <c r="AR288" s="106"/>
      <c r="AS288" s="106"/>
      <c r="AT288" s="106"/>
      <c r="AU288" s="106"/>
      <c r="AV288" s="106"/>
      <c r="AW288" s="106"/>
      <c r="AX288" s="106"/>
      <c r="AY288" s="106"/>
      <c r="AZ288" s="106"/>
      <c r="BA288" s="234"/>
      <c r="BB288" s="206"/>
      <c r="BC288" s="206"/>
      <c r="BD288" s="206"/>
      <c r="BE288" s="206"/>
      <c r="BF288" s="206"/>
      <c r="BG288" s="206"/>
      <c r="BH288" s="206"/>
      <c r="BI288" s="206"/>
      <c r="BJ288" s="206"/>
      <c r="BK288" s="206"/>
      <c r="BL288" s="206"/>
      <c r="BM288" s="206"/>
      <c r="BN288" s="206"/>
      <c r="BO288" s="206"/>
      <c r="BP288" s="206"/>
      <c r="BQ288" s="206"/>
      <c r="BR288" s="206"/>
      <c r="BS288" s="206"/>
      <c r="BT288" s="206"/>
    </row>
    <row r="289" spans="28:72" ht="15" customHeight="1">
      <c r="AB289" s="106"/>
      <c r="AC289" s="106"/>
      <c r="AD289" s="106"/>
      <c r="AE289" s="106"/>
      <c r="AF289" s="106"/>
      <c r="AG289" s="106"/>
      <c r="AH289" s="106"/>
      <c r="AI289" s="106"/>
      <c r="AJ289" s="106"/>
      <c r="AK289" s="106"/>
      <c r="AL289" s="106"/>
      <c r="AM289" s="106"/>
      <c r="AN289" s="106"/>
      <c r="AO289" s="106"/>
      <c r="AP289" s="106"/>
      <c r="AQ289" s="106"/>
      <c r="AR289" s="106"/>
      <c r="AS289" s="106"/>
      <c r="AT289" s="106"/>
      <c r="AU289" s="106"/>
      <c r="AV289" s="106"/>
      <c r="AW289" s="106"/>
      <c r="AX289" s="106"/>
      <c r="AY289" s="106"/>
      <c r="AZ289" s="106"/>
      <c r="BA289" s="234"/>
      <c r="BB289" s="206"/>
      <c r="BC289" s="206"/>
      <c r="BD289" s="206"/>
      <c r="BE289" s="206"/>
      <c r="BF289" s="206"/>
      <c r="BG289" s="206"/>
      <c r="BH289" s="206"/>
      <c r="BI289" s="206"/>
      <c r="BJ289" s="206"/>
      <c r="BK289" s="206"/>
      <c r="BL289" s="206"/>
      <c r="BM289" s="206"/>
      <c r="BN289" s="206"/>
      <c r="BO289" s="206"/>
      <c r="BP289" s="206"/>
      <c r="BQ289" s="206"/>
      <c r="BR289" s="206"/>
      <c r="BS289" s="206"/>
      <c r="BT289" s="206"/>
    </row>
    <row r="290" spans="28:72" ht="15" customHeight="1">
      <c r="AB290" s="106"/>
      <c r="AC290" s="106"/>
      <c r="AD290" s="106"/>
      <c r="AE290" s="106"/>
      <c r="AF290" s="106"/>
      <c r="AG290" s="106"/>
      <c r="AH290" s="106"/>
      <c r="AI290" s="106"/>
      <c r="AJ290" s="106"/>
      <c r="AK290" s="106"/>
      <c r="AL290" s="106"/>
      <c r="AM290" s="106"/>
      <c r="AN290" s="106"/>
      <c r="AO290" s="106"/>
      <c r="AP290" s="106"/>
      <c r="AQ290" s="106"/>
      <c r="AR290" s="106"/>
      <c r="AS290" s="106"/>
      <c r="AT290" s="106"/>
      <c r="AU290" s="106"/>
      <c r="AV290" s="106"/>
      <c r="AW290" s="106"/>
      <c r="AX290" s="106"/>
      <c r="AY290" s="106"/>
      <c r="AZ290" s="106"/>
      <c r="BA290" s="234"/>
      <c r="BB290" s="206"/>
      <c r="BC290" s="206"/>
      <c r="BD290" s="206"/>
      <c r="BE290" s="206"/>
      <c r="BF290" s="206"/>
      <c r="BG290" s="206"/>
      <c r="BH290" s="206"/>
      <c r="BI290" s="206"/>
      <c r="BJ290" s="206"/>
      <c r="BK290" s="206"/>
      <c r="BL290" s="206"/>
      <c r="BM290" s="206"/>
      <c r="BN290" s="206"/>
      <c r="BO290" s="206"/>
      <c r="BP290" s="206"/>
      <c r="BQ290" s="206"/>
      <c r="BR290" s="206"/>
      <c r="BS290" s="206"/>
      <c r="BT290" s="206"/>
    </row>
    <row r="291" spans="28:72" ht="15" customHeight="1">
      <c r="AB291" s="106"/>
      <c r="AC291" s="106"/>
      <c r="AD291" s="106"/>
      <c r="AE291" s="106"/>
      <c r="AF291" s="106"/>
      <c r="AG291" s="106"/>
      <c r="AH291" s="106"/>
      <c r="AI291" s="106"/>
      <c r="AJ291" s="106"/>
      <c r="AK291" s="106"/>
      <c r="AL291" s="106"/>
      <c r="AM291" s="106"/>
      <c r="AN291" s="106"/>
      <c r="AO291" s="106"/>
      <c r="AP291" s="106"/>
      <c r="AQ291" s="106"/>
      <c r="AR291" s="106"/>
      <c r="AS291" s="106"/>
      <c r="AT291" s="106"/>
      <c r="AU291" s="106"/>
      <c r="AV291" s="106"/>
      <c r="AW291" s="106"/>
      <c r="AX291" s="106"/>
      <c r="AY291" s="106"/>
      <c r="AZ291" s="106"/>
      <c r="BA291" s="234"/>
      <c r="BB291" s="206"/>
      <c r="BC291" s="206"/>
      <c r="BD291" s="206"/>
      <c r="BE291" s="206"/>
      <c r="BF291" s="206"/>
      <c r="BG291" s="206"/>
      <c r="BH291" s="206"/>
      <c r="BI291" s="206"/>
      <c r="BJ291" s="206"/>
      <c r="BK291" s="206"/>
      <c r="BL291" s="206"/>
      <c r="BM291" s="206"/>
      <c r="BN291" s="206"/>
      <c r="BO291" s="206"/>
      <c r="BP291" s="206"/>
      <c r="BQ291" s="206"/>
      <c r="BR291" s="206"/>
      <c r="BS291" s="206"/>
      <c r="BT291" s="206"/>
    </row>
    <row r="292" spans="28:72" ht="15" customHeight="1">
      <c r="AB292" s="106"/>
      <c r="AC292" s="106"/>
      <c r="AD292" s="106"/>
      <c r="AE292" s="106"/>
      <c r="AF292" s="106"/>
      <c r="AG292" s="106"/>
      <c r="AH292" s="106"/>
      <c r="AI292" s="106"/>
      <c r="AJ292" s="106"/>
      <c r="AK292" s="106"/>
      <c r="AL292" s="106"/>
      <c r="AM292" s="106"/>
      <c r="AN292" s="106"/>
      <c r="AO292" s="106"/>
      <c r="AP292" s="106"/>
      <c r="AQ292" s="106"/>
      <c r="AR292" s="106"/>
      <c r="AS292" s="106"/>
      <c r="AT292" s="106"/>
      <c r="AU292" s="106"/>
      <c r="AV292" s="106"/>
      <c r="AW292" s="106"/>
      <c r="AX292" s="106"/>
      <c r="AY292" s="106"/>
      <c r="AZ292" s="106"/>
      <c r="BA292" s="234"/>
      <c r="BB292" s="206"/>
      <c r="BC292" s="206"/>
      <c r="BD292" s="206"/>
      <c r="BE292" s="206"/>
      <c r="BF292" s="206"/>
      <c r="BG292" s="206"/>
      <c r="BH292" s="206"/>
      <c r="BI292" s="206"/>
      <c r="BJ292" s="206"/>
      <c r="BK292" s="206"/>
      <c r="BL292" s="206"/>
      <c r="BM292" s="206"/>
      <c r="BN292" s="206"/>
      <c r="BO292" s="206"/>
      <c r="BP292" s="206"/>
      <c r="BQ292" s="206"/>
      <c r="BR292" s="206"/>
      <c r="BS292" s="206"/>
      <c r="BT292" s="206"/>
    </row>
    <row r="293" spans="28:72" ht="15" customHeight="1">
      <c r="AB293" s="106"/>
      <c r="AC293" s="106"/>
      <c r="AD293" s="106"/>
      <c r="AE293" s="106"/>
      <c r="AF293" s="106"/>
      <c r="AG293" s="106"/>
      <c r="AH293" s="106"/>
      <c r="AI293" s="106"/>
      <c r="AJ293" s="106"/>
      <c r="AK293" s="106"/>
      <c r="AL293" s="106"/>
      <c r="AM293" s="106"/>
      <c r="AN293" s="106"/>
      <c r="AO293" s="106"/>
      <c r="AP293" s="106"/>
      <c r="AQ293" s="106"/>
      <c r="AR293" s="106"/>
      <c r="AS293" s="106"/>
      <c r="AT293" s="106"/>
      <c r="AU293" s="106"/>
      <c r="AV293" s="106"/>
      <c r="AW293" s="106"/>
      <c r="AX293" s="106"/>
      <c r="AY293" s="106"/>
      <c r="AZ293" s="106"/>
      <c r="BA293" s="234"/>
      <c r="BB293" s="206"/>
      <c r="BC293" s="206"/>
      <c r="BD293" s="206"/>
      <c r="BE293" s="206"/>
      <c r="BF293" s="206"/>
      <c r="BG293" s="206"/>
      <c r="BH293" s="206"/>
      <c r="BI293" s="206"/>
      <c r="BJ293" s="206"/>
      <c r="BK293" s="206"/>
      <c r="BL293" s="206"/>
      <c r="BM293" s="206"/>
      <c r="BN293" s="206"/>
      <c r="BO293" s="206"/>
      <c r="BP293" s="206"/>
      <c r="BQ293" s="206"/>
      <c r="BR293" s="206"/>
      <c r="BS293" s="206"/>
      <c r="BT293" s="206"/>
    </row>
    <row r="294" spans="28:72" ht="15" customHeight="1">
      <c r="AB294" s="106"/>
      <c r="AC294" s="106"/>
      <c r="AD294" s="106"/>
      <c r="AE294" s="106"/>
      <c r="AF294" s="106"/>
      <c r="AG294" s="106"/>
      <c r="AH294" s="106"/>
      <c r="AI294" s="106"/>
      <c r="AJ294" s="106"/>
      <c r="AK294" s="106"/>
      <c r="AL294" s="106"/>
      <c r="AM294" s="106"/>
      <c r="AN294" s="106"/>
      <c r="AO294" s="106"/>
      <c r="AP294" s="106"/>
      <c r="AQ294" s="106"/>
      <c r="AR294" s="106"/>
      <c r="AS294" s="106"/>
      <c r="AT294" s="106"/>
      <c r="AU294" s="106"/>
      <c r="AV294" s="106"/>
      <c r="AW294" s="106"/>
      <c r="AX294" s="106"/>
      <c r="AY294" s="106"/>
      <c r="AZ294" s="106"/>
      <c r="BA294" s="234"/>
      <c r="BB294" s="206"/>
      <c r="BC294" s="206"/>
      <c r="BD294" s="206"/>
      <c r="BE294" s="206"/>
      <c r="BF294" s="206"/>
      <c r="BG294" s="206"/>
      <c r="BH294" s="206"/>
      <c r="BI294" s="206"/>
      <c r="BJ294" s="206"/>
      <c r="BK294" s="206"/>
      <c r="BL294" s="206"/>
      <c r="BM294" s="206"/>
      <c r="BN294" s="206"/>
      <c r="BO294" s="206"/>
      <c r="BP294" s="206"/>
      <c r="BQ294" s="206"/>
      <c r="BR294" s="206"/>
      <c r="BS294" s="206"/>
      <c r="BT294" s="206"/>
    </row>
    <row r="295" spans="28:72" ht="15" customHeight="1">
      <c r="AB295" s="106"/>
      <c r="AC295" s="106"/>
      <c r="AD295" s="106"/>
      <c r="AE295" s="106"/>
      <c r="AF295" s="106"/>
      <c r="AG295" s="106"/>
      <c r="AH295" s="106"/>
      <c r="AI295" s="106"/>
      <c r="AJ295" s="106"/>
      <c r="AK295" s="106"/>
      <c r="AL295" s="106"/>
      <c r="AM295" s="106"/>
      <c r="AN295" s="106"/>
      <c r="AO295" s="106"/>
      <c r="AP295" s="106"/>
      <c r="AQ295" s="106"/>
      <c r="AR295" s="106"/>
      <c r="AS295" s="106"/>
      <c r="AT295" s="106"/>
      <c r="AU295" s="106"/>
      <c r="AV295" s="106"/>
      <c r="AW295" s="106"/>
      <c r="AX295" s="106"/>
      <c r="AY295" s="106"/>
      <c r="AZ295" s="106"/>
      <c r="BA295" s="234"/>
      <c r="BB295" s="206"/>
      <c r="BC295" s="206"/>
      <c r="BD295" s="206"/>
      <c r="BE295" s="206"/>
      <c r="BF295" s="206"/>
      <c r="BG295" s="206"/>
      <c r="BH295" s="206"/>
      <c r="BI295" s="206"/>
      <c r="BJ295" s="206"/>
      <c r="BK295" s="206"/>
      <c r="BL295" s="206"/>
      <c r="BM295" s="206"/>
      <c r="BN295" s="206"/>
      <c r="BO295" s="206"/>
      <c r="BP295" s="206"/>
      <c r="BQ295" s="206"/>
      <c r="BR295" s="206"/>
      <c r="BS295" s="206"/>
      <c r="BT295" s="206"/>
    </row>
    <row r="296" spans="28:72" ht="15" customHeight="1">
      <c r="AB296" s="106"/>
      <c r="AC296" s="106"/>
      <c r="AD296" s="106"/>
      <c r="AE296" s="106"/>
      <c r="AF296" s="106"/>
      <c r="AG296" s="106"/>
      <c r="AH296" s="106"/>
      <c r="AI296" s="106"/>
      <c r="AJ296" s="106"/>
      <c r="AK296" s="106"/>
      <c r="AL296" s="106"/>
      <c r="AM296" s="106"/>
      <c r="AN296" s="106"/>
      <c r="AO296" s="106"/>
      <c r="AP296" s="106"/>
      <c r="AQ296" s="106"/>
      <c r="AR296" s="106"/>
      <c r="AS296" s="106"/>
      <c r="AT296" s="106"/>
      <c r="AU296" s="106"/>
      <c r="AV296" s="106"/>
      <c r="AW296" s="106"/>
      <c r="AX296" s="106"/>
      <c r="AY296" s="106"/>
      <c r="AZ296" s="106"/>
      <c r="BA296" s="234"/>
      <c r="BB296" s="206"/>
      <c r="BC296" s="206"/>
      <c r="BD296" s="206"/>
      <c r="BE296" s="206"/>
      <c r="BF296" s="206"/>
      <c r="BG296" s="206"/>
      <c r="BH296" s="206"/>
      <c r="BI296" s="206"/>
      <c r="BJ296" s="206"/>
      <c r="BK296" s="206"/>
      <c r="BL296" s="206"/>
      <c r="BM296" s="206"/>
      <c r="BN296" s="206"/>
      <c r="BO296" s="206"/>
      <c r="BP296" s="206"/>
      <c r="BQ296" s="206"/>
      <c r="BR296" s="206"/>
      <c r="BS296" s="206"/>
      <c r="BT296" s="206"/>
    </row>
    <row r="297" spans="28:72" ht="15" customHeight="1">
      <c r="AB297" s="106"/>
      <c r="AC297" s="106"/>
      <c r="AD297" s="106"/>
      <c r="AE297" s="106"/>
      <c r="AF297" s="106"/>
      <c r="AG297" s="106"/>
      <c r="AH297" s="106"/>
      <c r="AI297" s="106"/>
      <c r="AJ297" s="106"/>
      <c r="AK297" s="106"/>
      <c r="AL297" s="106"/>
      <c r="AM297" s="106"/>
      <c r="AN297" s="106"/>
      <c r="AO297" s="106"/>
      <c r="AP297" s="106"/>
      <c r="AQ297" s="106"/>
      <c r="AR297" s="106"/>
      <c r="AS297" s="106"/>
      <c r="AT297" s="106"/>
      <c r="AU297" s="106"/>
      <c r="AV297" s="106"/>
      <c r="AW297" s="106"/>
      <c r="AX297" s="106"/>
      <c r="AY297" s="106"/>
      <c r="AZ297" s="106"/>
      <c r="BA297" s="234"/>
      <c r="BB297" s="206"/>
      <c r="BC297" s="206"/>
      <c r="BD297" s="206"/>
      <c r="BE297" s="206"/>
      <c r="BF297" s="206"/>
      <c r="BG297" s="206"/>
      <c r="BH297" s="206"/>
      <c r="BI297" s="206"/>
      <c r="BJ297" s="206"/>
      <c r="BK297" s="206"/>
      <c r="BL297" s="206"/>
      <c r="BM297" s="206"/>
      <c r="BN297" s="206"/>
      <c r="BO297" s="206"/>
      <c r="BP297" s="206"/>
      <c r="BQ297" s="206"/>
      <c r="BR297" s="206"/>
      <c r="BS297" s="206"/>
      <c r="BT297" s="206"/>
    </row>
    <row r="298" spans="28:72" ht="15" customHeight="1">
      <c r="AB298" s="106"/>
      <c r="AC298" s="106"/>
      <c r="AD298" s="106"/>
      <c r="AE298" s="106"/>
      <c r="AF298" s="106"/>
      <c r="BA298" s="234"/>
      <c r="BB298" s="206"/>
      <c r="BC298" s="206"/>
      <c r="BD298" s="206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80"/>
  <sheetViews>
    <sheetView tabSelected="1" workbookViewId="0">
      <pane xSplit="27" ySplit="10" topLeftCell="AB11" activePane="bottomRight" state="frozen"/>
      <selection pane="topRight" activeCell="AB1" sqref="AB1"/>
      <selection pane="bottomLeft" activeCell="A11" sqref="A11"/>
      <selection pane="bottomRight" activeCell="A13" sqref="A13"/>
    </sheetView>
  </sheetViews>
  <sheetFormatPr defaultColWidth="8.85546875" defaultRowHeight="15" customHeight="1" outlineLevelCol="1"/>
  <cols>
    <col min="1" max="1" width="11.140625" customWidth="1"/>
    <col min="2" max="14" width="8.85546875" outlineLevel="1"/>
    <col min="15" max="15" width="12.85546875" customWidth="1" outlineLevel="1"/>
    <col min="16" max="21" width="8.85546875" outlineLevel="1"/>
    <col min="22" max="23" width="12.85546875" customWidth="1" outlineLevel="1"/>
    <col min="24" max="26" width="8.85546875" outlineLevel="1"/>
    <col min="27" max="27" width="35.7109375" customWidth="1"/>
    <col min="28" max="31" width="12.85546875" customWidth="1" outlineLevel="1"/>
    <col min="32" max="32" width="12.85546875" customWidth="1"/>
    <col min="33" max="36" width="12.85546875" customWidth="1" outlineLevel="1"/>
    <col min="37" max="37" width="12.85546875" customWidth="1"/>
    <col min="38" max="41" width="12.85546875" customWidth="1" outlineLevel="1"/>
    <col min="42" max="42" width="12.85546875" customWidth="1"/>
    <col min="43" max="46" width="12.85546875" customWidth="1" outlineLevel="1"/>
    <col min="47" max="47" width="12.85546875" customWidth="1"/>
    <col min="48" max="51" width="12.85546875" customWidth="1" outlineLevel="1"/>
    <col min="52" max="52" width="12.85546875" customWidth="1"/>
    <col min="53" max="55" width="12.85546875" style="46" customWidth="1" outlineLevel="1"/>
    <col min="56" max="56" width="12.85546875" style="46" customWidth="1"/>
    <col min="57" max="59" width="12.85546875" style="46" customWidth="1" outlineLevel="1"/>
    <col min="60" max="60" width="12.85546875" style="46" customWidth="1"/>
    <col min="61" max="63" width="12.85546875" style="46" customWidth="1" outlineLevel="1"/>
    <col min="64" max="64" width="12.85546875" style="46" customWidth="1"/>
    <col min="65" max="67" width="12.85546875" style="46" customWidth="1" outlineLevel="1"/>
    <col min="68" max="68" width="12.85546875" style="46" customWidth="1"/>
    <col min="69" max="71" width="12.85546875" style="46" customWidth="1" outlineLevel="1"/>
    <col min="72" max="72" width="12.85546875" style="46" customWidth="1"/>
    <col min="73" max="73" width="12.85546875" customWidth="1" outlineLevel="1"/>
    <col min="74" max="74" width="12.85546875" hidden="1" customWidth="1"/>
    <col min="75" max="75" width="12.85546875" customWidth="1" outlineLevel="1"/>
    <col min="76" max="76" width="12.85546875" hidden="1" customWidth="1"/>
    <col min="77" max="77" width="12.85546875" customWidth="1" outlineLevel="1"/>
    <col min="78" max="78" width="12.85546875" hidden="1" customWidth="1"/>
    <col min="79" max="79" width="12.85546875" customWidth="1" outlineLevel="1"/>
    <col min="80" max="80" width="12.85546875" hidden="1" customWidth="1"/>
    <col min="81" max="81" width="12.85546875" customWidth="1" outlineLevel="1"/>
    <col min="82" max="82" width="12.85546875" hidden="1" customWidth="1"/>
  </cols>
  <sheetData>
    <row r="1" spans="1:84" ht="15" hidden="1" customHeight="1"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84" ht="15" hidden="1" customHeight="1"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84" ht="15" hidden="1" customHeight="1"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84" ht="15" hidden="1" customHeight="1"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84" ht="15" hidden="1" customHeight="1">
      <c r="AB5" s="4" t="s">
        <v>8</v>
      </c>
      <c r="AC5" s="4" t="s">
        <v>9</v>
      </c>
      <c r="AD5" s="4" t="s">
        <v>10</v>
      </c>
      <c r="AE5" s="4" t="s">
        <v>11</v>
      </c>
      <c r="AF5" s="4" t="s">
        <v>8</v>
      </c>
      <c r="AG5" s="4" t="s">
        <v>12</v>
      </c>
      <c r="AH5" s="4" t="s">
        <v>13</v>
      </c>
      <c r="AI5" s="4" t="s">
        <v>14</v>
      </c>
      <c r="AJ5" s="4" t="s">
        <v>15</v>
      </c>
      <c r="AK5" s="4" t="s">
        <v>12</v>
      </c>
      <c r="AL5" s="4" t="s">
        <v>16</v>
      </c>
      <c r="AM5" s="4" t="s">
        <v>17</v>
      </c>
      <c r="AN5" s="4" t="s">
        <v>18</v>
      </c>
      <c r="AO5" s="4" t="s">
        <v>19</v>
      </c>
      <c r="AP5" s="4" t="s">
        <v>16</v>
      </c>
      <c r="AQ5" s="4" t="s">
        <v>20</v>
      </c>
      <c r="AR5" s="4" t="s">
        <v>21</v>
      </c>
      <c r="AS5" s="4" t="s">
        <v>22</v>
      </c>
      <c r="AT5" s="4" t="s">
        <v>23</v>
      </c>
      <c r="AU5" s="4" t="s">
        <v>20</v>
      </c>
      <c r="AV5" s="4" t="s">
        <v>24</v>
      </c>
      <c r="AW5" s="4" t="s">
        <v>25</v>
      </c>
      <c r="AX5" s="4" t="s">
        <v>26</v>
      </c>
      <c r="AY5" s="4" t="s">
        <v>27</v>
      </c>
      <c r="AZ5" s="4" t="s">
        <v>24</v>
      </c>
      <c r="BA5" s="5" t="s">
        <v>8</v>
      </c>
      <c r="BB5" s="5" t="s">
        <v>8</v>
      </c>
      <c r="BC5" s="5" t="s">
        <v>8</v>
      </c>
      <c r="BD5" s="5" t="s">
        <v>8</v>
      </c>
      <c r="BE5" s="5" t="s">
        <v>12</v>
      </c>
      <c r="BF5" s="5" t="s">
        <v>12</v>
      </c>
      <c r="BG5" s="5" t="s">
        <v>12</v>
      </c>
      <c r="BH5" s="5" t="s">
        <v>12</v>
      </c>
      <c r="BI5" s="5" t="s">
        <v>16</v>
      </c>
      <c r="BJ5" s="5" t="s">
        <v>16</v>
      </c>
      <c r="BK5" s="5" t="s">
        <v>16</v>
      </c>
      <c r="BL5" s="5" t="s">
        <v>16</v>
      </c>
      <c r="BM5" s="5" t="s">
        <v>20</v>
      </c>
      <c r="BN5" s="5" t="s">
        <v>20</v>
      </c>
      <c r="BO5" s="5" t="s">
        <v>20</v>
      </c>
      <c r="BP5" s="5" t="s">
        <v>20</v>
      </c>
      <c r="BQ5" s="5" t="s">
        <v>24</v>
      </c>
      <c r="BR5" s="5" t="s">
        <v>24</v>
      </c>
      <c r="BS5" s="5" t="s">
        <v>24</v>
      </c>
      <c r="BT5" s="5" t="s">
        <v>24</v>
      </c>
      <c r="BU5" s="4" t="s">
        <v>8</v>
      </c>
      <c r="BV5" s="4" t="s">
        <v>10</v>
      </c>
      <c r="BW5" s="4" t="s">
        <v>12</v>
      </c>
      <c r="BX5" s="4" t="s">
        <v>14</v>
      </c>
      <c r="BY5" s="4" t="s">
        <v>16</v>
      </c>
      <c r="BZ5" s="4" t="s">
        <v>18</v>
      </c>
      <c r="CA5" s="4" t="s">
        <v>20</v>
      </c>
      <c r="CB5" s="4" t="s">
        <v>22</v>
      </c>
      <c r="CC5" s="4" t="s">
        <v>24</v>
      </c>
      <c r="CD5" s="4" t="s">
        <v>26</v>
      </c>
    </row>
    <row r="6" spans="1:84" ht="15" hidden="1" customHeight="1">
      <c r="AB6" s="4" t="s">
        <v>28</v>
      </c>
      <c r="AC6" s="4" t="s">
        <v>28</v>
      </c>
      <c r="AD6" s="4" t="s">
        <v>28</v>
      </c>
      <c r="AE6" s="4" t="s">
        <v>28</v>
      </c>
      <c r="AF6" t="s">
        <v>29</v>
      </c>
      <c r="AG6" s="4" t="s">
        <v>28</v>
      </c>
      <c r="AH6" s="4" t="s">
        <v>28</v>
      </c>
      <c r="AI6" s="4" t="s">
        <v>28</v>
      </c>
      <c r="AJ6" s="4" t="s">
        <v>28</v>
      </c>
      <c r="AK6" t="s">
        <v>29</v>
      </c>
      <c r="AL6" s="4" t="s">
        <v>28</v>
      </c>
      <c r="AM6" s="4" t="s">
        <v>28</v>
      </c>
      <c r="AN6" s="4" t="s">
        <v>28</v>
      </c>
      <c r="AO6" s="4" t="s">
        <v>28</v>
      </c>
      <c r="AP6" t="s">
        <v>29</v>
      </c>
      <c r="AQ6" s="4" t="s">
        <v>28</v>
      </c>
      <c r="AR6" s="4" t="s">
        <v>28</v>
      </c>
      <c r="AS6" s="4" t="s">
        <v>28</v>
      </c>
      <c r="AT6" s="4" t="s">
        <v>28</v>
      </c>
      <c r="AU6" t="s">
        <v>29</v>
      </c>
      <c r="AV6" s="4" t="s">
        <v>28</v>
      </c>
      <c r="AW6" s="4" t="s">
        <v>28</v>
      </c>
      <c r="AX6" s="4" t="s">
        <v>28</v>
      </c>
      <c r="AY6" s="4" t="s">
        <v>28</v>
      </c>
      <c r="AZ6" t="s">
        <v>29</v>
      </c>
      <c r="BA6" s="1" t="s">
        <v>30</v>
      </c>
      <c r="BB6" s="1" t="s">
        <v>30</v>
      </c>
      <c r="BC6" s="1" t="s">
        <v>30</v>
      </c>
      <c r="BD6" s="1" t="s">
        <v>30</v>
      </c>
      <c r="BE6" s="1" t="s">
        <v>30</v>
      </c>
      <c r="BF6" s="1" t="s">
        <v>30</v>
      </c>
      <c r="BG6" s="1" t="s">
        <v>30</v>
      </c>
      <c r="BH6" s="1" t="s">
        <v>30</v>
      </c>
      <c r="BI6" s="1" t="s">
        <v>30</v>
      </c>
      <c r="BJ6" s="1" t="s">
        <v>30</v>
      </c>
      <c r="BK6" s="1" t="s">
        <v>30</v>
      </c>
      <c r="BL6" s="1" t="s">
        <v>30</v>
      </c>
      <c r="BM6" s="1" t="s">
        <v>30</v>
      </c>
      <c r="BN6" s="1" t="s">
        <v>30</v>
      </c>
      <c r="BO6" s="1" t="s">
        <v>30</v>
      </c>
      <c r="BP6" s="1" t="s">
        <v>30</v>
      </c>
      <c r="BQ6" s="1" t="s">
        <v>30</v>
      </c>
      <c r="BR6" s="1" t="s">
        <v>30</v>
      </c>
      <c r="BS6" s="1" t="s">
        <v>30</v>
      </c>
      <c r="BT6" s="1" t="s">
        <v>30</v>
      </c>
      <c r="BU6" t="s">
        <v>31</v>
      </c>
      <c r="BV6" t="s">
        <v>31</v>
      </c>
      <c r="BW6" t="s">
        <v>31</v>
      </c>
      <c r="BX6" t="s">
        <v>31</v>
      </c>
      <c r="BY6" t="s">
        <v>31</v>
      </c>
      <c r="BZ6" t="s">
        <v>31</v>
      </c>
      <c r="CA6" t="s">
        <v>31</v>
      </c>
      <c r="CB6" t="s">
        <v>31</v>
      </c>
      <c r="CC6" t="s">
        <v>31</v>
      </c>
      <c r="CD6" t="s">
        <v>31</v>
      </c>
    </row>
    <row r="7" spans="1:84" ht="15" hidden="1" customHeight="1">
      <c r="AB7" s="4">
        <v>3073</v>
      </c>
      <c r="AC7" s="4">
        <v>3074</v>
      </c>
      <c r="AD7" s="4">
        <v>3075</v>
      </c>
      <c r="AE7" s="4">
        <v>3076</v>
      </c>
      <c r="AF7">
        <v>1019</v>
      </c>
      <c r="AG7" s="4">
        <v>3077</v>
      </c>
      <c r="AH7" s="4">
        <v>3078</v>
      </c>
      <c r="AI7" s="4">
        <v>3079</v>
      </c>
      <c r="AJ7" s="4">
        <v>3080</v>
      </c>
      <c r="AK7">
        <v>1020</v>
      </c>
      <c r="AL7" s="4">
        <v>3081</v>
      </c>
      <c r="AM7" s="4">
        <v>3082</v>
      </c>
      <c r="AN7" s="4">
        <v>3083</v>
      </c>
      <c r="AO7" s="4">
        <v>3084</v>
      </c>
      <c r="AP7">
        <v>1021</v>
      </c>
      <c r="AQ7" s="4">
        <v>3085</v>
      </c>
      <c r="AR7" s="4">
        <v>3086</v>
      </c>
      <c r="AS7" s="4">
        <v>3087</v>
      </c>
      <c r="AT7" s="4">
        <v>3088</v>
      </c>
      <c r="AU7">
        <v>1022</v>
      </c>
      <c r="AV7" s="4">
        <v>3089</v>
      </c>
      <c r="AW7" s="4">
        <v>3090</v>
      </c>
      <c r="AX7" s="4">
        <v>3091</v>
      </c>
      <c r="AY7" s="4">
        <v>3092</v>
      </c>
      <c r="AZ7">
        <v>1023</v>
      </c>
      <c r="BA7" s="1">
        <v>4073</v>
      </c>
      <c r="BB7" s="1">
        <v>4074</v>
      </c>
      <c r="BC7" s="1">
        <v>4075</v>
      </c>
      <c r="BD7" s="1">
        <v>4076</v>
      </c>
      <c r="BE7" s="1">
        <v>4077</v>
      </c>
      <c r="BF7" s="1">
        <v>4078</v>
      </c>
      <c r="BG7" s="1">
        <v>4079</v>
      </c>
      <c r="BH7" s="1">
        <v>4080</v>
      </c>
      <c r="BI7" s="1">
        <v>4081</v>
      </c>
      <c r="BJ7" s="1">
        <v>4082</v>
      </c>
      <c r="BK7" s="1">
        <v>4083</v>
      </c>
      <c r="BL7" s="1">
        <v>4084</v>
      </c>
      <c r="BM7" s="1">
        <v>4085</v>
      </c>
      <c r="BN7" s="1">
        <v>4086</v>
      </c>
      <c r="BO7" s="1">
        <v>4087</v>
      </c>
      <c r="BP7" s="1">
        <v>4088</v>
      </c>
      <c r="BQ7" s="1">
        <v>4089</v>
      </c>
      <c r="BR7" s="1">
        <v>4090</v>
      </c>
      <c r="BS7" s="1">
        <v>4091</v>
      </c>
      <c r="BT7" s="1">
        <v>4092</v>
      </c>
      <c r="BU7">
        <v>2037</v>
      </c>
      <c r="BV7">
        <v>2038</v>
      </c>
      <c r="BW7">
        <v>2039</v>
      </c>
      <c r="BX7">
        <v>2040</v>
      </c>
      <c r="BY7">
        <v>2041</v>
      </c>
      <c r="BZ7">
        <v>2042</v>
      </c>
      <c r="CA7">
        <v>2043</v>
      </c>
      <c r="CB7">
        <v>2044</v>
      </c>
      <c r="CC7">
        <v>2045</v>
      </c>
      <c r="CD7">
        <v>2046</v>
      </c>
    </row>
    <row r="8" spans="1:84" ht="15" customHeight="1">
      <c r="A8" s="6" t="s">
        <v>32</v>
      </c>
      <c r="B8" s="6" t="s">
        <v>33</v>
      </c>
      <c r="C8" s="6" t="s">
        <v>34</v>
      </c>
      <c r="D8" s="6" t="s">
        <v>35</v>
      </c>
      <c r="E8" s="6" t="s">
        <v>36</v>
      </c>
      <c r="F8" s="6" t="s">
        <v>37</v>
      </c>
      <c r="H8" s="6" t="s">
        <v>38</v>
      </c>
      <c r="J8" s="6" t="s">
        <v>39</v>
      </c>
      <c r="L8" s="6" t="s">
        <v>40</v>
      </c>
      <c r="M8" s="6" t="s">
        <v>41</v>
      </c>
      <c r="N8" s="6" t="s">
        <v>42</v>
      </c>
      <c r="O8" s="6" t="s">
        <v>43</v>
      </c>
      <c r="P8" s="6" t="s">
        <v>44</v>
      </c>
      <c r="Q8" s="6" t="s">
        <v>45</v>
      </c>
      <c r="R8" s="6" t="s">
        <v>46</v>
      </c>
      <c r="S8" s="6" t="s">
        <v>47</v>
      </c>
      <c r="T8" s="6" t="s">
        <v>48</v>
      </c>
      <c r="U8" s="6" t="s">
        <v>49</v>
      </c>
      <c r="V8" s="6" t="s">
        <v>50</v>
      </c>
      <c r="W8" s="6" t="s">
        <v>51</v>
      </c>
      <c r="X8" s="6" t="s">
        <v>52</v>
      </c>
      <c r="Y8" s="6" t="s">
        <v>53</v>
      </c>
      <c r="Z8" s="6" t="s">
        <v>54</v>
      </c>
      <c r="AA8" s="6" t="s">
        <v>55</v>
      </c>
      <c r="AB8" s="4" t="s">
        <v>56</v>
      </c>
      <c r="AC8" s="4" t="s">
        <v>57</v>
      </c>
      <c r="AD8" s="4" t="s">
        <v>58</v>
      </c>
      <c r="AE8" s="4" t="s">
        <v>59</v>
      </c>
      <c r="AF8" s="4" t="s">
        <v>60</v>
      </c>
      <c r="AG8" s="4" t="s">
        <v>61</v>
      </c>
      <c r="AH8" s="4" t="s">
        <v>62</v>
      </c>
      <c r="AI8" s="4" t="s">
        <v>63</v>
      </c>
      <c r="AJ8" s="4" t="s">
        <v>64</v>
      </c>
      <c r="AK8" s="4" t="s">
        <v>65</v>
      </c>
      <c r="AL8" s="4" t="s">
        <v>66</v>
      </c>
      <c r="AM8" s="4" t="s">
        <v>67</v>
      </c>
      <c r="AN8" s="4" t="s">
        <v>68</v>
      </c>
      <c r="AO8" s="4" t="s">
        <v>69</v>
      </c>
      <c r="AP8" s="4" t="s">
        <v>70</v>
      </c>
      <c r="AQ8" s="4" t="s">
        <v>71</v>
      </c>
      <c r="AR8" s="4" t="s">
        <v>72</v>
      </c>
      <c r="AS8" s="4" t="s">
        <v>73</v>
      </c>
      <c r="AT8" s="4" t="s">
        <v>74</v>
      </c>
      <c r="AU8" s="4" t="s">
        <v>75</v>
      </c>
      <c r="AV8" s="4" t="s">
        <v>76</v>
      </c>
      <c r="AW8" s="4" t="s">
        <v>77</v>
      </c>
      <c r="AX8" s="4" t="s">
        <v>78</v>
      </c>
      <c r="AY8" s="4" t="s">
        <v>79</v>
      </c>
      <c r="AZ8" s="4" t="s">
        <v>80</v>
      </c>
      <c r="BA8" s="5" t="s">
        <v>81</v>
      </c>
      <c r="BB8" s="5" t="s">
        <v>82</v>
      </c>
      <c r="BC8" s="5" t="s">
        <v>83</v>
      </c>
      <c r="BD8" s="5" t="s">
        <v>84</v>
      </c>
      <c r="BE8" s="5" t="s">
        <v>85</v>
      </c>
      <c r="BF8" s="5" t="s">
        <v>86</v>
      </c>
      <c r="BG8" s="5" t="s">
        <v>87</v>
      </c>
      <c r="BH8" s="5" t="s">
        <v>88</v>
      </c>
      <c r="BI8" s="5" t="s">
        <v>89</v>
      </c>
      <c r="BJ8" s="5" t="s">
        <v>90</v>
      </c>
      <c r="BK8" s="5" t="s">
        <v>91</v>
      </c>
      <c r="BL8" s="5" t="s">
        <v>92</v>
      </c>
      <c r="BM8" s="5" t="s">
        <v>93</v>
      </c>
      <c r="BN8" s="5" t="s">
        <v>94</v>
      </c>
      <c r="BO8" s="5" t="s">
        <v>95</v>
      </c>
      <c r="BP8" s="5" t="s">
        <v>96</v>
      </c>
      <c r="BQ8" s="5" t="s">
        <v>97</v>
      </c>
      <c r="BR8" s="5" t="s">
        <v>98</v>
      </c>
      <c r="BS8" s="5" t="s">
        <v>99</v>
      </c>
      <c r="BT8" s="5" t="s">
        <v>100</v>
      </c>
      <c r="BU8" s="4" t="s">
        <v>101</v>
      </c>
      <c r="BV8" s="4" t="s">
        <v>102</v>
      </c>
      <c r="BW8" s="4" t="s">
        <v>103</v>
      </c>
      <c r="BX8" s="4" t="s">
        <v>104</v>
      </c>
      <c r="BY8" s="4" t="s">
        <v>105</v>
      </c>
      <c r="BZ8" s="4" t="s">
        <v>106</v>
      </c>
      <c r="CA8" s="4" t="s">
        <v>107</v>
      </c>
      <c r="CB8" s="4" t="s">
        <v>108</v>
      </c>
      <c r="CC8" s="4" t="s">
        <v>109</v>
      </c>
      <c r="CD8" s="4" t="s">
        <v>110</v>
      </c>
    </row>
    <row r="9" spans="1:84" ht="15" customHeight="1">
      <c r="A9" s="246" t="s">
        <v>2993</v>
      </c>
      <c r="AA9" s="6" t="s">
        <v>111</v>
      </c>
      <c r="AB9" s="8" t="s">
        <v>2966</v>
      </c>
      <c r="AC9" s="8" t="s">
        <v>2967</v>
      </c>
      <c r="AD9" s="8" t="s">
        <v>2968</v>
      </c>
      <c r="AE9" s="8" t="s">
        <v>2969</v>
      </c>
      <c r="AF9" s="8" t="s">
        <v>2969</v>
      </c>
      <c r="AG9" s="8" t="s">
        <v>2970</v>
      </c>
      <c r="AH9" s="8" t="s">
        <v>2971</v>
      </c>
      <c r="AI9" s="8" t="s">
        <v>2972</v>
      </c>
      <c r="AJ9" s="8" t="s">
        <v>2973</v>
      </c>
      <c r="AK9" s="8" t="s">
        <v>2973</v>
      </c>
      <c r="AL9" s="8" t="s">
        <v>2974</v>
      </c>
      <c r="AM9" s="8" t="s">
        <v>2975</v>
      </c>
      <c r="AN9" s="8" t="s">
        <v>2976</v>
      </c>
      <c r="AO9" s="8" t="s">
        <v>2977</v>
      </c>
      <c r="AP9" s="8" t="s">
        <v>2977</v>
      </c>
      <c r="AQ9" s="8" t="s">
        <v>2978</v>
      </c>
      <c r="AR9" s="8" t="s">
        <v>2979</v>
      </c>
      <c r="AS9" s="8" t="s">
        <v>2980</v>
      </c>
      <c r="AT9" s="8" t="s">
        <v>2981</v>
      </c>
      <c r="AU9" s="8" t="s">
        <v>2981</v>
      </c>
      <c r="AV9" s="8" t="s">
        <v>2982</v>
      </c>
      <c r="AW9" s="8" t="s">
        <v>2983</v>
      </c>
      <c r="AX9" s="8" t="s">
        <v>2984</v>
      </c>
      <c r="AY9" s="8" t="s">
        <v>2985</v>
      </c>
      <c r="AZ9" s="8" t="s">
        <v>2985</v>
      </c>
      <c r="BA9" s="8" t="s">
        <v>2986</v>
      </c>
      <c r="BB9" s="9" t="s">
        <v>2966</v>
      </c>
      <c r="BC9" s="9" t="s">
        <v>2967</v>
      </c>
      <c r="BD9" s="9" t="s">
        <v>2968</v>
      </c>
      <c r="BE9" s="9" t="s">
        <v>2969</v>
      </c>
      <c r="BF9" s="9" t="s">
        <v>2970</v>
      </c>
      <c r="BG9" s="9" t="s">
        <v>2971</v>
      </c>
      <c r="BH9" s="9" t="s">
        <v>2972</v>
      </c>
      <c r="BI9" s="9" t="s">
        <v>2973</v>
      </c>
      <c r="BJ9" s="9" t="s">
        <v>2974</v>
      </c>
      <c r="BK9" s="9" t="s">
        <v>2975</v>
      </c>
      <c r="BL9" s="9" t="s">
        <v>2976</v>
      </c>
      <c r="BM9" s="9" t="s">
        <v>2977</v>
      </c>
      <c r="BN9" s="9" t="s">
        <v>2978</v>
      </c>
      <c r="BO9" s="9" t="s">
        <v>2979</v>
      </c>
      <c r="BP9" s="9" t="s">
        <v>2980</v>
      </c>
      <c r="BQ9" s="9" t="s">
        <v>2981</v>
      </c>
      <c r="BR9" s="9" t="s">
        <v>2982</v>
      </c>
      <c r="BS9" s="9" t="s">
        <v>2983</v>
      </c>
      <c r="BT9" s="9" t="s">
        <v>2984</v>
      </c>
      <c r="BU9" s="9" t="s">
        <v>2985</v>
      </c>
      <c r="BV9" s="9" t="s">
        <v>2986</v>
      </c>
      <c r="BW9" s="8" t="s">
        <v>2967</v>
      </c>
      <c r="BX9" s="8" t="s">
        <v>2969</v>
      </c>
      <c r="BY9" s="8" t="s">
        <v>2971</v>
      </c>
      <c r="BZ9" s="8" t="s">
        <v>2973</v>
      </c>
      <c r="CA9" s="8" t="s">
        <v>2975</v>
      </c>
      <c r="CB9" s="8" t="s">
        <v>2977</v>
      </c>
      <c r="CC9" s="8" t="s">
        <v>2979</v>
      </c>
      <c r="CD9" s="8" t="s">
        <v>2981</v>
      </c>
      <c r="CE9" s="8" t="s">
        <v>2983</v>
      </c>
      <c r="CF9" s="8" t="s">
        <v>2985</v>
      </c>
    </row>
    <row r="10" spans="1:84" ht="15" customHeight="1">
      <c r="AA10" s="6" t="s">
        <v>132</v>
      </c>
      <c r="AB10" s="4" t="s">
        <v>6</v>
      </c>
      <c r="AC10" s="4" t="s">
        <v>0</v>
      </c>
      <c r="AD10" s="4" t="s">
        <v>7</v>
      </c>
      <c r="AE10" s="4" t="s">
        <v>1861</v>
      </c>
      <c r="AF10" s="4" t="s">
        <v>1861</v>
      </c>
      <c r="AG10" s="4" t="s">
        <v>145</v>
      </c>
      <c r="AH10" s="4" t="s">
        <v>134</v>
      </c>
      <c r="AI10" s="4" t="s">
        <v>135</v>
      </c>
      <c r="AJ10" s="4" t="s">
        <v>136</v>
      </c>
      <c r="AK10" s="4" t="s">
        <v>136</v>
      </c>
      <c r="AL10" s="4" t="s">
        <v>137</v>
      </c>
      <c r="AM10" s="4" t="s">
        <v>138</v>
      </c>
      <c r="AN10" s="4" t="s">
        <v>139</v>
      </c>
      <c r="AO10" s="4" t="s">
        <v>140</v>
      </c>
      <c r="AP10" s="4" t="s">
        <v>140</v>
      </c>
      <c r="AQ10" s="4" t="s">
        <v>2</v>
      </c>
      <c r="AR10" s="4" t="s">
        <v>3</v>
      </c>
      <c r="AS10" s="4" t="s">
        <v>4</v>
      </c>
      <c r="AT10" s="4" t="s">
        <v>5</v>
      </c>
      <c r="AU10" s="4" t="s">
        <v>5</v>
      </c>
      <c r="AV10" s="4" t="s">
        <v>141</v>
      </c>
      <c r="AW10" s="4" t="s">
        <v>142</v>
      </c>
      <c r="AX10" s="4" t="s">
        <v>143</v>
      </c>
      <c r="AY10" s="4" t="s">
        <v>144</v>
      </c>
      <c r="AZ10" s="4" t="s">
        <v>144</v>
      </c>
      <c r="BA10" s="5" t="s">
        <v>6</v>
      </c>
      <c r="BB10" s="5" t="s">
        <v>0</v>
      </c>
      <c r="BC10" s="5" t="s">
        <v>7</v>
      </c>
      <c r="BD10" s="5" t="s">
        <v>1861</v>
      </c>
      <c r="BE10" s="5" t="s">
        <v>145</v>
      </c>
      <c r="BF10" s="5" t="s">
        <v>134</v>
      </c>
      <c r="BG10" s="5" t="s">
        <v>135</v>
      </c>
      <c r="BH10" s="5" t="s">
        <v>136</v>
      </c>
      <c r="BI10" s="5" t="s">
        <v>137</v>
      </c>
      <c r="BJ10" s="5" t="s">
        <v>138</v>
      </c>
      <c r="BK10" s="5" t="s">
        <v>139</v>
      </c>
      <c r="BL10" s="5" t="s">
        <v>140</v>
      </c>
      <c r="BM10" s="5" t="s">
        <v>2</v>
      </c>
      <c r="BN10" s="5" t="s">
        <v>3</v>
      </c>
      <c r="BO10" s="5" t="s">
        <v>4</v>
      </c>
      <c r="BP10" s="5" t="s">
        <v>5</v>
      </c>
      <c r="BQ10" s="5" t="s">
        <v>141</v>
      </c>
      <c r="BR10" s="5" t="s">
        <v>142</v>
      </c>
      <c r="BS10" s="5" t="s">
        <v>143</v>
      </c>
      <c r="BT10" s="5" t="s">
        <v>144</v>
      </c>
      <c r="BU10" s="4" t="s">
        <v>0</v>
      </c>
      <c r="BV10" s="4" t="s">
        <v>1861</v>
      </c>
      <c r="BW10" s="4" t="s">
        <v>134</v>
      </c>
      <c r="BX10" s="4" t="s">
        <v>136</v>
      </c>
      <c r="BY10" s="4" t="s">
        <v>138</v>
      </c>
      <c r="BZ10" s="4" t="s">
        <v>140</v>
      </c>
      <c r="CA10" s="4" t="s">
        <v>3</v>
      </c>
      <c r="CB10" s="4" t="s">
        <v>5</v>
      </c>
      <c r="CC10" s="4" t="s">
        <v>142</v>
      </c>
      <c r="CD10" s="4" t="s">
        <v>144</v>
      </c>
    </row>
    <row r="11" spans="1:84" ht="15" customHeight="1">
      <c r="A11" s="10">
        <v>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s">
        <v>2796</v>
      </c>
      <c r="P11" s="10"/>
      <c r="Q11" s="10"/>
      <c r="R11" s="10"/>
      <c r="S11" s="10"/>
      <c r="T11" s="10"/>
      <c r="U11" s="10"/>
      <c r="V11" s="10" t="s">
        <v>149</v>
      </c>
      <c r="W11" s="10"/>
      <c r="X11" s="10"/>
      <c r="Y11" s="10"/>
      <c r="Z11" s="10"/>
      <c r="AA11" s="10" t="s">
        <v>2797</v>
      </c>
      <c r="AB11" s="11"/>
      <c r="AC11" s="11"/>
      <c r="AD11" s="11"/>
      <c r="AE11" s="11"/>
      <c r="AF11" s="11"/>
      <c r="BA11" s="12"/>
      <c r="BB11" s="12"/>
      <c r="BC11" s="12"/>
      <c r="BD11" s="12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1"/>
      <c r="BV11" s="11"/>
    </row>
    <row r="12" spans="1:84" ht="15" customHeight="1">
      <c r="A12" s="13">
        <v>2</v>
      </c>
      <c r="B12" s="13">
        <v>1</v>
      </c>
      <c r="C12" s="13"/>
      <c r="D12" s="13" t="s">
        <v>2798</v>
      </c>
      <c r="E12" s="13"/>
      <c r="F12" s="13">
        <v>1</v>
      </c>
      <c r="G12" s="13"/>
      <c r="H12" s="13"/>
      <c r="I12" s="13"/>
      <c r="J12" s="13"/>
      <c r="K12" s="13"/>
      <c r="L12" s="13"/>
      <c r="M12" s="13"/>
      <c r="N12" s="13"/>
      <c r="O12" s="13" t="s">
        <v>2799</v>
      </c>
      <c r="P12" s="13"/>
      <c r="Q12" s="13"/>
      <c r="R12" s="13"/>
      <c r="S12" s="13"/>
      <c r="T12" s="13"/>
      <c r="U12" s="13"/>
      <c r="V12" s="13" t="s">
        <v>2800</v>
      </c>
      <c r="W12" s="13" t="s">
        <v>387</v>
      </c>
      <c r="X12" s="13"/>
      <c r="Y12" s="13"/>
      <c r="Z12" s="13" t="s">
        <v>388</v>
      </c>
      <c r="AA12" s="13" t="s">
        <v>2801</v>
      </c>
      <c r="AB12" s="235">
        <f>IFERROR('Global Template'!AB79/'Global Template'!AB115,"")</f>
        <v>1.9436819897845881</v>
      </c>
      <c r="AC12" s="235">
        <f>IFERROR('Global Template'!AC79/'Global Template'!AC115,"")</f>
        <v>3.0068252854500224</v>
      </c>
      <c r="AD12" s="235">
        <f>IFERROR('Global Template'!AD79/'Global Template'!AD115,"")</f>
        <v>2.697242472266244</v>
      </c>
      <c r="AE12" s="235">
        <f>IFERROR('Global Template'!AE79/'Global Template'!AE115,"")</f>
        <v>3.5820982052833235</v>
      </c>
      <c r="AF12" s="235">
        <f>IFERROR('Global Template'!AF79/'Global Template'!AF115,"")</f>
        <v>3.5820982052833235</v>
      </c>
      <c r="AG12" s="236">
        <f>IFERROR('Global Template'!AG79/'Global Template'!AG115,"")</f>
        <v>3.3981661082701464</v>
      </c>
      <c r="AH12" s="236">
        <f>IFERROR('Global Template'!AH79/'Global Template'!AH115,"")</f>
        <v>2.8312716132476154</v>
      </c>
      <c r="AI12" s="236">
        <f>IFERROR('Global Template'!AI79/'Global Template'!AI115,"")</f>
        <v>2.5301285137587497</v>
      </c>
      <c r="AJ12" s="236">
        <f>IFERROR('Global Template'!AJ79/'Global Template'!AJ115,"")</f>
        <v>2.5756644055419975</v>
      </c>
      <c r="AK12" s="236">
        <f>IFERROR('Global Template'!AK79/'Global Template'!AK115,"")</f>
        <v>2.5756644055419975</v>
      </c>
      <c r="AL12" s="236">
        <f>IFERROR('Global Template'!AL79/'Global Template'!AL115,"")</f>
        <v>1.858838226108682</v>
      </c>
      <c r="AM12" s="236">
        <f>IFERROR('Global Template'!AM79/'Global Template'!AM115,"")</f>
        <v>2.0217110824398272</v>
      </c>
      <c r="AN12" s="236">
        <f>IFERROR('Global Template'!AN79/'Global Template'!AN115,"")</f>
        <v>1.8200354226964448</v>
      </c>
      <c r="AO12" s="236">
        <f>IFERROR('Global Template'!AO79/'Global Template'!AO115,"")</f>
        <v>1.9437390449318115</v>
      </c>
      <c r="AP12" s="236">
        <f>IFERROR('Global Template'!AP79/'Global Template'!AP115,"")</f>
        <v>1.9437390449318115</v>
      </c>
      <c r="AQ12" s="236">
        <f>IFERROR('Global Template'!AQ79/'Global Template'!AQ115,"")</f>
        <v>1.7419023232342112</v>
      </c>
      <c r="AR12" s="236">
        <f>IFERROR('Global Template'!AR79/'Global Template'!AR115,"")</f>
        <v>1.7120484548329347</v>
      </c>
      <c r="AS12" s="236">
        <f>IFERROR('Global Template'!AS79/'Global Template'!AS115,"")</f>
        <v>1.9663876632609683</v>
      </c>
      <c r="AT12" s="236">
        <f>IFERROR('Global Template'!AT79/'Global Template'!AT115,"")</f>
        <v>1.8912819380016199</v>
      </c>
      <c r="AU12" s="236">
        <f>IFERROR('Global Template'!AU79/'Global Template'!AU115,"")</f>
        <v>1.8912819380016199</v>
      </c>
      <c r="AV12" s="236">
        <f>IFERROR('Global Template'!AV79/'Global Template'!AV115,"")</f>
        <v>1.4433603741869474</v>
      </c>
      <c r="AW12" s="236">
        <f>IFERROR('Global Template'!AW79/'Global Template'!AW115,"")</f>
        <v>1.4151615743384733</v>
      </c>
      <c r="AX12" s="236">
        <f>IFERROR('Global Template'!AX79/'Global Template'!AX115,"")</f>
        <v>1.2534247887647769</v>
      </c>
      <c r="AY12" s="236" t="str">
        <f>IFERROR('Global Template'!AY79/'Global Template'!AY115,"")</f>
        <v/>
      </c>
      <c r="AZ12" s="236">
        <f>IFERROR('Global Template'!AZ79/'Global Template'!AZ115,"")</f>
        <v>1.3014604972335784</v>
      </c>
      <c r="BA12" s="218"/>
      <c r="BB12" s="218"/>
      <c r="BC12" s="218"/>
      <c r="BD12" s="218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235"/>
      <c r="BV12" s="235"/>
    </row>
    <row r="13" spans="1:84" ht="15" customHeight="1">
      <c r="A13" s="13">
        <v>3</v>
      </c>
      <c r="B13" s="13">
        <v>1</v>
      </c>
      <c r="C13" s="13"/>
      <c r="D13" s="13" t="s">
        <v>2802</v>
      </c>
      <c r="E13" s="13"/>
      <c r="F13" s="13">
        <v>1</v>
      </c>
      <c r="G13" s="13"/>
      <c r="H13" s="13"/>
      <c r="I13" s="13"/>
      <c r="J13" s="13"/>
      <c r="K13" s="13"/>
      <c r="L13" s="13"/>
      <c r="M13" s="13"/>
      <c r="N13" s="13"/>
      <c r="O13" s="13" t="s">
        <v>2803</v>
      </c>
      <c r="P13" s="13"/>
      <c r="Q13" s="13"/>
      <c r="R13" s="13"/>
      <c r="S13" s="13"/>
      <c r="T13" s="13"/>
      <c r="U13" s="13"/>
      <c r="V13" s="13" t="s">
        <v>2800</v>
      </c>
      <c r="W13" s="13" t="s">
        <v>387</v>
      </c>
      <c r="X13" s="13"/>
      <c r="Y13" s="13"/>
      <c r="Z13" s="13" t="s">
        <v>388</v>
      </c>
      <c r="AA13" s="13" t="s">
        <v>2804</v>
      </c>
      <c r="AB13" s="235">
        <f>IFERROR(('Global Template'!AB79-'Global Template'!AB69)/'Global Template'!AB115,"")</f>
        <v>1.9436819897845881</v>
      </c>
      <c r="AC13" s="235">
        <f>IFERROR(('Global Template'!AC79-'Global Template'!AC69)/'Global Template'!AC115,"")</f>
        <v>3.0068252854500224</v>
      </c>
      <c r="AD13" s="235">
        <f>IFERROR(('Global Template'!AD79-'Global Template'!AD69)/'Global Template'!AD115,"")</f>
        <v>2.697242472266244</v>
      </c>
      <c r="AE13" s="235">
        <f>IFERROR(('Global Template'!AE79-'Global Template'!AE69)/'Global Template'!AE115,"")</f>
        <v>3.5820982052833235</v>
      </c>
      <c r="AF13" s="235">
        <f>IFERROR(('Global Template'!AF79-'Global Template'!AF69)/'Global Template'!AF115,"")</f>
        <v>3.5820982052833235</v>
      </c>
      <c r="AG13" s="236">
        <f>IFERROR(('Global Template'!AG79-'Global Template'!AG69)/'Global Template'!AG115,"")</f>
        <v>3.3981661082701464</v>
      </c>
      <c r="AH13" s="236">
        <f>IFERROR(('Global Template'!AH79-'Global Template'!AH69)/'Global Template'!AH115,"")</f>
        <v>2.8312716132476154</v>
      </c>
      <c r="AI13" s="236">
        <f>IFERROR(('Global Template'!AI79-'Global Template'!AI69)/'Global Template'!AI115,"")</f>
        <v>2.5301285137587497</v>
      </c>
      <c r="AJ13" s="236">
        <f>IFERROR(('Global Template'!AJ79-'Global Template'!AJ69)/'Global Template'!AJ115,"")</f>
        <v>2.5756644055419975</v>
      </c>
      <c r="AK13" s="236">
        <f>IFERROR(('Global Template'!AK79-'Global Template'!AK69)/'Global Template'!AK115,"")</f>
        <v>2.5756644055419975</v>
      </c>
      <c r="AL13" s="236">
        <f>IFERROR(('Global Template'!AL79-'Global Template'!AL69)/'Global Template'!AL115,"")</f>
        <v>1.858838226108682</v>
      </c>
      <c r="AM13" s="236">
        <f>IFERROR(('Global Template'!AM79-'Global Template'!AM69)/'Global Template'!AM115,"")</f>
        <v>2.0217110824398272</v>
      </c>
      <c r="AN13" s="236">
        <f>IFERROR(('Global Template'!AN79-'Global Template'!AN69)/'Global Template'!AN115,"")</f>
        <v>1.8200354226964448</v>
      </c>
      <c r="AO13" s="236">
        <f>IFERROR(('Global Template'!AO79-'Global Template'!AO69)/'Global Template'!AO115,"")</f>
        <v>1.9437390449318115</v>
      </c>
      <c r="AP13" s="236">
        <f>IFERROR(('Global Template'!AP79-'Global Template'!AP69)/'Global Template'!AP115,"")</f>
        <v>1.9437390449318115</v>
      </c>
      <c r="AQ13" s="236">
        <f>IFERROR(('Global Template'!AQ79-'Global Template'!AQ69)/'Global Template'!AQ115,"")</f>
        <v>1.7419023232342112</v>
      </c>
      <c r="AR13" s="236">
        <f>IFERROR(('Global Template'!AR79-'Global Template'!AR69)/'Global Template'!AR115,"")</f>
        <v>1.7120484548329347</v>
      </c>
      <c r="AS13" s="236">
        <f>IFERROR(('Global Template'!AS79-'Global Template'!AS69)/'Global Template'!AS115,"")</f>
        <v>1.9663876632609683</v>
      </c>
      <c r="AT13" s="236">
        <f>IFERROR(('Global Template'!AT79-'Global Template'!AT69)/'Global Template'!AT115,"")</f>
        <v>1.8912819380016199</v>
      </c>
      <c r="AU13" s="236">
        <f>IFERROR(('Global Template'!AU79-'Global Template'!AU69)/'Global Template'!AU115,"")</f>
        <v>1.8912819380016199</v>
      </c>
      <c r="AV13" s="236">
        <f>IFERROR(('Global Template'!AV79-'Global Template'!AV69)/'Global Template'!AV115,"")</f>
        <v>1.4433603741869474</v>
      </c>
      <c r="AW13" s="236">
        <f>IFERROR(('Global Template'!AW79-'Global Template'!AW69)/'Global Template'!AW115,"")</f>
        <v>1.4151615743384733</v>
      </c>
      <c r="AX13" s="236">
        <f>IFERROR(('Global Template'!AX79-'Global Template'!AX69)/'Global Template'!AX115,"")</f>
        <v>1.2534247887647769</v>
      </c>
      <c r="AY13" s="236" t="str">
        <f>IFERROR(('Global Template'!AY79-'Global Template'!AY69)/'Global Template'!AY115,"")</f>
        <v/>
      </c>
      <c r="AZ13" s="236">
        <f>IFERROR(('Global Template'!AZ79-'Global Template'!AZ69)/'Global Template'!AZ115,"")</f>
        <v>1.3014604972335784</v>
      </c>
      <c r="BA13" s="218"/>
      <c r="BB13" s="218"/>
      <c r="BC13" s="218"/>
      <c r="BD13" s="218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235"/>
      <c r="BV13" s="235"/>
    </row>
    <row r="14" spans="1:84" ht="15" customHeight="1">
      <c r="A14" s="13">
        <v>4</v>
      </c>
      <c r="B14" s="13">
        <v>1</v>
      </c>
      <c r="C14" s="13"/>
      <c r="D14" s="13" t="s">
        <v>2805</v>
      </c>
      <c r="E14" s="13"/>
      <c r="F14" s="13">
        <v>1</v>
      </c>
      <c r="G14" s="13"/>
      <c r="H14" s="13"/>
      <c r="I14" s="13"/>
      <c r="J14" s="13"/>
      <c r="K14" s="13"/>
      <c r="L14" s="13"/>
      <c r="M14" s="13"/>
      <c r="N14" s="13"/>
      <c r="O14" s="13" t="s">
        <v>2806</v>
      </c>
      <c r="P14" s="13"/>
      <c r="Q14" s="13"/>
      <c r="R14" s="13"/>
      <c r="S14" s="13"/>
      <c r="T14" s="13"/>
      <c r="U14" s="13"/>
      <c r="V14" s="13" t="s">
        <v>2800</v>
      </c>
      <c r="W14" s="13" t="s">
        <v>387</v>
      </c>
      <c r="X14" s="13"/>
      <c r="Y14" s="13"/>
      <c r="Z14" s="13" t="s">
        <v>388</v>
      </c>
      <c r="AA14" s="13" t="s">
        <v>2807</v>
      </c>
      <c r="AB14" s="235">
        <f>IFERROR(('Global Template'!AB62+'Global Template'!AB64+'Global Template'!AB66)/'Global Template'!AB115,"")</f>
        <v>1.6491450144348212</v>
      </c>
      <c r="AC14" s="235">
        <f>IFERROR(('Global Template'!AC62+'Global Template'!AC64+'Global Template'!AC66)/'Global Template'!AC115,"")</f>
        <v>2.7852480278964937</v>
      </c>
      <c r="AD14" s="235">
        <f>IFERROR(('Global Template'!AD62+'Global Template'!AD64+'Global Template'!AD66)/'Global Template'!AD115,"")</f>
        <v>2.4879556259904914</v>
      </c>
      <c r="AE14" s="235">
        <f>IFERROR(('Global Template'!AE62+'Global Template'!AE64+'Global Template'!AE66)/'Global Template'!AE115,"")</f>
        <v>3.1760183504738859</v>
      </c>
      <c r="AF14" s="235">
        <f>IFERROR(('Global Template'!AF62+'Global Template'!AF64+'Global Template'!AF66)/'Global Template'!AF115,"")</f>
        <v>3.1760183504738859</v>
      </c>
      <c r="AG14" s="236">
        <f>IFERROR(('Global Template'!AG62+'Global Template'!AG64+'Global Template'!AG66)/'Global Template'!AG115,"")</f>
        <v>2.9767992543517141</v>
      </c>
      <c r="AH14" s="236">
        <f>IFERROR(('Global Template'!AH62+'Global Template'!AH64+'Global Template'!AH66)/'Global Template'!AH115,"")</f>
        <v>2.5057441919836609</v>
      </c>
      <c r="AI14" s="236">
        <f>IFERROR(('Global Template'!AI62+'Global Template'!AI64+'Global Template'!AI66)/'Global Template'!AI115,"")</f>
        <v>2.2292137328247104</v>
      </c>
      <c r="AJ14" s="236">
        <f>IFERROR(('Global Template'!AJ62+'Global Template'!AJ64+'Global Template'!AJ66)/'Global Template'!AJ115,"")</f>
        <v>2.2232556351966792</v>
      </c>
      <c r="AK14" s="236">
        <f>IFERROR(('Global Template'!AK62+'Global Template'!AK64+'Global Template'!AK66)/'Global Template'!AK115,"")</f>
        <v>2.2232556351966792</v>
      </c>
      <c r="AL14" s="236">
        <f>IFERROR(('Global Template'!AL62+'Global Template'!AL64+'Global Template'!AL66)/'Global Template'!AL115,"")</f>
        <v>1.5136592261415562</v>
      </c>
      <c r="AM14" s="236">
        <f>IFERROR(('Global Template'!AM62+'Global Template'!AM64+'Global Template'!AM66)/'Global Template'!AM115,"")</f>
        <v>1.6462457919947799</v>
      </c>
      <c r="AN14" s="236">
        <f>IFERROR(('Global Template'!AN62+'Global Template'!AN64+'Global Template'!AN66)/'Global Template'!AN115,"")</f>
        <v>1.5313404466715625</v>
      </c>
      <c r="AO14" s="236">
        <f>IFERROR(('Global Template'!AO62+'Global Template'!AO64+'Global Template'!AO66)/'Global Template'!AO115,"")</f>
        <v>1.6117416955239194</v>
      </c>
      <c r="AP14" s="236">
        <f>IFERROR(('Global Template'!AP62+'Global Template'!AP64+'Global Template'!AP66)/'Global Template'!AP115,"")</f>
        <v>1.6117416955239194</v>
      </c>
      <c r="AQ14" s="236">
        <f>IFERROR(('Global Template'!AQ62+'Global Template'!AQ64+'Global Template'!AQ66)/'Global Template'!AQ115,"")</f>
        <v>1.4262190905182888</v>
      </c>
      <c r="AR14" s="236">
        <f>IFERROR(('Global Template'!AR62+'Global Template'!AR64+'Global Template'!AR66)/'Global Template'!AR115,"")</f>
        <v>1.3804440577576254</v>
      </c>
      <c r="AS14" s="236">
        <f>IFERROR(('Global Template'!AS62+'Global Template'!AS64+'Global Template'!AS66)/'Global Template'!AS115,"")</f>
        <v>1.6427388264266554</v>
      </c>
      <c r="AT14" s="236">
        <f>IFERROR(('Global Template'!AT62+'Global Template'!AT64+'Global Template'!AT66)/'Global Template'!AT115,"")</f>
        <v>1.5478241661144245</v>
      </c>
      <c r="AU14" s="236">
        <f>IFERROR(('Global Template'!AU62+'Global Template'!AU64+'Global Template'!AU66)/'Global Template'!AU115,"")</f>
        <v>1.5478241661144245</v>
      </c>
      <c r="AV14" s="236">
        <f>IFERROR(('Global Template'!AV62+'Global Template'!AV64+'Global Template'!AV66)/'Global Template'!AV115,"")</f>
        <v>1.1276218665497333</v>
      </c>
      <c r="AW14" s="236">
        <f>IFERROR(('Global Template'!AW62+'Global Template'!AW64+'Global Template'!AW66)/'Global Template'!AW115,"")</f>
        <v>1.0799602608033505</v>
      </c>
      <c r="AX14" s="236">
        <f>IFERROR(('Global Template'!AX62+'Global Template'!AX64+'Global Template'!AX66)/'Global Template'!AX115,"")</f>
        <v>0.96081371065085353</v>
      </c>
      <c r="AY14" s="236" t="str">
        <f>IFERROR(('Global Template'!AY62+'Global Template'!AY64+'Global Template'!AY66)/'Global Template'!AY115,"")</f>
        <v/>
      </c>
      <c r="AZ14" s="236">
        <f>IFERROR(('Global Template'!AZ62+'Global Template'!AZ64+'Global Template'!AZ66)/'Global Template'!AZ115,"")</f>
        <v>0.97831164015813632</v>
      </c>
      <c r="BA14" s="218"/>
      <c r="BB14" s="218"/>
      <c r="BC14" s="218"/>
      <c r="BD14" s="218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235"/>
      <c r="BV14" s="235"/>
    </row>
    <row r="15" spans="1:84" ht="15" customHeight="1">
      <c r="A15" s="10">
        <v>5</v>
      </c>
      <c r="B15" s="10"/>
      <c r="C15" s="10"/>
      <c r="D15" s="10"/>
      <c r="E15" s="10"/>
      <c r="F15" s="10">
        <v>1</v>
      </c>
      <c r="G15" s="10"/>
      <c r="H15" s="10"/>
      <c r="I15" s="10"/>
      <c r="J15" s="10"/>
      <c r="K15" s="10"/>
      <c r="L15" s="10"/>
      <c r="M15" s="10"/>
      <c r="N15" s="10"/>
      <c r="O15" s="10" t="s">
        <v>2808</v>
      </c>
      <c r="P15" s="10"/>
      <c r="Q15" s="10"/>
      <c r="R15" s="10"/>
      <c r="S15" s="10"/>
      <c r="T15" s="10"/>
      <c r="U15" s="10"/>
      <c r="V15" s="10" t="s">
        <v>149</v>
      </c>
      <c r="W15" s="10"/>
      <c r="X15" s="10"/>
      <c r="Y15" s="10"/>
      <c r="Z15" s="10"/>
      <c r="AA15" s="10" t="s">
        <v>2809</v>
      </c>
      <c r="AB15" s="11"/>
      <c r="AC15" s="11"/>
      <c r="AD15" s="11"/>
      <c r="AE15" s="11"/>
      <c r="AF15" s="11"/>
      <c r="BA15" s="12"/>
      <c r="BB15" s="12"/>
      <c r="BC15" s="12"/>
      <c r="BD15" s="12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1"/>
      <c r="BV15" s="11"/>
    </row>
    <row r="16" spans="1:84" ht="15" customHeight="1">
      <c r="A16" s="13">
        <v>6</v>
      </c>
      <c r="B16" s="13">
        <v>5</v>
      </c>
      <c r="C16" s="13"/>
      <c r="D16" s="13" t="s">
        <v>2810</v>
      </c>
      <c r="E16" s="13">
        <v>2</v>
      </c>
      <c r="F16" s="13">
        <v>1</v>
      </c>
      <c r="G16" s="13"/>
      <c r="H16" s="13"/>
      <c r="I16" s="13"/>
      <c r="J16" s="13"/>
      <c r="K16" s="13"/>
      <c r="L16" s="13"/>
      <c r="M16" s="13"/>
      <c r="N16" s="13"/>
      <c r="O16" s="13" t="s">
        <v>2811</v>
      </c>
      <c r="P16" s="13"/>
      <c r="Q16" s="13"/>
      <c r="R16" s="13"/>
      <c r="S16" s="13"/>
      <c r="T16" s="13"/>
      <c r="U16" s="13"/>
      <c r="V16" s="13" t="s">
        <v>2800</v>
      </c>
      <c r="W16" s="13" t="s">
        <v>387</v>
      </c>
      <c r="X16" s="13"/>
      <c r="Y16" s="13"/>
      <c r="Z16" s="13" t="s">
        <v>388</v>
      </c>
      <c r="AA16" s="13" t="s">
        <v>2812</v>
      </c>
      <c r="AB16" s="235"/>
      <c r="AC16" s="235"/>
      <c r="AD16" s="235"/>
      <c r="AE16" s="235" t="str">
        <f>IFERROR(SUM('Global Template'!AE176,'Global Template'!AD176,'Global Template'!AC176,'Global Template'!AB176)/-SUM('Global Template'!AE180,'Global Template'!AD180,'Global Template'!AC180,'Global Template'!AB180),"")</f>
        <v/>
      </c>
      <c r="AF16" s="235" t="str">
        <f>IFERROR('Global Template'!AF176/-'Global Template'!AF180,"")</f>
        <v/>
      </c>
      <c r="AG16" s="236" t="str">
        <f>IFERROR(SUM('Global Template'!AG176,'Global Template'!AE176,'Global Template'!AD176,'Global Template'!AC176)/-SUM('Global Template'!AG180,'Global Template'!AE180,'Global Template'!AD180,'Global Template'!AC180),"")</f>
        <v/>
      </c>
      <c r="AH16" s="236" t="str">
        <f>IFERROR(SUM('Global Template'!AH176,'Global Template'!AG176,'Global Template'!AE176,'Global Template'!AD176)/-SUM('Global Template'!AH180,'Global Template'!AG180,'Global Template'!AE180,'Global Template'!AD180),"")</f>
        <v/>
      </c>
      <c r="AI16" s="236" t="str">
        <f>IFERROR(SUM('Global Template'!AI176,'Global Template'!AH176,'Global Template'!AG176,'Global Template'!AE176)/-SUM('Global Template'!AI180,'Global Template'!AH180,'Global Template'!AG180,'Global Template'!AE180),"")</f>
        <v/>
      </c>
      <c r="AJ16" s="236" t="str">
        <f>IFERROR(SUM('Global Template'!AJ176,'Global Template'!AI176,'Global Template'!AH176,'Global Template'!AG176)/-SUM('Global Template'!AJ180,'Global Template'!AI180,'Global Template'!AH180,'Global Template'!AG180),"")</f>
        <v/>
      </c>
      <c r="AK16" s="236" t="str">
        <f>IFERROR('Global Template'!AK176/-'Global Template'!AK180,"")</f>
        <v/>
      </c>
      <c r="AL16" s="236" t="str">
        <f>IFERROR(SUM('Global Template'!AL176,'Global Template'!AJ176,'Global Template'!AI176,'Global Template'!AH176)/-SUM('Global Template'!AL180,'Global Template'!AJ180,'Global Template'!AI180,'Global Template'!AH180),"")</f>
        <v/>
      </c>
      <c r="AM16" s="236" t="str">
        <f>IFERROR(SUM('Global Template'!AM176,'Global Template'!AL176,'Global Template'!AJ176,'Global Template'!AI176)/-SUM('Global Template'!AM180,'Global Template'!AL180,'Global Template'!AJ180,'Global Template'!AI180),"")</f>
        <v/>
      </c>
      <c r="AN16" s="236" t="str">
        <f>IFERROR(SUM('Global Template'!AN176,'Global Template'!AM176,'Global Template'!AL176,'Global Template'!AJ176)/-SUM('Global Template'!AN180,'Global Template'!AM180,'Global Template'!AL180,'Global Template'!AJ180),"")</f>
        <v/>
      </c>
      <c r="AO16" s="236" t="str">
        <f>IFERROR(SUM('Global Template'!AO176,'Global Template'!AN176,'Global Template'!AM176,'Global Template'!AL176)/-SUM('Global Template'!AO180,'Global Template'!AN180,'Global Template'!AM180,'Global Template'!AL180),"")</f>
        <v/>
      </c>
      <c r="AP16" s="236" t="str">
        <f>IFERROR('Global Template'!AP176/-'Global Template'!AP180,"")</f>
        <v/>
      </c>
      <c r="AQ16" s="236" t="str">
        <f>IFERROR(SUM('Global Template'!AQ176,'Global Template'!AO176,'Global Template'!AN176,'Global Template'!AM176)/-SUM('Global Template'!AQ180,'Global Template'!AO180,'Global Template'!AN180,'Global Template'!AM180),"")</f>
        <v/>
      </c>
      <c r="AR16" s="236" t="str">
        <f>IFERROR(SUM('Global Template'!AR176,'Global Template'!AQ176,'Global Template'!AO176,'Global Template'!AN176)/-SUM('Global Template'!AR180,'Global Template'!AQ180,'Global Template'!AO180,'Global Template'!AN180),"")</f>
        <v/>
      </c>
      <c r="AS16" s="236" t="str">
        <f>IFERROR(SUM('Global Template'!AS176,'Global Template'!AR176,'Global Template'!AQ176,'Global Template'!AO176)/-SUM('Global Template'!AS180,'Global Template'!AR180,'Global Template'!AQ180,'Global Template'!AO180),"")</f>
        <v/>
      </c>
      <c r="AT16" s="236" t="str">
        <f>IFERROR(SUM('Global Template'!AT176,'Global Template'!AS176,'Global Template'!AR176,'Global Template'!AQ176)/-SUM('Global Template'!AT180,'Global Template'!AS180,'Global Template'!AR180,'Global Template'!AQ180),"")</f>
        <v/>
      </c>
      <c r="AU16" s="236" t="str">
        <f>IFERROR('Global Template'!AU176/-'Global Template'!AU180,"")</f>
        <v/>
      </c>
      <c r="AV16" s="236" t="str">
        <f>IFERROR(SUM('Global Template'!AV176,'Global Template'!AT176,'Global Template'!AS176,'Global Template'!AR176)/-SUM('Global Template'!AV180,'Global Template'!AT180,'Global Template'!AS180,'Global Template'!AR180),"")</f>
        <v/>
      </c>
      <c r="AW16" s="236" t="str">
        <f>IFERROR(SUM('Global Template'!AW176,'Global Template'!AV176,'Global Template'!AT176,'Global Template'!AS176)/-SUM('Global Template'!AW180,'Global Template'!AV180,'Global Template'!AT180,'Global Template'!AS180),"")</f>
        <v/>
      </c>
      <c r="AX16" s="236" t="str">
        <f>IFERROR(SUM('Global Template'!AX176,'Global Template'!AW176,'Global Template'!AV176,'Global Template'!AT176)/-SUM('Global Template'!AX180,'Global Template'!AW180,'Global Template'!AV180,'Global Template'!AT180),"")</f>
        <v/>
      </c>
      <c r="AY16" s="236" t="str">
        <f>IFERROR(SUM('Global Template'!AY176,'Global Template'!AX176,'Global Template'!AW176,'Global Template'!AV176)/-SUM('Global Template'!AY180,'Global Template'!AX180,'Global Template'!AW180,'Global Template'!AV180),"")</f>
        <v/>
      </c>
      <c r="AZ16" s="236" t="str">
        <f>IFERROR('Global Template'!AZ176/-'Global Template'!AZ180,"")</f>
        <v/>
      </c>
      <c r="BA16" s="218"/>
      <c r="BB16" s="218"/>
      <c r="BC16" s="218"/>
      <c r="BD16" s="218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235"/>
      <c r="BV16" s="235"/>
    </row>
    <row r="17" spans="1:74" ht="15" customHeight="1">
      <c r="A17" s="13">
        <v>7</v>
      </c>
      <c r="B17" s="13">
        <v>5</v>
      </c>
      <c r="C17" s="13"/>
      <c r="D17" s="13" t="s">
        <v>2813</v>
      </c>
      <c r="E17" s="13">
        <v>2</v>
      </c>
      <c r="F17" s="13">
        <v>4</v>
      </c>
      <c r="G17" s="13"/>
      <c r="H17" s="13"/>
      <c r="I17" s="13"/>
      <c r="J17" s="13"/>
      <c r="K17" s="13"/>
      <c r="L17" s="13"/>
      <c r="M17" s="13"/>
      <c r="N17" s="13"/>
      <c r="O17" s="13" t="s">
        <v>2814</v>
      </c>
      <c r="P17" s="13"/>
      <c r="Q17" s="13"/>
      <c r="R17" s="13"/>
      <c r="S17" s="13"/>
      <c r="T17" s="13"/>
      <c r="U17" s="13"/>
      <c r="V17" s="13" t="s">
        <v>2800</v>
      </c>
      <c r="W17" s="13" t="s">
        <v>387</v>
      </c>
      <c r="X17" s="13"/>
      <c r="Y17" s="13"/>
      <c r="Z17" s="13" t="s">
        <v>388</v>
      </c>
      <c r="AA17" s="13" t="s">
        <v>2815</v>
      </c>
      <c r="AB17" s="235"/>
      <c r="AC17" s="235"/>
      <c r="AD17" s="235"/>
      <c r="AE17" s="235"/>
      <c r="AF17" s="235"/>
      <c r="AG17" s="236" t="str">
        <f>IFERROR(SUM('Global Template'!AG176,'Global Template'!AE176,'Global Template'!AD176,'Global Template'!AC176)/(AVERAGE(AVERAGE('Global Template'!AG103,'Global Template'!AE103),AVERAGE('Global Template'!AE103,'Global Template'!AD103),AVERAGE('Global Template'!AD103,'Global Template'!AC103),AVERAGE('Global Template'!AC103,'Global Template'!AB103))+AVERAGE(AVERAGE('Global Template'!AG117,'Global Template'!AE117),AVERAGE('Global Template'!AE117,'Global Template'!AD117),AVERAGE('Global Template'!AD117,'Global Template'!AC117),AVERAGE('Global Template'!AC117,'Global Template'!AB117))+AVERAGE(AVERAGE('Global Template'!AG112,'Global Template'!AE112),AVERAGE('Global Template'!AE112,'Global Template'!AD112),AVERAGE('Global Template'!AD112,'Global Template'!AC112),AVERAGE('Global Template'!AC112,'Global Template'!AB112))+AVERAGE(AVERAGE('Global Template'!AG118,'Global Template'!AE118),AVERAGE('Global Template'!AE118,'Global Template'!AD118),AVERAGE('Global Template'!AD118,'Global Template'!AC118),AVERAGE('Global Template'!AC118,'Global Template'!AB118))),"")</f>
        <v/>
      </c>
      <c r="AH17" s="236" t="str">
        <f>IFERROR(SUM('Global Template'!AH176,'Global Template'!AG176,'Global Template'!AE176,'Global Template'!AD176)/(AVERAGE(AVERAGE('Global Template'!AH103,'Global Template'!AG103),AVERAGE('Global Template'!AG103,'Global Template'!AE103),AVERAGE('Global Template'!AE103,'Global Template'!AD103),AVERAGE('Global Template'!AD103,'Global Template'!AC103))+AVERAGE(AVERAGE('Global Template'!AH117,'Global Template'!AG117),AVERAGE('Global Template'!AG117,'Global Template'!AE117),AVERAGE('Global Template'!AE117,'Global Template'!AD117),AVERAGE('Global Template'!AD117,'Global Template'!AC117))+AVERAGE(AVERAGE('Global Template'!AH112,'Global Template'!AG112),AVERAGE('Global Template'!AG112,'Global Template'!AE112),AVERAGE('Global Template'!AE112,'Global Template'!AD112),AVERAGE('Global Template'!AD112,'Global Template'!AC112))+AVERAGE(AVERAGE('Global Template'!AH118,'Global Template'!AG118),AVERAGE('Global Template'!AG118,'Global Template'!AE118),AVERAGE('Global Template'!AE118,'Global Template'!AD118),AVERAGE('Global Template'!AD118,'Global Template'!AC118))),"")</f>
        <v/>
      </c>
      <c r="AI17" s="236" t="str">
        <f>IFERROR(SUM('Global Template'!AI176,'Global Template'!AH176,'Global Template'!AG176,'Global Template'!AE176)/(AVERAGE(AVERAGE('Global Template'!AI103,'Global Template'!AH103),AVERAGE('Global Template'!AH103,'Global Template'!AG103),AVERAGE('Global Template'!AG103,'Global Template'!AE103),AVERAGE('Global Template'!AE103,'Global Template'!AD103))+AVERAGE(AVERAGE('Global Template'!AI117,'Global Template'!AH117),AVERAGE('Global Template'!AH117,'Global Template'!AG117),AVERAGE('Global Template'!AG117,'Global Template'!AE117),AVERAGE('Global Template'!AE117,'Global Template'!AD117))+AVERAGE(AVERAGE('Global Template'!AI112,'Global Template'!AH112),AVERAGE('Global Template'!AH112,'Global Template'!AG112),AVERAGE('Global Template'!AG112,'Global Template'!AE112),AVERAGE('Global Template'!AE112,'Global Template'!AD112))+AVERAGE(AVERAGE('Global Template'!AI118,'Global Template'!AH118),AVERAGE('Global Template'!AH118,'Global Template'!AG118),AVERAGE('Global Template'!AG118,'Global Template'!AE118),AVERAGE('Global Template'!AE118,'Global Template'!AD118))),"")</f>
        <v/>
      </c>
      <c r="AJ17" s="236" t="str">
        <f>IFERROR(SUM('Global Template'!AJ176,'Global Template'!AI176,'Global Template'!AH176,'Global Template'!AG176)/(AVERAGE(AVERAGE('Global Template'!AJ103,'Global Template'!AI103),AVERAGE('Global Template'!AI103,'Global Template'!AH103),AVERAGE('Global Template'!AH103,'Global Template'!AG103),AVERAGE('Global Template'!AG103,'Global Template'!AE103))+AVERAGE(AVERAGE('Global Template'!AJ117,'Global Template'!AI117),AVERAGE('Global Template'!AI117,'Global Template'!AH117),AVERAGE('Global Template'!AH117,'Global Template'!AG117),AVERAGE('Global Template'!AG117,'Global Template'!AE117))+AVERAGE(AVERAGE('Global Template'!AJ112,'Global Template'!AI112),AVERAGE('Global Template'!AI112,'Global Template'!AH112),AVERAGE('Global Template'!AH112,'Global Template'!AG112),AVERAGE('Global Template'!AG112,'Global Template'!AE112))+AVERAGE(AVERAGE('Global Template'!AJ118,'Global Template'!AI118),AVERAGE('Global Template'!AI118,'Global Template'!AH118),AVERAGE('Global Template'!AH118,'Global Template'!AG118),AVERAGE('Global Template'!AG118,'Global Template'!AE118))),"")</f>
        <v/>
      </c>
      <c r="AK17" s="236" t="str">
        <f>IFERROR('Global Template'!AK176/(AVERAGE(AVERAGE('Global Template'!AK103,'Global Template'!AF103))+AVERAGE(AVERAGE('Global Template'!AK117,'Global Template'!AF117))+AVERAGE(AVERAGE('Global Template'!AK112,'Global Template'!AF112))+AVERAGE(AVERAGE('Global Template'!AK118,'Global Template'!AF118))),"")</f>
        <v/>
      </c>
      <c r="AL17" s="236" t="str">
        <f>IFERROR(SUM('Global Template'!AL176,'Global Template'!AJ176,'Global Template'!AI176,'Global Template'!AH176)/(AVERAGE(AVERAGE('Global Template'!AL103,'Global Template'!AJ103),AVERAGE('Global Template'!AJ103,'Global Template'!AI103),AVERAGE('Global Template'!AI103,'Global Template'!AH103),AVERAGE('Global Template'!AH103,'Global Template'!AG103))+AVERAGE(AVERAGE('Global Template'!AL117,'Global Template'!AJ117),AVERAGE('Global Template'!AJ117,'Global Template'!AI117),AVERAGE('Global Template'!AI117,'Global Template'!AH117),AVERAGE('Global Template'!AH117,'Global Template'!AG117))+AVERAGE(AVERAGE('Global Template'!AL112,'Global Template'!AJ112),AVERAGE('Global Template'!AJ112,'Global Template'!AI112),AVERAGE('Global Template'!AI112,'Global Template'!AH112),AVERAGE('Global Template'!AH112,'Global Template'!AG112))+AVERAGE(AVERAGE('Global Template'!AL118,'Global Template'!AJ118),AVERAGE('Global Template'!AJ118,'Global Template'!AI118),AVERAGE('Global Template'!AI118,'Global Template'!AH118),AVERAGE('Global Template'!AH118,'Global Template'!AG118))),"")</f>
        <v/>
      </c>
      <c r="AM17" s="236" t="str">
        <f>IFERROR(SUM('Global Template'!AM176,'Global Template'!AL176,'Global Template'!AJ176,'Global Template'!AI176)/(AVERAGE(AVERAGE('Global Template'!AM103,'Global Template'!AL103),AVERAGE('Global Template'!AL103,'Global Template'!AJ103),AVERAGE('Global Template'!AJ103,'Global Template'!AI103),AVERAGE('Global Template'!AI103,'Global Template'!AH103))+AVERAGE(AVERAGE('Global Template'!AM117,'Global Template'!AL117),AVERAGE('Global Template'!AL117,'Global Template'!AJ117),AVERAGE('Global Template'!AJ117,'Global Template'!AI117),AVERAGE('Global Template'!AI117,'Global Template'!AH117))+AVERAGE(AVERAGE('Global Template'!AM112,'Global Template'!AL112),AVERAGE('Global Template'!AL112,'Global Template'!AJ112),AVERAGE('Global Template'!AJ112,'Global Template'!AI112),AVERAGE('Global Template'!AI112,'Global Template'!AH112))+AVERAGE(AVERAGE('Global Template'!AM118,'Global Template'!AL118),AVERAGE('Global Template'!AL118,'Global Template'!AJ118),AVERAGE('Global Template'!AJ118,'Global Template'!AI118),AVERAGE('Global Template'!AI118,'Global Template'!AH118))),"")</f>
        <v/>
      </c>
      <c r="AN17" s="236" t="str">
        <f>IFERROR(SUM('Global Template'!AN176,'Global Template'!AM176,'Global Template'!AL176,'Global Template'!AJ176)/(AVERAGE(AVERAGE('Global Template'!AN103,'Global Template'!AM103),AVERAGE('Global Template'!AM103,'Global Template'!AL103),AVERAGE('Global Template'!AL103,'Global Template'!AJ103),AVERAGE('Global Template'!AJ103,'Global Template'!AI103))+AVERAGE(AVERAGE('Global Template'!AN117,'Global Template'!AM117),AVERAGE('Global Template'!AM117,'Global Template'!AL117),AVERAGE('Global Template'!AL117,'Global Template'!AJ117),AVERAGE('Global Template'!AJ117,'Global Template'!AI117))+AVERAGE(AVERAGE('Global Template'!AN112,'Global Template'!AM112),AVERAGE('Global Template'!AM112,'Global Template'!AL112),AVERAGE('Global Template'!AL112,'Global Template'!AJ112),AVERAGE('Global Template'!AJ112,'Global Template'!AI112))+AVERAGE(AVERAGE('Global Template'!AN118,'Global Template'!AM118),AVERAGE('Global Template'!AM118,'Global Template'!AL118),AVERAGE('Global Template'!AL118,'Global Template'!AJ118),AVERAGE('Global Template'!AJ118,'Global Template'!AI118))),"")</f>
        <v/>
      </c>
      <c r="AO17" s="236" t="str">
        <f>IFERROR(SUM('Global Template'!AO176,'Global Template'!AN176,'Global Template'!AM176,'Global Template'!AL176)/(AVERAGE(AVERAGE('Global Template'!AO103,'Global Template'!AN103),AVERAGE('Global Template'!AN103,'Global Template'!AM103),AVERAGE('Global Template'!AM103,'Global Template'!AL103),AVERAGE('Global Template'!AL103,'Global Template'!AJ103))+AVERAGE(AVERAGE('Global Template'!AO117,'Global Template'!AN117),AVERAGE('Global Template'!AN117,'Global Template'!AM117),AVERAGE('Global Template'!AM117,'Global Template'!AL117),AVERAGE('Global Template'!AL117,'Global Template'!AJ117))+AVERAGE(AVERAGE('Global Template'!AO112,'Global Template'!AN112),AVERAGE('Global Template'!AN112,'Global Template'!AM112),AVERAGE('Global Template'!AM112,'Global Template'!AL112),AVERAGE('Global Template'!AL112,'Global Template'!AJ112))+AVERAGE(AVERAGE('Global Template'!AO118,'Global Template'!AN118),AVERAGE('Global Template'!AN118,'Global Template'!AM118),AVERAGE('Global Template'!AM118,'Global Template'!AL118),AVERAGE('Global Template'!AL118,'Global Template'!AJ118))),"")</f>
        <v/>
      </c>
      <c r="AP17" s="236" t="str">
        <f>IFERROR('Global Template'!AP176/(AVERAGE(AVERAGE('Global Template'!AP103,'Global Template'!AK103))+AVERAGE(AVERAGE('Global Template'!AP117,'Global Template'!AK117))+AVERAGE(AVERAGE('Global Template'!AP112,'Global Template'!AK112))+AVERAGE(AVERAGE('Global Template'!AP118,'Global Template'!AK118))),"")</f>
        <v/>
      </c>
      <c r="AQ17" s="236" t="str">
        <f>IFERROR(SUM('Global Template'!AQ176,'Global Template'!AO176,'Global Template'!AN176,'Global Template'!AM176)/(AVERAGE(AVERAGE('Global Template'!AQ103,'Global Template'!AO103),AVERAGE('Global Template'!AO103,'Global Template'!AN103),AVERAGE('Global Template'!AN103,'Global Template'!AM103),AVERAGE('Global Template'!AM103,'Global Template'!AL103))+AVERAGE(AVERAGE('Global Template'!AQ117,'Global Template'!AO117),AVERAGE('Global Template'!AO117,'Global Template'!AN117),AVERAGE('Global Template'!AN117,'Global Template'!AM117),AVERAGE('Global Template'!AM117,'Global Template'!AL117))+AVERAGE(AVERAGE('Global Template'!AQ112,'Global Template'!AO112),AVERAGE('Global Template'!AO112,'Global Template'!AN112),AVERAGE('Global Template'!AN112,'Global Template'!AM112),AVERAGE('Global Template'!AM112,'Global Template'!AL112))+AVERAGE(AVERAGE('Global Template'!AQ118,'Global Template'!AO118),AVERAGE('Global Template'!AO118,'Global Template'!AN118),AVERAGE('Global Template'!AN118,'Global Template'!AM118),AVERAGE('Global Template'!AM118,'Global Template'!AL118))),"")</f>
        <v/>
      </c>
      <c r="AR17" s="236" t="str">
        <f>IFERROR(SUM('Global Template'!AR176,'Global Template'!AQ176,'Global Template'!AO176,'Global Template'!AN176)/(AVERAGE(AVERAGE('Global Template'!AR103,'Global Template'!AQ103),AVERAGE('Global Template'!AQ103,'Global Template'!AO103),AVERAGE('Global Template'!AO103,'Global Template'!AN103),AVERAGE('Global Template'!AN103,'Global Template'!AM103))+AVERAGE(AVERAGE('Global Template'!AR117,'Global Template'!AQ117),AVERAGE('Global Template'!AQ117,'Global Template'!AO117),AVERAGE('Global Template'!AO117,'Global Template'!AN117),AVERAGE('Global Template'!AN117,'Global Template'!AM117))+AVERAGE(AVERAGE('Global Template'!AR112,'Global Template'!AQ112),AVERAGE('Global Template'!AQ112,'Global Template'!AO112),AVERAGE('Global Template'!AO112,'Global Template'!AN112),AVERAGE('Global Template'!AN112,'Global Template'!AM112))+AVERAGE(AVERAGE('Global Template'!AR118,'Global Template'!AQ118),AVERAGE('Global Template'!AQ118,'Global Template'!AO118),AVERAGE('Global Template'!AO118,'Global Template'!AN118),AVERAGE('Global Template'!AN118,'Global Template'!AM118))),"")</f>
        <v/>
      </c>
      <c r="AS17" s="236" t="str">
        <f>IFERROR(SUM('Global Template'!AS176,'Global Template'!AR176,'Global Template'!AQ176,'Global Template'!AO176)/(AVERAGE(AVERAGE('Global Template'!AS103,'Global Template'!AR103),AVERAGE('Global Template'!AR103,'Global Template'!AQ103),AVERAGE('Global Template'!AQ103,'Global Template'!AO103),AVERAGE('Global Template'!AO103,'Global Template'!AN103))+AVERAGE(AVERAGE('Global Template'!AS117,'Global Template'!AR117),AVERAGE('Global Template'!AR117,'Global Template'!AQ117),AVERAGE('Global Template'!AQ117,'Global Template'!AO117),AVERAGE('Global Template'!AO117,'Global Template'!AN117))+AVERAGE(AVERAGE('Global Template'!AS112,'Global Template'!AR112),AVERAGE('Global Template'!AR112,'Global Template'!AQ112),AVERAGE('Global Template'!AQ112,'Global Template'!AO112),AVERAGE('Global Template'!AO112,'Global Template'!AN112))+AVERAGE(AVERAGE('Global Template'!AS118,'Global Template'!AR118),AVERAGE('Global Template'!AR118,'Global Template'!AQ118),AVERAGE('Global Template'!AQ118,'Global Template'!AO118),AVERAGE('Global Template'!AO118,'Global Template'!AN118))),"")</f>
        <v/>
      </c>
      <c r="AT17" s="236" t="str">
        <f>IFERROR(SUM('Global Template'!AT176,'Global Template'!AS176,'Global Template'!AR176,'Global Template'!AQ176)/(AVERAGE(AVERAGE('Global Template'!AT103,'Global Template'!AS103),AVERAGE('Global Template'!AS103,'Global Template'!AR103),AVERAGE('Global Template'!AR103,'Global Template'!AQ103),AVERAGE('Global Template'!AQ103,'Global Template'!AO103))+AVERAGE(AVERAGE('Global Template'!AT117,'Global Template'!AS117),AVERAGE('Global Template'!AS117,'Global Template'!AR117),AVERAGE('Global Template'!AR117,'Global Template'!AQ117),AVERAGE('Global Template'!AQ117,'Global Template'!AO117))+AVERAGE(AVERAGE('Global Template'!AT112,'Global Template'!AS112),AVERAGE('Global Template'!AS112,'Global Template'!AR112),AVERAGE('Global Template'!AR112,'Global Template'!AQ112),AVERAGE('Global Template'!AQ112,'Global Template'!AO112))+AVERAGE(AVERAGE('Global Template'!AT118,'Global Template'!AS118),AVERAGE('Global Template'!AS118,'Global Template'!AR118),AVERAGE('Global Template'!AR118,'Global Template'!AQ118),AVERAGE('Global Template'!AQ118,'Global Template'!AO118))),"")</f>
        <v/>
      </c>
      <c r="AU17" s="236" t="str">
        <f>IFERROR('Global Template'!AU176/(AVERAGE(AVERAGE('Global Template'!AU103,'Global Template'!AP103))+AVERAGE(AVERAGE('Global Template'!AU117,'Global Template'!AP117))+AVERAGE(AVERAGE('Global Template'!AU112,'Global Template'!AP112))+AVERAGE(AVERAGE('Global Template'!AU118,'Global Template'!AP118))),"")</f>
        <v/>
      </c>
      <c r="AV17" s="236" t="str">
        <f>IFERROR(SUM('Global Template'!AV176,'Global Template'!AT176,'Global Template'!AS176,'Global Template'!AR176)/(AVERAGE(AVERAGE('Global Template'!AV103,'Global Template'!AT103),AVERAGE('Global Template'!AT103,'Global Template'!AS103),AVERAGE('Global Template'!AS103,'Global Template'!AR103),AVERAGE('Global Template'!AR103,'Global Template'!AQ103))+AVERAGE(AVERAGE('Global Template'!AV117,'Global Template'!AT117),AVERAGE('Global Template'!AT117,'Global Template'!AS117),AVERAGE('Global Template'!AS117,'Global Template'!AR117),AVERAGE('Global Template'!AR117,'Global Template'!AQ117))+AVERAGE(AVERAGE('Global Template'!AV112,'Global Template'!AT112),AVERAGE('Global Template'!AT112,'Global Template'!AS112),AVERAGE('Global Template'!AS112,'Global Template'!AR112),AVERAGE('Global Template'!AR112,'Global Template'!AQ112))+AVERAGE(AVERAGE('Global Template'!AV118,'Global Template'!AT118),AVERAGE('Global Template'!AT118,'Global Template'!AS118),AVERAGE('Global Template'!AS118,'Global Template'!AR118),AVERAGE('Global Template'!AR118,'Global Template'!AQ118))),"")</f>
        <v/>
      </c>
      <c r="AW17" s="236" t="str">
        <f>IFERROR(SUM('Global Template'!AW176,'Global Template'!AV176,'Global Template'!AT176,'Global Template'!AS176)/(AVERAGE(AVERAGE('Global Template'!AW103,'Global Template'!AV103),AVERAGE('Global Template'!AV103,'Global Template'!AT103),AVERAGE('Global Template'!AT103,'Global Template'!AS103),AVERAGE('Global Template'!AS103,'Global Template'!AR103))+AVERAGE(AVERAGE('Global Template'!AW117,'Global Template'!AV117),AVERAGE('Global Template'!AV117,'Global Template'!AT117),AVERAGE('Global Template'!AT117,'Global Template'!AS117),AVERAGE('Global Template'!AS117,'Global Template'!AR117))+AVERAGE(AVERAGE('Global Template'!AW112,'Global Template'!AV112),AVERAGE('Global Template'!AV112,'Global Template'!AT112),AVERAGE('Global Template'!AT112,'Global Template'!AS112),AVERAGE('Global Template'!AS112,'Global Template'!AR112))+AVERAGE(AVERAGE('Global Template'!AW118,'Global Template'!AV118),AVERAGE('Global Template'!AV118,'Global Template'!AT118),AVERAGE('Global Template'!AT118,'Global Template'!AS118),AVERAGE('Global Template'!AS118,'Global Template'!AR118))),"")</f>
        <v/>
      </c>
      <c r="AX17" s="236" t="str">
        <f>IFERROR(SUM('Global Template'!AX176,'Global Template'!AW176,'Global Template'!AV176,'Global Template'!AT176)/(AVERAGE(AVERAGE('Global Template'!AX103,'Global Template'!AW103),AVERAGE('Global Template'!AW103,'Global Template'!AV103),AVERAGE('Global Template'!AV103,'Global Template'!AT103),AVERAGE('Global Template'!AT103,'Global Template'!AS103))+AVERAGE(AVERAGE('Global Template'!AX117,'Global Template'!AW117),AVERAGE('Global Template'!AW117,'Global Template'!AV117),AVERAGE('Global Template'!AV117,'Global Template'!AT117),AVERAGE('Global Template'!AT117,'Global Template'!AS117))+AVERAGE(AVERAGE('Global Template'!AX112,'Global Template'!AW112),AVERAGE('Global Template'!AW112,'Global Template'!AV112),AVERAGE('Global Template'!AV112,'Global Template'!AT112),AVERAGE('Global Template'!AT112,'Global Template'!AS112))+AVERAGE(AVERAGE('Global Template'!AX118,'Global Template'!AW118),AVERAGE('Global Template'!AW118,'Global Template'!AV118),AVERAGE('Global Template'!AV118,'Global Template'!AT118),AVERAGE('Global Template'!AT118,'Global Template'!AS118))),"")</f>
        <v/>
      </c>
      <c r="AY17" s="236" t="str">
        <f>IFERROR(SUM('Global Template'!AY176,'Global Template'!AX176,'Global Template'!AW176,'Global Template'!AV176)/(AVERAGE(AVERAGE('Global Template'!AY103,'Global Template'!AX103),AVERAGE('Global Template'!AX103,'Global Template'!AW103),AVERAGE('Global Template'!AW103,'Global Template'!AV103),AVERAGE('Global Template'!AV103,'Global Template'!AT103))+AVERAGE(AVERAGE('Global Template'!AY117,'Global Template'!AX117),AVERAGE('Global Template'!AX117,'Global Template'!AW117),AVERAGE('Global Template'!AW117,'Global Template'!AV117),AVERAGE('Global Template'!AV117,'Global Template'!AT117))+AVERAGE(AVERAGE('Global Template'!AY112,'Global Template'!AX112),AVERAGE('Global Template'!AX112,'Global Template'!AW112),AVERAGE('Global Template'!AW112,'Global Template'!AV112),AVERAGE('Global Template'!AV112,'Global Template'!AT112))+AVERAGE(AVERAGE('Global Template'!AY118,'Global Template'!AX118),AVERAGE('Global Template'!AX118,'Global Template'!AW118),AVERAGE('Global Template'!AW118,'Global Template'!AV118),AVERAGE('Global Template'!AV118,'Global Template'!AT118))),"")</f>
        <v/>
      </c>
      <c r="AZ17" s="236" t="str">
        <f>IFERROR('Global Template'!AZ176/(AVERAGE(AVERAGE('Global Template'!AZ103,'Global Template'!AU103))+AVERAGE(AVERAGE('Global Template'!AZ117,'Global Template'!AU117))+AVERAGE(AVERAGE('Global Template'!AZ112,'Global Template'!AU112))+AVERAGE(AVERAGE('Global Template'!AZ118,'Global Template'!AU118))),"")</f>
        <v/>
      </c>
      <c r="BA17" s="218"/>
      <c r="BB17" s="218"/>
      <c r="BC17" s="218"/>
      <c r="BD17" s="218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235"/>
      <c r="BV17" s="235"/>
    </row>
    <row r="18" spans="1:74" ht="15" customHeight="1">
      <c r="A18" s="13">
        <v>8</v>
      </c>
      <c r="B18" s="13">
        <v>5</v>
      </c>
      <c r="C18" s="13"/>
      <c r="D18" s="13" t="s">
        <v>2816</v>
      </c>
      <c r="E18" s="13"/>
      <c r="F18" s="13">
        <v>1</v>
      </c>
      <c r="G18" s="13"/>
      <c r="H18" s="13"/>
      <c r="I18" s="13"/>
      <c r="J18" s="13"/>
      <c r="K18" s="13"/>
      <c r="L18" s="13"/>
      <c r="M18" s="13"/>
      <c r="N18" s="13"/>
      <c r="O18" s="13" t="s">
        <v>2817</v>
      </c>
      <c r="P18" s="13"/>
      <c r="Q18" s="13"/>
      <c r="R18" s="13"/>
      <c r="S18" s="13"/>
      <c r="T18" s="13"/>
      <c r="U18" s="13"/>
      <c r="V18" s="13" t="s">
        <v>2800</v>
      </c>
      <c r="W18" s="13" t="s">
        <v>387</v>
      </c>
      <c r="X18" s="13"/>
      <c r="Y18" s="13"/>
      <c r="Z18" s="13" t="s">
        <v>388</v>
      </c>
      <c r="AA18" s="13" t="s">
        <v>2818</v>
      </c>
      <c r="AB18" s="235">
        <f>IFERROR(('Global Template'!AB103+'Global Template'!AB117+'Global Template'!AB112+'Global Template'!AB118)/'Global Template'!AB98,"")</f>
        <v>0.3852834800518633</v>
      </c>
      <c r="AC18" s="235">
        <f>IFERROR(('Global Template'!AC103+'Global Template'!AC117+'Global Template'!AC112+'Global Template'!AC118)/'Global Template'!AC98,"")</f>
        <v>0.27499548079985536</v>
      </c>
      <c r="AD18" s="235">
        <f>IFERROR(('Global Template'!AD103+'Global Template'!AD117+'Global Template'!AD112+'Global Template'!AD118)/'Global Template'!AD98,"")</f>
        <v>0.25639923998029579</v>
      </c>
      <c r="AE18" s="235">
        <f>IFERROR(('Global Template'!AE103+'Global Template'!AE117+'Global Template'!AE112+'Global Template'!AE118)/'Global Template'!AE98,"")</f>
        <v>0.20589663083223064</v>
      </c>
      <c r="AF18" s="235">
        <f>IFERROR(('Global Template'!AF103+'Global Template'!AF117+'Global Template'!AF112+'Global Template'!AF118)/'Global Template'!AF98,"")</f>
        <v>0.20589663083223064</v>
      </c>
      <c r="AG18" s="236">
        <f>IFERROR(('Global Template'!AG103+'Global Template'!AG117+'Global Template'!AG112+'Global Template'!AG118)/'Global Template'!AG98,"")</f>
        <v>0.18694603984967736</v>
      </c>
      <c r="AH18" s="236">
        <f>IFERROR(('Global Template'!AH103+'Global Template'!AH117+'Global Template'!AH112+'Global Template'!AH118)/'Global Template'!AH98,"")</f>
        <v>0.16525302204675402</v>
      </c>
      <c r="AI18" s="236">
        <f>IFERROR(('Global Template'!AI103+'Global Template'!AI117+'Global Template'!AI112+'Global Template'!AI118)/'Global Template'!AI98,"")</f>
        <v>0.15497804870691664</v>
      </c>
      <c r="AJ18" s="236">
        <f>IFERROR(('Global Template'!AJ103+'Global Template'!AJ117+'Global Template'!AJ112+'Global Template'!AJ118)/'Global Template'!AJ98,"")</f>
        <v>0.15804197724059355</v>
      </c>
      <c r="AK18" s="236">
        <f>IFERROR(('Global Template'!AK103+'Global Template'!AK117+'Global Template'!AK112+'Global Template'!AK118)/'Global Template'!AK98,"")</f>
        <v>0.15804197724059355</v>
      </c>
      <c r="AL18" s="236">
        <f>IFERROR(('Global Template'!AL103+'Global Template'!AL117+'Global Template'!AL112+'Global Template'!AL118)/'Global Template'!AL98,"")</f>
        <v>0.1931702319681928</v>
      </c>
      <c r="AM18" s="236">
        <f>IFERROR(('Global Template'!AM103+'Global Template'!AM117+'Global Template'!AM112+'Global Template'!AM118)/'Global Template'!AM98,"")</f>
        <v>0.1930206265529073</v>
      </c>
      <c r="AN18" s="236">
        <f>IFERROR(('Global Template'!AN103+'Global Template'!AN117+'Global Template'!AN112+'Global Template'!AN118)/'Global Template'!AN98,"")</f>
        <v>0.1666462945080735</v>
      </c>
      <c r="AO18" s="236">
        <f>IFERROR(('Global Template'!AO103+'Global Template'!AO117+'Global Template'!AO112+'Global Template'!AO118)/'Global Template'!AO98,"")</f>
        <v>0.16334064702493231</v>
      </c>
      <c r="AP18" s="236">
        <f>IFERROR(('Global Template'!AP103+'Global Template'!AP117+'Global Template'!AP112+'Global Template'!AP118)/'Global Template'!AP98,"")</f>
        <v>0.16334064702493231</v>
      </c>
      <c r="AQ18" s="236">
        <f>IFERROR(('Global Template'!AQ103+'Global Template'!AQ117+'Global Template'!AQ112+'Global Template'!AQ118)/'Global Template'!AQ98,"")</f>
        <v>0.15545488988696263</v>
      </c>
      <c r="AR18" s="236">
        <f>IFERROR(('Global Template'!AR103+'Global Template'!AR117+'Global Template'!AR112+'Global Template'!AR118)/'Global Template'!AR98,"")</f>
        <v>0.14351339958260195</v>
      </c>
      <c r="AS18" s="236">
        <f>IFERROR(('Global Template'!AS103+'Global Template'!AS117+'Global Template'!AS112+'Global Template'!AS118)/'Global Template'!AS98,"")</f>
        <v>0.18178968615412294</v>
      </c>
      <c r="AT18" s="236">
        <f>IFERROR(('Global Template'!AT103+'Global Template'!AT117+'Global Template'!AT112+'Global Template'!AT118)/'Global Template'!AT98,"")</f>
        <v>0.17507850804045047</v>
      </c>
      <c r="AU18" s="236">
        <f>IFERROR(('Global Template'!AU103+'Global Template'!AU117+'Global Template'!AU112+'Global Template'!AU118)/'Global Template'!AU98,"")</f>
        <v>0.17507850804045047</v>
      </c>
      <c r="AV18" s="236">
        <f>IFERROR(('Global Template'!AV103+'Global Template'!AV117+'Global Template'!AV112+'Global Template'!AV118)/'Global Template'!AV98,"")</f>
        <v>0.17333950910172696</v>
      </c>
      <c r="AW18" s="236">
        <f>IFERROR(('Global Template'!AW103+'Global Template'!AW117+'Global Template'!AW112+'Global Template'!AW118)/'Global Template'!AW98,"")</f>
        <v>0.16758187463853427</v>
      </c>
      <c r="AX18" s="236">
        <f>IFERROR(('Global Template'!AX103+'Global Template'!AX117+'Global Template'!AX112+'Global Template'!AX118)/'Global Template'!AX98,"")</f>
        <v>0.13138288542970533</v>
      </c>
      <c r="AY18" s="236" t="str">
        <f>IFERROR(('Global Template'!AY103+'Global Template'!AY117+'Global Template'!AY112+'Global Template'!AY118)/'Global Template'!AY98,"")</f>
        <v/>
      </c>
      <c r="AZ18" s="236">
        <f>IFERROR(('Global Template'!AZ103+'Global Template'!AZ117+'Global Template'!AZ112+'Global Template'!AZ118)/'Global Template'!AZ98,"")</f>
        <v>0.12350322668888253</v>
      </c>
      <c r="BA18" s="218"/>
      <c r="BB18" s="218"/>
      <c r="BC18" s="218"/>
      <c r="BD18" s="218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235"/>
      <c r="BV18" s="235"/>
    </row>
    <row r="19" spans="1:74" ht="15" customHeight="1">
      <c r="A19" s="13">
        <v>9</v>
      </c>
      <c r="B19" s="13">
        <v>5</v>
      </c>
      <c r="C19" s="13"/>
      <c r="D19" s="13" t="s">
        <v>2819</v>
      </c>
      <c r="E19" s="13"/>
      <c r="F19" s="13">
        <v>1</v>
      </c>
      <c r="G19" s="13"/>
      <c r="H19" s="13"/>
      <c r="I19" s="13"/>
      <c r="J19" s="13"/>
      <c r="K19" s="13"/>
      <c r="L19" s="13"/>
      <c r="M19" s="13"/>
      <c r="N19" s="13"/>
      <c r="O19" s="13" t="s">
        <v>2820</v>
      </c>
      <c r="P19" s="13"/>
      <c r="Q19" s="13"/>
      <c r="R19" s="13"/>
      <c r="S19" s="13"/>
      <c r="T19" s="13"/>
      <c r="U19" s="13"/>
      <c r="V19" s="13" t="s">
        <v>2800</v>
      </c>
      <c r="W19" s="13" t="s">
        <v>387</v>
      </c>
      <c r="X19" s="13"/>
      <c r="Y19" s="13"/>
      <c r="Z19" s="13" t="s">
        <v>388</v>
      </c>
      <c r="AA19" s="13" t="s">
        <v>2821</v>
      </c>
      <c r="AB19" s="235">
        <f>IFERROR(('Global Template'!AB103+'Global Template'!AB117+'Global Template'!AB112+'Global Template'!AB118)/'Global Template'!AB140,"")</f>
        <v>1.2086447143079557</v>
      </c>
      <c r="AC19" s="235">
        <f>IFERROR(('Global Template'!AC103+'Global Template'!AC117+'Global Template'!AC112+'Global Template'!AC118)/'Global Template'!AC140,"")</f>
        <v>0.49358043384216055</v>
      </c>
      <c r="AD19" s="235">
        <f>IFERROR(('Global Template'!AD103+'Global Template'!AD117+'Global Template'!AD112+'Global Template'!AD118)/'Global Template'!AD140,"")</f>
        <v>0.46319268805117292</v>
      </c>
      <c r="AE19" s="235">
        <f>IFERROR(('Global Template'!AE103+'Global Template'!AE117+'Global Template'!AE112+'Global Template'!AE118)/'Global Template'!AE140,"")</f>
        <v>0.33410836462045701</v>
      </c>
      <c r="AF19" s="235">
        <f>IFERROR(('Global Template'!AF103+'Global Template'!AF117+'Global Template'!AF112+'Global Template'!AF118)/'Global Template'!AF140,"")</f>
        <v>0.33410836462045701</v>
      </c>
      <c r="AG19" s="236">
        <f>IFERROR(('Global Template'!AG103+'Global Template'!AG117+'Global Template'!AG112+'Global Template'!AG118)/'Global Template'!AG140,"")</f>
        <v>0.28658387456180873</v>
      </c>
      <c r="AH19" s="236">
        <f>IFERROR(('Global Template'!AH103+'Global Template'!AH117+'Global Template'!AH112+'Global Template'!AH118)/'Global Template'!AH140,"")</f>
        <v>0.24228259070555974</v>
      </c>
      <c r="AI19" s="236">
        <f>IFERROR(('Global Template'!AI103+'Global Template'!AI117+'Global Template'!AI112+'Global Template'!AI118)/'Global Template'!AI140,"")</f>
        <v>0.22830504229516937</v>
      </c>
      <c r="AJ19" s="236">
        <f>IFERROR(('Global Template'!AJ103+'Global Template'!AJ117+'Global Template'!AJ112+'Global Template'!AJ118)/'Global Template'!AJ140,"")</f>
        <v>0.23068939123744184</v>
      </c>
      <c r="AK19" s="236">
        <f>IFERROR(('Global Template'!AK103+'Global Template'!AK117+'Global Template'!AK112+'Global Template'!AK118)/'Global Template'!AK140,"")</f>
        <v>0.23068939123744184</v>
      </c>
      <c r="AL19" s="236">
        <f>IFERROR(('Global Template'!AL103+'Global Template'!AL117+'Global Template'!AL112+'Global Template'!AL118)/'Global Template'!AL140,"")</f>
        <v>0.30615605863796624</v>
      </c>
      <c r="AM19" s="236">
        <f>IFERROR(('Global Template'!AM103+'Global Template'!AM117+'Global Template'!AM112+'Global Template'!AM118)/'Global Template'!AM140,"")</f>
        <v>0.30460670311089905</v>
      </c>
      <c r="AN19" s="236">
        <f>IFERROR(('Global Template'!AN103+'Global Template'!AN117+'Global Template'!AN112+'Global Template'!AN118)/'Global Template'!AN140,"")</f>
        <v>0.26731304654719423</v>
      </c>
      <c r="AO19" s="236">
        <f>IFERROR(('Global Template'!AO103+'Global Template'!AO117+'Global Template'!AO112+'Global Template'!AO118)/'Global Template'!AO140,"")</f>
        <v>0.2577873689389622</v>
      </c>
      <c r="AP19" s="236">
        <f>IFERROR(('Global Template'!AP103+'Global Template'!AP117+'Global Template'!AP112+'Global Template'!AP118)/'Global Template'!AP140,"")</f>
        <v>0.2577873689389622</v>
      </c>
      <c r="AQ19" s="236">
        <f>IFERROR(('Global Template'!AQ103+'Global Template'!AQ117+'Global Template'!AQ112+'Global Template'!AQ118)/'Global Template'!AQ140,"")</f>
        <v>0.2459623678130147</v>
      </c>
      <c r="AR19" s="236">
        <f>IFERROR(('Global Template'!AR103+'Global Template'!AR117+'Global Template'!AR112+'Global Template'!AR118)/'Global Template'!AR140,"")</f>
        <v>0.22628377476498293</v>
      </c>
      <c r="AS19" s="236">
        <f>IFERROR(('Global Template'!AS103+'Global Template'!AS117+'Global Template'!AS112+'Global Template'!AS118)/'Global Template'!AS140,"")</f>
        <v>0.30290347588009492</v>
      </c>
      <c r="AT19" s="236">
        <f>IFERROR(('Global Template'!AT103+'Global Template'!AT117+'Global Template'!AT112+'Global Template'!AT118)/'Global Template'!AT140,"")</f>
        <v>0.28767660011273077</v>
      </c>
      <c r="AU19" s="236">
        <f>IFERROR(('Global Template'!AU103+'Global Template'!AU117+'Global Template'!AU112+'Global Template'!AU118)/'Global Template'!AU140,"")</f>
        <v>0.28767660011273077</v>
      </c>
      <c r="AV19" s="236">
        <f>IFERROR(('Global Template'!AV103+'Global Template'!AV117+'Global Template'!AV112+'Global Template'!AV118)/'Global Template'!AV140,"")</f>
        <v>0.29220218623173377</v>
      </c>
      <c r="AW19" s="236">
        <f>IFERROR(('Global Template'!AW103+'Global Template'!AW117+'Global Template'!AW112+'Global Template'!AW118)/'Global Template'!AW140,"")</f>
        <v>0.27902864052876064</v>
      </c>
      <c r="AX19" s="236">
        <f>IFERROR(('Global Template'!AX103+'Global Template'!AX117+'Global Template'!AX112+'Global Template'!AX118)/'Global Template'!AX140,"")</f>
        <v>0.2150067210770838</v>
      </c>
      <c r="AY19" s="236" t="str">
        <f>IFERROR(('Global Template'!AY103+'Global Template'!AY117+'Global Template'!AY112+'Global Template'!AY118)/'Global Template'!AY140,"")</f>
        <v/>
      </c>
      <c r="AZ19" s="236">
        <f>IFERROR(('Global Template'!AZ103+'Global Template'!AZ117+'Global Template'!AZ112+'Global Template'!AZ118)/'Global Template'!AZ140,"")</f>
        <v>0.19584838879824115</v>
      </c>
      <c r="BA19" s="218"/>
      <c r="BB19" s="218"/>
      <c r="BC19" s="218"/>
      <c r="BD19" s="218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235"/>
      <c r="BV19" s="235"/>
    </row>
    <row r="20" spans="1:74" ht="15" customHeight="1">
      <c r="A20" s="13">
        <v>10</v>
      </c>
      <c r="B20" s="13">
        <v>5</v>
      </c>
      <c r="C20" s="13"/>
      <c r="D20" s="13" t="s">
        <v>2822</v>
      </c>
      <c r="E20" s="13">
        <v>2</v>
      </c>
      <c r="F20" s="13">
        <v>4</v>
      </c>
      <c r="G20" s="13"/>
      <c r="H20" s="13"/>
      <c r="I20" s="13"/>
      <c r="J20" s="13"/>
      <c r="K20" s="13"/>
      <c r="L20" s="13"/>
      <c r="M20" s="13"/>
      <c r="N20" s="13"/>
      <c r="O20" s="13" t="s">
        <v>2823</v>
      </c>
      <c r="P20" s="13"/>
      <c r="Q20" s="13"/>
      <c r="R20" s="13"/>
      <c r="S20" s="13"/>
      <c r="T20" s="13"/>
      <c r="U20" s="13"/>
      <c r="V20" s="13" t="s">
        <v>2800</v>
      </c>
      <c r="W20" s="13" t="s">
        <v>387</v>
      </c>
      <c r="X20" s="13"/>
      <c r="Y20" s="13"/>
      <c r="Z20" s="13" t="s">
        <v>388</v>
      </c>
      <c r="AA20" s="13" t="s">
        <v>2824</v>
      </c>
      <c r="AB20" s="235"/>
      <c r="AC20" s="235"/>
      <c r="AD20" s="235"/>
      <c r="AE20" s="235"/>
      <c r="AF20" s="235"/>
      <c r="AG20" s="236" t="str">
        <f>IFERROR((AVERAGE(AVERAGE('Global Template'!AG103,'Global Template'!AE103),AVERAGE('Global Template'!AE103,'Global Template'!AD103),AVERAGE('Global Template'!AD103,'Global Template'!AC103),AVERAGE('Global Template'!AC103,'Global Template'!AB103))+AVERAGE(AVERAGE('Global Template'!AG117,'Global Template'!AE117),AVERAGE('Global Template'!AE117,'Global Template'!AD117),AVERAGE('Global Template'!AD117,'Global Template'!AC117),AVERAGE('Global Template'!AC117,'Global Template'!AB117))+AVERAGE(AVERAGE('Global Template'!AG112,'Global Template'!AE112),AVERAGE('Global Template'!AE112,'Global Template'!AD112),AVERAGE('Global Template'!AD112,'Global Template'!AC112),AVERAGE('Global Template'!AC112,'Global Template'!AB112))+AVERAGE(AVERAGE('Global Template'!AG118,'Global Template'!AE118),AVERAGE('Global Template'!AE118,'Global Template'!AD118),AVERAGE('Global Template'!AD118,'Global Template'!AC118),AVERAGE('Global Template'!AC118,'Global Template'!AB118)))/SUM('Global Template'!AG34,'Global Template'!AE34,'Global Template'!AD34,'Global Template'!AC34),"")</f>
        <v/>
      </c>
      <c r="AH20" s="236" t="str">
        <f>IFERROR((AVERAGE(AVERAGE('Global Template'!AH103,'Global Template'!AG103),AVERAGE('Global Template'!AG103,'Global Template'!AE103),AVERAGE('Global Template'!AE103,'Global Template'!AD103),AVERAGE('Global Template'!AD103,'Global Template'!AC103))+AVERAGE(AVERAGE('Global Template'!AH117,'Global Template'!AG117),AVERAGE('Global Template'!AG117,'Global Template'!AE117),AVERAGE('Global Template'!AE117,'Global Template'!AD117),AVERAGE('Global Template'!AD117,'Global Template'!AC117))+AVERAGE(AVERAGE('Global Template'!AH112,'Global Template'!AG112),AVERAGE('Global Template'!AG112,'Global Template'!AE112),AVERAGE('Global Template'!AE112,'Global Template'!AD112),AVERAGE('Global Template'!AD112,'Global Template'!AC112))+AVERAGE(AVERAGE('Global Template'!AH118,'Global Template'!AG118),AVERAGE('Global Template'!AG118,'Global Template'!AE118),AVERAGE('Global Template'!AE118,'Global Template'!AD118),AVERAGE('Global Template'!AD118,'Global Template'!AC118)))/SUM('Global Template'!AH34,'Global Template'!AG34,'Global Template'!AE34,'Global Template'!AD34),"")</f>
        <v/>
      </c>
      <c r="AI20" s="236" t="str">
        <f>IFERROR((AVERAGE(AVERAGE('Global Template'!AI103,'Global Template'!AH103),AVERAGE('Global Template'!AH103,'Global Template'!AG103),AVERAGE('Global Template'!AG103,'Global Template'!AE103),AVERAGE('Global Template'!AE103,'Global Template'!AD103))+AVERAGE(AVERAGE('Global Template'!AI117,'Global Template'!AH117),AVERAGE('Global Template'!AH117,'Global Template'!AG117),AVERAGE('Global Template'!AG117,'Global Template'!AE117),AVERAGE('Global Template'!AE117,'Global Template'!AD117))+AVERAGE(AVERAGE('Global Template'!AI112,'Global Template'!AH112),AVERAGE('Global Template'!AH112,'Global Template'!AG112),AVERAGE('Global Template'!AG112,'Global Template'!AE112),AVERAGE('Global Template'!AE112,'Global Template'!AD112))+AVERAGE(AVERAGE('Global Template'!AI118,'Global Template'!AH118),AVERAGE('Global Template'!AH118,'Global Template'!AG118),AVERAGE('Global Template'!AG118,'Global Template'!AE118),AVERAGE('Global Template'!AE118,'Global Template'!AD118)))/SUM('Global Template'!AI34,'Global Template'!AH34,'Global Template'!AG34,'Global Template'!AE34),"")</f>
        <v/>
      </c>
      <c r="AJ20" s="236" t="str">
        <f>IFERROR((AVERAGE(AVERAGE('Global Template'!AJ103,'Global Template'!AI103),AVERAGE('Global Template'!AI103,'Global Template'!AH103),AVERAGE('Global Template'!AH103,'Global Template'!AG103),AVERAGE('Global Template'!AG103,'Global Template'!AE103))+AVERAGE(AVERAGE('Global Template'!AJ117,'Global Template'!AI117),AVERAGE('Global Template'!AI117,'Global Template'!AH117),AVERAGE('Global Template'!AH117,'Global Template'!AG117),AVERAGE('Global Template'!AG117,'Global Template'!AE117))+AVERAGE(AVERAGE('Global Template'!AJ112,'Global Template'!AI112),AVERAGE('Global Template'!AI112,'Global Template'!AH112),AVERAGE('Global Template'!AH112,'Global Template'!AG112),AVERAGE('Global Template'!AG112,'Global Template'!AE112))+AVERAGE(AVERAGE('Global Template'!AJ118,'Global Template'!AI118),AVERAGE('Global Template'!AI118,'Global Template'!AH118),AVERAGE('Global Template'!AH118,'Global Template'!AG118),AVERAGE('Global Template'!AG118,'Global Template'!AE118)))/SUM('Global Template'!AJ34,'Global Template'!AI34,'Global Template'!AH34,'Global Template'!AG34),"")</f>
        <v/>
      </c>
      <c r="AK20" s="236" t="str">
        <f>IFERROR((AVERAGE(AVERAGE('Global Template'!AK103,'Global Template'!AF103))+AVERAGE(AVERAGE('Global Template'!AK117,'Global Template'!AF117))+AVERAGE(AVERAGE('Global Template'!AK112,'Global Template'!AF112))+AVERAGE(AVERAGE('Global Template'!AK118,'Global Template'!AF118)))/'Global Template'!AK34,"")</f>
        <v/>
      </c>
      <c r="AL20" s="236" t="str">
        <f>IFERROR((AVERAGE(AVERAGE('Global Template'!AL103,'Global Template'!AJ103),AVERAGE('Global Template'!AJ103,'Global Template'!AI103),AVERAGE('Global Template'!AI103,'Global Template'!AH103),AVERAGE('Global Template'!AH103,'Global Template'!AG103))+AVERAGE(AVERAGE('Global Template'!AL117,'Global Template'!AJ117),AVERAGE('Global Template'!AJ117,'Global Template'!AI117),AVERAGE('Global Template'!AI117,'Global Template'!AH117),AVERAGE('Global Template'!AH117,'Global Template'!AG117))+AVERAGE(AVERAGE('Global Template'!AL112,'Global Template'!AJ112),AVERAGE('Global Template'!AJ112,'Global Template'!AI112),AVERAGE('Global Template'!AI112,'Global Template'!AH112),AVERAGE('Global Template'!AH112,'Global Template'!AG112))+AVERAGE(AVERAGE('Global Template'!AL118,'Global Template'!AJ118),AVERAGE('Global Template'!AJ118,'Global Template'!AI118),AVERAGE('Global Template'!AI118,'Global Template'!AH118),AVERAGE('Global Template'!AH118,'Global Template'!AG118)))/SUM('Global Template'!AL34,'Global Template'!AJ34,'Global Template'!AI34,'Global Template'!AH34),"")</f>
        <v/>
      </c>
      <c r="AM20" s="236" t="str">
        <f>IFERROR((AVERAGE(AVERAGE('Global Template'!AM103,'Global Template'!AL103),AVERAGE('Global Template'!AL103,'Global Template'!AJ103),AVERAGE('Global Template'!AJ103,'Global Template'!AI103),AVERAGE('Global Template'!AI103,'Global Template'!AH103))+AVERAGE(AVERAGE('Global Template'!AM117,'Global Template'!AL117),AVERAGE('Global Template'!AL117,'Global Template'!AJ117),AVERAGE('Global Template'!AJ117,'Global Template'!AI117),AVERAGE('Global Template'!AI117,'Global Template'!AH117))+AVERAGE(AVERAGE('Global Template'!AM112,'Global Template'!AL112),AVERAGE('Global Template'!AL112,'Global Template'!AJ112),AVERAGE('Global Template'!AJ112,'Global Template'!AI112),AVERAGE('Global Template'!AI112,'Global Template'!AH112))+AVERAGE(AVERAGE('Global Template'!AM118,'Global Template'!AL118),AVERAGE('Global Template'!AL118,'Global Template'!AJ118),AVERAGE('Global Template'!AJ118,'Global Template'!AI118),AVERAGE('Global Template'!AI118,'Global Template'!AH118)))/SUM('Global Template'!AM34,'Global Template'!AL34,'Global Template'!AJ34,'Global Template'!AI34),"")</f>
        <v/>
      </c>
      <c r="AN20" s="236" t="str">
        <f>IFERROR((AVERAGE(AVERAGE('Global Template'!AN103,'Global Template'!AM103),AVERAGE('Global Template'!AM103,'Global Template'!AL103),AVERAGE('Global Template'!AL103,'Global Template'!AJ103),AVERAGE('Global Template'!AJ103,'Global Template'!AI103))+AVERAGE(AVERAGE('Global Template'!AN117,'Global Template'!AM117),AVERAGE('Global Template'!AM117,'Global Template'!AL117),AVERAGE('Global Template'!AL117,'Global Template'!AJ117),AVERAGE('Global Template'!AJ117,'Global Template'!AI117))+AVERAGE(AVERAGE('Global Template'!AN112,'Global Template'!AM112),AVERAGE('Global Template'!AM112,'Global Template'!AL112),AVERAGE('Global Template'!AL112,'Global Template'!AJ112),AVERAGE('Global Template'!AJ112,'Global Template'!AI112))+AVERAGE(AVERAGE('Global Template'!AN118,'Global Template'!AM118),AVERAGE('Global Template'!AM118,'Global Template'!AL118),AVERAGE('Global Template'!AL118,'Global Template'!AJ118),AVERAGE('Global Template'!AJ118,'Global Template'!AI118)))/SUM('Global Template'!AN34,'Global Template'!AM34,'Global Template'!AL34,'Global Template'!AJ34),"")</f>
        <v/>
      </c>
      <c r="AO20" s="236" t="str">
        <f>IFERROR((AVERAGE(AVERAGE('Global Template'!AO103,'Global Template'!AN103),AVERAGE('Global Template'!AN103,'Global Template'!AM103),AVERAGE('Global Template'!AM103,'Global Template'!AL103),AVERAGE('Global Template'!AL103,'Global Template'!AJ103))+AVERAGE(AVERAGE('Global Template'!AO117,'Global Template'!AN117),AVERAGE('Global Template'!AN117,'Global Template'!AM117),AVERAGE('Global Template'!AM117,'Global Template'!AL117),AVERAGE('Global Template'!AL117,'Global Template'!AJ117))+AVERAGE(AVERAGE('Global Template'!AO112,'Global Template'!AN112),AVERAGE('Global Template'!AN112,'Global Template'!AM112),AVERAGE('Global Template'!AM112,'Global Template'!AL112),AVERAGE('Global Template'!AL112,'Global Template'!AJ112))+AVERAGE(AVERAGE('Global Template'!AO118,'Global Template'!AN118),AVERAGE('Global Template'!AN118,'Global Template'!AM118),AVERAGE('Global Template'!AM118,'Global Template'!AL118),AVERAGE('Global Template'!AL118,'Global Template'!AJ118)))/SUM('Global Template'!AO34,'Global Template'!AN34,'Global Template'!AM34,'Global Template'!AL34),"")</f>
        <v/>
      </c>
      <c r="AP20" s="236" t="str">
        <f>IFERROR((AVERAGE(AVERAGE('Global Template'!AP103,'Global Template'!AK103))+AVERAGE(AVERAGE('Global Template'!AP117,'Global Template'!AK117))+AVERAGE(AVERAGE('Global Template'!AP112,'Global Template'!AK112))+AVERAGE(AVERAGE('Global Template'!AP118,'Global Template'!AK118)))/'Global Template'!AP34,"")</f>
        <v/>
      </c>
      <c r="AQ20" s="236" t="str">
        <f>IFERROR((AVERAGE(AVERAGE('Global Template'!AQ103,'Global Template'!AO103),AVERAGE('Global Template'!AO103,'Global Template'!AN103),AVERAGE('Global Template'!AN103,'Global Template'!AM103),AVERAGE('Global Template'!AM103,'Global Template'!AL103))+AVERAGE(AVERAGE('Global Template'!AQ117,'Global Template'!AO117),AVERAGE('Global Template'!AO117,'Global Template'!AN117),AVERAGE('Global Template'!AN117,'Global Template'!AM117),AVERAGE('Global Template'!AM117,'Global Template'!AL117))+AVERAGE(AVERAGE('Global Template'!AQ112,'Global Template'!AO112),AVERAGE('Global Template'!AO112,'Global Template'!AN112),AVERAGE('Global Template'!AN112,'Global Template'!AM112),AVERAGE('Global Template'!AM112,'Global Template'!AL112))+AVERAGE(AVERAGE('Global Template'!AQ118,'Global Template'!AO118),AVERAGE('Global Template'!AO118,'Global Template'!AN118),AVERAGE('Global Template'!AN118,'Global Template'!AM118),AVERAGE('Global Template'!AM118,'Global Template'!AL118)))/SUM('Global Template'!AQ34,'Global Template'!AO34,'Global Template'!AN34,'Global Template'!AM34),"")</f>
        <v/>
      </c>
      <c r="AR20" s="236" t="str">
        <f>IFERROR((AVERAGE(AVERAGE('Global Template'!AR103,'Global Template'!AQ103),AVERAGE('Global Template'!AQ103,'Global Template'!AO103),AVERAGE('Global Template'!AO103,'Global Template'!AN103),AVERAGE('Global Template'!AN103,'Global Template'!AM103))+AVERAGE(AVERAGE('Global Template'!AR117,'Global Template'!AQ117),AVERAGE('Global Template'!AQ117,'Global Template'!AO117),AVERAGE('Global Template'!AO117,'Global Template'!AN117),AVERAGE('Global Template'!AN117,'Global Template'!AM117))+AVERAGE(AVERAGE('Global Template'!AR112,'Global Template'!AQ112),AVERAGE('Global Template'!AQ112,'Global Template'!AO112),AVERAGE('Global Template'!AO112,'Global Template'!AN112),AVERAGE('Global Template'!AN112,'Global Template'!AM112))+AVERAGE(AVERAGE('Global Template'!AR118,'Global Template'!AQ118),AVERAGE('Global Template'!AQ118,'Global Template'!AO118),AVERAGE('Global Template'!AO118,'Global Template'!AN118),AVERAGE('Global Template'!AN118,'Global Template'!AM118)))/SUM('Global Template'!AR34,'Global Template'!AQ34,'Global Template'!AO34,'Global Template'!AN34),"")</f>
        <v/>
      </c>
      <c r="AS20" s="236" t="str">
        <f>IFERROR((AVERAGE(AVERAGE('Global Template'!AS103,'Global Template'!AR103),AVERAGE('Global Template'!AR103,'Global Template'!AQ103),AVERAGE('Global Template'!AQ103,'Global Template'!AO103),AVERAGE('Global Template'!AO103,'Global Template'!AN103))+AVERAGE(AVERAGE('Global Template'!AS117,'Global Template'!AR117),AVERAGE('Global Template'!AR117,'Global Template'!AQ117),AVERAGE('Global Template'!AQ117,'Global Template'!AO117),AVERAGE('Global Template'!AO117,'Global Template'!AN117))+AVERAGE(AVERAGE('Global Template'!AS112,'Global Template'!AR112),AVERAGE('Global Template'!AR112,'Global Template'!AQ112),AVERAGE('Global Template'!AQ112,'Global Template'!AO112),AVERAGE('Global Template'!AO112,'Global Template'!AN112))+AVERAGE(AVERAGE('Global Template'!AS118,'Global Template'!AR118),AVERAGE('Global Template'!AR118,'Global Template'!AQ118),AVERAGE('Global Template'!AQ118,'Global Template'!AO118),AVERAGE('Global Template'!AO118,'Global Template'!AN118)))/SUM('Global Template'!AS34,'Global Template'!AR34,'Global Template'!AQ34,'Global Template'!AO34),"")</f>
        <v/>
      </c>
      <c r="AT20" s="236" t="str">
        <f>IFERROR((AVERAGE(AVERAGE('Global Template'!AT103,'Global Template'!AS103),AVERAGE('Global Template'!AS103,'Global Template'!AR103),AVERAGE('Global Template'!AR103,'Global Template'!AQ103),AVERAGE('Global Template'!AQ103,'Global Template'!AO103))+AVERAGE(AVERAGE('Global Template'!AT117,'Global Template'!AS117),AVERAGE('Global Template'!AS117,'Global Template'!AR117),AVERAGE('Global Template'!AR117,'Global Template'!AQ117),AVERAGE('Global Template'!AQ117,'Global Template'!AO117))+AVERAGE(AVERAGE('Global Template'!AT112,'Global Template'!AS112),AVERAGE('Global Template'!AS112,'Global Template'!AR112),AVERAGE('Global Template'!AR112,'Global Template'!AQ112),AVERAGE('Global Template'!AQ112,'Global Template'!AO112))+AVERAGE(AVERAGE('Global Template'!AT118,'Global Template'!AS118),AVERAGE('Global Template'!AS118,'Global Template'!AR118),AVERAGE('Global Template'!AR118,'Global Template'!AQ118),AVERAGE('Global Template'!AQ118,'Global Template'!AO118)))/SUM('Global Template'!AT34,'Global Template'!AS34,'Global Template'!AR34,'Global Template'!AQ34),"")</f>
        <v/>
      </c>
      <c r="AU20" s="236" t="str">
        <f>IFERROR((AVERAGE(AVERAGE('Global Template'!AU103,'Global Template'!AP103))+AVERAGE(AVERAGE('Global Template'!AU117,'Global Template'!AP117))+AVERAGE(AVERAGE('Global Template'!AU112,'Global Template'!AP112))+AVERAGE(AVERAGE('Global Template'!AU118,'Global Template'!AP118)))/'Global Template'!AU34,"")</f>
        <v/>
      </c>
      <c r="AV20" s="236" t="str">
        <f>IFERROR((AVERAGE(AVERAGE('Global Template'!AV103,'Global Template'!AT103),AVERAGE('Global Template'!AT103,'Global Template'!AS103),AVERAGE('Global Template'!AS103,'Global Template'!AR103),AVERAGE('Global Template'!AR103,'Global Template'!AQ103))+AVERAGE(AVERAGE('Global Template'!AV117,'Global Template'!AT117),AVERAGE('Global Template'!AT117,'Global Template'!AS117),AVERAGE('Global Template'!AS117,'Global Template'!AR117),AVERAGE('Global Template'!AR117,'Global Template'!AQ117))+AVERAGE(AVERAGE('Global Template'!AV112,'Global Template'!AT112),AVERAGE('Global Template'!AT112,'Global Template'!AS112),AVERAGE('Global Template'!AS112,'Global Template'!AR112),AVERAGE('Global Template'!AR112,'Global Template'!AQ112))+AVERAGE(AVERAGE('Global Template'!AV118,'Global Template'!AT118),AVERAGE('Global Template'!AT118,'Global Template'!AS118),AVERAGE('Global Template'!AS118,'Global Template'!AR118),AVERAGE('Global Template'!AR118,'Global Template'!AQ118)))/SUM('Global Template'!AV34,'Global Template'!AT34,'Global Template'!AS34,'Global Template'!AR34),"")</f>
        <v/>
      </c>
      <c r="AW20" s="236" t="str">
        <f>IFERROR((AVERAGE(AVERAGE('Global Template'!AW103,'Global Template'!AV103),AVERAGE('Global Template'!AV103,'Global Template'!AT103),AVERAGE('Global Template'!AT103,'Global Template'!AS103),AVERAGE('Global Template'!AS103,'Global Template'!AR103))+AVERAGE(AVERAGE('Global Template'!AW117,'Global Template'!AV117),AVERAGE('Global Template'!AV117,'Global Template'!AT117),AVERAGE('Global Template'!AT117,'Global Template'!AS117),AVERAGE('Global Template'!AS117,'Global Template'!AR117))+AVERAGE(AVERAGE('Global Template'!AW112,'Global Template'!AV112),AVERAGE('Global Template'!AV112,'Global Template'!AT112),AVERAGE('Global Template'!AT112,'Global Template'!AS112),AVERAGE('Global Template'!AS112,'Global Template'!AR112))+AVERAGE(AVERAGE('Global Template'!AW118,'Global Template'!AV118),AVERAGE('Global Template'!AV118,'Global Template'!AT118),AVERAGE('Global Template'!AT118,'Global Template'!AS118),AVERAGE('Global Template'!AS118,'Global Template'!AR118)))/SUM('Global Template'!AW34,'Global Template'!AV34,'Global Template'!AT34,'Global Template'!AS34),"")</f>
        <v/>
      </c>
      <c r="AX20" s="236" t="str">
        <f>IFERROR((AVERAGE(AVERAGE('Global Template'!AX103,'Global Template'!AW103),AVERAGE('Global Template'!AW103,'Global Template'!AV103),AVERAGE('Global Template'!AV103,'Global Template'!AT103),AVERAGE('Global Template'!AT103,'Global Template'!AS103))+AVERAGE(AVERAGE('Global Template'!AX117,'Global Template'!AW117),AVERAGE('Global Template'!AW117,'Global Template'!AV117),AVERAGE('Global Template'!AV117,'Global Template'!AT117),AVERAGE('Global Template'!AT117,'Global Template'!AS117))+AVERAGE(AVERAGE('Global Template'!AX112,'Global Template'!AW112),AVERAGE('Global Template'!AW112,'Global Template'!AV112),AVERAGE('Global Template'!AV112,'Global Template'!AT112),AVERAGE('Global Template'!AT112,'Global Template'!AS112))+AVERAGE(AVERAGE('Global Template'!AX118,'Global Template'!AW118),AVERAGE('Global Template'!AW118,'Global Template'!AV118),AVERAGE('Global Template'!AV118,'Global Template'!AT118),AVERAGE('Global Template'!AT118,'Global Template'!AS118)))/SUM('Global Template'!AX34,'Global Template'!AW34,'Global Template'!AV34,'Global Template'!AT34),"")</f>
        <v/>
      </c>
      <c r="AY20" s="236" t="str">
        <f>IFERROR((AVERAGE(AVERAGE('Global Template'!AY103,'Global Template'!AX103),AVERAGE('Global Template'!AX103,'Global Template'!AW103),AVERAGE('Global Template'!AW103,'Global Template'!AV103),AVERAGE('Global Template'!AV103,'Global Template'!AT103))+AVERAGE(AVERAGE('Global Template'!AY117,'Global Template'!AX117),AVERAGE('Global Template'!AX117,'Global Template'!AW117),AVERAGE('Global Template'!AW117,'Global Template'!AV117),AVERAGE('Global Template'!AV117,'Global Template'!AT117))+AVERAGE(AVERAGE('Global Template'!AY112,'Global Template'!AX112),AVERAGE('Global Template'!AX112,'Global Template'!AW112),AVERAGE('Global Template'!AW112,'Global Template'!AV112),AVERAGE('Global Template'!AV112,'Global Template'!AT112))+AVERAGE(AVERAGE('Global Template'!AY118,'Global Template'!AX118),AVERAGE('Global Template'!AX118,'Global Template'!AW118),AVERAGE('Global Template'!AW118,'Global Template'!AV118),AVERAGE('Global Template'!AV118,'Global Template'!AT118)))/SUM('Global Template'!AY34,'Global Template'!AX34,'Global Template'!AW34,'Global Template'!AV34),"")</f>
        <v/>
      </c>
      <c r="AZ20" s="236" t="str">
        <f>IFERROR((AVERAGE(AVERAGE('Global Template'!AZ103,'Global Template'!AU103))+AVERAGE(AVERAGE('Global Template'!AZ117,'Global Template'!AU117))+AVERAGE(AVERAGE('Global Template'!AZ112,'Global Template'!AU112))+AVERAGE(AVERAGE('Global Template'!AZ118,'Global Template'!AU118)))/'Global Template'!AZ34,"")</f>
        <v/>
      </c>
      <c r="BA20" s="218"/>
      <c r="BB20" s="218"/>
      <c r="BC20" s="218"/>
      <c r="BD20" s="218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235"/>
      <c r="BV20" s="235"/>
    </row>
    <row r="21" spans="1:74" ht="15" customHeight="1">
      <c r="A21" s="13">
        <v>11</v>
      </c>
      <c r="B21" s="13">
        <v>5</v>
      </c>
      <c r="C21" s="13"/>
      <c r="D21" s="13" t="s">
        <v>2825</v>
      </c>
      <c r="E21" s="13">
        <v>2</v>
      </c>
      <c r="F21" s="13">
        <v>4</v>
      </c>
      <c r="G21" s="13"/>
      <c r="H21" s="13"/>
      <c r="I21" s="13"/>
      <c r="J21" s="13"/>
      <c r="K21" s="13"/>
      <c r="L21" s="13"/>
      <c r="M21" s="13"/>
      <c r="N21" s="13"/>
      <c r="O21" s="13" t="s">
        <v>2826</v>
      </c>
      <c r="P21" s="13"/>
      <c r="Q21" s="13"/>
      <c r="R21" s="13"/>
      <c r="S21" s="13"/>
      <c r="T21" s="13"/>
      <c r="U21" s="13"/>
      <c r="V21" s="13" t="s">
        <v>2800</v>
      </c>
      <c r="W21" s="13" t="s">
        <v>387</v>
      </c>
      <c r="X21" s="13"/>
      <c r="Y21" s="13"/>
      <c r="Z21" s="13" t="s">
        <v>388</v>
      </c>
      <c r="AA21" s="13" t="s">
        <v>2827</v>
      </c>
      <c r="AB21" s="235"/>
      <c r="AC21" s="235"/>
      <c r="AD21" s="235"/>
      <c r="AE21" s="235"/>
      <c r="AF21" s="235"/>
      <c r="AG21" s="236" t="str">
        <f>IFERROR((AVERAGE(AVERAGE('Global Template'!AG103,'Global Template'!AE103),AVERAGE('Global Template'!AE103,'Global Template'!AD103),AVERAGE('Global Template'!AD103,'Global Template'!AC103),AVERAGE('Global Template'!AC103,'Global Template'!AB103))+AVERAGE(AVERAGE('Global Template'!AG117,'Global Template'!AE117),AVERAGE('Global Template'!AE117,'Global Template'!AD117),AVERAGE('Global Template'!AD117,'Global Template'!AC117),AVERAGE('Global Template'!AC117,'Global Template'!AB117))+AVERAGE(AVERAGE('Global Template'!AG112,'Global Template'!AE112),AVERAGE('Global Template'!AE112,'Global Template'!AD112),AVERAGE('Global Template'!AD112,'Global Template'!AC112),AVERAGE('Global Template'!AC112,'Global Template'!AB112))+AVERAGE(AVERAGE('Global Template'!AG118,'Global Template'!AE118),AVERAGE('Global Template'!AE118,'Global Template'!AD118),AVERAGE('Global Template'!AD118,'Global Template'!AC118),AVERAGE('Global Template'!AC118,'Global Template'!AB118)))/SUM('Global Template'!AG35,'Global Template'!AE35,'Global Template'!AD35,'Global Template'!AC35),"")</f>
        <v/>
      </c>
      <c r="AH21" s="236" t="str">
        <f>IFERROR((AVERAGE(AVERAGE('Global Template'!AH103,'Global Template'!AG103),AVERAGE('Global Template'!AG103,'Global Template'!AE103),AVERAGE('Global Template'!AE103,'Global Template'!AD103),AVERAGE('Global Template'!AD103,'Global Template'!AC103))+AVERAGE(AVERAGE('Global Template'!AH117,'Global Template'!AG117),AVERAGE('Global Template'!AG117,'Global Template'!AE117),AVERAGE('Global Template'!AE117,'Global Template'!AD117),AVERAGE('Global Template'!AD117,'Global Template'!AC117))+AVERAGE(AVERAGE('Global Template'!AH112,'Global Template'!AG112),AVERAGE('Global Template'!AG112,'Global Template'!AE112),AVERAGE('Global Template'!AE112,'Global Template'!AD112),AVERAGE('Global Template'!AD112,'Global Template'!AC112))+AVERAGE(AVERAGE('Global Template'!AH118,'Global Template'!AG118),AVERAGE('Global Template'!AG118,'Global Template'!AE118),AVERAGE('Global Template'!AE118,'Global Template'!AD118),AVERAGE('Global Template'!AD118,'Global Template'!AC118)))/SUM('Global Template'!AH35,'Global Template'!AG35,'Global Template'!AE35,'Global Template'!AD35),"")</f>
        <v/>
      </c>
      <c r="AI21" s="236" t="str">
        <f>IFERROR((AVERAGE(AVERAGE('Global Template'!AI103,'Global Template'!AH103),AVERAGE('Global Template'!AH103,'Global Template'!AG103),AVERAGE('Global Template'!AG103,'Global Template'!AE103),AVERAGE('Global Template'!AE103,'Global Template'!AD103))+AVERAGE(AVERAGE('Global Template'!AI117,'Global Template'!AH117),AVERAGE('Global Template'!AH117,'Global Template'!AG117),AVERAGE('Global Template'!AG117,'Global Template'!AE117),AVERAGE('Global Template'!AE117,'Global Template'!AD117))+AVERAGE(AVERAGE('Global Template'!AI112,'Global Template'!AH112),AVERAGE('Global Template'!AH112,'Global Template'!AG112),AVERAGE('Global Template'!AG112,'Global Template'!AE112),AVERAGE('Global Template'!AE112,'Global Template'!AD112))+AVERAGE(AVERAGE('Global Template'!AI118,'Global Template'!AH118),AVERAGE('Global Template'!AH118,'Global Template'!AG118),AVERAGE('Global Template'!AG118,'Global Template'!AE118),AVERAGE('Global Template'!AE118,'Global Template'!AD118)))/SUM('Global Template'!AI35,'Global Template'!AH35,'Global Template'!AG35,'Global Template'!AE35),"")</f>
        <v/>
      </c>
      <c r="AJ21" s="236" t="str">
        <f>IFERROR((AVERAGE(AVERAGE('Global Template'!AJ103,'Global Template'!AI103),AVERAGE('Global Template'!AI103,'Global Template'!AH103),AVERAGE('Global Template'!AH103,'Global Template'!AG103),AVERAGE('Global Template'!AG103,'Global Template'!AE103))+AVERAGE(AVERAGE('Global Template'!AJ117,'Global Template'!AI117),AVERAGE('Global Template'!AI117,'Global Template'!AH117),AVERAGE('Global Template'!AH117,'Global Template'!AG117),AVERAGE('Global Template'!AG117,'Global Template'!AE117))+AVERAGE(AVERAGE('Global Template'!AJ112,'Global Template'!AI112),AVERAGE('Global Template'!AI112,'Global Template'!AH112),AVERAGE('Global Template'!AH112,'Global Template'!AG112),AVERAGE('Global Template'!AG112,'Global Template'!AE112))+AVERAGE(AVERAGE('Global Template'!AJ118,'Global Template'!AI118),AVERAGE('Global Template'!AI118,'Global Template'!AH118),AVERAGE('Global Template'!AH118,'Global Template'!AG118),AVERAGE('Global Template'!AG118,'Global Template'!AE118)))/SUM('Global Template'!AJ35,'Global Template'!AI35,'Global Template'!AH35,'Global Template'!AG35),"")</f>
        <v/>
      </c>
      <c r="AK21" s="236" t="str">
        <f>IFERROR((AVERAGE(AVERAGE('Global Template'!AK103,'Global Template'!AF103))+AVERAGE(AVERAGE('Global Template'!AK117,'Global Template'!AF117))+AVERAGE(AVERAGE('Global Template'!AK112,'Global Template'!AF112))+AVERAGE(AVERAGE('Global Template'!AK118,'Global Template'!AF118)))/'Global Template'!AK35,"")</f>
        <v/>
      </c>
      <c r="AL21" s="236" t="str">
        <f>IFERROR((AVERAGE(AVERAGE('Global Template'!AL103,'Global Template'!AJ103),AVERAGE('Global Template'!AJ103,'Global Template'!AI103),AVERAGE('Global Template'!AI103,'Global Template'!AH103),AVERAGE('Global Template'!AH103,'Global Template'!AG103))+AVERAGE(AVERAGE('Global Template'!AL117,'Global Template'!AJ117),AVERAGE('Global Template'!AJ117,'Global Template'!AI117),AVERAGE('Global Template'!AI117,'Global Template'!AH117),AVERAGE('Global Template'!AH117,'Global Template'!AG117))+AVERAGE(AVERAGE('Global Template'!AL112,'Global Template'!AJ112),AVERAGE('Global Template'!AJ112,'Global Template'!AI112),AVERAGE('Global Template'!AI112,'Global Template'!AH112),AVERAGE('Global Template'!AH112,'Global Template'!AG112))+AVERAGE(AVERAGE('Global Template'!AL118,'Global Template'!AJ118),AVERAGE('Global Template'!AJ118,'Global Template'!AI118),AVERAGE('Global Template'!AI118,'Global Template'!AH118),AVERAGE('Global Template'!AH118,'Global Template'!AG118)))/SUM('Global Template'!AL35,'Global Template'!AJ35,'Global Template'!AI35,'Global Template'!AH35),"")</f>
        <v/>
      </c>
      <c r="AM21" s="236" t="str">
        <f>IFERROR((AVERAGE(AVERAGE('Global Template'!AM103,'Global Template'!AL103),AVERAGE('Global Template'!AL103,'Global Template'!AJ103),AVERAGE('Global Template'!AJ103,'Global Template'!AI103),AVERAGE('Global Template'!AI103,'Global Template'!AH103))+AVERAGE(AVERAGE('Global Template'!AM117,'Global Template'!AL117),AVERAGE('Global Template'!AL117,'Global Template'!AJ117),AVERAGE('Global Template'!AJ117,'Global Template'!AI117),AVERAGE('Global Template'!AI117,'Global Template'!AH117))+AVERAGE(AVERAGE('Global Template'!AM112,'Global Template'!AL112),AVERAGE('Global Template'!AL112,'Global Template'!AJ112),AVERAGE('Global Template'!AJ112,'Global Template'!AI112),AVERAGE('Global Template'!AI112,'Global Template'!AH112))+AVERAGE(AVERAGE('Global Template'!AM118,'Global Template'!AL118),AVERAGE('Global Template'!AL118,'Global Template'!AJ118),AVERAGE('Global Template'!AJ118,'Global Template'!AI118),AVERAGE('Global Template'!AI118,'Global Template'!AH118)))/SUM('Global Template'!AM35,'Global Template'!AL35,'Global Template'!AJ35,'Global Template'!AI35),"")</f>
        <v/>
      </c>
      <c r="AN21" s="236" t="str">
        <f>IFERROR((AVERAGE(AVERAGE('Global Template'!AN103,'Global Template'!AM103),AVERAGE('Global Template'!AM103,'Global Template'!AL103),AVERAGE('Global Template'!AL103,'Global Template'!AJ103),AVERAGE('Global Template'!AJ103,'Global Template'!AI103))+AVERAGE(AVERAGE('Global Template'!AN117,'Global Template'!AM117),AVERAGE('Global Template'!AM117,'Global Template'!AL117),AVERAGE('Global Template'!AL117,'Global Template'!AJ117),AVERAGE('Global Template'!AJ117,'Global Template'!AI117))+AVERAGE(AVERAGE('Global Template'!AN112,'Global Template'!AM112),AVERAGE('Global Template'!AM112,'Global Template'!AL112),AVERAGE('Global Template'!AL112,'Global Template'!AJ112),AVERAGE('Global Template'!AJ112,'Global Template'!AI112))+AVERAGE(AVERAGE('Global Template'!AN118,'Global Template'!AM118),AVERAGE('Global Template'!AM118,'Global Template'!AL118),AVERAGE('Global Template'!AL118,'Global Template'!AJ118),AVERAGE('Global Template'!AJ118,'Global Template'!AI118)))/SUM('Global Template'!AN35,'Global Template'!AM35,'Global Template'!AL35,'Global Template'!AJ35),"")</f>
        <v/>
      </c>
      <c r="AO21" s="236" t="str">
        <f>IFERROR((AVERAGE(AVERAGE('Global Template'!AO103,'Global Template'!AN103),AVERAGE('Global Template'!AN103,'Global Template'!AM103),AVERAGE('Global Template'!AM103,'Global Template'!AL103),AVERAGE('Global Template'!AL103,'Global Template'!AJ103))+AVERAGE(AVERAGE('Global Template'!AO117,'Global Template'!AN117),AVERAGE('Global Template'!AN117,'Global Template'!AM117),AVERAGE('Global Template'!AM117,'Global Template'!AL117),AVERAGE('Global Template'!AL117,'Global Template'!AJ117))+AVERAGE(AVERAGE('Global Template'!AO112,'Global Template'!AN112),AVERAGE('Global Template'!AN112,'Global Template'!AM112),AVERAGE('Global Template'!AM112,'Global Template'!AL112),AVERAGE('Global Template'!AL112,'Global Template'!AJ112))+AVERAGE(AVERAGE('Global Template'!AO118,'Global Template'!AN118),AVERAGE('Global Template'!AN118,'Global Template'!AM118),AVERAGE('Global Template'!AM118,'Global Template'!AL118),AVERAGE('Global Template'!AL118,'Global Template'!AJ118)))/SUM('Global Template'!AO35,'Global Template'!AN35,'Global Template'!AM35,'Global Template'!AL35),"")</f>
        <v/>
      </c>
      <c r="AP21" s="236" t="str">
        <f>IFERROR((AVERAGE(AVERAGE('Global Template'!AP103,'Global Template'!AK103))+AVERAGE(AVERAGE('Global Template'!AP117,'Global Template'!AK117))+AVERAGE(AVERAGE('Global Template'!AP112,'Global Template'!AK112))+AVERAGE(AVERAGE('Global Template'!AP118,'Global Template'!AK118)))/'Global Template'!AP35,"")</f>
        <v/>
      </c>
      <c r="AQ21" s="236" t="str">
        <f>IFERROR((AVERAGE(AVERAGE('Global Template'!AQ103,'Global Template'!AO103),AVERAGE('Global Template'!AO103,'Global Template'!AN103),AVERAGE('Global Template'!AN103,'Global Template'!AM103),AVERAGE('Global Template'!AM103,'Global Template'!AL103))+AVERAGE(AVERAGE('Global Template'!AQ117,'Global Template'!AO117),AVERAGE('Global Template'!AO117,'Global Template'!AN117),AVERAGE('Global Template'!AN117,'Global Template'!AM117),AVERAGE('Global Template'!AM117,'Global Template'!AL117))+AVERAGE(AVERAGE('Global Template'!AQ112,'Global Template'!AO112),AVERAGE('Global Template'!AO112,'Global Template'!AN112),AVERAGE('Global Template'!AN112,'Global Template'!AM112),AVERAGE('Global Template'!AM112,'Global Template'!AL112))+AVERAGE(AVERAGE('Global Template'!AQ118,'Global Template'!AO118),AVERAGE('Global Template'!AO118,'Global Template'!AN118),AVERAGE('Global Template'!AN118,'Global Template'!AM118),AVERAGE('Global Template'!AM118,'Global Template'!AL118)))/SUM('Global Template'!AQ35,'Global Template'!AO35,'Global Template'!AN35,'Global Template'!AM35),"")</f>
        <v/>
      </c>
      <c r="AR21" s="236" t="str">
        <f>IFERROR((AVERAGE(AVERAGE('Global Template'!AR103,'Global Template'!AQ103),AVERAGE('Global Template'!AQ103,'Global Template'!AO103),AVERAGE('Global Template'!AO103,'Global Template'!AN103),AVERAGE('Global Template'!AN103,'Global Template'!AM103))+AVERAGE(AVERAGE('Global Template'!AR117,'Global Template'!AQ117),AVERAGE('Global Template'!AQ117,'Global Template'!AO117),AVERAGE('Global Template'!AO117,'Global Template'!AN117),AVERAGE('Global Template'!AN117,'Global Template'!AM117))+AVERAGE(AVERAGE('Global Template'!AR112,'Global Template'!AQ112),AVERAGE('Global Template'!AQ112,'Global Template'!AO112),AVERAGE('Global Template'!AO112,'Global Template'!AN112),AVERAGE('Global Template'!AN112,'Global Template'!AM112))+AVERAGE(AVERAGE('Global Template'!AR118,'Global Template'!AQ118),AVERAGE('Global Template'!AQ118,'Global Template'!AO118),AVERAGE('Global Template'!AO118,'Global Template'!AN118),AVERAGE('Global Template'!AN118,'Global Template'!AM118)))/SUM('Global Template'!AR35,'Global Template'!AQ35,'Global Template'!AO35,'Global Template'!AN35),"")</f>
        <v/>
      </c>
      <c r="AS21" s="236" t="str">
        <f>IFERROR((AVERAGE(AVERAGE('Global Template'!AS103,'Global Template'!AR103),AVERAGE('Global Template'!AR103,'Global Template'!AQ103),AVERAGE('Global Template'!AQ103,'Global Template'!AO103),AVERAGE('Global Template'!AO103,'Global Template'!AN103))+AVERAGE(AVERAGE('Global Template'!AS117,'Global Template'!AR117),AVERAGE('Global Template'!AR117,'Global Template'!AQ117),AVERAGE('Global Template'!AQ117,'Global Template'!AO117),AVERAGE('Global Template'!AO117,'Global Template'!AN117))+AVERAGE(AVERAGE('Global Template'!AS112,'Global Template'!AR112),AVERAGE('Global Template'!AR112,'Global Template'!AQ112),AVERAGE('Global Template'!AQ112,'Global Template'!AO112),AVERAGE('Global Template'!AO112,'Global Template'!AN112))+AVERAGE(AVERAGE('Global Template'!AS118,'Global Template'!AR118),AVERAGE('Global Template'!AR118,'Global Template'!AQ118),AVERAGE('Global Template'!AQ118,'Global Template'!AO118),AVERAGE('Global Template'!AO118,'Global Template'!AN118)))/SUM('Global Template'!AS35,'Global Template'!AR35,'Global Template'!AQ35,'Global Template'!AO35),"")</f>
        <v/>
      </c>
      <c r="AT21" s="236" t="str">
        <f>IFERROR((AVERAGE(AVERAGE('Global Template'!AT103,'Global Template'!AS103),AVERAGE('Global Template'!AS103,'Global Template'!AR103),AVERAGE('Global Template'!AR103,'Global Template'!AQ103),AVERAGE('Global Template'!AQ103,'Global Template'!AO103))+AVERAGE(AVERAGE('Global Template'!AT117,'Global Template'!AS117),AVERAGE('Global Template'!AS117,'Global Template'!AR117),AVERAGE('Global Template'!AR117,'Global Template'!AQ117),AVERAGE('Global Template'!AQ117,'Global Template'!AO117))+AVERAGE(AVERAGE('Global Template'!AT112,'Global Template'!AS112),AVERAGE('Global Template'!AS112,'Global Template'!AR112),AVERAGE('Global Template'!AR112,'Global Template'!AQ112),AVERAGE('Global Template'!AQ112,'Global Template'!AO112))+AVERAGE(AVERAGE('Global Template'!AT118,'Global Template'!AS118),AVERAGE('Global Template'!AS118,'Global Template'!AR118),AVERAGE('Global Template'!AR118,'Global Template'!AQ118),AVERAGE('Global Template'!AQ118,'Global Template'!AO118)))/SUM('Global Template'!AT35,'Global Template'!AS35,'Global Template'!AR35,'Global Template'!AQ35),"")</f>
        <v/>
      </c>
      <c r="AU21" s="236" t="str">
        <f>IFERROR((AVERAGE(AVERAGE('Global Template'!AU103,'Global Template'!AP103))+AVERAGE(AVERAGE('Global Template'!AU117,'Global Template'!AP117))+AVERAGE(AVERAGE('Global Template'!AU112,'Global Template'!AP112))+AVERAGE(AVERAGE('Global Template'!AU118,'Global Template'!AP118)))/'Global Template'!AU35,"")</f>
        <v/>
      </c>
      <c r="AV21" s="236" t="str">
        <f>IFERROR((AVERAGE(AVERAGE('Global Template'!AV103,'Global Template'!AT103),AVERAGE('Global Template'!AT103,'Global Template'!AS103),AVERAGE('Global Template'!AS103,'Global Template'!AR103),AVERAGE('Global Template'!AR103,'Global Template'!AQ103))+AVERAGE(AVERAGE('Global Template'!AV117,'Global Template'!AT117),AVERAGE('Global Template'!AT117,'Global Template'!AS117),AVERAGE('Global Template'!AS117,'Global Template'!AR117),AVERAGE('Global Template'!AR117,'Global Template'!AQ117))+AVERAGE(AVERAGE('Global Template'!AV112,'Global Template'!AT112),AVERAGE('Global Template'!AT112,'Global Template'!AS112),AVERAGE('Global Template'!AS112,'Global Template'!AR112),AVERAGE('Global Template'!AR112,'Global Template'!AQ112))+AVERAGE(AVERAGE('Global Template'!AV118,'Global Template'!AT118),AVERAGE('Global Template'!AT118,'Global Template'!AS118),AVERAGE('Global Template'!AS118,'Global Template'!AR118),AVERAGE('Global Template'!AR118,'Global Template'!AQ118)))/SUM('Global Template'!AV35,'Global Template'!AT35,'Global Template'!AS35,'Global Template'!AR35),"")</f>
        <v/>
      </c>
      <c r="AW21" s="236" t="str">
        <f>IFERROR((AVERAGE(AVERAGE('Global Template'!AW103,'Global Template'!AV103),AVERAGE('Global Template'!AV103,'Global Template'!AT103),AVERAGE('Global Template'!AT103,'Global Template'!AS103),AVERAGE('Global Template'!AS103,'Global Template'!AR103))+AVERAGE(AVERAGE('Global Template'!AW117,'Global Template'!AV117),AVERAGE('Global Template'!AV117,'Global Template'!AT117),AVERAGE('Global Template'!AT117,'Global Template'!AS117),AVERAGE('Global Template'!AS117,'Global Template'!AR117))+AVERAGE(AVERAGE('Global Template'!AW112,'Global Template'!AV112),AVERAGE('Global Template'!AV112,'Global Template'!AT112),AVERAGE('Global Template'!AT112,'Global Template'!AS112),AVERAGE('Global Template'!AS112,'Global Template'!AR112))+AVERAGE(AVERAGE('Global Template'!AW118,'Global Template'!AV118),AVERAGE('Global Template'!AV118,'Global Template'!AT118),AVERAGE('Global Template'!AT118,'Global Template'!AS118),AVERAGE('Global Template'!AS118,'Global Template'!AR118)))/SUM('Global Template'!AW35,'Global Template'!AV35,'Global Template'!AT35,'Global Template'!AS35),"")</f>
        <v/>
      </c>
      <c r="AX21" s="236" t="str">
        <f>IFERROR((AVERAGE(AVERAGE('Global Template'!AX103,'Global Template'!AW103),AVERAGE('Global Template'!AW103,'Global Template'!AV103),AVERAGE('Global Template'!AV103,'Global Template'!AT103),AVERAGE('Global Template'!AT103,'Global Template'!AS103))+AVERAGE(AVERAGE('Global Template'!AX117,'Global Template'!AW117),AVERAGE('Global Template'!AW117,'Global Template'!AV117),AVERAGE('Global Template'!AV117,'Global Template'!AT117),AVERAGE('Global Template'!AT117,'Global Template'!AS117))+AVERAGE(AVERAGE('Global Template'!AX112,'Global Template'!AW112),AVERAGE('Global Template'!AW112,'Global Template'!AV112),AVERAGE('Global Template'!AV112,'Global Template'!AT112),AVERAGE('Global Template'!AT112,'Global Template'!AS112))+AVERAGE(AVERAGE('Global Template'!AX118,'Global Template'!AW118),AVERAGE('Global Template'!AW118,'Global Template'!AV118),AVERAGE('Global Template'!AV118,'Global Template'!AT118),AVERAGE('Global Template'!AT118,'Global Template'!AS118)))/SUM('Global Template'!AX35,'Global Template'!AW35,'Global Template'!AV35,'Global Template'!AT35),"")</f>
        <v/>
      </c>
      <c r="AY21" s="236" t="str">
        <f>IFERROR((AVERAGE(AVERAGE('Global Template'!AY103,'Global Template'!AX103),AVERAGE('Global Template'!AX103,'Global Template'!AW103),AVERAGE('Global Template'!AW103,'Global Template'!AV103),AVERAGE('Global Template'!AV103,'Global Template'!AT103))+AVERAGE(AVERAGE('Global Template'!AY117,'Global Template'!AX117),AVERAGE('Global Template'!AX117,'Global Template'!AW117),AVERAGE('Global Template'!AW117,'Global Template'!AV117),AVERAGE('Global Template'!AV117,'Global Template'!AT117))+AVERAGE(AVERAGE('Global Template'!AY112,'Global Template'!AX112),AVERAGE('Global Template'!AX112,'Global Template'!AW112),AVERAGE('Global Template'!AW112,'Global Template'!AV112),AVERAGE('Global Template'!AV112,'Global Template'!AT112))+AVERAGE(AVERAGE('Global Template'!AY118,'Global Template'!AX118),AVERAGE('Global Template'!AX118,'Global Template'!AW118),AVERAGE('Global Template'!AW118,'Global Template'!AV118),AVERAGE('Global Template'!AV118,'Global Template'!AT118)))/SUM('Global Template'!AY35,'Global Template'!AX35,'Global Template'!AW35,'Global Template'!AV35),"")</f>
        <v/>
      </c>
      <c r="AZ21" s="236" t="str">
        <f>IFERROR((AVERAGE(AVERAGE('Global Template'!AZ103,'Global Template'!AU103))+AVERAGE(AVERAGE('Global Template'!AZ117,'Global Template'!AU117))+AVERAGE(AVERAGE('Global Template'!AZ112,'Global Template'!AU112))+AVERAGE(AVERAGE('Global Template'!AZ118,'Global Template'!AU118)))/'Global Template'!AZ35,"")</f>
        <v/>
      </c>
      <c r="BA21" s="218"/>
      <c r="BB21" s="218"/>
      <c r="BC21" s="218"/>
      <c r="BD21" s="218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235"/>
      <c r="BV21" s="235"/>
    </row>
    <row r="22" spans="1:74" ht="15" customHeight="1">
      <c r="A22" s="13">
        <v>12</v>
      </c>
      <c r="B22" s="13">
        <v>5</v>
      </c>
      <c r="C22" s="13"/>
      <c r="D22" s="13" t="s">
        <v>2828</v>
      </c>
      <c r="E22" s="13">
        <v>1</v>
      </c>
      <c r="F22" s="13">
        <v>4</v>
      </c>
      <c r="G22" s="13"/>
      <c r="H22" s="13"/>
      <c r="I22" s="13"/>
      <c r="J22" s="13"/>
      <c r="K22" s="13"/>
      <c r="L22" s="13"/>
      <c r="M22" s="13"/>
      <c r="N22" s="13"/>
      <c r="O22" s="13" t="s">
        <v>2829</v>
      </c>
      <c r="P22" s="13"/>
      <c r="Q22" s="13"/>
      <c r="R22" s="13"/>
      <c r="S22" s="13"/>
      <c r="T22" s="13"/>
      <c r="U22" s="13"/>
      <c r="V22" s="13" t="s">
        <v>2800</v>
      </c>
      <c r="W22" s="13" t="s">
        <v>387</v>
      </c>
      <c r="X22" s="13"/>
      <c r="Y22" s="13"/>
      <c r="Z22" s="13" t="s">
        <v>388</v>
      </c>
      <c r="AA22" s="13" t="s">
        <v>2830</v>
      </c>
      <c r="AB22" s="235">
        <f>IFERROR(('Global Template'!AB44+'Global Template'!AB36)/'Global Template'!AB36,"")</f>
        <v>35.080487804878047</v>
      </c>
      <c r="AC22" s="235">
        <f>IFERROR(('Global Template'!AC44+'Global Template'!AC36)/'Global Template'!AC36,"")</f>
        <v>9.9635316698656435</v>
      </c>
      <c r="AD22" s="235">
        <f>IFERROR(('Global Template'!AD44+'Global Template'!AD36)/'Global Template'!AD36,"")</f>
        <v>7.8578869047619051</v>
      </c>
      <c r="AE22" s="235">
        <f>IFERROR(('Global Template'!AE44+'Global Template'!AE36)/'Global Template'!AE36,"")</f>
        <v>10.402105263157894</v>
      </c>
      <c r="AF22" s="235">
        <f>IFERROR(('Global Template'!AF44+'Global Template'!AF36)/'Global Template'!AF36,"")</f>
        <v>12.754909090909091</v>
      </c>
      <c r="AG22" s="236">
        <f>IFERROR(('Global Template'!AG44+'Global Template'!AG36)/'Global Template'!AG36,"")</f>
        <v>69.379454926624732</v>
      </c>
      <c r="AH22" s="236">
        <f>IFERROR(('Global Template'!AH44+'Global Template'!AH36)/'Global Template'!AH36,"")</f>
        <v>51.599173553719005</v>
      </c>
      <c r="AI22" s="236">
        <f>IFERROR(('Global Template'!AI44+'Global Template'!AI36)/'Global Template'!AI36,"")</f>
        <v>35.757894736842104</v>
      </c>
      <c r="AJ22" s="236">
        <f>IFERROR(('Global Template'!AJ44+'Global Template'!AJ36)/'Global Template'!AJ36,"")</f>
        <v>16.394117647058824</v>
      </c>
      <c r="AK22" s="236">
        <f>IFERROR(('Global Template'!AK44+'Global Template'!AK36)/'Global Template'!AK36,"")</f>
        <v>42.864337101747175</v>
      </c>
      <c r="AL22" s="236">
        <f>IFERROR(('Global Template'!AL44+'Global Template'!AL36)/'Global Template'!AL36,"")</f>
        <v>18.094249201277954</v>
      </c>
      <c r="AM22" s="236">
        <f>IFERROR(('Global Template'!AM44+'Global Template'!AM36)/'Global Template'!AM36,"")</f>
        <v>15.467065868263473</v>
      </c>
      <c r="AN22" s="236">
        <f>IFERROR(('Global Template'!AN44+'Global Template'!AN36)/'Global Template'!AN36,"")</f>
        <v>34.972895863052784</v>
      </c>
      <c r="AO22" s="236">
        <f>IFERROR(('Global Template'!AO44+'Global Template'!AO36)/'Global Template'!AO36,"")</f>
        <v>24.44526627218935</v>
      </c>
      <c r="AP22" s="236">
        <f>IFERROR(('Global Template'!AP44+'Global Template'!AP36)/'Global Template'!AP36,"")</f>
        <v>23.474354174466491</v>
      </c>
      <c r="AQ22" s="236">
        <f>IFERROR(('Global Template'!AQ44+'Global Template'!AQ36)/'Global Template'!AQ36,"")</f>
        <v>26.09</v>
      </c>
      <c r="AR22" s="236">
        <f>IFERROR(('Global Template'!AR44+'Global Template'!AR36)/'Global Template'!AR36,"")</f>
        <v>29.124497991967871</v>
      </c>
      <c r="AS22" s="236">
        <f>IFERROR(('Global Template'!AS44+'Global Template'!AS36)/'Global Template'!AS36,"")</f>
        <v>58.40165876777251</v>
      </c>
      <c r="AT22" s="236">
        <f>IFERROR(('Global Template'!AT44+'Global Template'!AT36)/'Global Template'!AT36,"")</f>
        <v>10.25531914893617</v>
      </c>
      <c r="AU22" s="236">
        <f>IFERROR(('Global Template'!AU44+'Global Template'!AU36)/'Global Template'!AU36,"")</f>
        <v>29.155636567582725</v>
      </c>
      <c r="AV22" s="236">
        <f>IFERROR(('Global Template'!AV44+'Global Template'!AV36)/'Global Template'!AV36,"")</f>
        <v>12.516900247320692</v>
      </c>
      <c r="AW22" s="236">
        <f>IFERROR(('Global Template'!AW44+'Global Template'!AW36)/'Global Template'!AW36,"")</f>
        <v>13.883582089552238</v>
      </c>
      <c r="AX22" s="236">
        <f>IFERROR(('Global Template'!AX44+'Global Template'!AX36)/'Global Template'!AX36,"")</f>
        <v>29.044227886056973</v>
      </c>
      <c r="AY22" s="236" t="str">
        <f>IFERROR(('Global Template'!AY44+'Global Template'!AY36)/'Global Template'!AY36,"")</f>
        <v/>
      </c>
      <c r="AZ22" s="236">
        <f>IFERROR(('Global Template'!AZ44+'Global Template'!AZ36)/'Global Template'!AZ36,"")</f>
        <v>19.539691714836223</v>
      </c>
      <c r="BA22" s="218"/>
      <c r="BB22" s="218"/>
      <c r="BC22" s="218"/>
      <c r="BD22" s="218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235"/>
      <c r="BV22" s="235"/>
    </row>
    <row r="23" spans="1:74" ht="15" customHeight="1">
      <c r="A23" s="10">
        <v>13</v>
      </c>
      <c r="B23" s="10"/>
      <c r="C23" s="10"/>
      <c r="D23" s="10"/>
      <c r="E23" s="10"/>
      <c r="F23" s="10">
        <v>4</v>
      </c>
      <c r="G23" s="10"/>
      <c r="H23" s="10"/>
      <c r="I23" s="10"/>
      <c r="J23" s="10"/>
      <c r="K23" s="10"/>
      <c r="L23" s="10"/>
      <c r="M23" s="10"/>
      <c r="N23" s="10"/>
      <c r="O23" s="10" t="s">
        <v>2831</v>
      </c>
      <c r="P23" s="10"/>
      <c r="Q23" s="10"/>
      <c r="R23" s="10"/>
      <c r="S23" s="10"/>
      <c r="T23" s="10"/>
      <c r="U23" s="10"/>
      <c r="V23" s="10" t="s">
        <v>149</v>
      </c>
      <c r="W23" s="10"/>
      <c r="X23" s="10"/>
      <c r="Y23" s="10"/>
      <c r="Z23" s="10"/>
      <c r="AA23" s="10" t="s">
        <v>2832</v>
      </c>
      <c r="AB23" s="11"/>
      <c r="AC23" s="11"/>
      <c r="AD23" s="11"/>
      <c r="AE23" s="11"/>
      <c r="AF23" s="11"/>
      <c r="BA23" s="12"/>
      <c r="BB23" s="12"/>
      <c r="BC23" s="12"/>
      <c r="BD23" s="12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1"/>
      <c r="BV23" s="11"/>
    </row>
    <row r="24" spans="1:74" ht="15" customHeight="1">
      <c r="A24" s="13">
        <v>14</v>
      </c>
      <c r="B24" s="13">
        <v>13</v>
      </c>
      <c r="C24" s="13"/>
      <c r="D24" s="13" t="s">
        <v>2833</v>
      </c>
      <c r="E24" s="13">
        <v>2</v>
      </c>
      <c r="F24" s="13">
        <v>4</v>
      </c>
      <c r="G24" s="13"/>
      <c r="H24" s="13"/>
      <c r="I24" s="13"/>
      <c r="J24" s="13"/>
      <c r="K24" s="13"/>
      <c r="L24" s="13"/>
      <c r="M24" s="13"/>
      <c r="N24" s="13"/>
      <c r="O24" s="13" t="s">
        <v>2834</v>
      </c>
      <c r="P24" s="13"/>
      <c r="Q24" s="13"/>
      <c r="R24" s="13"/>
      <c r="S24" s="13"/>
      <c r="T24" s="13"/>
      <c r="U24" s="13"/>
      <c r="V24" s="13" t="s">
        <v>2800</v>
      </c>
      <c r="W24" s="13" t="s">
        <v>387</v>
      </c>
      <c r="X24" s="13"/>
      <c r="Y24" s="13"/>
      <c r="Z24" s="13" t="s">
        <v>388</v>
      </c>
      <c r="AA24" s="13" t="s">
        <v>2835</v>
      </c>
      <c r="AB24" s="235"/>
      <c r="AC24" s="235"/>
      <c r="AD24" s="235"/>
      <c r="AE24" s="235"/>
      <c r="AF24" s="235"/>
      <c r="AG24" s="236" t="str">
        <f>IFERROR(SUM('Global Template'!AG18,'Global Template'!AE18,'Global Template'!AD18,'Global Template'!AC18)/AVERAGE(AVERAGE('Global Template'!AG69,'Global Template'!AE69),AVERAGE('Global Template'!AE69,'Global Template'!AD69),AVERAGE('Global Template'!AD69,'Global Template'!AC69),AVERAGE('Global Template'!AC69,'Global Template'!AB69)),"")</f>
        <v/>
      </c>
      <c r="AH24" s="236" t="str">
        <f>IFERROR(SUM('Global Template'!AH18,'Global Template'!AG18,'Global Template'!AE18,'Global Template'!AD18)/AVERAGE(AVERAGE('Global Template'!AH69,'Global Template'!AG69),AVERAGE('Global Template'!AG69,'Global Template'!AE69),AVERAGE('Global Template'!AE69,'Global Template'!AD69),AVERAGE('Global Template'!AD69,'Global Template'!AC69)),"")</f>
        <v/>
      </c>
      <c r="AI24" s="236" t="str">
        <f>IFERROR(SUM('Global Template'!AI18,'Global Template'!AH18,'Global Template'!AG18,'Global Template'!AE18)/AVERAGE(AVERAGE('Global Template'!AI69,'Global Template'!AH69),AVERAGE('Global Template'!AH69,'Global Template'!AG69),AVERAGE('Global Template'!AG69,'Global Template'!AE69),AVERAGE('Global Template'!AE69,'Global Template'!AD69)),"")</f>
        <v/>
      </c>
      <c r="AJ24" s="236" t="str">
        <f>IFERROR(SUM('Global Template'!AJ18,'Global Template'!AI18,'Global Template'!AH18,'Global Template'!AG18)/AVERAGE(AVERAGE('Global Template'!AJ69,'Global Template'!AI69),AVERAGE('Global Template'!AI69,'Global Template'!AH69),AVERAGE('Global Template'!AH69,'Global Template'!AG69),AVERAGE('Global Template'!AG69,'Global Template'!AE69)),"")</f>
        <v/>
      </c>
      <c r="AK24" s="236" t="str">
        <f>IFERROR('Global Template'!AK18/AVERAGE(AVERAGE('Global Template'!AK69,'Global Template'!AF69)),"")</f>
        <v/>
      </c>
      <c r="AL24" s="236" t="str">
        <f>IFERROR(SUM('Global Template'!AL18,'Global Template'!AJ18,'Global Template'!AI18,'Global Template'!AH18)/AVERAGE(AVERAGE('Global Template'!AL69,'Global Template'!AJ69),AVERAGE('Global Template'!AJ69,'Global Template'!AI69),AVERAGE('Global Template'!AI69,'Global Template'!AH69),AVERAGE('Global Template'!AH69,'Global Template'!AG69)),"")</f>
        <v/>
      </c>
      <c r="AM24" s="236" t="str">
        <f>IFERROR(SUM('Global Template'!AM18,'Global Template'!AL18,'Global Template'!AJ18,'Global Template'!AI18)/AVERAGE(AVERAGE('Global Template'!AM69,'Global Template'!AL69),AVERAGE('Global Template'!AL69,'Global Template'!AJ69),AVERAGE('Global Template'!AJ69,'Global Template'!AI69),AVERAGE('Global Template'!AI69,'Global Template'!AH69)),"")</f>
        <v/>
      </c>
      <c r="AN24" s="236" t="str">
        <f>IFERROR(SUM('Global Template'!AN18,'Global Template'!AM18,'Global Template'!AL18,'Global Template'!AJ18)/AVERAGE(AVERAGE('Global Template'!AN69,'Global Template'!AM69),AVERAGE('Global Template'!AM69,'Global Template'!AL69),AVERAGE('Global Template'!AL69,'Global Template'!AJ69),AVERAGE('Global Template'!AJ69,'Global Template'!AI69)),"")</f>
        <v/>
      </c>
      <c r="AO24" s="236" t="str">
        <f>IFERROR(SUM('Global Template'!AO18,'Global Template'!AN18,'Global Template'!AM18,'Global Template'!AL18)/AVERAGE(AVERAGE('Global Template'!AO69,'Global Template'!AN69),AVERAGE('Global Template'!AN69,'Global Template'!AM69),AVERAGE('Global Template'!AM69,'Global Template'!AL69),AVERAGE('Global Template'!AL69,'Global Template'!AJ69)),"")</f>
        <v/>
      </c>
      <c r="AP24" s="236" t="str">
        <f>IFERROR('Global Template'!AP18/AVERAGE(AVERAGE('Global Template'!AP69,'Global Template'!AK69)),"")</f>
        <v/>
      </c>
      <c r="AQ24" s="236" t="str">
        <f>IFERROR(SUM('Global Template'!AQ18,'Global Template'!AO18,'Global Template'!AN18,'Global Template'!AM18)/AVERAGE(AVERAGE('Global Template'!AQ69,'Global Template'!AO69),AVERAGE('Global Template'!AO69,'Global Template'!AN69),AVERAGE('Global Template'!AN69,'Global Template'!AM69),AVERAGE('Global Template'!AM69,'Global Template'!AL69)),"")</f>
        <v/>
      </c>
      <c r="AR24" s="236" t="str">
        <f>IFERROR(SUM('Global Template'!AR18,'Global Template'!AQ18,'Global Template'!AO18,'Global Template'!AN18)/AVERAGE(AVERAGE('Global Template'!AR69,'Global Template'!AQ69),AVERAGE('Global Template'!AQ69,'Global Template'!AO69),AVERAGE('Global Template'!AO69,'Global Template'!AN69),AVERAGE('Global Template'!AN69,'Global Template'!AM69)),"")</f>
        <v/>
      </c>
      <c r="AS24" s="236" t="str">
        <f>IFERROR(SUM('Global Template'!AS18,'Global Template'!AR18,'Global Template'!AQ18,'Global Template'!AO18)/AVERAGE(AVERAGE('Global Template'!AS69,'Global Template'!AR69),AVERAGE('Global Template'!AR69,'Global Template'!AQ69),AVERAGE('Global Template'!AQ69,'Global Template'!AO69),AVERAGE('Global Template'!AO69,'Global Template'!AN69)),"")</f>
        <v/>
      </c>
      <c r="AT24" s="236" t="str">
        <f>IFERROR(SUM('Global Template'!AT18,'Global Template'!AS18,'Global Template'!AR18,'Global Template'!AQ18)/AVERAGE(AVERAGE('Global Template'!AT69,'Global Template'!AS69),AVERAGE('Global Template'!AS69,'Global Template'!AR69),AVERAGE('Global Template'!AR69,'Global Template'!AQ69),AVERAGE('Global Template'!AQ69,'Global Template'!AO69)),"")</f>
        <v/>
      </c>
      <c r="AU24" s="236" t="str">
        <f>IFERROR('Global Template'!AU18/AVERAGE(AVERAGE('Global Template'!AU69,'Global Template'!AP69)),"")</f>
        <v/>
      </c>
      <c r="AV24" s="236" t="str">
        <f>IFERROR(SUM('Global Template'!AV18,'Global Template'!AT18,'Global Template'!AS18,'Global Template'!AR18)/AVERAGE(AVERAGE('Global Template'!AV69,'Global Template'!AT69),AVERAGE('Global Template'!AT69,'Global Template'!AS69),AVERAGE('Global Template'!AS69,'Global Template'!AR69),AVERAGE('Global Template'!AR69,'Global Template'!AQ69)),"")</f>
        <v/>
      </c>
      <c r="AW24" s="236" t="str">
        <f>IFERROR(SUM('Global Template'!AW18,'Global Template'!AV18,'Global Template'!AT18,'Global Template'!AS18)/AVERAGE(AVERAGE('Global Template'!AW69,'Global Template'!AV69),AVERAGE('Global Template'!AV69,'Global Template'!AT69),AVERAGE('Global Template'!AT69,'Global Template'!AS69),AVERAGE('Global Template'!AS69,'Global Template'!AR69)),"")</f>
        <v/>
      </c>
      <c r="AX24" s="236" t="str">
        <f>IFERROR(SUM('Global Template'!AX18,'Global Template'!AW18,'Global Template'!AV18,'Global Template'!AT18)/AVERAGE(AVERAGE('Global Template'!AX69,'Global Template'!AW69),AVERAGE('Global Template'!AW69,'Global Template'!AV69),AVERAGE('Global Template'!AV69,'Global Template'!AT69),AVERAGE('Global Template'!AT69,'Global Template'!AS69)),"")</f>
        <v/>
      </c>
      <c r="AY24" s="236" t="str">
        <f>IFERROR(SUM('Global Template'!AY18,'Global Template'!AX18,'Global Template'!AW18,'Global Template'!AV18)/AVERAGE(AVERAGE('Global Template'!AY69,'Global Template'!AX69),AVERAGE('Global Template'!AX69,'Global Template'!AW69),AVERAGE('Global Template'!AW69,'Global Template'!AV69),AVERAGE('Global Template'!AV69,'Global Template'!AT69)),"")</f>
        <v/>
      </c>
      <c r="AZ24" s="236" t="str">
        <f>IFERROR('Global Template'!AZ18/AVERAGE(AVERAGE('Global Template'!AZ69,'Global Template'!AU69)),"")</f>
        <v/>
      </c>
      <c r="BA24" s="218"/>
      <c r="BB24" s="218"/>
      <c r="BC24" s="218"/>
      <c r="BD24" s="218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235"/>
      <c r="BV24" s="235"/>
    </row>
    <row r="25" spans="1:74" ht="15" customHeight="1">
      <c r="A25" s="13">
        <v>15</v>
      </c>
      <c r="B25" s="13">
        <v>13</v>
      </c>
      <c r="C25" s="13"/>
      <c r="D25" s="13" t="s">
        <v>2836</v>
      </c>
      <c r="E25" s="13">
        <v>2</v>
      </c>
      <c r="F25" s="13">
        <v>4</v>
      </c>
      <c r="G25" s="13"/>
      <c r="H25" s="13"/>
      <c r="I25" s="13"/>
      <c r="J25" s="13"/>
      <c r="K25" s="13"/>
      <c r="L25" s="13"/>
      <c r="M25" s="13"/>
      <c r="N25" s="13"/>
      <c r="O25" s="13" t="s">
        <v>2837</v>
      </c>
      <c r="P25" s="13"/>
      <c r="Q25" s="13"/>
      <c r="R25" s="13"/>
      <c r="S25" s="13"/>
      <c r="T25" s="13"/>
      <c r="U25" s="13"/>
      <c r="V25" s="13" t="s">
        <v>2800</v>
      </c>
      <c r="W25" s="13" t="s">
        <v>387</v>
      </c>
      <c r="X25" s="13"/>
      <c r="Y25" s="13"/>
      <c r="Z25" s="13" t="s">
        <v>388</v>
      </c>
      <c r="AA25" s="13" t="s">
        <v>2838</v>
      </c>
      <c r="AB25" s="235"/>
      <c r="AC25" s="235"/>
      <c r="AD25" s="235"/>
      <c r="AE25" s="235"/>
      <c r="AF25" s="235"/>
      <c r="AG25" s="236" t="str">
        <f>IFERROR(SUM('Global Template'!AG15,'Global Template'!AE15,'Global Template'!AD15,'Global Template'!AC15)/AVERAGE(AVERAGE('Global Template'!AG68,'Global Template'!AE68),AVERAGE('Global Template'!AE68,'Global Template'!AD68),AVERAGE('Global Template'!AD68,'Global Template'!AC68),AVERAGE('Global Template'!AC68,'Global Template'!AB68)),"")</f>
        <v/>
      </c>
      <c r="AH25" s="236" t="str">
        <f>IFERROR(SUM('Global Template'!AH15,'Global Template'!AG15,'Global Template'!AE15,'Global Template'!AD15)/AVERAGE(AVERAGE('Global Template'!AH68,'Global Template'!AG68),AVERAGE('Global Template'!AG68,'Global Template'!AE68),AVERAGE('Global Template'!AE68,'Global Template'!AD68),AVERAGE('Global Template'!AD68,'Global Template'!AC68)),"")</f>
        <v/>
      </c>
      <c r="AI25" s="236" t="str">
        <f>IFERROR(SUM('Global Template'!AI15,'Global Template'!AH15,'Global Template'!AG15,'Global Template'!AE15)/AVERAGE(AVERAGE('Global Template'!AI68,'Global Template'!AH68),AVERAGE('Global Template'!AH68,'Global Template'!AG68),AVERAGE('Global Template'!AG68,'Global Template'!AE68),AVERAGE('Global Template'!AE68,'Global Template'!AD68)),"")</f>
        <v/>
      </c>
      <c r="AJ25" s="236" t="str">
        <f>IFERROR(SUM('Global Template'!AJ15,'Global Template'!AI15,'Global Template'!AH15,'Global Template'!AG15)/AVERAGE(AVERAGE('Global Template'!AJ68,'Global Template'!AI68),AVERAGE('Global Template'!AI68,'Global Template'!AH68),AVERAGE('Global Template'!AH68,'Global Template'!AG68),AVERAGE('Global Template'!AG68,'Global Template'!AE68)),"")</f>
        <v/>
      </c>
      <c r="AK25" s="236" t="str">
        <f>IFERROR('Global Template'!AK15/AVERAGE(AVERAGE('Global Template'!AK68,'Global Template'!AF68)),"")</f>
        <v/>
      </c>
      <c r="AL25" s="236" t="str">
        <f>IFERROR(SUM('Global Template'!AL15,'Global Template'!AJ15,'Global Template'!AI15,'Global Template'!AH15)/AVERAGE(AVERAGE('Global Template'!AL68,'Global Template'!AJ68),AVERAGE('Global Template'!AJ68,'Global Template'!AI68),AVERAGE('Global Template'!AI68,'Global Template'!AH68),AVERAGE('Global Template'!AH68,'Global Template'!AG68)),"")</f>
        <v/>
      </c>
      <c r="AM25" s="236" t="str">
        <f>IFERROR(SUM('Global Template'!AM15,'Global Template'!AL15,'Global Template'!AJ15,'Global Template'!AI15)/AVERAGE(AVERAGE('Global Template'!AM68,'Global Template'!AL68),AVERAGE('Global Template'!AL68,'Global Template'!AJ68),AVERAGE('Global Template'!AJ68,'Global Template'!AI68),AVERAGE('Global Template'!AI68,'Global Template'!AH68)),"")</f>
        <v/>
      </c>
      <c r="AN25" s="236" t="str">
        <f>IFERROR(SUM('Global Template'!AN15,'Global Template'!AM15,'Global Template'!AL15,'Global Template'!AJ15)/AVERAGE(AVERAGE('Global Template'!AN68,'Global Template'!AM68),AVERAGE('Global Template'!AM68,'Global Template'!AL68),AVERAGE('Global Template'!AL68,'Global Template'!AJ68),AVERAGE('Global Template'!AJ68,'Global Template'!AI68)),"")</f>
        <v/>
      </c>
      <c r="AO25" s="236" t="str">
        <f>IFERROR(SUM('Global Template'!AO15,'Global Template'!AN15,'Global Template'!AM15,'Global Template'!AL15)/AVERAGE(AVERAGE('Global Template'!AO68,'Global Template'!AN68),AVERAGE('Global Template'!AN68,'Global Template'!AM68),AVERAGE('Global Template'!AM68,'Global Template'!AL68),AVERAGE('Global Template'!AL68,'Global Template'!AJ68)),"")</f>
        <v/>
      </c>
      <c r="AP25" s="236" t="str">
        <f>IFERROR('Global Template'!AP15/AVERAGE(AVERAGE('Global Template'!AP68,'Global Template'!AK68)),"")</f>
        <v/>
      </c>
      <c r="AQ25" s="236" t="str">
        <f>IFERROR(SUM('Global Template'!AQ15,'Global Template'!AO15,'Global Template'!AN15,'Global Template'!AM15)/AVERAGE(AVERAGE('Global Template'!AQ68,'Global Template'!AO68),AVERAGE('Global Template'!AO68,'Global Template'!AN68),AVERAGE('Global Template'!AN68,'Global Template'!AM68),AVERAGE('Global Template'!AM68,'Global Template'!AL68)),"")</f>
        <v/>
      </c>
      <c r="AR25" s="236" t="str">
        <f>IFERROR(SUM('Global Template'!AR15,'Global Template'!AQ15,'Global Template'!AO15,'Global Template'!AN15)/AVERAGE(AVERAGE('Global Template'!AR68,'Global Template'!AQ68),AVERAGE('Global Template'!AQ68,'Global Template'!AO68),AVERAGE('Global Template'!AO68,'Global Template'!AN68),AVERAGE('Global Template'!AN68,'Global Template'!AM68)),"")</f>
        <v/>
      </c>
      <c r="AS25" s="236" t="str">
        <f>IFERROR(SUM('Global Template'!AS15,'Global Template'!AR15,'Global Template'!AQ15,'Global Template'!AO15)/AVERAGE(AVERAGE('Global Template'!AS68,'Global Template'!AR68),AVERAGE('Global Template'!AR68,'Global Template'!AQ68),AVERAGE('Global Template'!AQ68,'Global Template'!AO68),AVERAGE('Global Template'!AO68,'Global Template'!AN68)),"")</f>
        <v/>
      </c>
      <c r="AT25" s="236" t="str">
        <f>IFERROR(SUM('Global Template'!AT15,'Global Template'!AS15,'Global Template'!AR15,'Global Template'!AQ15)/AVERAGE(AVERAGE('Global Template'!AT68,'Global Template'!AS68),AVERAGE('Global Template'!AS68,'Global Template'!AR68),AVERAGE('Global Template'!AR68,'Global Template'!AQ68),AVERAGE('Global Template'!AQ68,'Global Template'!AO68)),"")</f>
        <v/>
      </c>
      <c r="AU25" s="236" t="str">
        <f>IFERROR('Global Template'!AU15/AVERAGE(AVERAGE('Global Template'!AU68,'Global Template'!AP68)),"")</f>
        <v/>
      </c>
      <c r="AV25" s="236" t="str">
        <f>IFERROR(SUM('Global Template'!AV15,'Global Template'!AT15,'Global Template'!AS15,'Global Template'!AR15)/AVERAGE(AVERAGE('Global Template'!AV68,'Global Template'!AT68),AVERAGE('Global Template'!AT68,'Global Template'!AS68),AVERAGE('Global Template'!AS68,'Global Template'!AR68),AVERAGE('Global Template'!AR68,'Global Template'!AQ68)),"")</f>
        <v/>
      </c>
      <c r="AW25" s="236" t="str">
        <f>IFERROR(SUM('Global Template'!AW15,'Global Template'!AV15,'Global Template'!AT15,'Global Template'!AS15)/AVERAGE(AVERAGE('Global Template'!AW68,'Global Template'!AV68),AVERAGE('Global Template'!AV68,'Global Template'!AT68),AVERAGE('Global Template'!AT68,'Global Template'!AS68),AVERAGE('Global Template'!AS68,'Global Template'!AR68)),"")</f>
        <v/>
      </c>
      <c r="AX25" s="236" t="str">
        <f>IFERROR(SUM('Global Template'!AX15,'Global Template'!AW15,'Global Template'!AV15,'Global Template'!AT15)/AVERAGE(AVERAGE('Global Template'!AX68,'Global Template'!AW68),AVERAGE('Global Template'!AW68,'Global Template'!AV68),AVERAGE('Global Template'!AV68,'Global Template'!AT68),AVERAGE('Global Template'!AT68,'Global Template'!AS68)),"")</f>
        <v/>
      </c>
      <c r="AY25" s="236" t="str">
        <f>IFERROR(SUM('Global Template'!AY15,'Global Template'!AX15,'Global Template'!AW15,'Global Template'!AV15)/AVERAGE(AVERAGE('Global Template'!AY68,'Global Template'!AX68),AVERAGE('Global Template'!AX68,'Global Template'!AW68),AVERAGE('Global Template'!AW68,'Global Template'!AV68),AVERAGE('Global Template'!AV68,'Global Template'!AT68)),"")</f>
        <v/>
      </c>
      <c r="AZ25" s="236" t="str">
        <f>IFERROR('Global Template'!AZ15/AVERAGE(AVERAGE('Global Template'!AZ68,'Global Template'!AU68)),"")</f>
        <v/>
      </c>
      <c r="BA25" s="218"/>
      <c r="BB25" s="218"/>
      <c r="BC25" s="218"/>
      <c r="BD25" s="218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235"/>
      <c r="BV25" s="235"/>
    </row>
    <row r="26" spans="1:74" ht="15" customHeight="1">
      <c r="A26" s="13">
        <v>16</v>
      </c>
      <c r="B26" s="13">
        <v>13</v>
      </c>
      <c r="C26" s="13"/>
      <c r="D26" s="13" t="s">
        <v>2839</v>
      </c>
      <c r="E26" s="13">
        <v>2</v>
      </c>
      <c r="F26" s="13">
        <v>4</v>
      </c>
      <c r="G26" s="13"/>
      <c r="H26" s="13"/>
      <c r="I26" s="13"/>
      <c r="J26" s="13"/>
      <c r="K26" s="13"/>
      <c r="L26" s="13"/>
      <c r="M26" s="13"/>
      <c r="N26" s="13"/>
      <c r="O26" s="13" t="s">
        <v>2840</v>
      </c>
      <c r="P26" s="13"/>
      <c r="Q26" s="13"/>
      <c r="R26" s="13"/>
      <c r="S26" s="13"/>
      <c r="T26" s="13"/>
      <c r="U26" s="13"/>
      <c r="V26" s="13" t="s">
        <v>2800</v>
      </c>
      <c r="W26" s="13" t="s">
        <v>387</v>
      </c>
      <c r="X26" s="13"/>
      <c r="Y26" s="13"/>
      <c r="Z26" s="13" t="s">
        <v>388</v>
      </c>
      <c r="AA26" s="13" t="s">
        <v>2841</v>
      </c>
      <c r="AB26" s="235"/>
      <c r="AC26" s="235"/>
      <c r="AD26" s="235"/>
      <c r="AE26" s="235"/>
      <c r="AF26" s="235"/>
      <c r="AG26" s="236">
        <f>IFERROR(SUM('Global Template'!AG18,'Global Template'!AE18,'Global Template'!AD18,'Global Template'!AC18)/AVERAGE(AVERAGE('Global Template'!AG100,'Global Template'!AE100),AVERAGE('Global Template'!AE100,'Global Template'!AD100),AVERAGE('Global Template'!AD100,'Global Template'!AC100),AVERAGE('Global Template'!AC100,'Global Template'!AB100)),"")</f>
        <v>3.0407002862240247</v>
      </c>
      <c r="AH26" s="236">
        <f>IFERROR(SUM('Global Template'!AH18,'Global Template'!AG18,'Global Template'!AE18,'Global Template'!AD18)/AVERAGE(AVERAGE('Global Template'!AH100,'Global Template'!AG100),AVERAGE('Global Template'!AG100,'Global Template'!AE100),AVERAGE('Global Template'!AE100,'Global Template'!AD100),AVERAGE('Global Template'!AD100,'Global Template'!AC100)),"")</f>
        <v>3.0430343703036682</v>
      </c>
      <c r="AI26" s="236">
        <f>IFERROR(SUM('Global Template'!AI18,'Global Template'!AH18,'Global Template'!AG18,'Global Template'!AE18)/AVERAGE(AVERAGE('Global Template'!AI100,'Global Template'!AH100),AVERAGE('Global Template'!AH100,'Global Template'!AG100),AVERAGE('Global Template'!AG100,'Global Template'!AE100),AVERAGE('Global Template'!AE100,'Global Template'!AD100)),"")</f>
        <v>3.1032253265664607</v>
      </c>
      <c r="AJ26" s="236">
        <f>IFERROR(SUM('Global Template'!AJ18,'Global Template'!AI18,'Global Template'!AH18,'Global Template'!AG18)/AVERAGE(AVERAGE('Global Template'!AJ100,'Global Template'!AI100),AVERAGE('Global Template'!AI100,'Global Template'!AH100),AVERAGE('Global Template'!AH100,'Global Template'!AG100),AVERAGE('Global Template'!AG100,'Global Template'!AE100)),"")</f>
        <v>3.0905951372279841</v>
      </c>
      <c r="AK26" s="236">
        <f>IFERROR('Global Template'!AK18/AVERAGE(AVERAGE('Global Template'!AK100,'Global Template'!AF100)),"")</f>
        <v>3.0546556987788329</v>
      </c>
      <c r="AL26" s="236">
        <f>IFERROR(SUM('Global Template'!AL18,'Global Template'!AJ18,'Global Template'!AI18,'Global Template'!AH18)/AVERAGE(AVERAGE('Global Template'!AL100,'Global Template'!AJ100),AVERAGE('Global Template'!AJ100,'Global Template'!AI100),AVERAGE('Global Template'!AI100,'Global Template'!AH100),AVERAGE('Global Template'!AH100,'Global Template'!AG100)),"")</f>
        <v>3.1033106760001354</v>
      </c>
      <c r="AM26" s="236">
        <f>IFERROR(SUM('Global Template'!AM18,'Global Template'!AL18,'Global Template'!AJ18,'Global Template'!AI18)/AVERAGE(AVERAGE('Global Template'!AM100,'Global Template'!AL100),AVERAGE('Global Template'!AL100,'Global Template'!AJ100),AVERAGE('Global Template'!AJ100,'Global Template'!AI100),AVERAGE('Global Template'!AI100,'Global Template'!AH100)),"")</f>
        <v>3.0740755009353076</v>
      </c>
      <c r="AN26" s="236">
        <f>IFERROR(SUM('Global Template'!AN18,'Global Template'!AM18,'Global Template'!AL18,'Global Template'!AJ18)/AVERAGE(AVERAGE('Global Template'!AN100,'Global Template'!AM100),AVERAGE('Global Template'!AM100,'Global Template'!AL100),AVERAGE('Global Template'!AL100,'Global Template'!AJ100),AVERAGE('Global Template'!AJ100,'Global Template'!AI100)),"")</f>
        <v>3.0057533086209673</v>
      </c>
      <c r="AO26" s="236">
        <f>IFERROR(SUM('Global Template'!AO18,'Global Template'!AN18,'Global Template'!AM18,'Global Template'!AL18)/AVERAGE(AVERAGE('Global Template'!AO100,'Global Template'!AN100),AVERAGE('Global Template'!AN100,'Global Template'!AM100),AVERAGE('Global Template'!AM100,'Global Template'!AL100),AVERAGE('Global Template'!AL100,'Global Template'!AJ100)),"")</f>
        <v>2.8594351462399832</v>
      </c>
      <c r="AP26" s="236">
        <f>IFERROR('Global Template'!AP18/AVERAGE(AVERAGE('Global Template'!AP100,'Global Template'!AK100)),"")</f>
        <v>2.876440268806681</v>
      </c>
      <c r="AQ26" s="236">
        <f>IFERROR(SUM('Global Template'!AQ18,'Global Template'!AO18,'Global Template'!AN18,'Global Template'!AM18)/AVERAGE(AVERAGE('Global Template'!AQ100,'Global Template'!AO100),AVERAGE('Global Template'!AO100,'Global Template'!AN100),AVERAGE('Global Template'!AN100,'Global Template'!AM100),AVERAGE('Global Template'!AM100,'Global Template'!AL100)),"")</f>
        <v>2.7229094718980522</v>
      </c>
      <c r="AR26" s="236">
        <f>IFERROR(SUM('Global Template'!AR18,'Global Template'!AQ18,'Global Template'!AO18,'Global Template'!AN18)/AVERAGE(AVERAGE('Global Template'!AR100,'Global Template'!AQ100),AVERAGE('Global Template'!AQ100,'Global Template'!AO100),AVERAGE('Global Template'!AO100,'Global Template'!AN100),AVERAGE('Global Template'!AN100,'Global Template'!AM100)),"")</f>
        <v>2.669319106610001</v>
      </c>
      <c r="AS26" s="236">
        <f>IFERROR(SUM('Global Template'!AS18,'Global Template'!AR18,'Global Template'!AQ18,'Global Template'!AO18)/AVERAGE(AVERAGE('Global Template'!AS100,'Global Template'!AR100),AVERAGE('Global Template'!AR100,'Global Template'!AQ100),AVERAGE('Global Template'!AQ100,'Global Template'!AO100),AVERAGE('Global Template'!AO100,'Global Template'!AN100)),"")</f>
        <v>2.7398272017837235</v>
      </c>
      <c r="AT26" s="236">
        <f>IFERROR(SUM('Global Template'!AT18,'Global Template'!AS18,'Global Template'!AR18,'Global Template'!AQ18)/AVERAGE(AVERAGE('Global Template'!AT100,'Global Template'!AS100),AVERAGE('Global Template'!AS100,'Global Template'!AR100),AVERAGE('Global Template'!AR100,'Global Template'!AQ100),AVERAGE('Global Template'!AQ100,'Global Template'!AO100)),"")</f>
        <v>2.7347306576996098</v>
      </c>
      <c r="AU26" s="236">
        <f>IFERROR('Global Template'!AU18/AVERAGE(AVERAGE('Global Template'!AU100,'Global Template'!AP100)),"")</f>
        <v>2.7105056209228651</v>
      </c>
      <c r="AV26" s="236">
        <f>IFERROR(SUM('Global Template'!AV18,'Global Template'!AT18,'Global Template'!AS18,'Global Template'!AR18)/AVERAGE(AVERAGE('Global Template'!AV100,'Global Template'!AT100),AVERAGE('Global Template'!AT100,'Global Template'!AS100),AVERAGE('Global Template'!AS100,'Global Template'!AR100),AVERAGE('Global Template'!AR100,'Global Template'!AQ100)),"")</f>
        <v>2.889512695776566</v>
      </c>
      <c r="AW26" s="236">
        <f>IFERROR(SUM('Global Template'!AW18,'Global Template'!AV18,'Global Template'!AT18,'Global Template'!AS18)/AVERAGE(AVERAGE('Global Template'!AW100,'Global Template'!AV100),AVERAGE('Global Template'!AV100,'Global Template'!AT100),AVERAGE('Global Template'!AT100,'Global Template'!AS100),AVERAGE('Global Template'!AS100,'Global Template'!AR100)),"")</f>
        <v>2.8721933808756694</v>
      </c>
      <c r="AX26" s="236">
        <f>IFERROR(SUM('Global Template'!AX18,'Global Template'!AW18,'Global Template'!AV18,'Global Template'!AT18)/AVERAGE(AVERAGE('Global Template'!AX100,'Global Template'!AW100),AVERAGE('Global Template'!AW100,'Global Template'!AV100),AVERAGE('Global Template'!AV100,'Global Template'!AT100),AVERAGE('Global Template'!AT100,'Global Template'!AS100)),"")</f>
        <v>2.8876636923242898</v>
      </c>
      <c r="AY26" s="236">
        <f>IFERROR(SUM('Global Template'!AY18,'Global Template'!AX18,'Global Template'!AW18,'Global Template'!AV18)/AVERAGE(AVERAGE('Global Template'!AY100,'Global Template'!AX100),AVERAGE('Global Template'!AX100,'Global Template'!AW100),AVERAGE('Global Template'!AW100,'Global Template'!AV100),AVERAGE('Global Template'!AV100,'Global Template'!AT100)),"")</f>
        <v>3.3926880442653693</v>
      </c>
      <c r="AZ26" s="236">
        <f>IFERROR('Global Template'!AZ18/AVERAGE(AVERAGE('Global Template'!AZ100,'Global Template'!AU100)),"")</f>
        <v>3.0427397599189261</v>
      </c>
      <c r="BA26" s="218"/>
      <c r="BB26" s="218"/>
      <c r="BC26" s="218"/>
      <c r="BD26" s="218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235"/>
      <c r="BV26" s="235"/>
    </row>
    <row r="27" spans="1:74" ht="15" customHeight="1">
      <c r="A27" s="13">
        <v>17</v>
      </c>
      <c r="B27" s="13">
        <v>13</v>
      </c>
      <c r="C27" s="13"/>
      <c r="D27" s="13" t="s">
        <v>2842</v>
      </c>
      <c r="E27" s="13"/>
      <c r="F27" s="13">
        <v>4</v>
      </c>
      <c r="G27" s="13">
        <v>1</v>
      </c>
      <c r="H27" s="13"/>
      <c r="I27" s="13"/>
      <c r="J27" s="13"/>
      <c r="K27" s="13"/>
      <c r="L27" s="13"/>
      <c r="M27" s="13"/>
      <c r="N27" s="13"/>
      <c r="O27" s="13" t="s">
        <v>2843</v>
      </c>
      <c r="P27" s="13"/>
      <c r="Q27" s="13"/>
      <c r="R27" s="13"/>
      <c r="S27" s="13"/>
      <c r="T27" s="13"/>
      <c r="U27" s="13"/>
      <c r="V27" s="13" t="s">
        <v>2800</v>
      </c>
      <c r="W27" s="13" t="s">
        <v>387</v>
      </c>
      <c r="X27" s="13"/>
      <c r="Y27" s="13"/>
      <c r="Z27" s="13" t="s">
        <v>388</v>
      </c>
      <c r="AA27" s="13" t="s">
        <v>2844</v>
      </c>
      <c r="AB27" s="235">
        <f t="shared" ref="AB27:AZ27" si="0">IFERROR(AB24+AB25-AB26,"")</f>
        <v>0</v>
      </c>
      <c r="AC27" s="235">
        <f t="shared" si="0"/>
        <v>0</v>
      </c>
      <c r="AD27" s="235">
        <f t="shared" si="0"/>
        <v>0</v>
      </c>
      <c r="AE27" s="235">
        <f t="shared" si="0"/>
        <v>0</v>
      </c>
      <c r="AF27" s="235">
        <f t="shared" si="0"/>
        <v>0</v>
      </c>
      <c r="AG27" s="236" t="str">
        <f t="shared" si="0"/>
        <v/>
      </c>
      <c r="AH27" s="236" t="str">
        <f t="shared" si="0"/>
        <v/>
      </c>
      <c r="AI27" s="236" t="str">
        <f t="shared" si="0"/>
        <v/>
      </c>
      <c r="AJ27" s="236" t="str">
        <f t="shared" si="0"/>
        <v/>
      </c>
      <c r="AK27" s="236" t="str">
        <f t="shared" si="0"/>
        <v/>
      </c>
      <c r="AL27" s="236" t="str">
        <f t="shared" si="0"/>
        <v/>
      </c>
      <c r="AM27" s="236" t="str">
        <f t="shared" si="0"/>
        <v/>
      </c>
      <c r="AN27" s="236" t="str">
        <f t="shared" si="0"/>
        <v/>
      </c>
      <c r="AO27" s="236" t="str">
        <f t="shared" si="0"/>
        <v/>
      </c>
      <c r="AP27" s="236" t="str">
        <f t="shared" si="0"/>
        <v/>
      </c>
      <c r="AQ27" s="236" t="str">
        <f t="shared" si="0"/>
        <v/>
      </c>
      <c r="AR27" s="236" t="str">
        <f t="shared" si="0"/>
        <v/>
      </c>
      <c r="AS27" s="236" t="str">
        <f t="shared" si="0"/>
        <v/>
      </c>
      <c r="AT27" s="236" t="str">
        <f t="shared" si="0"/>
        <v/>
      </c>
      <c r="AU27" s="236" t="str">
        <f t="shared" si="0"/>
        <v/>
      </c>
      <c r="AV27" s="236" t="str">
        <f t="shared" si="0"/>
        <v/>
      </c>
      <c r="AW27" s="236" t="str">
        <f t="shared" si="0"/>
        <v/>
      </c>
      <c r="AX27" s="236" t="str">
        <f t="shared" si="0"/>
        <v/>
      </c>
      <c r="AY27" s="236" t="str">
        <f t="shared" si="0"/>
        <v/>
      </c>
      <c r="AZ27" s="236" t="str">
        <f t="shared" si="0"/>
        <v/>
      </c>
      <c r="BA27" s="218"/>
      <c r="BB27" s="218"/>
      <c r="BC27" s="218"/>
      <c r="BD27" s="218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235"/>
      <c r="BV27" s="235"/>
    </row>
    <row r="28" spans="1:74" ht="15" customHeight="1">
      <c r="A28" s="13">
        <v>18</v>
      </c>
      <c r="B28" s="13">
        <v>13</v>
      </c>
      <c r="C28" s="13"/>
      <c r="D28" s="13" t="s">
        <v>2845</v>
      </c>
      <c r="E28" s="13">
        <v>2</v>
      </c>
      <c r="F28" s="13">
        <v>4</v>
      </c>
      <c r="G28" s="13"/>
      <c r="H28" s="13"/>
      <c r="I28" s="13"/>
      <c r="J28" s="13"/>
      <c r="K28" s="13"/>
      <c r="L28" s="13"/>
      <c r="M28" s="13"/>
      <c r="N28" s="13"/>
      <c r="O28" s="13" t="s">
        <v>2846</v>
      </c>
      <c r="P28" s="13"/>
      <c r="Q28" s="13"/>
      <c r="R28" s="13"/>
      <c r="S28" s="13"/>
      <c r="T28" s="13"/>
      <c r="U28" s="13"/>
      <c r="V28" s="13" t="s">
        <v>2800</v>
      </c>
      <c r="W28" s="13" t="s">
        <v>387</v>
      </c>
      <c r="X28" s="13"/>
      <c r="Y28" s="13"/>
      <c r="Z28" s="13" t="s">
        <v>388</v>
      </c>
      <c r="AA28" s="13" t="s">
        <v>2847</v>
      </c>
      <c r="AB28" s="235"/>
      <c r="AC28" s="235"/>
      <c r="AD28" s="235"/>
      <c r="AE28" s="235"/>
      <c r="AF28" s="235"/>
      <c r="AG28" s="236">
        <f>IFERROR(SUM('Global Template'!AG15,'Global Template'!AE15,'Global Template'!AD15,'Global Template'!AC15)/AVERAGE(AVERAGE('Global Template'!AG82,'Global Template'!AE82),AVERAGE('Global Template'!AE82,'Global Template'!AD82),AVERAGE('Global Template'!AD82,'Global Template'!AC82),AVERAGE('Global Template'!AC82,'Global Template'!AB82)),"")</f>
        <v>9.1991847322586615</v>
      </c>
      <c r="AH28" s="236">
        <f>IFERROR(SUM('Global Template'!AH15,'Global Template'!AG15,'Global Template'!AE15,'Global Template'!AD15)/AVERAGE(AVERAGE('Global Template'!AH82,'Global Template'!AG82),AVERAGE('Global Template'!AG82,'Global Template'!AE82),AVERAGE('Global Template'!AE82,'Global Template'!AD82),AVERAGE('Global Template'!AD82,'Global Template'!AC82)),"")</f>
        <v>9.0242207272774966</v>
      </c>
      <c r="AI28" s="236">
        <f>IFERROR(SUM('Global Template'!AI15,'Global Template'!AH15,'Global Template'!AG15,'Global Template'!AE15)/AVERAGE(AVERAGE('Global Template'!AI82,'Global Template'!AH82),AVERAGE('Global Template'!AH82,'Global Template'!AG82),AVERAGE('Global Template'!AG82,'Global Template'!AE82),AVERAGE('Global Template'!AE82,'Global Template'!AD82)),"")</f>
        <v>8.9953776507028831</v>
      </c>
      <c r="AJ28" s="236">
        <f>IFERROR(SUM('Global Template'!AJ15,'Global Template'!AI15,'Global Template'!AH15,'Global Template'!AG15)/AVERAGE(AVERAGE('Global Template'!AJ82,'Global Template'!AI82),AVERAGE('Global Template'!AI82,'Global Template'!AH82),AVERAGE('Global Template'!AH82,'Global Template'!AG82),AVERAGE('Global Template'!AG82,'Global Template'!AE82)),"")</f>
        <v>8.6775196791283271</v>
      </c>
      <c r="AK28" s="236">
        <f>IFERROR('Global Template'!AK15/AVERAGE(AVERAGE('Global Template'!AK82,'Global Template'!AF82)),"")</f>
        <v>8.884662684469431</v>
      </c>
      <c r="AL28" s="236">
        <f>IFERROR(SUM('Global Template'!AL15,'Global Template'!AJ15,'Global Template'!AI15,'Global Template'!AH15)/AVERAGE(AVERAGE('Global Template'!AL82,'Global Template'!AJ82),AVERAGE('Global Template'!AJ82,'Global Template'!AI82),AVERAGE('Global Template'!AI82,'Global Template'!AH82),AVERAGE('Global Template'!AH82,'Global Template'!AG82)),"")</f>
        <v>8.7332560834298949</v>
      </c>
      <c r="AM28" s="236">
        <f>IFERROR(SUM('Global Template'!AM15,'Global Template'!AL15,'Global Template'!AJ15,'Global Template'!AI15)/AVERAGE(AVERAGE('Global Template'!AM82,'Global Template'!AL82),AVERAGE('Global Template'!AL82,'Global Template'!AJ82),AVERAGE('Global Template'!AJ82,'Global Template'!AI82),AVERAGE('Global Template'!AI82,'Global Template'!AH82)),"")</f>
        <v>8.7567246143621666</v>
      </c>
      <c r="AN28" s="236">
        <f>IFERROR(SUM('Global Template'!AN15,'Global Template'!AM15,'Global Template'!AL15,'Global Template'!AJ15)/AVERAGE(AVERAGE('Global Template'!AN82,'Global Template'!AM82),AVERAGE('Global Template'!AM82,'Global Template'!AL82),AVERAGE('Global Template'!AL82,'Global Template'!AJ82),AVERAGE('Global Template'!AJ82,'Global Template'!AI82)),"")</f>
        <v>9.180064283036776</v>
      </c>
      <c r="AO28" s="236">
        <f>IFERROR(SUM('Global Template'!AO15,'Global Template'!AN15,'Global Template'!AM15,'Global Template'!AL15)/AVERAGE(AVERAGE('Global Template'!AO82,'Global Template'!AN82),AVERAGE('Global Template'!AN82,'Global Template'!AM82),AVERAGE('Global Template'!AM82,'Global Template'!AL82),AVERAGE('Global Template'!AL82,'Global Template'!AJ82)),"")</f>
        <v>9.1742491758142233</v>
      </c>
      <c r="AP28" s="236">
        <f>IFERROR('Global Template'!AP15/AVERAGE(AVERAGE('Global Template'!AP82,'Global Template'!AK82)),"")</f>
        <v>9.3555785429289191</v>
      </c>
      <c r="AQ28" s="236">
        <f>IFERROR(SUM('Global Template'!AQ15,'Global Template'!AO15,'Global Template'!AN15,'Global Template'!AM15)/AVERAGE(AVERAGE('Global Template'!AQ82,'Global Template'!AO82),AVERAGE('Global Template'!AO82,'Global Template'!AN82),AVERAGE('Global Template'!AN82,'Global Template'!AM82),AVERAGE('Global Template'!AM82,'Global Template'!AL82)),"")</f>
        <v>8.1658146280460624</v>
      </c>
      <c r="AR28" s="236">
        <f>IFERROR(SUM('Global Template'!AR15,'Global Template'!AQ15,'Global Template'!AO15,'Global Template'!AN15)/AVERAGE(AVERAGE('Global Template'!AR82,'Global Template'!AQ82),AVERAGE('Global Template'!AQ82,'Global Template'!AO82),AVERAGE('Global Template'!AO82,'Global Template'!AN82),AVERAGE('Global Template'!AN82,'Global Template'!AM82)),"")</f>
        <v>6.7384090821693636</v>
      </c>
      <c r="AS28" s="236">
        <f>IFERROR(SUM('Global Template'!AS15,'Global Template'!AR15,'Global Template'!AQ15,'Global Template'!AO15)/AVERAGE(AVERAGE('Global Template'!AS82,'Global Template'!AR82),AVERAGE('Global Template'!AR82,'Global Template'!AQ82),AVERAGE('Global Template'!AQ82,'Global Template'!AO82),AVERAGE('Global Template'!AO82,'Global Template'!AN82)),"")</f>
        <v>5.8126556986506648</v>
      </c>
      <c r="AT28" s="236">
        <f>IFERROR(SUM('Global Template'!AT15,'Global Template'!AS15,'Global Template'!AR15,'Global Template'!AQ15)/AVERAGE(AVERAGE('Global Template'!AT82,'Global Template'!AS82),AVERAGE('Global Template'!AS82,'Global Template'!AR82),AVERAGE('Global Template'!AR82,'Global Template'!AQ82),AVERAGE('Global Template'!AQ82,'Global Template'!AO82)),"")</f>
        <v>4.9599488677324173</v>
      </c>
      <c r="AU28" s="236">
        <f>IFERROR('Global Template'!AU15/AVERAGE(AVERAGE('Global Template'!AU82,'Global Template'!AP82)),"")</f>
        <v>5.7734817463521537</v>
      </c>
      <c r="AV28" s="236">
        <f>IFERROR(SUM('Global Template'!AV15,'Global Template'!AT15,'Global Template'!AS15,'Global Template'!AR15)/AVERAGE(AVERAGE('Global Template'!AV82,'Global Template'!AT82),AVERAGE('Global Template'!AT82,'Global Template'!AS82),AVERAGE('Global Template'!AS82,'Global Template'!AR82),AVERAGE('Global Template'!AR82,'Global Template'!AQ82)),"")</f>
        <v>4.6381543248211701</v>
      </c>
      <c r="AW28" s="236">
        <f>IFERROR(SUM('Global Template'!AW15,'Global Template'!AV15,'Global Template'!AT15,'Global Template'!AS15)/AVERAGE(AVERAGE('Global Template'!AW82,'Global Template'!AV82),AVERAGE('Global Template'!AV82,'Global Template'!AT82),AVERAGE('Global Template'!AT82,'Global Template'!AS82),AVERAGE('Global Template'!AS82,'Global Template'!AR82)),"")</f>
        <v>4.468359749593251</v>
      </c>
      <c r="AX28" s="236">
        <f>IFERROR(SUM('Global Template'!AX15,'Global Template'!AW15,'Global Template'!AV15,'Global Template'!AT15)/AVERAGE(AVERAGE('Global Template'!AX82,'Global Template'!AW82),AVERAGE('Global Template'!AW82,'Global Template'!AV82),AVERAGE('Global Template'!AV82,'Global Template'!AT82),AVERAGE('Global Template'!AT82,'Global Template'!AS82)),"")</f>
        <v>4.4542444927136602</v>
      </c>
      <c r="AY28" s="236" t="str">
        <f>IFERROR(SUM('Global Template'!AY15,'Global Template'!AX15,'Global Template'!AW15,'Global Template'!AV15)/AVERAGE(AVERAGE('Global Template'!AY82,'Global Template'!AX82),AVERAGE('Global Template'!AX82,'Global Template'!AW82),AVERAGE('Global Template'!AW82,'Global Template'!AV82),AVERAGE('Global Template'!AV82,'Global Template'!AT82)),"")</f>
        <v/>
      </c>
      <c r="AZ28" s="236">
        <f>IFERROR('Global Template'!AZ15/AVERAGE(AVERAGE('Global Template'!AZ82,'Global Template'!AU82)),"")</f>
        <v>4.7545593903569916</v>
      </c>
      <c r="BA28" s="218"/>
      <c r="BB28" s="218"/>
      <c r="BC28" s="218"/>
      <c r="BD28" s="218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235"/>
      <c r="BV28" s="235"/>
    </row>
    <row r="29" spans="1:74" ht="15" customHeight="1">
      <c r="A29" s="10">
        <v>19</v>
      </c>
      <c r="B29" s="10"/>
      <c r="C29" s="10"/>
      <c r="D29" s="10"/>
      <c r="E29" s="10"/>
      <c r="F29" s="10">
        <v>4</v>
      </c>
      <c r="G29" s="10"/>
      <c r="H29" s="10"/>
      <c r="I29" s="10"/>
      <c r="J29" s="10"/>
      <c r="K29" s="10"/>
      <c r="L29" s="10"/>
      <c r="M29" s="10"/>
      <c r="N29" s="10"/>
      <c r="O29" s="10" t="s">
        <v>2848</v>
      </c>
      <c r="P29" s="10"/>
      <c r="Q29" s="10"/>
      <c r="R29" s="10"/>
      <c r="S29" s="10"/>
      <c r="T29" s="10"/>
      <c r="U29" s="10"/>
      <c r="V29" s="10" t="s">
        <v>149</v>
      </c>
      <c r="W29" s="10"/>
      <c r="X29" s="10"/>
      <c r="Y29" s="10"/>
      <c r="Z29" s="10"/>
      <c r="AA29" s="10" t="s">
        <v>2849</v>
      </c>
      <c r="AB29" s="11"/>
      <c r="AC29" s="11"/>
      <c r="AD29" s="11"/>
      <c r="AE29" s="11"/>
      <c r="AF29" s="11"/>
      <c r="BA29" s="12"/>
      <c r="BB29" s="12"/>
      <c r="BC29" s="12"/>
      <c r="BD29" s="12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1"/>
      <c r="BV29" s="11"/>
    </row>
    <row r="30" spans="1:74" ht="15" customHeight="1">
      <c r="A30" s="13">
        <v>20</v>
      </c>
      <c r="B30" s="13">
        <v>19</v>
      </c>
      <c r="C30" s="13"/>
      <c r="D30" s="13" t="s">
        <v>2850</v>
      </c>
      <c r="E30" s="13">
        <v>1</v>
      </c>
      <c r="F30" s="13">
        <v>4</v>
      </c>
      <c r="G30" s="13"/>
      <c r="H30" s="13"/>
      <c r="I30" s="13"/>
      <c r="J30" s="13"/>
      <c r="K30" s="13"/>
      <c r="L30" s="13"/>
      <c r="M30" s="13"/>
      <c r="N30" s="13"/>
      <c r="O30" s="13" t="s">
        <v>2851</v>
      </c>
      <c r="P30" s="13"/>
      <c r="Q30" s="13"/>
      <c r="R30" s="13"/>
      <c r="S30" s="13"/>
      <c r="T30" s="13"/>
      <c r="U30" s="13"/>
      <c r="V30" s="13" t="s">
        <v>386</v>
      </c>
      <c r="W30" s="13" t="s">
        <v>387</v>
      </c>
      <c r="X30" s="13"/>
      <c r="Y30" s="13"/>
      <c r="Z30" s="13" t="s">
        <v>388</v>
      </c>
      <c r="AA30" s="13" t="s">
        <v>2852</v>
      </c>
      <c r="AB30" s="237">
        <f>IFERROR('Global Template'!AB19/'Global Template'!AB15,"")</f>
        <v>0.43396106778263904</v>
      </c>
      <c r="AC30" s="237">
        <f>IFERROR('Global Template'!AC19/'Global Template'!AC15,"")</f>
        <v>0.25818527541743419</v>
      </c>
      <c r="AD30" s="237">
        <f>IFERROR('Global Template'!AD19/'Global Template'!AD15,"")</f>
        <v>0.35704190381603573</v>
      </c>
      <c r="AE30" s="237">
        <f>IFERROR('Global Template'!AE19/'Global Template'!AE15,"")</f>
        <v>0.1491535150645624</v>
      </c>
      <c r="AF30" s="237">
        <f>IFERROR('Global Template'!AF19/'Global Template'!AF15,"")</f>
        <v>0.30359298724476408</v>
      </c>
      <c r="AG30" s="238">
        <f>IFERROR('Global Template'!AG19/'Global Template'!AG15,"")</f>
        <v>0.25492714250432208</v>
      </c>
      <c r="AH30" s="238">
        <f>IFERROR('Global Template'!AH19/'Global Template'!AH15,"")</f>
        <v>0.28843985386315457</v>
      </c>
      <c r="AI30" s="238">
        <f>IFERROR('Global Template'!AI19/'Global Template'!AI15,"")</f>
        <v>0.35995715485047619</v>
      </c>
      <c r="AJ30" s="238">
        <f>IFERROR('Global Template'!AJ19/'Global Template'!AJ15,"")</f>
        <v>0.21137942441283494</v>
      </c>
      <c r="AK30" s="238">
        <f>IFERROR('Global Template'!AK19/'Global Template'!AK15,"")</f>
        <v>0.28773123201803386</v>
      </c>
      <c r="AL30" s="238">
        <f>IFERROR('Global Template'!AL19/'Global Template'!AL15,"")</f>
        <v>0.27411830565403994</v>
      </c>
      <c r="AM30" s="238">
        <f>IFERROR('Global Template'!AM19/'Global Template'!AM15,"")</f>
        <v>0.26376414324040592</v>
      </c>
      <c r="AN30" s="238">
        <f>IFERROR('Global Template'!AN19/'Global Template'!AN15,"")</f>
        <v>0.38807091346153844</v>
      </c>
      <c r="AO30" s="238">
        <f>IFERROR('Global Template'!AO19/'Global Template'!AO15,"")</f>
        <v>0.24707742554239354</v>
      </c>
      <c r="AP30" s="238">
        <f>IFERROR('Global Template'!AP19/'Global Template'!AP15,"")</f>
        <v>0.30362095872321876</v>
      </c>
      <c r="AQ30" s="238">
        <f>IFERROR('Global Template'!AQ19/'Global Template'!AQ15,"")</f>
        <v>0.34897576916945638</v>
      </c>
      <c r="AR30" s="238">
        <f>IFERROR('Global Template'!AR19/'Global Template'!AR15,"")</f>
        <v>0.30085991074344182</v>
      </c>
      <c r="AS30" s="238">
        <f>IFERROR('Global Template'!AS19/'Global Template'!AS15,"")</f>
        <v>0.3130991954521366</v>
      </c>
      <c r="AT30" s="238">
        <f>IFERROR('Global Template'!AT19/'Global Template'!AT15,"")</f>
        <v>0.14888910417877671</v>
      </c>
      <c r="AU30" s="238">
        <f>IFERROR('Global Template'!AU19/'Global Template'!AU15,"")</f>
        <v>0.27696131316279476</v>
      </c>
      <c r="AV30" s="238">
        <f>IFERROR('Global Template'!AV19/'Global Template'!AV15,"")</f>
        <v>9.9110232328225412E-2</v>
      </c>
      <c r="AW30" s="238">
        <f>IFERROR('Global Template'!AW19/'Global Template'!AW15,"")</f>
        <v>0.15855921454408795</v>
      </c>
      <c r="AX30" s="238">
        <f>IFERROR('Global Template'!AX19/'Global Template'!AX15,"")</f>
        <v>0.22849980388478658</v>
      </c>
      <c r="AY30" s="238" t="str">
        <f>IFERROR('Global Template'!AY19/'Global Template'!AY15,"")</f>
        <v/>
      </c>
      <c r="AZ30" s="238">
        <f>IFERROR('Global Template'!AZ19/'Global Template'!AZ15,"")</f>
        <v>0.1514791266412627</v>
      </c>
      <c r="BA30" s="239"/>
      <c r="BB30" s="239"/>
      <c r="BC30" s="239"/>
      <c r="BD30" s="239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237"/>
      <c r="BV30" s="237"/>
    </row>
    <row r="31" spans="1:74" ht="15" customHeight="1">
      <c r="A31" s="13">
        <v>21</v>
      </c>
      <c r="B31" s="13">
        <v>19</v>
      </c>
      <c r="C31" s="13"/>
      <c r="D31" s="13" t="s">
        <v>2850</v>
      </c>
      <c r="E31" s="13">
        <v>2</v>
      </c>
      <c r="F31" s="13">
        <v>4</v>
      </c>
      <c r="G31" s="13"/>
      <c r="H31" s="13"/>
      <c r="I31" s="13"/>
      <c r="J31" s="13"/>
      <c r="K31" s="13"/>
      <c r="L31" s="13"/>
      <c r="M31" s="13"/>
      <c r="N31" s="13"/>
      <c r="O31" s="13" t="s">
        <v>2853</v>
      </c>
      <c r="P31" s="13"/>
      <c r="Q31" s="13"/>
      <c r="R31" s="13"/>
      <c r="S31" s="13"/>
      <c r="T31" s="13"/>
      <c r="U31" s="13"/>
      <c r="V31" s="13" t="s">
        <v>386</v>
      </c>
      <c r="W31" s="13" t="s">
        <v>387</v>
      </c>
      <c r="X31" s="13"/>
      <c r="Y31" s="13"/>
      <c r="Z31" s="13" t="s">
        <v>388</v>
      </c>
      <c r="AA31" s="13" t="s">
        <v>2854</v>
      </c>
      <c r="AB31" s="237"/>
      <c r="AC31" s="237"/>
      <c r="AD31" s="237"/>
      <c r="AE31" s="237">
        <f>IFERROR(SUM('Global Template'!AE19,'Global Template'!AD19,'Global Template'!AC19,'Global Template'!AB19)/SUM('Global Template'!AE15,'Global Template'!AD15,'Global Template'!AC15,'Global Template'!AB15),"")</f>
        <v>0.30359298724476408</v>
      </c>
      <c r="AF31" s="237">
        <f>IFERROR('Global Template'!AF19/'Global Template'!AF15,"")</f>
        <v>0.30359298724476408</v>
      </c>
      <c r="AG31" s="238">
        <f>IFERROR(SUM('Global Template'!AG19,'Global Template'!AE19,'Global Template'!AD19,'Global Template'!AC19)/SUM('Global Template'!AG15,'Global Template'!AE15,'Global Template'!AD15,'Global Template'!AC15),"")</f>
        <v>0.26589652693423238</v>
      </c>
      <c r="AH31" s="238">
        <f>IFERROR(SUM('Global Template'!AH19,'Global Template'!AG19,'Global Template'!AE19,'Global Template'!AD19)/SUM('Global Template'!AH15,'Global Template'!AG15,'Global Template'!AE15,'Global Template'!AD15),"")</f>
        <v>0.27321553127179726</v>
      </c>
      <c r="AI31" s="238">
        <f>IFERROR(SUM('Global Template'!AI19,'Global Template'!AH19,'Global Template'!AG19,'Global Template'!AE19)/SUM('Global Template'!AI15,'Global Template'!AH15,'Global Template'!AG15,'Global Template'!AE15),"")</f>
        <v>0.28171088320054244</v>
      </c>
      <c r="AJ31" s="238">
        <f>IFERROR(SUM('Global Template'!AJ19,'Global Template'!AI19,'Global Template'!AH19,'Global Template'!AG19)/SUM('Global Template'!AJ15,'Global Template'!AI15,'Global Template'!AH15,'Global Template'!AG15),"")</f>
        <v>0.28773123201803386</v>
      </c>
      <c r="AK31" s="238">
        <f>IFERROR('Global Template'!AK19/'Global Template'!AK15,"")</f>
        <v>0.28773123201803386</v>
      </c>
      <c r="AL31" s="238">
        <f>IFERROR(SUM('Global Template'!AL19,'Global Template'!AJ19,'Global Template'!AI19,'Global Template'!AH19)/SUM('Global Template'!AL15,'Global Template'!AJ15,'Global Template'!AI15,'Global Template'!AH15),"")</f>
        <v>0.2897339277500619</v>
      </c>
      <c r="AM31" s="238">
        <f>IFERROR(SUM('Global Template'!AM19,'Global Template'!AL19,'Global Template'!AJ19,'Global Template'!AI19)/SUM('Global Template'!AM15,'Global Template'!AL15,'Global Template'!AJ15,'Global Template'!AI15),"")</f>
        <v>0.28284853762392848</v>
      </c>
      <c r="AN31" s="238">
        <f>IFERROR(SUM('Global Template'!AN19,'Global Template'!AM19,'Global Template'!AL19,'Global Template'!AJ19)/SUM('Global Template'!AN15,'Global Template'!AM15,'Global Template'!AL15,'Global Template'!AJ15),"")</f>
        <v>0.30327777700551856</v>
      </c>
      <c r="AO31" s="238">
        <f>IFERROR(SUM('Global Template'!AO19,'Global Template'!AN19,'Global Template'!AM19,'Global Template'!AL19)/SUM('Global Template'!AO15,'Global Template'!AN15,'Global Template'!AM15,'Global Template'!AL15),"")</f>
        <v>0.30362095872321876</v>
      </c>
      <c r="AP31" s="238">
        <f>IFERROR('Global Template'!AP19/'Global Template'!AP15,"")</f>
        <v>0.30362095872321876</v>
      </c>
      <c r="AQ31" s="238">
        <f>IFERROR(SUM('Global Template'!AQ19,'Global Template'!AO19,'Global Template'!AN19,'Global Template'!AM19)/SUM('Global Template'!AQ15,'Global Template'!AO15,'Global Template'!AN15,'Global Template'!AM15),"")</f>
        <v>0.32191170881947556</v>
      </c>
      <c r="AR31" s="238">
        <f>IFERROR(SUM('Global Template'!AR19,'Global Template'!AQ19,'Global Template'!AO19,'Global Template'!AN19)/SUM('Global Template'!AR15,'Global Template'!AQ15,'Global Template'!AO15,'Global Template'!AN15),"")</f>
        <v>0.32614022005448101</v>
      </c>
      <c r="AS31" s="238">
        <f>IFERROR(SUM('Global Template'!AS19,'Global Template'!AR19,'Global Template'!AQ19,'Global Template'!AO19)/SUM('Global Template'!AS15,'Global Template'!AR15,'Global Template'!AQ15,'Global Template'!AO15),"")</f>
        <v>0.30683565948182784</v>
      </c>
      <c r="AT31" s="238">
        <f>IFERROR(SUM('Global Template'!AT19,'Global Template'!AS19,'Global Template'!AR19,'Global Template'!AQ19)/SUM('Global Template'!AT15,'Global Template'!AS15,'Global Template'!AR15,'Global Template'!AQ15),"")</f>
        <v>0.27696131316279476</v>
      </c>
      <c r="AU31" s="238">
        <f>IFERROR('Global Template'!AU19/'Global Template'!AU15,"")</f>
        <v>0.27696131316279476</v>
      </c>
      <c r="AV31" s="238">
        <f>IFERROR(SUM('Global Template'!AV19,'Global Template'!AT19,'Global Template'!AS19,'Global Template'!AR19)/SUM('Global Template'!AV15,'Global Template'!AT15,'Global Template'!AS15,'Global Template'!AR15),"")</f>
        <v>0.21288460580351742</v>
      </c>
      <c r="AW31" s="238">
        <f>IFERROR(SUM('Global Template'!AW19,'Global Template'!AV19,'Global Template'!AT19,'Global Template'!AS19)/SUM('Global Template'!AW15,'Global Template'!AV15,'Global Template'!AT15,'Global Template'!AS15),"")</f>
        <v>0.18242087529097059</v>
      </c>
      <c r="AX31" s="238">
        <f>IFERROR(SUM('Global Template'!AX19,'Global Template'!AW19,'Global Template'!AV19,'Global Template'!AT19)/SUM('Global Template'!AX15,'Global Template'!AW15,'Global Template'!AV15,'Global Template'!AT15),"")</f>
        <v>0.16664832395924445</v>
      </c>
      <c r="AY31" s="238" t="str">
        <f>IFERROR(SUM('Global Template'!AY19,'Global Template'!AX19,'Global Template'!AW19,'Global Template'!AV19)/SUM('Global Template'!AY15,'Global Template'!AX15,'Global Template'!AW15,'Global Template'!AV15),"")</f>
        <v/>
      </c>
      <c r="AZ31" s="238">
        <f>IFERROR('Global Template'!AZ19/'Global Template'!AZ15,"")</f>
        <v>0.1514791266412627</v>
      </c>
      <c r="BA31" s="239"/>
      <c r="BB31" s="239"/>
      <c r="BC31" s="239"/>
      <c r="BD31" s="239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237"/>
      <c r="BV31" s="237"/>
    </row>
    <row r="32" spans="1:74" ht="15" customHeight="1">
      <c r="A32" s="13">
        <v>22</v>
      </c>
      <c r="B32" s="13">
        <v>19</v>
      </c>
      <c r="C32" s="13"/>
      <c r="D32" s="13" t="s">
        <v>2855</v>
      </c>
      <c r="E32" s="13">
        <v>1</v>
      </c>
      <c r="F32" s="13">
        <v>4</v>
      </c>
      <c r="G32" s="13"/>
      <c r="H32" s="13"/>
      <c r="I32" s="13"/>
      <c r="J32" s="13"/>
      <c r="K32" s="13"/>
      <c r="L32" s="13"/>
      <c r="M32" s="13"/>
      <c r="N32" s="13"/>
      <c r="O32" s="13" t="s">
        <v>2856</v>
      </c>
      <c r="P32" s="13"/>
      <c r="Q32" s="13"/>
      <c r="R32" s="13"/>
      <c r="S32" s="13"/>
      <c r="T32" s="13"/>
      <c r="U32" s="13"/>
      <c r="V32" s="13" t="s">
        <v>386</v>
      </c>
      <c r="W32" s="13" t="s">
        <v>387</v>
      </c>
      <c r="X32" s="13"/>
      <c r="Y32" s="13"/>
      <c r="Z32" s="13" t="s">
        <v>388</v>
      </c>
      <c r="AA32" s="13" t="s">
        <v>2857</v>
      </c>
      <c r="AB32" s="237">
        <f>IFERROR('Global Template'!AB33/'Global Template'!AB15,"")</f>
        <v>0.43396106778263904</v>
      </c>
      <c r="AC32" s="237">
        <f>IFERROR('Global Template'!AC33/'Global Template'!AC15,"")</f>
        <v>0.25818527541743419</v>
      </c>
      <c r="AD32" s="237">
        <f>IFERROR('Global Template'!AD33/'Global Template'!AD15,"")</f>
        <v>0.35704190381603573</v>
      </c>
      <c r="AE32" s="237">
        <f>IFERROR('Global Template'!AE33/'Global Template'!AE15,"")</f>
        <v>0.1491535150645624</v>
      </c>
      <c r="AF32" s="237">
        <f>IFERROR('Global Template'!AF33/'Global Template'!AF15,"")</f>
        <v>0.30359298724476408</v>
      </c>
      <c r="AG32" s="238">
        <f>IFERROR('Global Template'!AG33/'Global Template'!AG15,"")</f>
        <v>0.25492714250432208</v>
      </c>
      <c r="AH32" s="238">
        <f>IFERROR('Global Template'!AH33/'Global Template'!AH15,"")</f>
        <v>0.28843985386315457</v>
      </c>
      <c r="AI32" s="238">
        <f>IFERROR('Global Template'!AI33/'Global Template'!AI15,"")</f>
        <v>0.35995715485047619</v>
      </c>
      <c r="AJ32" s="238">
        <f>IFERROR('Global Template'!AJ33/'Global Template'!AJ15,"")</f>
        <v>0.21137942441283494</v>
      </c>
      <c r="AK32" s="238">
        <f>IFERROR('Global Template'!AK33/'Global Template'!AK15,"")</f>
        <v>0.28773123201803386</v>
      </c>
      <c r="AL32" s="238">
        <f>IFERROR('Global Template'!AL33/'Global Template'!AL15,"")</f>
        <v>0.27411830565403994</v>
      </c>
      <c r="AM32" s="238">
        <f>IFERROR('Global Template'!AM33/'Global Template'!AM15,"")</f>
        <v>0.26376414324040592</v>
      </c>
      <c r="AN32" s="238">
        <f>IFERROR('Global Template'!AN33/'Global Template'!AN15,"")</f>
        <v>0.38807091346153844</v>
      </c>
      <c r="AO32" s="238">
        <f>IFERROR('Global Template'!AO33/'Global Template'!AO15,"")</f>
        <v>0.24707742554239354</v>
      </c>
      <c r="AP32" s="238">
        <f>IFERROR('Global Template'!AP33/'Global Template'!AP15,"")</f>
        <v>0.30362095872321876</v>
      </c>
      <c r="AQ32" s="238">
        <f>IFERROR('Global Template'!AQ33/'Global Template'!AQ15,"")</f>
        <v>0.34897576916945638</v>
      </c>
      <c r="AR32" s="238">
        <f>IFERROR('Global Template'!AR33/'Global Template'!AR15,"")</f>
        <v>0.30085991074344182</v>
      </c>
      <c r="AS32" s="238">
        <f>IFERROR('Global Template'!AS33/'Global Template'!AS15,"")</f>
        <v>0.3130991954521366</v>
      </c>
      <c r="AT32" s="238">
        <f>IFERROR('Global Template'!AT33/'Global Template'!AT15,"")</f>
        <v>0.14888910417877671</v>
      </c>
      <c r="AU32" s="238">
        <f>IFERROR('Global Template'!AU33/'Global Template'!AU15,"")</f>
        <v>0.27696131316279476</v>
      </c>
      <c r="AV32" s="238">
        <f>IFERROR('Global Template'!AV33/'Global Template'!AV15,"")</f>
        <v>9.9110232328225412E-2</v>
      </c>
      <c r="AW32" s="238">
        <f>IFERROR('Global Template'!AW33/'Global Template'!AW15,"")</f>
        <v>0.15855921454408795</v>
      </c>
      <c r="AX32" s="238">
        <f>IFERROR('Global Template'!AX33/'Global Template'!AX15,"")</f>
        <v>0.22849980388478658</v>
      </c>
      <c r="AY32" s="238" t="str">
        <f>IFERROR('Global Template'!AY33/'Global Template'!AY15,"")</f>
        <v/>
      </c>
      <c r="AZ32" s="238">
        <f>IFERROR('Global Template'!AZ33/'Global Template'!AZ15,"")</f>
        <v>0.1514791266412627</v>
      </c>
      <c r="BA32" s="239"/>
      <c r="BB32" s="239"/>
      <c r="BC32" s="239"/>
      <c r="BD32" s="239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237"/>
      <c r="BV32" s="237"/>
    </row>
    <row r="33" spans="1:74" ht="15" customHeight="1">
      <c r="A33" s="13">
        <v>23</v>
      </c>
      <c r="B33" s="13">
        <v>19</v>
      </c>
      <c r="C33" s="13"/>
      <c r="D33" s="13" t="s">
        <v>2855</v>
      </c>
      <c r="E33" s="13">
        <v>2</v>
      </c>
      <c r="F33" s="13">
        <v>4</v>
      </c>
      <c r="G33" s="13"/>
      <c r="H33" s="13"/>
      <c r="I33" s="13"/>
      <c r="J33" s="13"/>
      <c r="K33" s="13"/>
      <c r="L33" s="13"/>
      <c r="M33" s="13"/>
      <c r="N33" s="13"/>
      <c r="O33" s="13" t="s">
        <v>2858</v>
      </c>
      <c r="P33" s="13"/>
      <c r="Q33" s="13"/>
      <c r="R33" s="13"/>
      <c r="S33" s="13"/>
      <c r="T33" s="13"/>
      <c r="U33" s="13"/>
      <c r="V33" s="13" t="s">
        <v>386</v>
      </c>
      <c r="W33" s="13" t="s">
        <v>387</v>
      </c>
      <c r="X33" s="13"/>
      <c r="Y33" s="13"/>
      <c r="Z33" s="13" t="s">
        <v>388</v>
      </c>
      <c r="AA33" s="13" t="s">
        <v>2859</v>
      </c>
      <c r="AB33" s="237"/>
      <c r="AC33" s="237"/>
      <c r="AD33" s="237"/>
      <c r="AE33" s="237">
        <f>IFERROR(SUM('Global Template'!AE33,'Global Template'!AD33,'Global Template'!AC33,'Global Template'!AB33)/SUM('Global Template'!AE15,'Global Template'!AD15,'Global Template'!AC15,'Global Template'!AB15),"")</f>
        <v>0.30359298724476408</v>
      </c>
      <c r="AF33" s="237">
        <f>IFERROR('Global Template'!AF33/'Global Template'!AF15,"")</f>
        <v>0.30359298724476408</v>
      </c>
      <c r="AG33" s="238">
        <f>IFERROR(SUM('Global Template'!AG33,'Global Template'!AE33,'Global Template'!AD33,'Global Template'!AC33)/SUM('Global Template'!AG15,'Global Template'!AE15,'Global Template'!AD15,'Global Template'!AC15),"")</f>
        <v>0.26589652693423238</v>
      </c>
      <c r="AH33" s="238">
        <f>IFERROR(SUM('Global Template'!AH33,'Global Template'!AG33,'Global Template'!AE33,'Global Template'!AD33)/SUM('Global Template'!AH15,'Global Template'!AG15,'Global Template'!AE15,'Global Template'!AD15),"")</f>
        <v>0.27321553127179726</v>
      </c>
      <c r="AI33" s="238">
        <f>IFERROR(SUM('Global Template'!AI33,'Global Template'!AH33,'Global Template'!AG33,'Global Template'!AE33)/SUM('Global Template'!AI15,'Global Template'!AH15,'Global Template'!AG15,'Global Template'!AE15),"")</f>
        <v>0.28171088320054244</v>
      </c>
      <c r="AJ33" s="238">
        <f>IFERROR(SUM('Global Template'!AJ33,'Global Template'!AI33,'Global Template'!AH33,'Global Template'!AG33)/SUM('Global Template'!AJ15,'Global Template'!AI15,'Global Template'!AH15,'Global Template'!AG15),"")</f>
        <v>0.28773123201803386</v>
      </c>
      <c r="AK33" s="238">
        <f>IFERROR('Global Template'!AK33/'Global Template'!AK15,"")</f>
        <v>0.28773123201803386</v>
      </c>
      <c r="AL33" s="238">
        <f>IFERROR(SUM('Global Template'!AL33,'Global Template'!AJ33,'Global Template'!AI33,'Global Template'!AH33)/SUM('Global Template'!AL15,'Global Template'!AJ15,'Global Template'!AI15,'Global Template'!AH15),"")</f>
        <v>0.2897339277500619</v>
      </c>
      <c r="AM33" s="238">
        <f>IFERROR(SUM('Global Template'!AM33,'Global Template'!AL33,'Global Template'!AJ33,'Global Template'!AI33)/SUM('Global Template'!AM15,'Global Template'!AL15,'Global Template'!AJ15,'Global Template'!AI15),"")</f>
        <v>0.28284853762392848</v>
      </c>
      <c r="AN33" s="238">
        <f>IFERROR(SUM('Global Template'!AN33,'Global Template'!AM33,'Global Template'!AL33,'Global Template'!AJ33)/SUM('Global Template'!AN15,'Global Template'!AM15,'Global Template'!AL15,'Global Template'!AJ15),"")</f>
        <v>0.30327777700551856</v>
      </c>
      <c r="AO33" s="238">
        <f>IFERROR(SUM('Global Template'!AO33,'Global Template'!AN33,'Global Template'!AM33,'Global Template'!AL33)/SUM('Global Template'!AO15,'Global Template'!AN15,'Global Template'!AM15,'Global Template'!AL15),"")</f>
        <v>0.30362095872321876</v>
      </c>
      <c r="AP33" s="238">
        <f>IFERROR('Global Template'!AP33/'Global Template'!AP15,"")</f>
        <v>0.30362095872321876</v>
      </c>
      <c r="AQ33" s="238">
        <f>IFERROR(SUM('Global Template'!AQ33,'Global Template'!AO33,'Global Template'!AN33,'Global Template'!AM33)/SUM('Global Template'!AQ15,'Global Template'!AO15,'Global Template'!AN15,'Global Template'!AM15),"")</f>
        <v>0.32191170881947556</v>
      </c>
      <c r="AR33" s="238">
        <f>IFERROR(SUM('Global Template'!AR33,'Global Template'!AQ33,'Global Template'!AO33,'Global Template'!AN33)/SUM('Global Template'!AR15,'Global Template'!AQ15,'Global Template'!AO15,'Global Template'!AN15),"")</f>
        <v>0.32614022005448101</v>
      </c>
      <c r="AS33" s="238">
        <f>IFERROR(SUM('Global Template'!AS33,'Global Template'!AR33,'Global Template'!AQ33,'Global Template'!AO33)/SUM('Global Template'!AS15,'Global Template'!AR15,'Global Template'!AQ15,'Global Template'!AO15),"")</f>
        <v>0.30683565948182784</v>
      </c>
      <c r="AT33" s="238">
        <f>IFERROR(SUM('Global Template'!AT33,'Global Template'!AS33,'Global Template'!AR33,'Global Template'!AQ33)/SUM('Global Template'!AT15,'Global Template'!AS15,'Global Template'!AR15,'Global Template'!AQ15),"")</f>
        <v>0.27696131316279476</v>
      </c>
      <c r="AU33" s="238">
        <f>IFERROR('Global Template'!AU33/'Global Template'!AU15,"")</f>
        <v>0.27696131316279476</v>
      </c>
      <c r="AV33" s="238">
        <f>IFERROR(SUM('Global Template'!AV33,'Global Template'!AT33,'Global Template'!AS33,'Global Template'!AR33)/SUM('Global Template'!AV15,'Global Template'!AT15,'Global Template'!AS15,'Global Template'!AR15),"")</f>
        <v>0.21288460580351742</v>
      </c>
      <c r="AW33" s="238">
        <f>IFERROR(SUM('Global Template'!AW33,'Global Template'!AV33,'Global Template'!AT33,'Global Template'!AS33)/SUM('Global Template'!AW15,'Global Template'!AV15,'Global Template'!AT15,'Global Template'!AS15),"")</f>
        <v>0.18242087529097059</v>
      </c>
      <c r="AX33" s="238">
        <f>IFERROR(SUM('Global Template'!AX33,'Global Template'!AW33,'Global Template'!AV33,'Global Template'!AT33)/SUM('Global Template'!AX15,'Global Template'!AW15,'Global Template'!AV15,'Global Template'!AT15),"")</f>
        <v>0.16664832395924445</v>
      </c>
      <c r="AY33" s="238" t="str">
        <f>IFERROR(SUM('Global Template'!AY33,'Global Template'!AX33,'Global Template'!AW33,'Global Template'!AV33)/SUM('Global Template'!AY15,'Global Template'!AX15,'Global Template'!AW15,'Global Template'!AV15),"")</f>
        <v/>
      </c>
      <c r="AZ33" s="238">
        <f>IFERROR('Global Template'!AZ33/'Global Template'!AZ15,"")</f>
        <v>0.1514791266412627</v>
      </c>
      <c r="BA33" s="239"/>
      <c r="BB33" s="239"/>
      <c r="BC33" s="239"/>
      <c r="BD33" s="239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237"/>
      <c r="BV33" s="237"/>
    </row>
    <row r="34" spans="1:74" ht="15" customHeight="1">
      <c r="A34" s="13">
        <v>24</v>
      </c>
      <c r="B34" s="13">
        <v>19</v>
      </c>
      <c r="C34" s="13"/>
      <c r="D34" s="13" t="s">
        <v>2860</v>
      </c>
      <c r="E34" s="13">
        <v>1</v>
      </c>
      <c r="F34" s="13">
        <v>4</v>
      </c>
      <c r="G34" s="13"/>
      <c r="H34" s="13"/>
      <c r="I34" s="13"/>
      <c r="J34" s="13"/>
      <c r="K34" s="13"/>
      <c r="L34" s="13"/>
      <c r="M34" s="13"/>
      <c r="N34" s="13"/>
      <c r="O34" s="13" t="s">
        <v>2861</v>
      </c>
      <c r="P34" s="13"/>
      <c r="Q34" s="13"/>
      <c r="R34" s="13"/>
      <c r="S34" s="13"/>
      <c r="T34" s="13"/>
      <c r="U34" s="13"/>
      <c r="V34" s="13" t="s">
        <v>386</v>
      </c>
      <c r="W34" s="13" t="s">
        <v>387</v>
      </c>
      <c r="X34" s="13"/>
      <c r="Y34" s="13"/>
      <c r="Z34" s="13" t="s">
        <v>388</v>
      </c>
      <c r="AA34" s="13" t="s">
        <v>2862</v>
      </c>
      <c r="AB34" s="237">
        <f>IFERROR('Global Template'!AB54/'Global Template'!AB15,"")</f>
        <v>0.78270242850802108</v>
      </c>
      <c r="AC34" s="237">
        <f>IFERROR('Global Template'!AC54/'Global Template'!AC15,"")</f>
        <v>0.17683760175886862</v>
      </c>
      <c r="AD34" s="237">
        <f>IFERROR('Global Template'!AD54/'Global Template'!AD15,"")</f>
        <v>0.22674662897742465</v>
      </c>
      <c r="AE34" s="237">
        <f>IFERROR('Global Template'!AE54/'Global Template'!AE15,"")</f>
        <v>0.16602582496413198</v>
      </c>
      <c r="AF34" s="237">
        <f>IFERROR('Global Template'!AF54/'Global Template'!AF15,"")</f>
        <v>0.31689937536087343</v>
      </c>
      <c r="AG34" s="238">
        <f>IFERROR('Global Template'!AG54/'Global Template'!AG15,"")</f>
        <v>1.5234872808100766</v>
      </c>
      <c r="AH34" s="238">
        <f>IFERROR('Global Template'!AH54/'Global Template'!AH15,"")</f>
        <v>1.0262956113842407</v>
      </c>
      <c r="AI34" s="238">
        <f>IFERROR('Global Template'!AI54/'Global Template'!AI15,"")</f>
        <v>0.36180991807312624</v>
      </c>
      <c r="AJ34" s="238">
        <f>IFERROR('Global Template'!AJ54/'Global Template'!AJ15,"")</f>
        <v>0.22184088653655309</v>
      </c>
      <c r="AK34" s="238">
        <f>IFERROR('Global Template'!AK54/'Global Template'!AK15,"")</f>
        <v>0.70652442581295793</v>
      </c>
      <c r="AL34" s="238">
        <f>IFERROR('Global Template'!AL54/'Global Template'!AL15,"")</f>
        <v>0.23480748895938297</v>
      </c>
      <c r="AM34" s="238">
        <f>IFERROR('Global Template'!AM54/'Global Template'!AM15,"")</f>
        <v>0.22229674559664062</v>
      </c>
      <c r="AN34" s="238">
        <f>IFERROR('Global Template'!AN54/'Global Template'!AN15,"")</f>
        <v>0.33531775841346156</v>
      </c>
      <c r="AO34" s="238">
        <f>IFERROR('Global Template'!AO54/'Global Template'!AO15,"")</f>
        <v>0.27597915964643976</v>
      </c>
      <c r="AP34" s="238">
        <f>IFERROR('Global Template'!AP54/'Global Template'!AP15,"")</f>
        <v>0.275947255691116</v>
      </c>
      <c r="AQ34" s="238">
        <f>IFERROR('Global Template'!AQ54/'Global Template'!AQ15,"")</f>
        <v>0.29258329347999362</v>
      </c>
      <c r="AR34" s="238">
        <f>IFERROR('Global Template'!AR54/'Global Template'!AR15,"")</f>
        <v>0.32052538006603531</v>
      </c>
      <c r="AS34" s="238">
        <f>IFERROR('Global Template'!AS54/'Global Template'!AS15,"")</f>
        <v>0.28993833405598113</v>
      </c>
      <c r="AT34" s="238">
        <f>IFERROR('Global Template'!AT54/'Global Template'!AT15,"")</f>
        <v>0.12208551314344765</v>
      </c>
      <c r="AU34" s="238">
        <f>IFERROR('Global Template'!AU54/'Global Template'!AU15,"")</f>
        <v>0.25566796928068536</v>
      </c>
      <c r="AV34" s="238">
        <f>IFERROR('Global Template'!AV54/'Global Template'!AV15,"")</f>
        <v>0.10732822540781019</v>
      </c>
      <c r="AW34" s="238">
        <f>IFERROR('Global Template'!AW54/'Global Template'!AW15,"")</f>
        <v>0.23527270164889369</v>
      </c>
      <c r="AX34" s="238">
        <f>IFERROR('Global Template'!AX54/'Global Template'!AX15,"")</f>
        <v>0.28182608843943452</v>
      </c>
      <c r="AY34" s="238" t="str">
        <f>IFERROR('Global Template'!AY54/'Global Template'!AY15,"")</f>
        <v/>
      </c>
      <c r="AZ34" s="238">
        <f>IFERROR('Global Template'!AZ54/'Global Template'!AZ15,"")</f>
        <v>0.23245693178078994</v>
      </c>
      <c r="BA34" s="239"/>
      <c r="BB34" s="239"/>
      <c r="BC34" s="239"/>
      <c r="BD34" s="239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237"/>
      <c r="BV34" s="237"/>
    </row>
    <row r="35" spans="1:74" ht="15" customHeight="1">
      <c r="A35" s="13">
        <v>25</v>
      </c>
      <c r="B35" s="13">
        <v>19</v>
      </c>
      <c r="C35" s="13"/>
      <c r="D35" s="13" t="s">
        <v>2860</v>
      </c>
      <c r="E35" s="13">
        <v>2</v>
      </c>
      <c r="F35" s="13">
        <v>4</v>
      </c>
      <c r="G35" s="13"/>
      <c r="H35" s="13"/>
      <c r="I35" s="13"/>
      <c r="J35" s="13"/>
      <c r="K35" s="13"/>
      <c r="L35" s="13"/>
      <c r="M35" s="13"/>
      <c r="N35" s="13"/>
      <c r="O35" s="13" t="s">
        <v>2863</v>
      </c>
      <c r="P35" s="13"/>
      <c r="Q35" s="13"/>
      <c r="R35" s="13"/>
      <c r="S35" s="13"/>
      <c r="T35" s="13"/>
      <c r="U35" s="13"/>
      <c r="V35" s="13" t="s">
        <v>386</v>
      </c>
      <c r="W35" s="13" t="s">
        <v>387</v>
      </c>
      <c r="X35" s="13"/>
      <c r="Y35" s="13"/>
      <c r="Z35" s="13" t="s">
        <v>388</v>
      </c>
      <c r="AA35" s="13" t="s">
        <v>2864</v>
      </c>
      <c r="AB35" s="237"/>
      <c r="AC35" s="237"/>
      <c r="AD35" s="237"/>
      <c r="AE35" s="237">
        <f>IFERROR(SUM('Global Template'!AE54,'Global Template'!AD54,'Global Template'!AC54,'Global Template'!AB54)/SUM('Global Template'!AE15,'Global Template'!AD15,'Global Template'!AC15,'Global Template'!AB15),"")</f>
        <v>0.31689937536087343</v>
      </c>
      <c r="AF35" s="237">
        <f>IFERROR('Global Template'!AF54/'Global Template'!AF15,"")</f>
        <v>0.31689937536087343</v>
      </c>
      <c r="AG35" s="238">
        <f>IFERROR(SUM('Global Template'!AG54,'Global Template'!AE54,'Global Template'!AD54,'Global Template'!AC54)/SUM('Global Template'!AG15,'Global Template'!AE15,'Global Template'!AD15,'Global Template'!AC15),"")</f>
        <v>0.52861994595800588</v>
      </c>
      <c r="AH35" s="238">
        <f>IFERROR(SUM('Global Template'!AH54,'Global Template'!AG54,'Global Template'!AE54,'Global Template'!AD54)/SUM('Global Template'!AH15,'Global Template'!AG15,'Global Template'!AE15,'Global Template'!AD15),"")</f>
        <v>0.72571495001162523</v>
      </c>
      <c r="AI35" s="238">
        <f>IFERROR(SUM('Global Template'!AI54,'Global Template'!AH54,'Global Template'!AG54,'Global Template'!AE54)/SUM('Global Template'!AI15,'Global Template'!AH15,'Global Template'!AG15,'Global Template'!AE15),"")</f>
        <v>0.73092897101203591</v>
      </c>
      <c r="AJ35" s="238">
        <f>IFERROR(SUM('Global Template'!AJ54,'Global Template'!AI54,'Global Template'!AH54,'Global Template'!AG54)/SUM('Global Template'!AJ15,'Global Template'!AI15,'Global Template'!AH15,'Global Template'!AG15),"")</f>
        <v>0.70652442581295793</v>
      </c>
      <c r="AK35" s="238">
        <f>IFERROR('Global Template'!AK54/'Global Template'!AK15,"")</f>
        <v>0.70652442581295793</v>
      </c>
      <c r="AL35" s="238">
        <f>IFERROR(SUM('Global Template'!AL54,'Global Template'!AJ54,'Global Template'!AI54,'Global Template'!AH54)/SUM('Global Template'!AL15,'Global Template'!AJ15,'Global Template'!AI15,'Global Template'!AH15),"")</f>
        <v>0.42606057389519869</v>
      </c>
      <c r="AM35" s="238">
        <f>IFERROR(SUM('Global Template'!AM54,'Global Template'!AL54,'Global Template'!AJ54,'Global Template'!AI54)/SUM('Global Template'!AM15,'Global Template'!AL15,'Global Template'!AJ15,'Global Template'!AI15),"")</f>
        <v>0.26392273094037849</v>
      </c>
      <c r="AN35" s="238">
        <f>IFERROR(SUM('Global Template'!AN54,'Global Template'!AM54,'Global Template'!AL54,'Global Template'!AJ54)/SUM('Global Template'!AN15,'Global Template'!AM15,'Global Template'!AL15,'Global Template'!AJ15),"")</f>
        <v>0.26684413183391487</v>
      </c>
      <c r="AO35" s="238">
        <f>IFERROR(SUM('Global Template'!AO54,'Global Template'!AN54,'Global Template'!AM54,'Global Template'!AL54)/SUM('Global Template'!AO15,'Global Template'!AN15,'Global Template'!AM15,'Global Template'!AL15),"")</f>
        <v>0.275947255691116</v>
      </c>
      <c r="AP35" s="238">
        <f>IFERROR('Global Template'!AP54/'Global Template'!AP15,"")</f>
        <v>0.275947255691116</v>
      </c>
      <c r="AQ35" s="238">
        <f>IFERROR(SUM('Global Template'!AQ54,'Global Template'!AO54,'Global Template'!AN54,'Global Template'!AM54)/SUM('Global Template'!AQ15,'Global Template'!AO15,'Global Template'!AN15,'Global Template'!AM15),"")</f>
        <v>0.28818568033442427</v>
      </c>
      <c r="AR35" s="238">
        <f>IFERROR(SUM('Global Template'!AR54,'Global Template'!AQ54,'Global Template'!AO54,'Global Template'!AN54)/SUM('Global Template'!AR15,'Global Template'!AQ15,'Global Template'!AO15,'Global Template'!AN15),"")</f>
        <v>0.30869007218476868</v>
      </c>
      <c r="AS35" s="238">
        <f>IFERROR(SUM('Global Template'!AS54,'Global Template'!AR54,'Global Template'!AQ54,'Global Template'!AO54)/SUM('Global Template'!AS15,'Global Template'!AR15,'Global Template'!AQ15,'Global Template'!AO15),"")</f>
        <v>0.29558024441085351</v>
      </c>
      <c r="AT35" s="238">
        <f>IFERROR(SUM('Global Template'!AT54,'Global Template'!AS54,'Global Template'!AR54,'Global Template'!AQ54)/SUM('Global Template'!AT15,'Global Template'!AS15,'Global Template'!AR15,'Global Template'!AQ15),"")</f>
        <v>0.25566796928068536</v>
      </c>
      <c r="AU35" s="238">
        <f>IFERROR('Global Template'!AU54/'Global Template'!AU15,"")</f>
        <v>0.25566796928068536</v>
      </c>
      <c r="AV35" s="238">
        <f>IFERROR(SUM('Global Template'!AV54,'Global Template'!AT54,'Global Template'!AS54,'Global Template'!AR54)/SUM('Global Template'!AV15,'Global Template'!AT15,'Global Template'!AS15,'Global Template'!AR15),"")</f>
        <v>0.2063579618650401</v>
      </c>
      <c r="AW35" s="238">
        <f>IFERROR(SUM('Global Template'!AW54,'Global Template'!AV54,'Global Template'!AT54,'Global Template'!AS54)/SUM('Global Template'!AW15,'Global Template'!AV15,'Global Template'!AT15,'Global Template'!AS15),"")</f>
        <v>0.19404040793754904</v>
      </c>
      <c r="AX35" s="238">
        <f>IFERROR(SUM('Global Template'!AX54,'Global Template'!AW54,'Global Template'!AV54,'Global Template'!AT54)/SUM('Global Template'!AX15,'Global Template'!AW15,'Global Template'!AV15,'Global Template'!AT15),"")</f>
        <v>0.20079761815117095</v>
      </c>
      <c r="AY35" s="238" t="str">
        <f>IFERROR(SUM('Global Template'!AY54,'Global Template'!AX54,'Global Template'!AW54,'Global Template'!AV54)/SUM('Global Template'!AY15,'Global Template'!AX15,'Global Template'!AW15,'Global Template'!AV15),"")</f>
        <v/>
      </c>
      <c r="AZ35" s="238">
        <f>IFERROR('Global Template'!AZ54/'Global Template'!AZ15,"")</f>
        <v>0.23245693178078994</v>
      </c>
      <c r="BA35" s="239"/>
      <c r="BB35" s="239"/>
      <c r="BC35" s="239"/>
      <c r="BD35" s="239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237"/>
      <c r="BV35" s="237"/>
    </row>
    <row r="36" spans="1:74" ht="15" customHeight="1">
      <c r="A36" s="13">
        <v>26</v>
      </c>
      <c r="B36" s="13">
        <v>19</v>
      </c>
      <c r="C36" s="13"/>
      <c r="D36" s="13" t="s">
        <v>2865</v>
      </c>
      <c r="E36" s="13">
        <v>1</v>
      </c>
      <c r="F36" s="13">
        <v>4</v>
      </c>
      <c r="G36" s="13"/>
      <c r="H36" s="13"/>
      <c r="I36" s="13"/>
      <c r="J36" s="13"/>
      <c r="K36" s="13"/>
      <c r="L36" s="13"/>
      <c r="M36" s="13"/>
      <c r="N36" s="13"/>
      <c r="O36" s="13" t="s">
        <v>2866</v>
      </c>
      <c r="P36" s="13"/>
      <c r="Q36" s="13"/>
      <c r="R36" s="13"/>
      <c r="S36" s="13"/>
      <c r="T36" s="13"/>
      <c r="U36" s="13"/>
      <c r="V36" s="13" t="s">
        <v>386</v>
      </c>
      <c r="W36" s="13" t="s">
        <v>387</v>
      </c>
      <c r="X36" s="13"/>
      <c r="Y36" s="13"/>
      <c r="Z36" s="13" t="s">
        <v>388</v>
      </c>
      <c r="AA36" s="13" t="s">
        <v>2867</v>
      </c>
      <c r="AB36" s="237">
        <f>IFERROR('Global Template'!AB34/'Global Template'!AB15,"")</f>
        <v>0.43396106778263904</v>
      </c>
      <c r="AC36" s="237">
        <f>IFERROR('Global Template'!AC34/'Global Template'!AC15,"")</f>
        <v>0.25818527541743419</v>
      </c>
      <c r="AD36" s="237">
        <f>IFERROR('Global Template'!AD34/'Global Template'!AD15,"")</f>
        <v>0.35704190381603573</v>
      </c>
      <c r="AE36" s="237">
        <f>IFERROR('Global Template'!AE34/'Global Template'!AE15,"")</f>
        <v>0.1491535150645624</v>
      </c>
      <c r="AF36" s="237">
        <f>IFERROR('Global Template'!AF34/'Global Template'!AF15,"")</f>
        <v>0.30359298724476408</v>
      </c>
      <c r="AG36" s="238">
        <f>IFERROR('Global Template'!AG34/'Global Template'!AG15,"")</f>
        <v>0.25492714250432208</v>
      </c>
      <c r="AH36" s="238">
        <f>IFERROR('Global Template'!AH34/'Global Template'!AH15,"")</f>
        <v>0.28843985386315457</v>
      </c>
      <c r="AI36" s="238">
        <f>IFERROR('Global Template'!AI34/'Global Template'!AI15,"")</f>
        <v>0.35995715485047619</v>
      </c>
      <c r="AJ36" s="238">
        <f>IFERROR('Global Template'!AJ34/'Global Template'!AJ15,"")</f>
        <v>0.21137942441283494</v>
      </c>
      <c r="AK36" s="238">
        <f>IFERROR('Global Template'!AK34/'Global Template'!AK15,"")</f>
        <v>0.28773123201803386</v>
      </c>
      <c r="AL36" s="238">
        <f>IFERROR('Global Template'!AL34/'Global Template'!AL15,"")</f>
        <v>0.27411830565403994</v>
      </c>
      <c r="AM36" s="238">
        <f>IFERROR('Global Template'!AM34/'Global Template'!AM15,"")</f>
        <v>0.26376414324040592</v>
      </c>
      <c r="AN36" s="238">
        <f>IFERROR('Global Template'!AN34/'Global Template'!AN15,"")</f>
        <v>0.38807091346153844</v>
      </c>
      <c r="AO36" s="238">
        <f>IFERROR('Global Template'!AO34/'Global Template'!AO15,"")</f>
        <v>0.24707742554239354</v>
      </c>
      <c r="AP36" s="238">
        <f>IFERROR('Global Template'!AP34/'Global Template'!AP15,"")</f>
        <v>0.30362095872321876</v>
      </c>
      <c r="AQ36" s="238">
        <f>IFERROR('Global Template'!AQ34/'Global Template'!AQ15,"")</f>
        <v>0.34897576916945638</v>
      </c>
      <c r="AR36" s="238">
        <f>IFERROR('Global Template'!AR34/'Global Template'!AR15,"")</f>
        <v>0.30085991074344182</v>
      </c>
      <c r="AS36" s="238">
        <f>IFERROR('Global Template'!AS34/'Global Template'!AS15,"")</f>
        <v>0.3130991954521366</v>
      </c>
      <c r="AT36" s="238">
        <f>IFERROR('Global Template'!AT34/'Global Template'!AT15,"")</f>
        <v>0.14888910417877671</v>
      </c>
      <c r="AU36" s="238">
        <f>IFERROR('Global Template'!AU34/'Global Template'!AU15,"")</f>
        <v>0.27696131316279476</v>
      </c>
      <c r="AV36" s="238">
        <f>IFERROR('Global Template'!AV34/'Global Template'!AV15,"")</f>
        <v>9.9110232328225412E-2</v>
      </c>
      <c r="AW36" s="238">
        <f>IFERROR('Global Template'!AW34/'Global Template'!AW15,"")</f>
        <v>0.15855921454408795</v>
      </c>
      <c r="AX36" s="238">
        <f>IFERROR('Global Template'!AX34/'Global Template'!AX15,"")</f>
        <v>0.22849980388478658</v>
      </c>
      <c r="AY36" s="238" t="str">
        <f>IFERROR('Global Template'!AY34/'Global Template'!AY15,"")</f>
        <v/>
      </c>
      <c r="AZ36" s="238">
        <f>IFERROR('Global Template'!AZ34/'Global Template'!AZ15,"")</f>
        <v>0.1514791266412627</v>
      </c>
      <c r="BA36" s="239"/>
      <c r="BB36" s="239"/>
      <c r="BC36" s="239"/>
      <c r="BD36" s="239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237"/>
      <c r="BV36" s="237"/>
    </row>
    <row r="37" spans="1:74" ht="15" customHeight="1">
      <c r="A37" s="13">
        <v>27</v>
      </c>
      <c r="B37" s="13">
        <v>19</v>
      </c>
      <c r="C37" s="13"/>
      <c r="D37" s="13" t="s">
        <v>2865</v>
      </c>
      <c r="E37" s="13">
        <v>2</v>
      </c>
      <c r="F37" s="13">
        <v>4</v>
      </c>
      <c r="G37" s="13"/>
      <c r="H37" s="13"/>
      <c r="I37" s="13"/>
      <c r="J37" s="13"/>
      <c r="K37" s="13"/>
      <c r="L37" s="13"/>
      <c r="M37" s="13"/>
      <c r="N37" s="13"/>
      <c r="O37" s="13" t="s">
        <v>2868</v>
      </c>
      <c r="P37" s="13"/>
      <c r="Q37" s="13"/>
      <c r="R37" s="13"/>
      <c r="S37" s="13"/>
      <c r="T37" s="13"/>
      <c r="U37" s="13"/>
      <c r="V37" s="13" t="s">
        <v>386</v>
      </c>
      <c r="W37" s="13" t="s">
        <v>387</v>
      </c>
      <c r="X37" s="13"/>
      <c r="Y37" s="13"/>
      <c r="Z37" s="13" t="s">
        <v>388</v>
      </c>
      <c r="AA37" s="13" t="s">
        <v>2869</v>
      </c>
      <c r="AB37" s="237"/>
      <c r="AC37" s="237"/>
      <c r="AD37" s="237"/>
      <c r="AE37" s="237">
        <f>IFERROR(SUM('Global Template'!AE34,'Global Template'!AD34,'Global Template'!AC34,'Global Template'!AB34)/SUM('Global Template'!AE15,'Global Template'!AD15,'Global Template'!AC15,'Global Template'!AB15),"")</f>
        <v>0.30359298724476408</v>
      </c>
      <c r="AF37" s="237">
        <f>IFERROR('Global Template'!AF34/'Global Template'!AF15,"")</f>
        <v>0.30359298724476408</v>
      </c>
      <c r="AG37" s="238">
        <f>IFERROR(SUM('Global Template'!AG34,'Global Template'!AE34,'Global Template'!AD34,'Global Template'!AC34)/SUM('Global Template'!AG15,'Global Template'!AE15,'Global Template'!AD15,'Global Template'!AC15),"")</f>
        <v>0.26589652693423238</v>
      </c>
      <c r="AH37" s="238">
        <f>IFERROR(SUM('Global Template'!AH34,'Global Template'!AG34,'Global Template'!AE34,'Global Template'!AD34)/SUM('Global Template'!AH15,'Global Template'!AG15,'Global Template'!AE15,'Global Template'!AD15),"")</f>
        <v>0.27321553127179726</v>
      </c>
      <c r="AI37" s="238">
        <f>IFERROR(SUM('Global Template'!AI34,'Global Template'!AH34,'Global Template'!AG34,'Global Template'!AE34)/SUM('Global Template'!AI15,'Global Template'!AH15,'Global Template'!AG15,'Global Template'!AE15),"")</f>
        <v>0.28171088320054244</v>
      </c>
      <c r="AJ37" s="238">
        <f>IFERROR(SUM('Global Template'!AJ34,'Global Template'!AI34,'Global Template'!AH34,'Global Template'!AG34)/SUM('Global Template'!AJ15,'Global Template'!AI15,'Global Template'!AH15,'Global Template'!AG15),"")</f>
        <v>0.28773123201803386</v>
      </c>
      <c r="AK37" s="238">
        <f>IFERROR('Global Template'!AK34/'Global Template'!AK15,"")</f>
        <v>0.28773123201803386</v>
      </c>
      <c r="AL37" s="238">
        <f>IFERROR(SUM('Global Template'!AL34,'Global Template'!AJ34,'Global Template'!AI34,'Global Template'!AH34)/SUM('Global Template'!AL15,'Global Template'!AJ15,'Global Template'!AI15,'Global Template'!AH15),"")</f>
        <v>0.2897339277500619</v>
      </c>
      <c r="AM37" s="238">
        <f>IFERROR(SUM('Global Template'!AM34,'Global Template'!AL34,'Global Template'!AJ34,'Global Template'!AI34)/SUM('Global Template'!AM15,'Global Template'!AL15,'Global Template'!AJ15,'Global Template'!AI15),"")</f>
        <v>0.28284853762392848</v>
      </c>
      <c r="AN37" s="238">
        <f>IFERROR(SUM('Global Template'!AN34,'Global Template'!AM34,'Global Template'!AL34,'Global Template'!AJ34)/SUM('Global Template'!AN15,'Global Template'!AM15,'Global Template'!AL15,'Global Template'!AJ15),"")</f>
        <v>0.30327777700551856</v>
      </c>
      <c r="AO37" s="238">
        <f>IFERROR(SUM('Global Template'!AO34,'Global Template'!AN34,'Global Template'!AM34,'Global Template'!AL34)/SUM('Global Template'!AO15,'Global Template'!AN15,'Global Template'!AM15,'Global Template'!AL15),"")</f>
        <v>0.30362095872321876</v>
      </c>
      <c r="AP37" s="238">
        <f>IFERROR('Global Template'!AP34/'Global Template'!AP15,"")</f>
        <v>0.30362095872321876</v>
      </c>
      <c r="AQ37" s="238">
        <f>IFERROR(SUM('Global Template'!AQ34,'Global Template'!AO34,'Global Template'!AN34,'Global Template'!AM34)/SUM('Global Template'!AQ15,'Global Template'!AO15,'Global Template'!AN15,'Global Template'!AM15),"")</f>
        <v>0.32191170881947556</v>
      </c>
      <c r="AR37" s="238">
        <f>IFERROR(SUM('Global Template'!AR34,'Global Template'!AQ34,'Global Template'!AO34,'Global Template'!AN34)/SUM('Global Template'!AR15,'Global Template'!AQ15,'Global Template'!AO15,'Global Template'!AN15),"")</f>
        <v>0.32614022005448101</v>
      </c>
      <c r="AS37" s="238">
        <f>IFERROR(SUM('Global Template'!AS34,'Global Template'!AR34,'Global Template'!AQ34,'Global Template'!AO34)/SUM('Global Template'!AS15,'Global Template'!AR15,'Global Template'!AQ15,'Global Template'!AO15),"")</f>
        <v>0.30683565948182784</v>
      </c>
      <c r="AT37" s="238">
        <f>IFERROR(SUM('Global Template'!AT34,'Global Template'!AS34,'Global Template'!AR34,'Global Template'!AQ34)/SUM('Global Template'!AT15,'Global Template'!AS15,'Global Template'!AR15,'Global Template'!AQ15),"")</f>
        <v>0.27696131316279476</v>
      </c>
      <c r="AU37" s="238">
        <f>IFERROR('Global Template'!AU34/'Global Template'!AU15,"")</f>
        <v>0.27696131316279476</v>
      </c>
      <c r="AV37" s="238">
        <f>IFERROR(SUM('Global Template'!AV34,'Global Template'!AT34,'Global Template'!AS34,'Global Template'!AR34)/SUM('Global Template'!AV15,'Global Template'!AT15,'Global Template'!AS15,'Global Template'!AR15),"")</f>
        <v>0.21288460580351742</v>
      </c>
      <c r="AW37" s="238">
        <f>IFERROR(SUM('Global Template'!AW34,'Global Template'!AV34,'Global Template'!AT34,'Global Template'!AS34)/SUM('Global Template'!AW15,'Global Template'!AV15,'Global Template'!AT15,'Global Template'!AS15),"")</f>
        <v>0.18242087529097059</v>
      </c>
      <c r="AX37" s="238">
        <f>IFERROR(SUM('Global Template'!AX34,'Global Template'!AW34,'Global Template'!AV34,'Global Template'!AT34)/SUM('Global Template'!AX15,'Global Template'!AW15,'Global Template'!AV15,'Global Template'!AT15),"")</f>
        <v>0.16664832395924445</v>
      </c>
      <c r="AY37" s="238" t="str">
        <f>IFERROR(SUM('Global Template'!AY34,'Global Template'!AX34,'Global Template'!AW34,'Global Template'!AV34)/SUM('Global Template'!AY15,'Global Template'!AX15,'Global Template'!AW15,'Global Template'!AV15),"")</f>
        <v/>
      </c>
      <c r="AZ37" s="238">
        <f>IFERROR('Global Template'!AZ34/'Global Template'!AZ15,"")</f>
        <v>0.1514791266412627</v>
      </c>
      <c r="BA37" s="239"/>
      <c r="BB37" s="239"/>
      <c r="BC37" s="239"/>
      <c r="BD37" s="239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237"/>
      <c r="BV37" s="237"/>
    </row>
    <row r="38" spans="1:74" ht="15" customHeight="1">
      <c r="A38" s="10">
        <v>28</v>
      </c>
      <c r="B38" s="10">
        <v>19</v>
      </c>
      <c r="C38" s="10"/>
      <c r="D38" s="10"/>
      <c r="E38" s="10"/>
      <c r="F38" s="10">
        <v>4</v>
      </c>
      <c r="G38" s="10"/>
      <c r="H38" s="10"/>
      <c r="I38" s="10"/>
      <c r="J38" s="10"/>
      <c r="K38" s="10"/>
      <c r="L38" s="10"/>
      <c r="M38" s="10"/>
      <c r="N38" s="10"/>
      <c r="O38" s="10" t="s">
        <v>2870</v>
      </c>
      <c r="P38" s="10"/>
      <c r="Q38" s="10"/>
      <c r="R38" s="10"/>
      <c r="S38" s="10"/>
      <c r="T38" s="10"/>
      <c r="U38" s="10"/>
      <c r="V38" s="10" t="s">
        <v>149</v>
      </c>
      <c r="W38" s="10"/>
      <c r="X38" s="10"/>
      <c r="Y38" s="10"/>
      <c r="Z38" s="10"/>
      <c r="AA38" s="10" t="s">
        <v>2871</v>
      </c>
      <c r="AB38" s="11"/>
      <c r="AC38" s="11"/>
      <c r="AD38" s="11"/>
      <c r="AE38" s="11"/>
      <c r="AF38" s="11"/>
      <c r="BA38" s="12"/>
      <c r="BB38" s="12"/>
      <c r="BC38" s="12"/>
      <c r="BD38" s="12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1"/>
      <c r="BV38" s="11"/>
    </row>
    <row r="39" spans="1:74" ht="15" customHeight="1">
      <c r="A39" s="13">
        <v>29</v>
      </c>
      <c r="B39" s="13">
        <v>19</v>
      </c>
      <c r="C39" s="13"/>
      <c r="D39" s="13" t="s">
        <v>2872</v>
      </c>
      <c r="E39" s="13">
        <v>2</v>
      </c>
      <c r="F39" s="13">
        <v>4</v>
      </c>
      <c r="G39" s="13"/>
      <c r="H39" s="13"/>
      <c r="I39" s="13"/>
      <c r="J39" s="13"/>
      <c r="K39" s="13"/>
      <c r="L39" s="13"/>
      <c r="M39" s="13"/>
      <c r="N39" s="13"/>
      <c r="O39" s="13" t="s">
        <v>2873</v>
      </c>
      <c r="P39" s="13"/>
      <c r="Q39" s="13"/>
      <c r="R39" s="13"/>
      <c r="S39" s="13"/>
      <c r="T39" s="13"/>
      <c r="U39" s="13"/>
      <c r="V39" s="13" t="s">
        <v>386</v>
      </c>
      <c r="W39" s="13" t="s">
        <v>387</v>
      </c>
      <c r="X39" s="13"/>
      <c r="Y39" s="13"/>
      <c r="Z39" s="13" t="s">
        <v>388</v>
      </c>
      <c r="AA39" s="13" t="s">
        <v>2874</v>
      </c>
      <c r="AB39" s="237"/>
      <c r="AC39" s="237"/>
      <c r="AD39" s="237"/>
      <c r="AE39" s="237"/>
      <c r="AF39" s="237"/>
      <c r="AG39" s="238">
        <f>IFERROR(SUM('Global Template'!AG54,'Global Template'!AE54,'Global Template'!AD54,'Global Template'!AC54)/AVERAGE(AVERAGE('Global Template'!AG98,'Global Template'!AE98),AVERAGE('Global Template'!AE98,'Global Template'!AD98),AVERAGE('Global Template'!AD98,'Global Template'!AC98),AVERAGE('Global Template'!AC98,'Global Template'!AB98)),"")</f>
        <v>0.17418091057187826</v>
      </c>
      <c r="AH39" s="238">
        <f>IFERROR(SUM('Global Template'!AH54,'Global Template'!AG54,'Global Template'!AE54,'Global Template'!AD54)/AVERAGE(AVERAGE('Global Template'!AH98,'Global Template'!AG98),AVERAGE('Global Template'!AG98,'Global Template'!AE98),AVERAGE('Global Template'!AE98,'Global Template'!AD98),AVERAGE('Global Template'!AD98,'Global Template'!AC98)),"")</f>
        <v>0.22960506171284287</v>
      </c>
      <c r="AI39" s="238">
        <f>IFERROR(SUM('Global Template'!AI54,'Global Template'!AH54,'Global Template'!AG54,'Global Template'!AE54)/AVERAGE(AVERAGE('Global Template'!AI98,'Global Template'!AH98),AVERAGE('Global Template'!AH98,'Global Template'!AG98),AVERAGE('Global Template'!AG98,'Global Template'!AE98),AVERAGE('Global Template'!AE98,'Global Template'!AD98)),"")</f>
        <v>0.23334663753272494</v>
      </c>
      <c r="AJ39" s="238">
        <f>IFERROR(SUM('Global Template'!AJ54,'Global Template'!AI54,'Global Template'!AH54,'Global Template'!AG54)/AVERAGE(AVERAGE('Global Template'!AJ98,'Global Template'!AI98),AVERAGE('Global Template'!AI98,'Global Template'!AH98),AVERAGE('Global Template'!AH98,'Global Template'!AG98),AVERAGE('Global Template'!AG98,'Global Template'!AE98)),"")</f>
        <v>0.22255988245997813</v>
      </c>
      <c r="AK39" s="238">
        <f>IFERROR('Global Template'!AK54/AVERAGE(AVERAGE('Global Template'!AK98,'Global Template'!AF98)),"")</f>
        <v>0.23063553872246759</v>
      </c>
      <c r="AL39" s="238">
        <f>IFERROR(SUM('Global Template'!AL54,'Global Template'!AJ54,'Global Template'!AI54,'Global Template'!AH54)/AVERAGE(AVERAGE('Global Template'!AL98,'Global Template'!AJ98),AVERAGE('Global Template'!AJ98,'Global Template'!AI98),AVERAGE('Global Template'!AI98,'Global Template'!AH98),AVERAGE('Global Template'!AH98,'Global Template'!AG98)),"")</f>
        <v>0.13735617802663314</v>
      </c>
      <c r="AM39" s="238">
        <f>IFERROR(SUM('Global Template'!AM54,'Global Template'!AL54,'Global Template'!AJ54,'Global Template'!AI54)/AVERAGE(AVERAGE('Global Template'!AM98,'Global Template'!AL98),AVERAGE('Global Template'!AL98,'Global Template'!AJ98),AVERAGE('Global Template'!AJ98,'Global Template'!AI98),AVERAGE('Global Template'!AI98,'Global Template'!AH98)),"")</f>
        <v>8.6314131078025241E-2</v>
      </c>
      <c r="AN39" s="238">
        <f>IFERROR(SUM('Global Template'!AN54,'Global Template'!AM54,'Global Template'!AL54,'Global Template'!AJ54)/AVERAGE(AVERAGE('Global Template'!AN98,'Global Template'!AM98),AVERAGE('Global Template'!AM98,'Global Template'!AL98),AVERAGE('Global Template'!AL98,'Global Template'!AJ98),AVERAGE('Global Template'!AJ98,'Global Template'!AI98)),"")</f>
        <v>9.2603318106676644E-2</v>
      </c>
      <c r="AO39" s="238">
        <f>IFERROR(SUM('Global Template'!AO54,'Global Template'!AN54,'Global Template'!AM54,'Global Template'!AL54)/AVERAGE(AVERAGE('Global Template'!AO98,'Global Template'!AN98),AVERAGE('Global Template'!AN98,'Global Template'!AM98),AVERAGE('Global Template'!AM98,'Global Template'!AL98),AVERAGE('Global Template'!AL98,'Global Template'!AJ98)),"")</f>
        <v>9.7447157786582916E-2</v>
      </c>
      <c r="AP39" s="238">
        <f>IFERROR('Global Template'!AP54/AVERAGE(AVERAGE('Global Template'!AP98,'Global Template'!AK98)),"")</f>
        <v>0.10028046385024172</v>
      </c>
      <c r="AQ39" s="238">
        <f>IFERROR(SUM('Global Template'!AQ54,'Global Template'!AO54,'Global Template'!AN54,'Global Template'!AM54)/AVERAGE(AVERAGE('Global Template'!AQ98,'Global Template'!AO98),AVERAGE('Global Template'!AO98,'Global Template'!AN98),AVERAGE('Global Template'!AN98,'Global Template'!AM98),AVERAGE('Global Template'!AM98,'Global Template'!AL98)),"")</f>
        <v>0.10525127374383844</v>
      </c>
      <c r="AR39" s="238">
        <f>IFERROR(SUM('Global Template'!AR54,'Global Template'!AQ54,'Global Template'!AO54,'Global Template'!AN54)/AVERAGE(AVERAGE('Global Template'!AR98,'Global Template'!AQ98),AVERAGE('Global Template'!AQ98,'Global Template'!AO98),AVERAGE('Global Template'!AO98,'Global Template'!AN98),AVERAGE('Global Template'!AN98,'Global Template'!AM98)),"")</f>
        <v>0.11821826561858761</v>
      </c>
      <c r="AS39" s="238">
        <f>IFERROR(SUM('Global Template'!AS54,'Global Template'!AR54,'Global Template'!AQ54,'Global Template'!AO54)/AVERAGE(AVERAGE('Global Template'!AS98,'Global Template'!AR98),AVERAGE('Global Template'!AR98,'Global Template'!AQ98),AVERAGE('Global Template'!AQ98,'Global Template'!AO98),AVERAGE('Global Template'!AO98,'Global Template'!AN98)),"")</f>
        <v>0.12027981182686026</v>
      </c>
      <c r="AT39" s="238">
        <f>IFERROR(SUM('Global Template'!AT54,'Global Template'!AS54,'Global Template'!AR54,'Global Template'!AQ54)/AVERAGE(AVERAGE('Global Template'!AT98,'Global Template'!AS98),AVERAGE('Global Template'!AS98,'Global Template'!AR98),AVERAGE('Global Template'!AR98,'Global Template'!AQ98),AVERAGE('Global Template'!AQ98,'Global Template'!AO98)),"")</f>
        <v>0.10463879297022247</v>
      </c>
      <c r="AU39" s="238">
        <f>IFERROR('Global Template'!AU54/AVERAGE(AVERAGE('Global Template'!AU98,'Global Template'!AP98)),"")</f>
        <v>0.10455612058146831</v>
      </c>
      <c r="AV39" s="238">
        <f>IFERROR(SUM('Global Template'!AV54,'Global Template'!AT54,'Global Template'!AS54,'Global Template'!AR54)/AVERAGE(AVERAGE('Global Template'!AV98,'Global Template'!AT98),AVERAGE('Global Template'!AT98,'Global Template'!AS98),AVERAGE('Global Template'!AS98,'Global Template'!AR98),AVERAGE('Global Template'!AR98,'Global Template'!AQ98)),"")</f>
        <v>8.662637139374238E-2</v>
      </c>
      <c r="AW39" s="238">
        <f>IFERROR(SUM('Global Template'!AW54,'Global Template'!AV54,'Global Template'!AT54,'Global Template'!AS54)/AVERAGE(AVERAGE('Global Template'!AW98,'Global Template'!AV98),AVERAGE('Global Template'!AV98,'Global Template'!AT98),AVERAGE('Global Template'!AT98,'Global Template'!AS98),AVERAGE('Global Template'!AS98,'Global Template'!AR98)),"")</f>
        <v>8.2475875153975198E-2</v>
      </c>
      <c r="AX39" s="238">
        <f>IFERROR(SUM('Global Template'!AX54,'Global Template'!AW54,'Global Template'!AV54,'Global Template'!AT54)/AVERAGE(AVERAGE('Global Template'!AX98,'Global Template'!AW98),AVERAGE('Global Template'!AW98,'Global Template'!AV98),AVERAGE('Global Template'!AV98,'Global Template'!AT98),AVERAGE('Global Template'!AT98,'Global Template'!AS98)),"")</f>
        <v>8.794888940440794E-2</v>
      </c>
      <c r="AY39" s="238" t="str">
        <f>IFERROR(SUM('Global Template'!AY54,'Global Template'!AX54,'Global Template'!AW54,'Global Template'!AV54)/AVERAGE(AVERAGE('Global Template'!AY98,'Global Template'!AX98),AVERAGE('Global Template'!AX98,'Global Template'!AW98),AVERAGE('Global Template'!AW98,'Global Template'!AV98),AVERAGE('Global Template'!AV98,'Global Template'!AT98)),"")</f>
        <v/>
      </c>
      <c r="AZ39" s="238">
        <f>IFERROR('Global Template'!AZ54/AVERAGE(AVERAGE('Global Template'!AZ98,'Global Template'!AU98)),"")</f>
        <v>0.1041493282606111</v>
      </c>
      <c r="BA39" s="239"/>
      <c r="BB39" s="239"/>
      <c r="BC39" s="239"/>
      <c r="BD39" s="239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237"/>
      <c r="BV39" s="237"/>
    </row>
    <row r="40" spans="1:74" ht="15" customHeight="1">
      <c r="A40" s="13">
        <v>30</v>
      </c>
      <c r="B40" s="13">
        <v>19</v>
      </c>
      <c r="C40" s="13"/>
      <c r="D40" s="13" t="s">
        <v>2875</v>
      </c>
      <c r="E40" s="13">
        <v>2</v>
      </c>
      <c r="F40" s="13">
        <v>4</v>
      </c>
      <c r="G40" s="13"/>
      <c r="H40" s="13"/>
      <c r="I40" s="13"/>
      <c r="J40" s="13"/>
      <c r="K40" s="13"/>
      <c r="L40" s="13"/>
      <c r="M40" s="13"/>
      <c r="N40" s="13"/>
      <c r="O40" s="13" t="s">
        <v>2876</v>
      </c>
      <c r="P40" s="13"/>
      <c r="Q40" s="13"/>
      <c r="R40" s="13"/>
      <c r="S40" s="13"/>
      <c r="T40" s="13"/>
      <c r="U40" s="13"/>
      <c r="V40" s="13" t="s">
        <v>386</v>
      </c>
      <c r="W40" s="13" t="s">
        <v>387</v>
      </c>
      <c r="X40" s="13"/>
      <c r="Y40" s="13"/>
      <c r="Z40" s="13" t="s">
        <v>388</v>
      </c>
      <c r="AA40" s="13" t="s">
        <v>2877</v>
      </c>
      <c r="AB40" s="237"/>
      <c r="AC40" s="237"/>
      <c r="AD40" s="237"/>
      <c r="AE40" s="237"/>
      <c r="AF40" s="237"/>
      <c r="AG40" s="238">
        <f>IFERROR(SUM('Global Template'!AG54,'Global Template'!AE54,'Global Template'!AD54,'Global Template'!AC54)/AVERAGE(AVERAGE('Global Template'!AG140,'Global Template'!AE140),AVERAGE('Global Template'!AE140,'Global Template'!AD140),AVERAGE('Global Template'!AD140,'Global Template'!AC140),AVERAGE('Global Template'!AC140,'Global Template'!AB140)),"")</f>
        <v>0.30792529663567714</v>
      </c>
      <c r="AH40" s="238">
        <f>IFERROR(SUM('Global Template'!AH54,'Global Template'!AG54,'Global Template'!AE54,'Global Template'!AD54)/AVERAGE(AVERAGE('Global Template'!AH140,'Global Template'!AG140),AVERAGE('Global Template'!AG140,'Global Template'!AE140),AVERAGE('Global Template'!AE140,'Global Template'!AD140),AVERAGE('Global Template'!AD140,'Global Template'!AC140)),"")</f>
        <v>0.37416546479611906</v>
      </c>
      <c r="AI40" s="238">
        <f>IFERROR(SUM('Global Template'!AI54,'Global Template'!AH54,'Global Template'!AG54,'Global Template'!AE54)/AVERAGE(AVERAGE('Global Template'!AI140,'Global Template'!AH140),AVERAGE('Global Template'!AH140,'Global Template'!AG140),AVERAGE('Global Template'!AG140,'Global Template'!AE140),AVERAGE('Global Template'!AE140,'Global Template'!AD140)),"")</f>
        <v>0.36144871840211878</v>
      </c>
      <c r="AJ40" s="238">
        <f>IFERROR(SUM('Global Template'!AJ54,'Global Template'!AI54,'Global Template'!AH54,'Global Template'!AG54)/AVERAGE(AVERAGE('Global Template'!AJ140,'Global Template'!AI140),AVERAGE('Global Template'!AI140,'Global Template'!AH140),AVERAGE('Global Template'!AH140,'Global Template'!AG140),AVERAGE('Global Template'!AG140,'Global Template'!AE140)),"")</f>
        <v>0.33292567874488976</v>
      </c>
      <c r="AK40" s="238">
        <f>IFERROR('Global Template'!AK54/AVERAGE(AVERAGE('Global Template'!AK140,'Global Template'!AF140)),"")</f>
        <v>0.3511962098724174</v>
      </c>
      <c r="AL40" s="238">
        <f>IFERROR(SUM('Global Template'!AL54,'Global Template'!AJ54,'Global Template'!AI54,'Global Template'!AH54)/AVERAGE(AVERAGE('Global Template'!AL140,'Global Template'!AJ140),AVERAGE('Global Template'!AJ140,'Global Template'!AI140),AVERAGE('Global Template'!AI140,'Global Template'!AH140),AVERAGE('Global Template'!AH140,'Global Template'!AG140)),"")</f>
        <v>0.20453697378317709</v>
      </c>
      <c r="AM40" s="238">
        <f>IFERROR(SUM('Global Template'!AM54,'Global Template'!AL54,'Global Template'!AJ54,'Global Template'!AI54)/AVERAGE(AVERAGE('Global Template'!AM140,'Global Template'!AL140),AVERAGE('Global Template'!AL140,'Global Template'!AJ140),AVERAGE('Global Template'!AJ140,'Global Template'!AI140),AVERAGE('Global Template'!AI140,'Global Template'!AH140)),"")</f>
        <v>0.13055927156178307</v>
      </c>
      <c r="AN40" s="238">
        <f>IFERROR(SUM('Global Template'!AN54,'Global Template'!AM54,'Global Template'!AL54,'Global Template'!AJ54)/AVERAGE(AVERAGE('Global Template'!AN140,'Global Template'!AM140),AVERAGE('Global Template'!AM140,'Global Template'!AL140),AVERAGE('Global Template'!AL140,'Global Template'!AJ140),AVERAGE('Global Template'!AJ140,'Global Template'!AI140)),"")</f>
        <v>0.14296419937088006</v>
      </c>
      <c r="AO40" s="238">
        <f>IFERROR(SUM('Global Template'!AO54,'Global Template'!AN54,'Global Template'!AM54,'Global Template'!AL54)/AVERAGE(AVERAGE('Global Template'!AO140,'Global Template'!AN140),AVERAGE('Global Template'!AN140,'Global Template'!AM140),AVERAGE('Global Template'!AM140,'Global Template'!AL140),AVERAGE('Global Template'!AL140,'Global Template'!AJ140)),"")</f>
        <v>0.15334959582243046</v>
      </c>
      <c r="AP40" s="238">
        <f>IFERROR('Global Template'!AP54/AVERAGE(AVERAGE('Global Template'!AP140,'Global Template'!AK140)),"")</f>
        <v>0.15306623115366552</v>
      </c>
      <c r="AQ40" s="238">
        <f>IFERROR(SUM('Global Template'!AQ54,'Global Template'!AO54,'Global Template'!AN54,'Global Template'!AM54)/AVERAGE(AVERAGE('Global Template'!AQ140,'Global Template'!AO140),AVERAGE('Global Template'!AO140,'Global Template'!AN140),AVERAGE('Global Template'!AN140,'Global Template'!AM140),AVERAGE('Global Template'!AM140,'Global Template'!AL140)),"")</f>
        <v>0.16692470761975084</v>
      </c>
      <c r="AR40" s="238">
        <f>IFERROR(SUM('Global Template'!AR54,'Global Template'!AQ54,'Global Template'!AO54,'Global Template'!AN54)/AVERAGE(AVERAGE('Global Template'!AR140,'Global Template'!AQ140),AVERAGE('Global Template'!AQ140,'Global Template'!AO140),AVERAGE('Global Template'!AO140,'Global Template'!AN140),AVERAGE('Global Template'!AN140,'Global Template'!AM140)),"")</f>
        <v>0.18739308573619373</v>
      </c>
      <c r="AS40" s="238">
        <f>IFERROR(SUM('Global Template'!AS54,'Global Template'!AR54,'Global Template'!AQ54,'Global Template'!AO54)/AVERAGE(AVERAGE('Global Template'!AS140,'Global Template'!AR140),AVERAGE('Global Template'!AR140,'Global Template'!AQ140),AVERAGE('Global Template'!AQ140,'Global Template'!AO140),AVERAGE('Global Template'!AO140,'Global Template'!AN140)),"")</f>
        <v>0.19185569417393974</v>
      </c>
      <c r="AT40" s="238">
        <f>IFERROR(SUM('Global Template'!AT54,'Global Template'!AS54,'Global Template'!AR54,'Global Template'!AQ54)/AVERAGE(AVERAGE('Global Template'!AT140,'Global Template'!AS140),AVERAGE('Global Template'!AS140,'Global Template'!AR140),AVERAGE('Global Template'!AR140,'Global Template'!AQ140),AVERAGE('Global Template'!AQ140,'Global Template'!AO140)),"")</f>
        <v>0.16877047275053206</v>
      </c>
      <c r="AU40" s="238">
        <f>IFERROR('Global Template'!AU54/AVERAGE(AVERAGE('Global Template'!AU140,'Global Template'!AP140)),"")</f>
        <v>0.1689223527423977</v>
      </c>
      <c r="AV40" s="238">
        <f>IFERROR(SUM('Global Template'!AV54,'Global Template'!AT54,'Global Template'!AS54,'Global Template'!AR54)/AVERAGE(AVERAGE('Global Template'!AV140,'Global Template'!AT140),AVERAGE('Global Template'!AT140,'Global Template'!AS140),AVERAGE('Global Template'!AS140,'Global Template'!AR140),AVERAGE('Global Template'!AR140,'Global Template'!AQ140)),"")</f>
        <v>0.14155012608108736</v>
      </c>
      <c r="AW40" s="238">
        <f>IFERROR(SUM('Global Template'!AW54,'Global Template'!AV54,'Global Template'!AT54,'Global Template'!AS54)/AVERAGE(AVERAGE('Global Template'!AW140,'Global Template'!AV140),AVERAGE('Global Template'!AV140,'Global Template'!AT140),AVERAGE('Global Template'!AT140,'Global Template'!AS140),AVERAGE('Global Template'!AS140,'Global Template'!AR140)),"")</f>
        <v>0.13660271147962316</v>
      </c>
      <c r="AX40" s="238">
        <f>IFERROR(SUM('Global Template'!AX54,'Global Template'!AW54,'Global Template'!AV54,'Global Template'!AT54)/AVERAGE(AVERAGE('Global Template'!AX140,'Global Template'!AW140),AVERAGE('Global Template'!AW140,'Global Template'!AV140),AVERAGE('Global Template'!AV140,'Global Template'!AT140),AVERAGE('Global Template'!AT140,'Global Template'!AS140)),"")</f>
        <v>0.14608875032232355</v>
      </c>
      <c r="AY40" s="238" t="str">
        <f>IFERROR(SUM('Global Template'!AY54,'Global Template'!AX54,'Global Template'!AW54,'Global Template'!AV54)/AVERAGE(AVERAGE('Global Template'!AY140,'Global Template'!AX140),AVERAGE('Global Template'!AX140,'Global Template'!AW140),AVERAGE('Global Template'!AW140,'Global Template'!AV140),AVERAGE('Global Template'!AV140,'Global Template'!AT140)),"")</f>
        <v/>
      </c>
      <c r="AZ40" s="238">
        <f>IFERROR('Global Template'!AZ54/AVERAGE(AVERAGE('Global Template'!AZ140,'Global Template'!AU140)),"")</f>
        <v>0.16765213330641202</v>
      </c>
      <c r="BA40" s="239"/>
      <c r="BB40" s="239"/>
      <c r="BC40" s="239"/>
      <c r="BD40" s="239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237"/>
      <c r="BV40" s="237"/>
    </row>
    <row r="41" spans="1:74" ht="15" customHeight="1">
      <c r="A41" s="13">
        <v>31</v>
      </c>
      <c r="B41" s="13">
        <v>19</v>
      </c>
      <c r="C41" s="13"/>
      <c r="D41" s="13" t="s">
        <v>2878</v>
      </c>
      <c r="E41" s="13">
        <v>2</v>
      </c>
      <c r="F41" s="13">
        <v>4</v>
      </c>
      <c r="G41" s="13"/>
      <c r="H41" s="13"/>
      <c r="I41" s="13"/>
      <c r="J41" s="13"/>
      <c r="K41" s="13"/>
      <c r="L41" s="13"/>
      <c r="M41" s="13"/>
      <c r="N41" s="13"/>
      <c r="O41" s="13" t="s">
        <v>2879</v>
      </c>
      <c r="P41" s="13"/>
      <c r="Q41" s="13"/>
      <c r="R41" s="13"/>
      <c r="S41" s="13"/>
      <c r="T41" s="13"/>
      <c r="U41" s="13"/>
      <c r="V41" s="13" t="s">
        <v>386</v>
      </c>
      <c r="W41" s="13" t="s">
        <v>387</v>
      </c>
      <c r="X41" s="13"/>
      <c r="Y41" s="13"/>
      <c r="Z41" s="13" t="s">
        <v>388</v>
      </c>
      <c r="AA41" s="13" t="s">
        <v>2880</v>
      </c>
      <c r="AB41" s="237"/>
      <c r="AC41" s="237"/>
      <c r="AD41" s="237"/>
      <c r="AE41" s="237">
        <f>IFERROR(SUM('Global Template'!AE59,'Global Template'!AD59,'Global Template'!AC59,'Global Template'!AB59)/'Global Template'!AE224,"")</f>
        <v>0</v>
      </c>
      <c r="AF41" s="237">
        <f>IFERROR('Global Template'!AF59/'Global Template'!AF224,"")</f>
        <v>0</v>
      </c>
      <c r="AG41" s="238">
        <f>IFERROR(SUM('Global Template'!AG59,'Global Template'!AE59,'Global Template'!AD59,'Global Template'!AC59)/'Global Template'!AG224,"")</f>
        <v>0</v>
      </c>
      <c r="AH41" s="238">
        <f>IFERROR(SUM('Global Template'!AH59,'Global Template'!AG59,'Global Template'!AE59,'Global Template'!AD59)/'Global Template'!AH224,"")</f>
        <v>0</v>
      </c>
      <c r="AI41" s="238">
        <f>IFERROR(SUM('Global Template'!AI59,'Global Template'!AH59,'Global Template'!AG59,'Global Template'!AE59)/'Global Template'!AI224,"")</f>
        <v>0</v>
      </c>
      <c r="AJ41" s="238">
        <f>IFERROR(SUM('Global Template'!AJ59,'Global Template'!AI59,'Global Template'!AH59,'Global Template'!AG59)/'Global Template'!AJ224,"")</f>
        <v>0</v>
      </c>
      <c r="AK41" s="238">
        <f>IFERROR('Global Template'!AK59/'Global Template'!AK224,"")</f>
        <v>0</v>
      </c>
      <c r="AL41" s="238">
        <f>IFERROR(SUM('Global Template'!AL59,'Global Template'!AJ59,'Global Template'!AI59,'Global Template'!AH59)/'Global Template'!AL224,"")</f>
        <v>0</v>
      </c>
      <c r="AM41" s="238">
        <f>IFERROR(SUM('Global Template'!AM59,'Global Template'!AL59,'Global Template'!AJ59,'Global Template'!AI59)/'Global Template'!AM224,"")</f>
        <v>0</v>
      </c>
      <c r="AN41" s="238">
        <f>IFERROR(SUM('Global Template'!AN59,'Global Template'!AM59,'Global Template'!AL59,'Global Template'!AJ59)/'Global Template'!AN224,"")</f>
        <v>0</v>
      </c>
      <c r="AO41" s="238">
        <f>IFERROR(SUM('Global Template'!AO59,'Global Template'!AN59,'Global Template'!AM59,'Global Template'!AL59)/'Global Template'!AO224,"")</f>
        <v>0</v>
      </c>
      <c r="AP41" s="238">
        <f>IFERROR('Global Template'!AP59/'Global Template'!AP224,"")</f>
        <v>0</v>
      </c>
      <c r="AQ41" s="238">
        <f>IFERROR(SUM('Global Template'!AQ59,'Global Template'!AO59,'Global Template'!AN59,'Global Template'!AM59)/'Global Template'!AQ224,"")</f>
        <v>0</v>
      </c>
      <c r="AR41" s="238">
        <f>IFERROR(SUM('Global Template'!AR59,'Global Template'!AQ59,'Global Template'!AO59,'Global Template'!AN59)/'Global Template'!AR224,"")</f>
        <v>0</v>
      </c>
      <c r="AS41" s="238">
        <f>IFERROR(SUM('Global Template'!AS59,'Global Template'!AR59,'Global Template'!AQ59,'Global Template'!AO59)/'Global Template'!AS224,"")</f>
        <v>0</v>
      </c>
      <c r="AT41" s="238">
        <f>IFERROR(SUM('Global Template'!AT59,'Global Template'!AS59,'Global Template'!AR59,'Global Template'!AQ59)/'Global Template'!AT224,"")</f>
        <v>0</v>
      </c>
      <c r="AU41" s="238">
        <f>IFERROR('Global Template'!AU59/'Global Template'!AU224,"")</f>
        <v>0</v>
      </c>
      <c r="AV41" s="238">
        <f>IFERROR(SUM('Global Template'!AV59,'Global Template'!AT59,'Global Template'!AS59,'Global Template'!AR59)/'Global Template'!AV224,"")</f>
        <v>0</v>
      </c>
      <c r="AW41" s="238">
        <f>IFERROR(SUM('Global Template'!AW59,'Global Template'!AV59,'Global Template'!AT59,'Global Template'!AS59)/'Global Template'!AW224,"")</f>
        <v>0</v>
      </c>
      <c r="AX41" s="238">
        <f>IFERROR(SUM('Global Template'!AX59,'Global Template'!AW59,'Global Template'!AV59,'Global Template'!AT59)/'Global Template'!AX224,"")</f>
        <v>0</v>
      </c>
      <c r="AY41" s="238">
        <f>IFERROR(SUM('Global Template'!AY59,'Global Template'!AX59,'Global Template'!AW59,'Global Template'!AV59)/'Global Template'!AY224,"")</f>
        <v>0</v>
      </c>
      <c r="AZ41" s="238">
        <f>IFERROR('Global Template'!AZ59/'Global Template'!AZ224,"")</f>
        <v>0</v>
      </c>
      <c r="BA41" s="239"/>
      <c r="BB41" s="239"/>
      <c r="BC41" s="239"/>
      <c r="BD41" s="239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237"/>
      <c r="BV41" s="237"/>
    </row>
    <row r="42" spans="1:74" ht="15" customHeight="1">
      <c r="A42" s="10">
        <v>32</v>
      </c>
      <c r="B42" s="10"/>
      <c r="C42" s="10"/>
      <c r="D42" s="10"/>
      <c r="E42" s="10"/>
      <c r="F42" s="10">
        <v>4</v>
      </c>
      <c r="G42" s="10"/>
      <c r="H42" s="10"/>
      <c r="I42" s="10"/>
      <c r="J42" s="10"/>
      <c r="K42" s="10"/>
      <c r="L42" s="10"/>
      <c r="M42" s="10"/>
      <c r="N42" s="10"/>
      <c r="O42" s="10" t="s">
        <v>2881</v>
      </c>
      <c r="P42" s="10"/>
      <c r="Q42" s="10"/>
      <c r="R42" s="10"/>
      <c r="S42" s="10"/>
      <c r="T42" s="10"/>
      <c r="U42" s="10"/>
      <c r="V42" s="10" t="s">
        <v>149</v>
      </c>
      <c r="W42" s="10"/>
      <c r="X42" s="10"/>
      <c r="Y42" s="10"/>
      <c r="Z42" s="10"/>
      <c r="AA42" s="10" t="s">
        <v>2882</v>
      </c>
      <c r="AB42" s="11"/>
      <c r="AC42" s="11"/>
      <c r="AD42" s="11"/>
      <c r="AE42" s="11"/>
      <c r="AF42" s="11"/>
      <c r="BA42" s="12"/>
      <c r="BB42" s="12"/>
      <c r="BC42" s="12"/>
      <c r="BD42" s="12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1"/>
      <c r="BV42" s="11"/>
    </row>
    <row r="43" spans="1:74" ht="15" customHeight="1">
      <c r="A43" s="13">
        <v>33</v>
      </c>
      <c r="B43" s="13">
        <v>32</v>
      </c>
      <c r="C43" s="13"/>
      <c r="D43" s="13" t="s">
        <v>2883</v>
      </c>
      <c r="E43" s="13"/>
      <c r="F43" s="13">
        <v>1</v>
      </c>
      <c r="G43" s="13">
        <v>1</v>
      </c>
      <c r="H43" s="13"/>
      <c r="I43" s="13"/>
      <c r="J43" s="13"/>
      <c r="K43" s="13"/>
      <c r="L43" s="13"/>
      <c r="M43" s="13"/>
      <c r="N43" s="13"/>
      <c r="O43" s="13" t="s">
        <v>2884</v>
      </c>
      <c r="P43" s="13"/>
      <c r="Q43" s="13"/>
      <c r="R43" s="13"/>
      <c r="S43" s="13"/>
      <c r="T43" s="13"/>
      <c r="U43" s="13"/>
      <c r="V43" s="13" t="s">
        <v>2800</v>
      </c>
      <c r="W43" s="13" t="s">
        <v>387</v>
      </c>
      <c r="X43" s="13"/>
      <c r="Y43" s="13"/>
      <c r="Z43" s="13" t="s">
        <v>388</v>
      </c>
      <c r="AA43" s="13" t="s">
        <v>2885</v>
      </c>
      <c r="AB43" s="235">
        <f>IFERROR(AB55/'Global Template'!AB140,"")</f>
        <v>0.28794955628211116</v>
      </c>
      <c r="AC43" s="235">
        <f>IFERROR(AC55/'Global Template'!AC140,"")</f>
        <v>1.5562180718157095</v>
      </c>
      <c r="AD43" s="235">
        <f>IFERROR(AD55/'Global Template'!AD140,"")</f>
        <v>1.5594125201033093</v>
      </c>
      <c r="AE43" s="235">
        <f>IFERROR(AE55/'Global Template'!AE140,"")</f>
        <v>1.0424764139978275</v>
      </c>
      <c r="AF43" s="235">
        <f>IFERROR(AF55/'Global Template'!AF140,"")</f>
        <v>1.0424764139978275</v>
      </c>
      <c r="AG43" s="236">
        <f>IFERROR(AG55/'Global Template'!AG140,"")</f>
        <v>0.83326745270213853</v>
      </c>
      <c r="AH43" s="236">
        <f>IFERROR(AH55/'Global Template'!AH140,"")</f>
        <v>0.56878252164148979</v>
      </c>
      <c r="AI43" s="236">
        <f>IFERROR(AI55/'Global Template'!AI140,"")</f>
        <v>0.73905869438407412</v>
      </c>
      <c r="AJ43" s="236">
        <f>IFERROR(AJ55/'Global Template'!AJ140,"")</f>
        <v>0.7165794472878787</v>
      </c>
      <c r="AK43" s="236">
        <f>IFERROR(AK55/'Global Template'!AK140,"")</f>
        <v>0.7165794472878787</v>
      </c>
      <c r="AL43" s="236">
        <f>IFERROR(AL55/'Global Template'!AL140,"")</f>
        <v>0.88460436309302903</v>
      </c>
      <c r="AM43" s="236">
        <f>IFERROR(AM55/'Global Template'!AM140,"")</f>
        <v>0.98299850956107859</v>
      </c>
      <c r="AN43" s="236">
        <f>IFERROR(AN55/'Global Template'!AN140,"")</f>
        <v>0.66511277704795879</v>
      </c>
      <c r="AO43" s="236">
        <f>IFERROR(AO55/'Global Template'!AO140,"")</f>
        <v>0.79132791027864191</v>
      </c>
      <c r="AP43" s="236">
        <f>IFERROR(AP55/'Global Template'!AP140,"")</f>
        <v>0.79132791027864191</v>
      </c>
      <c r="AQ43" s="236">
        <f>IFERROR(AQ55/'Global Template'!AQ140,"")</f>
        <v>0.99169605062856114</v>
      </c>
      <c r="AR43" s="236">
        <f>IFERROR(AR55/'Global Template'!AR140,"")</f>
        <v>1.1459518074609985</v>
      </c>
      <c r="AS43" s="236">
        <f>IFERROR(AS55/'Global Template'!AS140,"")</f>
        <v>1.0239571511264232</v>
      </c>
      <c r="AT43" s="236">
        <f>IFERROR(AT55/'Global Template'!AT140,"")</f>
        <v>1.074406910911103</v>
      </c>
      <c r="AU43" s="236">
        <f>IFERROR(AU55/'Global Template'!AU140,"")</f>
        <v>1.074406910911103</v>
      </c>
      <c r="AV43" s="236">
        <f>IFERROR(AV55/'Global Template'!AV140,"")</f>
        <v>1.1148536455642475</v>
      </c>
      <c r="AW43" s="236">
        <f>IFERROR(AW55/'Global Template'!AW140,"")</f>
        <v>0.95161404214152889</v>
      </c>
      <c r="AX43" s="236">
        <f>IFERROR(AX55/'Global Template'!AX140,"")</f>
        <v>0.68451838861732994</v>
      </c>
      <c r="AY43" s="236" t="str">
        <f>IFERROR(AY55/'Global Template'!AY140,"")</f>
        <v/>
      </c>
      <c r="AZ43" s="236">
        <f>IFERROR(AZ55/'Global Template'!AZ140,"")</f>
        <v>0.845880676679023</v>
      </c>
      <c r="BA43" s="218"/>
      <c r="BB43" s="218"/>
      <c r="BC43" s="218"/>
      <c r="BD43" s="218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235"/>
      <c r="BV43" s="235"/>
    </row>
    <row r="44" spans="1:74" ht="15" customHeight="1">
      <c r="A44" s="13">
        <v>34</v>
      </c>
      <c r="B44" s="13">
        <v>32</v>
      </c>
      <c r="C44" s="13"/>
      <c r="D44" s="13" t="s">
        <v>2886</v>
      </c>
      <c r="E44" s="13">
        <v>2</v>
      </c>
      <c r="F44" s="13">
        <v>1</v>
      </c>
      <c r="G44" s="13">
        <v>1</v>
      </c>
      <c r="H44" s="13"/>
      <c r="I44" s="13"/>
      <c r="J44" s="13"/>
      <c r="K44" s="13"/>
      <c r="L44" s="13"/>
      <c r="M44" s="13"/>
      <c r="N44" s="13"/>
      <c r="O44" s="13" t="s">
        <v>2887</v>
      </c>
      <c r="P44" s="13"/>
      <c r="Q44" s="13"/>
      <c r="R44" s="13"/>
      <c r="S44" s="13"/>
      <c r="T44" s="13"/>
      <c r="U44" s="13"/>
      <c r="V44" s="13" t="s">
        <v>2800</v>
      </c>
      <c r="W44" s="13" t="s">
        <v>387</v>
      </c>
      <c r="X44" s="13"/>
      <c r="Y44" s="13"/>
      <c r="Z44" s="13" t="s">
        <v>388</v>
      </c>
      <c r="AA44" s="13" t="s">
        <v>2888</v>
      </c>
      <c r="AB44" s="235"/>
      <c r="AC44" s="235"/>
      <c r="AD44" s="235"/>
      <c r="AE44" s="235">
        <f>IFERROR(AE55/SUM('Global Template'!AE176,'Global Template'!AD176,'Global Template'!AC176,'Global Template'!AB176),"")</f>
        <v>3.9813508929965797</v>
      </c>
      <c r="AF44" s="235">
        <f>IFERROR(AF55/'Global Template'!AF176,"")</f>
        <v>3.9813508929965797</v>
      </c>
      <c r="AG44" s="236">
        <f>IFERROR(AG55/SUM('Global Template'!AG176,'Global Template'!AE176,'Global Template'!AD176,'Global Template'!AC176),"")</f>
        <v>3.6997356409249513</v>
      </c>
      <c r="AH44" s="236">
        <f>IFERROR(AH55/SUM('Global Template'!AH176,'Global Template'!AG176,'Global Template'!AE176,'Global Template'!AD176),"")</f>
        <v>2.5079989558082008</v>
      </c>
      <c r="AI44" s="236">
        <f>IFERROR(AI55/SUM('Global Template'!AI176,'Global Template'!AH176,'Global Template'!AG176,'Global Template'!AE176),"")</f>
        <v>3.1805953227516905</v>
      </c>
      <c r="AJ44" s="236">
        <f>IFERROR(AJ55/SUM('Global Template'!AJ176,'Global Template'!AI176,'Global Template'!AH176,'Global Template'!AG176),"")</f>
        <v>3.1461488967691245</v>
      </c>
      <c r="AK44" s="236">
        <f>IFERROR(AK55/'Global Template'!AK176,"")</f>
        <v>3.1461488967691245</v>
      </c>
      <c r="AL44" s="236">
        <f>IFERROR(AL55/SUM('Global Template'!AL176,'Global Template'!AJ176,'Global Template'!AI176,'Global Template'!AH176),"")</f>
        <v>3.7271130698439587</v>
      </c>
      <c r="AM44" s="236">
        <f>IFERROR(AM55/SUM('Global Template'!AM176,'Global Template'!AL176,'Global Template'!AJ176,'Global Template'!AI176),"")</f>
        <v>4.4787323705282311</v>
      </c>
      <c r="AN44" s="236">
        <f>IFERROR(AN55/SUM('Global Template'!AN176,'Global Template'!AM176,'Global Template'!AL176,'Global Template'!AJ176),"")</f>
        <v>2.7260519558811707</v>
      </c>
      <c r="AO44" s="236">
        <f>IFERROR(AO55/SUM('Global Template'!AO176,'Global Template'!AN176,'Global Template'!AM176,'Global Template'!AL176),"")</f>
        <v>3.1635876366291114</v>
      </c>
      <c r="AP44" s="236">
        <f>IFERROR(AP55/'Global Template'!AP176,"")</f>
        <v>3.1635876366291114</v>
      </c>
      <c r="AQ44" s="236">
        <f>IFERROR(AQ55/SUM('Global Template'!AQ176,'Global Template'!AO176,'Global Template'!AN176,'Global Template'!AM176),"")</f>
        <v>3.7350359403130171</v>
      </c>
      <c r="AR44" s="236">
        <f>IFERROR(AR55/SUM('Global Template'!AR176,'Global Template'!AQ176,'Global Template'!AO176,'Global Template'!AN176),"")</f>
        <v>4.0389421105912291</v>
      </c>
      <c r="AS44" s="236">
        <f>IFERROR(AS55/SUM('Global Template'!AS176,'Global Template'!AR176,'Global Template'!AQ176,'Global Template'!AO176),"")</f>
        <v>3.5786786128413333</v>
      </c>
      <c r="AT44" s="236">
        <f>IFERROR(AT55/SUM('Global Template'!AT176,'Global Template'!AS176,'Global Template'!AR176,'Global Template'!AQ176),"")</f>
        <v>3.7272922648878817</v>
      </c>
      <c r="AU44" s="236">
        <f>IFERROR(AU55/'Global Template'!AU176,"")</f>
        <v>3.7272922648878817</v>
      </c>
      <c r="AV44" s="236">
        <f>IFERROR(AV55/SUM('Global Template'!AV176,'Global Template'!AT176,'Global Template'!AS176,'Global Template'!AR176),"")</f>
        <v>3.8726719326991743</v>
      </c>
      <c r="AW44" s="236">
        <f>IFERROR(AW55/SUM('Global Template'!AW176,'Global Template'!AV176,'Global Template'!AT176,'Global Template'!AS176),"")</f>
        <v>3.4323308765622738</v>
      </c>
      <c r="AX44" s="236">
        <f>IFERROR(AX55/SUM('Global Template'!AX176,'Global Template'!AW176,'Global Template'!AV176,'Global Template'!AT176),"")</f>
        <v>2.6154519504104763</v>
      </c>
      <c r="AY44" s="236">
        <f>IFERROR(AY55/SUM('Global Template'!AY176,'Global Template'!AX176,'Global Template'!AW176,'Global Template'!AV176),"")</f>
        <v>3.1081212111631058</v>
      </c>
      <c r="AZ44" s="236">
        <f>IFERROR(AZ55/'Global Template'!AZ176,"")</f>
        <v>3.4097605554254007</v>
      </c>
      <c r="BA44" s="218"/>
      <c r="BB44" s="218"/>
      <c r="BC44" s="218"/>
      <c r="BD44" s="218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235"/>
      <c r="BV44" s="235"/>
    </row>
    <row r="45" spans="1:74" ht="15" customHeight="1">
      <c r="A45" s="13">
        <v>35</v>
      </c>
      <c r="B45" s="13">
        <v>32</v>
      </c>
      <c r="C45" s="13"/>
      <c r="D45" s="13" t="s">
        <v>2889</v>
      </c>
      <c r="E45" s="13">
        <v>2</v>
      </c>
      <c r="F45" s="13">
        <v>1</v>
      </c>
      <c r="G45" s="13">
        <v>1</v>
      </c>
      <c r="H45" s="13"/>
      <c r="I45" s="13"/>
      <c r="J45" s="13"/>
      <c r="K45" s="13"/>
      <c r="L45" s="13"/>
      <c r="M45" s="13"/>
      <c r="N45" s="13"/>
      <c r="O45" s="13" t="s">
        <v>2890</v>
      </c>
      <c r="P45" s="13"/>
      <c r="Q45" s="13"/>
      <c r="R45" s="13"/>
      <c r="S45" s="13"/>
      <c r="T45" s="13"/>
      <c r="U45" s="13"/>
      <c r="V45" s="13" t="s">
        <v>2800</v>
      </c>
      <c r="W45" s="13" t="s">
        <v>387</v>
      </c>
      <c r="X45" s="13"/>
      <c r="Y45" s="13"/>
      <c r="Z45" s="13" t="s">
        <v>388</v>
      </c>
      <c r="AA45" s="13" t="s">
        <v>2891</v>
      </c>
      <c r="AB45" s="235"/>
      <c r="AC45" s="235"/>
      <c r="AD45" s="235"/>
      <c r="AE45" s="235">
        <f>IFERROR(AE55/SUM('Global Template'!AE15,'Global Template'!AD15,'Global Template'!AC15,'Global Template'!AB15),"")</f>
        <v>2.1534216019715502</v>
      </c>
      <c r="AF45" s="235">
        <f>IFERROR(AF55/'Global Template'!AF15,"")</f>
        <v>2.1534216019715502</v>
      </c>
      <c r="AG45" s="236">
        <f>IFERROR(AG55/SUM('Global Template'!AG15,'Global Template'!AE15,'Global Template'!AD15,'Global Template'!AC15),"")</f>
        <v>1.9003575319161354</v>
      </c>
      <c r="AH45" s="236">
        <f>IFERROR(AH55/SUM('Global Template'!AH15,'Global Template'!AG15,'Global Template'!AE15,'Global Template'!AD15),"")</f>
        <v>1.4781799472276211</v>
      </c>
      <c r="AI45" s="236">
        <f>IFERROR(AI55/SUM('Global Template'!AI15,'Global Template'!AH15,'Global Template'!AG15,'Global Template'!AE15),"")</f>
        <v>1.9383690409391423</v>
      </c>
      <c r="AJ45" s="236">
        <f>IFERROR(AJ55/SUM('Global Template'!AJ15,'Global Template'!AI15,'Global Template'!AH15,'Global Template'!AG15),"")</f>
        <v>1.767937659519393</v>
      </c>
      <c r="AK45" s="236">
        <f>IFERROR(AK55/'Global Template'!AK15,"")</f>
        <v>1.767937659519393</v>
      </c>
      <c r="AL45" s="236">
        <f>IFERROR(AL55/SUM('Global Template'!AL15,'Global Template'!AJ15,'Global Template'!AI15,'Global Template'!AH15),"")</f>
        <v>2.0240453933588083</v>
      </c>
      <c r="AM45" s="236">
        <f>IFERROR(AM55/SUM('Global Template'!AM15,'Global Template'!AL15,'Global Template'!AJ15,'Global Template'!AI15),"")</f>
        <v>2.271192796782453</v>
      </c>
      <c r="AN45" s="236">
        <f>IFERROR(AN55/SUM('Global Template'!AN15,'Global Template'!AM15,'Global Template'!AL15,'Global Template'!AJ15),"")</f>
        <v>1.4146185735831744</v>
      </c>
      <c r="AO45" s="236">
        <f>IFERROR(AO55/SUM('Global Template'!AO15,'Global Template'!AN15,'Global Template'!AM15,'Global Template'!AL15),"")</f>
        <v>1.6055697465762955</v>
      </c>
      <c r="AP45" s="236">
        <f>IFERROR(AP55/'Global Template'!AP15,"")</f>
        <v>1.6055697465762955</v>
      </c>
      <c r="AQ45" s="236">
        <f>IFERROR(AQ55/SUM('Global Template'!AQ15,'Global Template'!AO15,'Global Template'!AN15,'Global Template'!AM15),"")</f>
        <v>1.932970024503837</v>
      </c>
      <c r="AR45" s="236">
        <f>IFERROR(AR55/SUM('Global Template'!AR15,'Global Template'!AQ15,'Global Template'!AO15,'Global Template'!AN15),"")</f>
        <v>2.1339910338235608</v>
      </c>
      <c r="AS45" s="236">
        <f>IFERROR(AS55/SUM('Global Template'!AS15,'Global Template'!AR15,'Global Template'!AQ15,'Global Template'!AO15),"")</f>
        <v>1.9267296663196907</v>
      </c>
      <c r="AT45" s="236">
        <f>IFERROR(AT55/SUM('Global Template'!AT15,'Global Template'!AS15,'Global Template'!AR15,'Global Template'!AQ15),"")</f>
        <v>1.8736544452071793</v>
      </c>
      <c r="AU45" s="236">
        <f>IFERROR(AU55/'Global Template'!AU15,"")</f>
        <v>1.8736544452071793</v>
      </c>
      <c r="AV45" s="236">
        <f>IFERROR(AV55/SUM('Global Template'!AV15,'Global Template'!AT15,'Global Template'!AS15,'Global Template'!AR15),"")</f>
        <v>1.8749800491519277</v>
      </c>
      <c r="AW45" s="236">
        <f>IFERROR(AW55/SUM('Global Template'!AW15,'Global Template'!AV15,'Global Template'!AT15,'Global Template'!AS15),"")</f>
        <v>1.5155521719352596</v>
      </c>
      <c r="AX45" s="236">
        <f>IFERROR(AX55/SUM('Global Template'!AX15,'Global Template'!AW15,'Global Template'!AV15,'Global Template'!AT15),"")</f>
        <v>1.1120355874976395</v>
      </c>
      <c r="AY45" s="236" t="str">
        <f>IFERROR(AY55/SUM('Global Template'!AY15,'Global Template'!AX15,'Global Template'!AW15,'Global Template'!AV15),"")</f>
        <v/>
      </c>
      <c r="AZ45" s="236">
        <f>IFERROR(AZ55/'Global Template'!AZ15,"")</f>
        <v>1.3660522652751532</v>
      </c>
      <c r="BA45" s="218"/>
      <c r="BB45" s="218"/>
      <c r="BC45" s="218"/>
      <c r="BD45" s="218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235"/>
      <c r="BV45" s="235"/>
    </row>
    <row r="46" spans="1:74" ht="15" customHeight="1">
      <c r="A46" s="13">
        <v>36</v>
      </c>
      <c r="B46" s="13">
        <v>32</v>
      </c>
      <c r="C46" s="13"/>
      <c r="D46" s="13" t="s">
        <v>2892</v>
      </c>
      <c r="E46" s="13">
        <v>2</v>
      </c>
      <c r="F46" s="13">
        <v>1</v>
      </c>
      <c r="G46" s="13">
        <v>1</v>
      </c>
      <c r="H46" s="13"/>
      <c r="I46" s="13"/>
      <c r="J46" s="13"/>
      <c r="K46" s="13"/>
      <c r="L46" s="13"/>
      <c r="M46" s="13"/>
      <c r="N46" s="13"/>
      <c r="O46" s="13" t="s">
        <v>2893</v>
      </c>
      <c r="P46" s="13"/>
      <c r="Q46" s="13"/>
      <c r="R46" s="13"/>
      <c r="S46" s="13"/>
      <c r="T46" s="13"/>
      <c r="U46" s="13"/>
      <c r="V46" s="13" t="s">
        <v>2800</v>
      </c>
      <c r="W46" s="13" t="s">
        <v>387</v>
      </c>
      <c r="X46" s="13"/>
      <c r="Y46" s="13"/>
      <c r="Z46" s="13" t="s">
        <v>388</v>
      </c>
      <c r="AA46" s="13" t="s">
        <v>2894</v>
      </c>
      <c r="AB46" s="235"/>
      <c r="AC46" s="235"/>
      <c r="AD46" s="235"/>
      <c r="AE46" s="235">
        <f>IFERROR(AE55/SUM('Global Template'!AE34,'Global Template'!AD34,'Global Template'!AC34,'Global Template'!AB34),"")</f>
        <v>7.0931203698569281</v>
      </c>
      <c r="AF46" s="235">
        <f>IFERROR(AF55/'Global Template'!AF34,"")</f>
        <v>7.0931203698569281</v>
      </c>
      <c r="AG46" s="236">
        <f>IFERROR(AG55/SUM('Global Template'!AG34,'Global Template'!AE34,'Global Template'!AD34,'Global Template'!AC34),"")</f>
        <v>7.1469813984677408</v>
      </c>
      <c r="AH46" s="236">
        <f>IFERROR(AH55/SUM('Global Template'!AH34,'Global Template'!AG34,'Global Template'!AE34,'Global Template'!AD34),"")</f>
        <v>5.4103071679227295</v>
      </c>
      <c r="AI46" s="236">
        <f>IFERROR(AI55/SUM('Global Template'!AI34,'Global Template'!AH34,'Global Template'!AG34,'Global Template'!AE34),"")</f>
        <v>6.8807034322464178</v>
      </c>
      <c r="AJ46" s="236">
        <f>IFERROR(AJ55/SUM('Global Template'!AJ34,'Global Template'!AI34,'Global Template'!AH34,'Global Template'!AG34),"")</f>
        <v>6.1444065252137294</v>
      </c>
      <c r="AK46" s="236">
        <f>IFERROR(AK55/'Global Template'!AK34,"")</f>
        <v>6.1444065252137294</v>
      </c>
      <c r="AL46" s="236">
        <f>IFERROR(AL55/SUM('Global Template'!AL34,'Global Template'!AJ34,'Global Template'!AI34,'Global Template'!AH34),"")</f>
        <v>6.9858763489543589</v>
      </c>
      <c r="AM46" s="236">
        <f>IFERROR(AM55/SUM('Global Template'!AM34,'Global Template'!AL34,'Global Template'!AJ34,'Global Template'!AI34),"")</f>
        <v>8.0297137678760055</v>
      </c>
      <c r="AN46" s="236">
        <f>IFERROR(AN55/SUM('Global Template'!AN34,'Global Template'!AM34,'Global Template'!AL34,'Global Template'!AJ34),"")</f>
        <v>4.6644320185630797</v>
      </c>
      <c r="AO46" s="236">
        <f>IFERROR(AO55/SUM('Global Template'!AO34,'Global Template'!AN34,'Global Template'!AM34,'Global Template'!AL34),"")</f>
        <v>5.2880728436139846</v>
      </c>
      <c r="AP46" s="236">
        <f>IFERROR(AP55/'Global Template'!AP34,"")</f>
        <v>5.2880728436139846</v>
      </c>
      <c r="AQ46" s="236">
        <f>IFERROR(AQ55/SUM('Global Template'!AQ34,'Global Template'!AO34,'Global Template'!AN34,'Global Template'!AM34),"")</f>
        <v>6.0046589532032986</v>
      </c>
      <c r="AR46" s="236">
        <f>IFERROR(AR55/SUM('Global Template'!AR34,'Global Template'!AQ34,'Global Template'!AO34,'Global Template'!AN34),"")</f>
        <v>6.5431703991218333</v>
      </c>
      <c r="AS46" s="236">
        <f>IFERROR(AS55/SUM('Global Template'!AS34,'Global Template'!AR34,'Global Template'!AQ34,'Global Template'!AO34),"")</f>
        <v>6.2793538064430878</v>
      </c>
      <c r="AT46" s="236">
        <f>IFERROR(AT55/SUM('Global Template'!AT34,'Global Template'!AS34,'Global Template'!AR34,'Global Template'!AQ34),"")</f>
        <v>6.7650403004331006</v>
      </c>
      <c r="AU46" s="236">
        <f>IFERROR(AU55/'Global Template'!AU34,"")</f>
        <v>6.7650403004331006</v>
      </c>
      <c r="AV46" s="236">
        <f>IFERROR(AV55/SUM('Global Template'!AV34,'Global Template'!AT34,'Global Template'!AS34,'Global Template'!AR34),"")</f>
        <v>8.8074947555505592</v>
      </c>
      <c r="AW46" s="236">
        <f>IFERROR(AW55/SUM('Global Template'!AW34,'Global Template'!AV34,'Global Template'!AT34,'Global Template'!AS34),"")</f>
        <v>8.3079974784567643</v>
      </c>
      <c r="AX46" s="236">
        <f>IFERROR(AX55/SUM('Global Template'!AX34,'Global Template'!AW34,'Global Template'!AV34,'Global Template'!AT34),"")</f>
        <v>6.6729479245743821</v>
      </c>
      <c r="AY46" s="236" t="str">
        <f>IFERROR(AY55/SUM('Global Template'!AY34,'Global Template'!AX34,'Global Template'!AW34,'Global Template'!AV34),"")</f>
        <v/>
      </c>
      <c r="AZ46" s="236">
        <f>IFERROR(AZ55/'Global Template'!AZ34,"")</f>
        <v>9.0180891292717718</v>
      </c>
      <c r="BA46" s="218"/>
      <c r="BB46" s="218"/>
      <c r="BC46" s="218"/>
      <c r="BD46" s="218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235"/>
      <c r="BV46" s="235"/>
    </row>
    <row r="47" spans="1:74" ht="15" customHeight="1">
      <c r="A47" s="13">
        <v>37</v>
      </c>
      <c r="B47" s="13">
        <v>32</v>
      </c>
      <c r="C47" s="13"/>
      <c r="D47" s="13" t="s">
        <v>2895</v>
      </c>
      <c r="E47" s="13">
        <v>2</v>
      </c>
      <c r="F47" s="13">
        <v>1</v>
      </c>
      <c r="G47" s="13">
        <v>1</v>
      </c>
      <c r="H47" s="13"/>
      <c r="I47" s="13"/>
      <c r="J47" s="13"/>
      <c r="K47" s="13"/>
      <c r="L47" s="13"/>
      <c r="M47" s="13"/>
      <c r="N47" s="13"/>
      <c r="O47" s="13" t="s">
        <v>2896</v>
      </c>
      <c r="P47" s="13"/>
      <c r="Q47" s="13"/>
      <c r="R47" s="13"/>
      <c r="S47" s="13"/>
      <c r="T47" s="13"/>
      <c r="U47" s="13"/>
      <c r="V47" s="13" t="s">
        <v>2800</v>
      </c>
      <c r="W47" s="13" t="s">
        <v>387</v>
      </c>
      <c r="X47" s="13"/>
      <c r="Y47" s="13"/>
      <c r="Z47" s="13" t="s">
        <v>388</v>
      </c>
      <c r="AA47" s="13" t="s">
        <v>2897</v>
      </c>
      <c r="AB47" s="235"/>
      <c r="AC47" s="235"/>
      <c r="AD47" s="235"/>
      <c r="AE47" s="235">
        <f>IFERROR(AE55/(SUM('Global Template'!AE176,'Global Template'!AD176,'Global Template'!AC176,'Global Template'!AB176)+SUM('Global Template'!AE180,'Global Template'!AD180,'Global Template'!AC180,'Global Template'!AB180)),"")</f>
        <v>3.9813508929965797</v>
      </c>
      <c r="AF47" s="235">
        <f>IFERROR(AF55/('Global Template'!AF176+'Global Template'!AF180),"")</f>
        <v>3.9813508929965797</v>
      </c>
      <c r="AG47" s="236">
        <f>IFERROR(AG55/(SUM('Global Template'!AG176,'Global Template'!AE176,'Global Template'!AD176,'Global Template'!AC176)+SUM('Global Template'!AG180,'Global Template'!AE180,'Global Template'!AD180,'Global Template'!AC180)),"")</f>
        <v>3.6997356409249513</v>
      </c>
      <c r="AH47" s="236">
        <f>IFERROR(AH55/(SUM('Global Template'!AH176,'Global Template'!AG176,'Global Template'!AE176,'Global Template'!AD176)+SUM('Global Template'!AH180,'Global Template'!AG180,'Global Template'!AE180,'Global Template'!AD180)),"")</f>
        <v>2.5079989558082008</v>
      </c>
      <c r="AI47" s="236">
        <f>IFERROR(AI55/(SUM('Global Template'!AI176,'Global Template'!AH176,'Global Template'!AG176,'Global Template'!AE176)+SUM('Global Template'!AI180,'Global Template'!AH180,'Global Template'!AG180,'Global Template'!AE180)),"")</f>
        <v>3.1805953227516905</v>
      </c>
      <c r="AJ47" s="236">
        <f>IFERROR(AJ55/(SUM('Global Template'!AJ176,'Global Template'!AI176,'Global Template'!AH176,'Global Template'!AG176)+SUM('Global Template'!AJ180,'Global Template'!AI180,'Global Template'!AH180,'Global Template'!AG180)),"")</f>
        <v>3.1461488967691245</v>
      </c>
      <c r="AK47" s="236">
        <f>IFERROR(AK55/('Global Template'!AK176+'Global Template'!AK180),"")</f>
        <v>3.1461488967691245</v>
      </c>
      <c r="AL47" s="236">
        <f>IFERROR(AL55/(SUM('Global Template'!AL176,'Global Template'!AJ176,'Global Template'!AI176,'Global Template'!AH176)+SUM('Global Template'!AL180,'Global Template'!AJ180,'Global Template'!AI180,'Global Template'!AH180)),"")</f>
        <v>3.7271130698439587</v>
      </c>
      <c r="AM47" s="236">
        <f>IFERROR(AM55/(SUM('Global Template'!AM176,'Global Template'!AL176,'Global Template'!AJ176,'Global Template'!AI176)+SUM('Global Template'!AM180,'Global Template'!AL180,'Global Template'!AJ180,'Global Template'!AI180)),"")</f>
        <v>4.4787323705282311</v>
      </c>
      <c r="AN47" s="236">
        <f>IFERROR(AN55/(SUM('Global Template'!AN176,'Global Template'!AM176,'Global Template'!AL176,'Global Template'!AJ176)+SUM('Global Template'!AN180,'Global Template'!AM180,'Global Template'!AL180,'Global Template'!AJ180)),"")</f>
        <v>2.7260519558811707</v>
      </c>
      <c r="AO47" s="236">
        <f>IFERROR(AO55/(SUM('Global Template'!AO176,'Global Template'!AN176,'Global Template'!AM176,'Global Template'!AL176)+SUM('Global Template'!AO180,'Global Template'!AN180,'Global Template'!AM180,'Global Template'!AL180)),"")</f>
        <v>3.1635876366291114</v>
      </c>
      <c r="AP47" s="236">
        <f>IFERROR(AP55/('Global Template'!AP176+'Global Template'!AP180),"")</f>
        <v>3.1635876366291114</v>
      </c>
      <c r="AQ47" s="236">
        <f>IFERROR(AQ55/(SUM('Global Template'!AQ176,'Global Template'!AO176,'Global Template'!AN176,'Global Template'!AM176)+SUM('Global Template'!AQ180,'Global Template'!AO180,'Global Template'!AN180,'Global Template'!AM180)),"")</f>
        <v>3.7350359403130171</v>
      </c>
      <c r="AR47" s="236">
        <f>IFERROR(AR55/(SUM('Global Template'!AR176,'Global Template'!AQ176,'Global Template'!AO176,'Global Template'!AN176)+SUM('Global Template'!AR180,'Global Template'!AQ180,'Global Template'!AO180,'Global Template'!AN180)),"")</f>
        <v>4.0389421105912291</v>
      </c>
      <c r="AS47" s="236">
        <f>IFERROR(AS55/(SUM('Global Template'!AS176,'Global Template'!AR176,'Global Template'!AQ176,'Global Template'!AO176)+SUM('Global Template'!AS180,'Global Template'!AR180,'Global Template'!AQ180,'Global Template'!AO180)),"")</f>
        <v>3.5786786128413333</v>
      </c>
      <c r="AT47" s="236">
        <f>IFERROR(AT55/(SUM('Global Template'!AT176,'Global Template'!AS176,'Global Template'!AR176,'Global Template'!AQ176)+SUM('Global Template'!AT180,'Global Template'!AS180,'Global Template'!AR180,'Global Template'!AQ180)),"")</f>
        <v>3.7272922648878817</v>
      </c>
      <c r="AU47" s="236">
        <f>IFERROR(AU55/('Global Template'!AU176+'Global Template'!AU180),"")</f>
        <v>3.7272922648878817</v>
      </c>
      <c r="AV47" s="236">
        <f>IFERROR(AV55/(SUM('Global Template'!AV176,'Global Template'!AT176,'Global Template'!AS176,'Global Template'!AR176)+SUM('Global Template'!AV180,'Global Template'!AT180,'Global Template'!AS180,'Global Template'!AR180)),"")</f>
        <v>3.8726719326991743</v>
      </c>
      <c r="AW47" s="236">
        <f>IFERROR(AW55/(SUM('Global Template'!AW176,'Global Template'!AV176,'Global Template'!AT176,'Global Template'!AS176)+SUM('Global Template'!AW180,'Global Template'!AV180,'Global Template'!AT180,'Global Template'!AS180)),"")</f>
        <v>3.4323308765622738</v>
      </c>
      <c r="AX47" s="236">
        <f>IFERROR(AX55/(SUM('Global Template'!AX176,'Global Template'!AW176,'Global Template'!AV176,'Global Template'!AT176)+SUM('Global Template'!AX180,'Global Template'!AW180,'Global Template'!AV180,'Global Template'!AT180)),"")</f>
        <v>2.6154519504104763</v>
      </c>
      <c r="AY47" s="236">
        <f>IFERROR(AY55/(SUM('Global Template'!AY176,'Global Template'!AX176,'Global Template'!AW176,'Global Template'!AV176)+SUM('Global Template'!AY180,'Global Template'!AX180,'Global Template'!AW180,'Global Template'!AV180)),"")</f>
        <v>3.1081212111631058</v>
      </c>
      <c r="AZ47" s="236">
        <f>IFERROR(AZ55/('Global Template'!AZ176+'Global Template'!AZ180),"")</f>
        <v>3.4097605554254007</v>
      </c>
      <c r="BA47" s="218"/>
      <c r="BB47" s="218"/>
      <c r="BC47" s="218"/>
      <c r="BD47" s="218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235"/>
      <c r="BV47" s="235"/>
    </row>
    <row r="48" spans="1:74" ht="15" customHeight="1">
      <c r="A48" s="13">
        <v>38</v>
      </c>
      <c r="B48" s="13">
        <v>32</v>
      </c>
      <c r="C48" s="13"/>
      <c r="D48" s="13" t="s">
        <v>2898</v>
      </c>
      <c r="E48" s="13">
        <v>2</v>
      </c>
      <c r="F48" s="13">
        <v>1</v>
      </c>
      <c r="G48" s="13"/>
      <c r="H48" s="13"/>
      <c r="I48" s="13"/>
      <c r="J48" s="13"/>
      <c r="K48" s="13"/>
      <c r="L48" s="13"/>
      <c r="M48" s="13"/>
      <c r="N48" s="13"/>
      <c r="O48" s="13" t="s">
        <v>2899</v>
      </c>
      <c r="P48" s="13"/>
      <c r="Q48" s="13"/>
      <c r="R48" s="13"/>
      <c r="S48" s="13"/>
      <c r="T48" s="13"/>
      <c r="U48" s="13"/>
      <c r="V48" s="13" t="s">
        <v>2800</v>
      </c>
      <c r="W48" s="13" t="s">
        <v>387</v>
      </c>
      <c r="X48" s="13"/>
      <c r="Y48" s="13"/>
      <c r="Z48" s="13" t="s">
        <v>388</v>
      </c>
      <c r="AA48" s="13" t="s">
        <v>2900</v>
      </c>
      <c r="AB48" s="235"/>
      <c r="AC48" s="235"/>
      <c r="AD48" s="235"/>
      <c r="AE48" s="235">
        <f>IFERROR('Global Template'!AE224/SUM('Global Template'!AE56,'Global Template'!AD56,'Global Template'!AC56,'Global Template'!AB56),"")</f>
        <v>8.4840628512418412</v>
      </c>
      <c r="AF48" s="235">
        <f>IFERROR('Global Template'!AF224/'Global Template'!AF56,"")</f>
        <v>8.6173340510994247</v>
      </c>
      <c r="AG48" s="236">
        <f>IFERROR('Global Template'!AG224/SUM('Global Template'!AG56,'Global Template'!AE56,'Global Template'!AD56,'Global Template'!AC56),"")</f>
        <v>4.9706420532813524</v>
      </c>
      <c r="AH48" s="236">
        <f>IFERROR('Global Template'!AH224/SUM('Global Template'!AH56,'Global Template'!AG56,'Global Template'!AE56,'Global Template'!AD56),"")</f>
        <v>2.4362811430962661</v>
      </c>
      <c r="AI48" s="236">
        <f>IFERROR('Global Template'!AI224/SUM('Global Template'!AI56,'Global Template'!AH56,'Global Template'!AG56,'Global Template'!AE56),"")</f>
        <v>3.0310560224699343</v>
      </c>
      <c r="AJ48" s="236">
        <f>IFERROR('Global Template'!AJ224/SUM('Global Template'!AJ56,'Global Template'!AI56,'Global Template'!AH56,'Global Template'!AG56),"")</f>
        <v>2.8427530383467037</v>
      </c>
      <c r="AK48" s="236">
        <f>IFERROR('Global Template'!AK224/'Global Template'!AK56,"")</f>
        <v>2.8334013434089003</v>
      </c>
      <c r="AL48" s="236">
        <f>IFERROR('Global Template'!AL224/SUM('Global Template'!AL56,'Global Template'!AJ56,'Global Template'!AI56,'Global Template'!AH56),"")</f>
        <v>4.2251838374378119</v>
      </c>
      <c r="AM48" s="236">
        <f>IFERROR('Global Template'!AM224/SUM('Global Template'!AM56,'Global Template'!AL56,'Global Template'!AJ56,'Global Template'!AI56),"")</f>
        <v>8.1885835513455429</v>
      </c>
      <c r="AN48" s="236">
        <f>IFERROR('Global Template'!AN224/SUM('Global Template'!AN56,'Global Template'!AM56,'Global Template'!AL56,'Global Template'!AJ56),"")</f>
        <v>5.8685546505253052</v>
      </c>
      <c r="AO48" s="236">
        <f>IFERROR('Global Template'!AO224/SUM('Global Template'!AO56,'Global Template'!AN56,'Global Template'!AM56,'Global Template'!AL56),"")</f>
        <v>6.3501442396970837</v>
      </c>
      <c r="AP48" s="236">
        <f>IFERROR('Global Template'!AP224/'Global Template'!AP56,"")</f>
        <v>6.3525263880938745</v>
      </c>
      <c r="AQ48" s="236">
        <f>IFERROR('Global Template'!AQ224/SUM('Global Template'!AQ56,'Global Template'!AO56,'Global Template'!AN56,'Global Template'!AM56),"")</f>
        <v>7.1558563572067788</v>
      </c>
      <c r="AR48" s="236">
        <f>IFERROR('Global Template'!AR224/SUM('Global Template'!AR56,'Global Template'!AQ56,'Global Template'!AO56,'Global Template'!AN56),"")</f>
        <v>7.3504461563466403</v>
      </c>
      <c r="AS48" s="236">
        <f>IFERROR('Global Template'!AS224/SUM('Global Template'!AS56,'Global Template'!AR56,'Global Template'!AQ56,'Global Template'!AO56),"")</f>
        <v>6.6943607428399012</v>
      </c>
      <c r="AT48" s="236">
        <f>IFERROR('Global Template'!AT224/SUM('Global Template'!AT56,'Global Template'!AS56,'Global Template'!AR56,'Global Template'!AQ56),"")</f>
        <v>7.4855211375527242</v>
      </c>
      <c r="AU48" s="236">
        <f>IFERROR('Global Template'!AU224/'Global Template'!AU56,"")</f>
        <v>7.4867453309369383</v>
      </c>
      <c r="AV48" s="236">
        <f>IFERROR('Global Template'!AV224/SUM('Global Template'!AV56,'Global Template'!AT56,'Global Template'!AS56,'Global Template'!AR56),"")</f>
        <v>8.3662869252245997</v>
      </c>
      <c r="AW48" s="236">
        <f>IFERROR('Global Template'!AW224/SUM('Global Template'!AW56,'Global Template'!AV56,'Global Template'!AT56,'Global Template'!AS56),"")</f>
        <v>7.156733634961709</v>
      </c>
      <c r="AX48" s="236">
        <f>IFERROR('Global Template'!AX224/SUM('Global Template'!AX56,'Global Template'!AW56,'Global Template'!AV56,'Global Template'!AT56),"")</f>
        <v>5.1802402245634429</v>
      </c>
      <c r="AY48" s="236" t="str">
        <f>IFERROR('Global Template'!AY224/SUM('Global Template'!AY56,'Global Template'!AX56,'Global Template'!AW56,'Global Template'!AV56),"")</f>
        <v/>
      </c>
      <c r="AZ48" s="236">
        <f>IFERROR('Global Template'!AZ224/'Global Template'!AZ56,"")</f>
        <v>5.4630861872146124</v>
      </c>
      <c r="BA48" s="218"/>
      <c r="BB48" s="218"/>
      <c r="BC48" s="218"/>
      <c r="BD48" s="218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235"/>
      <c r="BV48" s="235"/>
    </row>
    <row r="49" spans="1:74" ht="15" customHeight="1">
      <c r="A49" s="13">
        <v>39</v>
      </c>
      <c r="B49" s="13">
        <v>32</v>
      </c>
      <c r="C49" s="13"/>
      <c r="D49" s="13" t="s">
        <v>2898</v>
      </c>
      <c r="E49" s="13">
        <v>5</v>
      </c>
      <c r="F49" s="13">
        <v>1</v>
      </c>
      <c r="G49" s="13"/>
      <c r="H49" s="13"/>
      <c r="I49" s="13"/>
      <c r="J49" s="13"/>
      <c r="K49" s="13"/>
      <c r="L49" s="13"/>
      <c r="M49" s="13"/>
      <c r="N49" s="13"/>
      <c r="O49" s="13" t="s">
        <v>2901</v>
      </c>
      <c r="P49" s="13"/>
      <c r="Q49" s="13"/>
      <c r="R49" s="13"/>
      <c r="S49" s="13"/>
      <c r="T49" s="13"/>
      <c r="U49" s="13"/>
      <c r="V49" s="13" t="s">
        <v>2800</v>
      </c>
      <c r="W49" s="13" t="s">
        <v>387</v>
      </c>
      <c r="X49" s="13"/>
      <c r="Y49" s="13"/>
      <c r="Z49" s="13" t="s">
        <v>388</v>
      </c>
      <c r="AA49" s="13" t="s">
        <v>2902</v>
      </c>
      <c r="AB49" s="235">
        <f>IFERROR('Global Template'!AB224/SUM('Global Template'!AC56,'Global Template'!AD56,'Global Template'!AE56,'Global Template'!AG56),"")</f>
        <v>0</v>
      </c>
      <c r="AC49" s="235">
        <f>IFERROR('Global Template'!AC224/SUM('Global Template'!AD56,'Global Template'!AE56,'Global Template'!AG56,'Global Template'!AH56),"")</f>
        <v>3.6707407082262709</v>
      </c>
      <c r="AD49" s="235">
        <f>IFERROR('Global Template'!AD224/SUM('Global Template'!AE56,'Global Template'!AG56,'Global Template'!AH56,'Global Template'!AI56),"")</f>
        <v>3.8765591605207947</v>
      </c>
      <c r="AE49" s="235">
        <f>IFERROR('Global Template'!AE224/SUM('Global Template'!AG56,'Global Template'!AH56,'Global Template'!AI56,'Global Template'!AJ56),"")</f>
        <v>2.9941890789824068</v>
      </c>
      <c r="AF49" s="235">
        <f>IFERROR('Global Template'!AF224/SUM('Global Template'!AK56,'Global Template'!AP56),"")</f>
        <v>1.8552767904915954</v>
      </c>
      <c r="AG49" s="236">
        <f>IFERROR('Global Template'!AG224/SUM('Global Template'!AH56,'Global Template'!AI56,'Global Template'!AJ56,'Global Template'!AL56),"")</f>
        <v>4.3707515944424591</v>
      </c>
      <c r="AH49" s="236">
        <f>IFERROR('Global Template'!AH224/SUM('Global Template'!AI56,'Global Template'!AJ56,'Global Template'!AL56,'Global Template'!AM56),"")</f>
        <v>4.5645219020970469</v>
      </c>
      <c r="AI49" s="236">
        <f>IFERROR('Global Template'!AI224/SUM('Global Template'!AJ56,'Global Template'!AL56,'Global Template'!AM56,'Global Template'!AN56),"")</f>
        <v>5.4314706348729258</v>
      </c>
      <c r="AJ49" s="236">
        <f>IFERROR('Global Template'!AJ224/SUM('Global Template'!AL56,'Global Template'!AM56,'Global Template'!AN56,'Global Template'!AO56),"")</f>
        <v>4.6541027475031118</v>
      </c>
      <c r="AK49" s="236"/>
      <c r="AL49" s="236">
        <f>IFERROR('Global Template'!AL224/SUM('Global Template'!AM56,'Global Template'!AN56,'Global Template'!AO56,'Global Template'!AQ56),"")</f>
        <v>4.0390720801182054</v>
      </c>
      <c r="AM49" s="236">
        <f>IFERROR('Global Template'!AM224/SUM('Global Template'!AN56,'Global Template'!AO56,'Global Template'!AQ56,'Global Template'!AR56),"")</f>
        <v>4.5023663880488174</v>
      </c>
      <c r="AN49" s="236">
        <f>IFERROR('Global Template'!AN224/SUM('Global Template'!AO56,'Global Template'!AQ56,'Global Template'!AR56,'Global Template'!AS56),"")</f>
        <v>3.4091040818231844</v>
      </c>
      <c r="AO49" s="236">
        <f>IFERROR('Global Template'!AO224/SUM('Global Template'!AQ56,'Global Template'!AR56,'Global Template'!AS56,'Global Template'!AT56),"")</f>
        <v>4.3977538643473366</v>
      </c>
      <c r="AP49" s="236"/>
      <c r="AQ49" s="236">
        <f>IFERROR('Global Template'!AQ224/SUM('Global Template'!AR56,'Global Template'!AS56,'Global Template'!AT56,'Global Template'!AV56),"")</f>
        <v>6.3537424015746558</v>
      </c>
      <c r="AR49" s="236">
        <f>IFERROR('Global Template'!AR224/SUM('Global Template'!AS56,'Global Template'!AT56,'Global Template'!AV56,'Global Template'!AW56),"")</f>
        <v>7.5020603671657984</v>
      </c>
      <c r="AS49" s="236">
        <f>IFERROR('Global Template'!AS224/SUM('Global Template'!AT56,'Global Template'!AV56,'Global Template'!AW56,'Global Template'!AX56),"")</f>
        <v>6.5165887642917824</v>
      </c>
      <c r="AT49" s="236" t="str">
        <f>IFERROR('Global Template'!AT224/SUM('Global Template'!AV56,'Global Template'!AW56,'Global Template'!AX56,'Global Template'!AY56),"")</f>
        <v/>
      </c>
      <c r="AU49" s="236"/>
      <c r="AV49" s="236"/>
      <c r="AW49" s="236"/>
      <c r="AX49" s="236"/>
      <c r="AY49" s="236"/>
      <c r="AZ49" s="236"/>
      <c r="BA49" s="218"/>
      <c r="BB49" s="218"/>
      <c r="BC49" s="218"/>
      <c r="BD49" s="218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235"/>
      <c r="BV49" s="235"/>
    </row>
    <row r="50" spans="1:74" ht="15" customHeight="1">
      <c r="A50" s="13">
        <v>40</v>
      </c>
      <c r="B50" s="13">
        <v>32</v>
      </c>
      <c r="C50" s="13"/>
      <c r="D50" s="13" t="s">
        <v>2903</v>
      </c>
      <c r="E50" s="13">
        <v>2</v>
      </c>
      <c r="F50" s="13">
        <v>1</v>
      </c>
      <c r="G50" s="13"/>
      <c r="H50" s="13"/>
      <c r="I50" s="13"/>
      <c r="J50" s="13"/>
      <c r="K50" s="13"/>
      <c r="L50" s="13"/>
      <c r="M50" s="13"/>
      <c r="N50" s="13"/>
      <c r="O50" s="13" t="s">
        <v>2904</v>
      </c>
      <c r="P50" s="13"/>
      <c r="Q50" s="13"/>
      <c r="R50" s="13"/>
      <c r="S50" s="13"/>
      <c r="T50" s="13"/>
      <c r="U50" s="13"/>
      <c r="V50" s="13" t="s">
        <v>2800</v>
      </c>
      <c r="W50" s="13" t="s">
        <v>387</v>
      </c>
      <c r="X50" s="13"/>
      <c r="Y50" s="13"/>
      <c r="Z50" s="13" t="s">
        <v>388</v>
      </c>
      <c r="AA50" s="13" t="s">
        <v>2905</v>
      </c>
      <c r="AB50" s="235"/>
      <c r="AC50" s="235"/>
      <c r="AD50" s="235"/>
      <c r="AE50" s="235">
        <f>IFERROR('Global Template'!AE224*'Global Template'!AE225/SUM('Global Template'!AE176,'Global Template'!AD176,'Global Template'!AC176,'Global Template'!AB176),"")</f>
        <v>5.0397976504025035</v>
      </c>
      <c r="AF50" s="235">
        <f>IFERROR('Global Template'!AF224*'Global Template'!AF225/'Global Template'!AF176,"")</f>
        <v>5.0397976504025035</v>
      </c>
      <c r="AG50" s="236">
        <f>IFERROR('Global Template'!AG224*'Global Template'!AG225/SUM('Global Template'!AG176,'Global Template'!AE176,'Global Template'!AD176,'Global Template'!AC176),"")</f>
        <v>4.9114393088786192</v>
      </c>
      <c r="AH50" s="236">
        <f>IFERROR('Global Template'!AH224*'Global Template'!AH225/SUM('Global Template'!AH176,'Global Template'!AG176,'Global Template'!AE176,'Global Template'!AD176),"")</f>
        <v>2.706306614736385</v>
      </c>
      <c r="AI50" s="236">
        <f>IFERROR('Global Template'!AI224*'Global Template'!AI225/SUM('Global Template'!AI176,'Global Template'!AH176,'Global Template'!AG176,'Global Template'!AE176),"")</f>
        <v>3.5497474584934192</v>
      </c>
      <c r="AJ50" s="236">
        <f>IFERROR('Global Template'!AJ224*'Global Template'!AJ225/SUM('Global Template'!AJ176,'Global Template'!AI176,'Global Template'!AH176,'Global Template'!AG176),"")</f>
        <v>3.4399767523536138</v>
      </c>
      <c r="AK50" s="236">
        <f>IFERROR('Global Template'!AK224*'Global Template'!AK225/'Global Template'!AK176,"")</f>
        <v>3.4399767523536138</v>
      </c>
      <c r="AL50" s="236">
        <f>IFERROR('Global Template'!AL224*'Global Template'!AL225/SUM('Global Template'!AL176,'Global Template'!AJ176,'Global Template'!AI176,'Global Template'!AH176),"")</f>
        <v>3.2323904585138616</v>
      </c>
      <c r="AM50" s="236">
        <f>IFERROR('Global Template'!AM224*'Global Template'!AM225/SUM('Global Template'!AM176,'Global Template'!AL176,'Global Template'!AJ176,'Global Template'!AI176),"")</f>
        <v>4.0501609419568032</v>
      </c>
      <c r="AN50" s="236">
        <f>IFERROR('Global Template'!AN224*'Global Template'!AN225/SUM('Global Template'!AN176,'Global Template'!AM176,'Global Template'!AL176,'Global Template'!AJ176),"")</f>
        <v>2.8581271748680717</v>
      </c>
      <c r="AO50" s="236">
        <f>IFERROR('Global Template'!AO224*'Global Template'!AO225/SUM('Global Template'!AO176,'Global Template'!AN176,'Global Template'!AM176,'Global Template'!AL176),"")</f>
        <v>3.3954303774602246</v>
      </c>
      <c r="AP50" s="236">
        <f>IFERROR('Global Template'!AP224*'Global Template'!AP225/'Global Template'!AP176,"")</f>
        <v>3.3954303774602246</v>
      </c>
      <c r="AQ50" s="236">
        <f>IFERROR('Global Template'!AQ224*'Global Template'!AQ225/SUM('Global Template'!AQ176,'Global Template'!AO176,'Global Template'!AN176,'Global Template'!AM176),"")</f>
        <v>3.9060007478008791</v>
      </c>
      <c r="AR50" s="236">
        <f>IFERROR('Global Template'!AR224*'Global Template'!AR225/SUM('Global Template'!AR176,'Global Template'!AQ176,'Global Template'!AO176,'Global Template'!AN176),"")</f>
        <v>4.2381433087939246</v>
      </c>
      <c r="AS50" s="236">
        <f>IFERROR('Global Template'!AS224*'Global Template'!AS225/SUM('Global Template'!AS176,'Global Template'!AR176,'Global Template'!AQ176,'Global Template'!AO176),"")</f>
        <v>3.6266044199266583</v>
      </c>
      <c r="AT50" s="236">
        <f>IFERROR('Global Template'!AT224*'Global Template'!AT225/SUM('Global Template'!AT176,'Global Template'!AS176,'Global Template'!AR176,'Global Template'!AQ176),"")</f>
        <v>3.7522515272383448</v>
      </c>
      <c r="AU50" s="236">
        <f>IFERROR('Global Template'!AU224*'Global Template'!AU225/'Global Template'!AU176,"")</f>
        <v>3.7522515272383448</v>
      </c>
      <c r="AV50" s="236">
        <f>IFERROR('Global Template'!AV224*'Global Template'!AV225/SUM('Global Template'!AV176,'Global Template'!AT176,'Global Template'!AS176,'Global Template'!AR176),"")</f>
        <v>3.5073403242345771</v>
      </c>
      <c r="AW50" s="236">
        <f>IFERROR('Global Template'!AW224*'Global Template'!AW225/SUM('Global Template'!AW176,'Global Template'!AV176,'Global Template'!AT176,'Global Template'!AS176),"")</f>
        <v>3.0855292600770374</v>
      </c>
      <c r="AX50" s="236">
        <f>IFERROR('Global Template'!AX224*'Global Template'!AX225/SUM('Global Template'!AX176,'Global Template'!AW176,'Global Template'!AV176,'Global Template'!AT176),"")</f>
        <v>2.4013788602568709</v>
      </c>
      <c r="AY50" s="236">
        <f>IFERROR('Global Template'!AY224*'Global Template'!AY225/SUM('Global Template'!AY176,'Global Template'!AX176,'Global Template'!AW176,'Global Template'!AV176),"")</f>
        <v>3.1081212111631058</v>
      </c>
      <c r="AZ50" s="236">
        <f>IFERROR('Global Template'!AZ224*'Global Template'!AZ225/'Global Template'!AZ176,"")</f>
        <v>3.1081212111631058</v>
      </c>
      <c r="BA50" s="218"/>
      <c r="BB50" s="218"/>
      <c r="BC50" s="218"/>
      <c r="BD50" s="218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235"/>
      <c r="BV50" s="235"/>
    </row>
    <row r="51" spans="1:74" ht="15" customHeight="1">
      <c r="A51" s="13">
        <v>41</v>
      </c>
      <c r="B51" s="13">
        <v>32</v>
      </c>
      <c r="C51" s="13"/>
      <c r="D51" s="13" t="s">
        <v>2903</v>
      </c>
      <c r="E51" s="13">
        <v>5</v>
      </c>
      <c r="F51" s="13">
        <v>1</v>
      </c>
      <c r="G51" s="13"/>
      <c r="H51" s="13"/>
      <c r="I51" s="13"/>
      <c r="J51" s="13"/>
      <c r="K51" s="13"/>
      <c r="L51" s="13"/>
      <c r="M51" s="13"/>
      <c r="N51" s="13"/>
      <c r="O51" s="13" t="s">
        <v>2906</v>
      </c>
      <c r="P51" s="13"/>
      <c r="Q51" s="13"/>
      <c r="R51" s="13"/>
      <c r="S51" s="13"/>
      <c r="T51" s="13"/>
      <c r="U51" s="13"/>
      <c r="V51" s="13" t="s">
        <v>2800</v>
      </c>
      <c r="W51" s="13" t="s">
        <v>387</v>
      </c>
      <c r="X51" s="13"/>
      <c r="Y51" s="13"/>
      <c r="Z51" s="13" t="s">
        <v>388</v>
      </c>
      <c r="AA51" s="13" t="s">
        <v>2907</v>
      </c>
      <c r="AB51" s="235">
        <f>IFERROR('Global Template'!AB224*'Global Template'!AB225/SUM('Global Template'!AC176,'Global Template'!AD176,'Global Template'!AE176,'Global Template'!AG176),"")</f>
        <v>0</v>
      </c>
      <c r="AC51" s="235">
        <f>IFERROR('Global Template'!AC224*'Global Template'!AC225/SUM('Global Template'!AD176,'Global Template'!AE176,'Global Template'!AG176,'Global Template'!AH176),"")</f>
        <v>4.3561671228308247</v>
      </c>
      <c r="AD51" s="235">
        <f>IFERROR('Global Template'!AD224*'Global Template'!AD225/SUM('Global Template'!AE176,'Global Template'!AG176,'Global Template'!AH176,'Global Template'!AI176),"")</f>
        <v>4.49455744475096</v>
      </c>
      <c r="AE51" s="235">
        <f>IFERROR('Global Template'!AE224*'Global Template'!AE225/SUM('Global Template'!AG176,'Global Template'!AH176,'Global Template'!AI176,'Global Template'!AJ176),"")</f>
        <v>3.6548198282187343</v>
      </c>
      <c r="AF51" s="235">
        <f>IFERROR('Global Template'!AF224*'Global Template'!AF225/SUM('Global Template'!AK176,'Global Template'!AP176),"")</f>
        <v>1.5144525433913183</v>
      </c>
      <c r="AG51" s="236">
        <f>IFERROR('Global Template'!AG224*'Global Template'!AG225/SUM('Global Template'!AH176,'Global Template'!AI176,'Global Template'!AJ176,'Global Template'!AL176),"")</f>
        <v>3.3151455347416681</v>
      </c>
      <c r="AH51" s="236">
        <f>IFERROR('Global Template'!AH224*'Global Template'!AH225/SUM('Global Template'!AI176,'Global Template'!AJ176,'Global Template'!AL176,'Global Template'!AM176),"")</f>
        <v>2.1615577393112355</v>
      </c>
      <c r="AI51" s="236">
        <f>IFERROR('Global Template'!AI224*'Global Template'!AI225/SUM('Global Template'!AJ176,'Global Template'!AL176,'Global Template'!AM176,'Global Template'!AN176),"")</f>
        <v>2.734791775735983</v>
      </c>
      <c r="AJ51" s="236">
        <f>IFERROR('Global Template'!AJ224*'Global Template'!AJ225/SUM('Global Template'!AL176,'Global Template'!AM176,'Global Template'!AN176,'Global Template'!AO176),"")</f>
        <v>2.4340128812186586</v>
      </c>
      <c r="AK51" s="236"/>
      <c r="AL51" s="236">
        <f>IFERROR('Global Template'!AL224*'Global Template'!AL225/SUM('Global Template'!AM176,'Global Template'!AN176,'Global Template'!AO176,'Global Template'!AQ176),"")</f>
        <v>2.1750022447145474</v>
      </c>
      <c r="AM51" s="236">
        <f>IFERROR('Global Template'!AM224*'Global Template'!AM225/SUM('Global Template'!AN176,'Global Template'!AO176,'Global Template'!AQ176,'Global Template'!AR176),"")</f>
        <v>2.4682977068210188</v>
      </c>
      <c r="AN51" s="236">
        <f>IFERROR('Global Template'!AN224*'Global Template'!AN225/SUM('Global Template'!AO176,'Global Template'!AQ176,'Global Template'!AR176,'Global Template'!AS176),"")</f>
        <v>1.7467216548523343</v>
      </c>
      <c r="AO51" s="236">
        <f>IFERROR('Global Template'!AO224*'Global Template'!AO225/SUM('Global Template'!AQ176,'Global Template'!AR176,'Global Template'!AS176,'Global Template'!AT176),"")</f>
        <v>2.1679690036156751</v>
      </c>
      <c r="AP51" s="236"/>
      <c r="AQ51" s="236">
        <f>IFERROR('Global Template'!AQ224*'Global Template'!AQ225/SUM('Global Template'!AR176,'Global Template'!AS176,'Global Template'!AT176,'Global Template'!AV176),"")</f>
        <v>2.6195518837338017</v>
      </c>
      <c r="AR51" s="236">
        <f>IFERROR('Global Template'!AR224*'Global Template'!AR225/SUM('Global Template'!AS176,'Global Template'!AT176,'Global Template'!AV176,'Global Template'!AW176),"")</f>
        <v>3.2142429422269636</v>
      </c>
      <c r="AS51" s="236">
        <f>IFERROR('Global Template'!AS224*'Global Template'!AS225/SUM('Global Template'!AT176,'Global Template'!AV176,'Global Template'!AW176,'Global Template'!AX176),"")</f>
        <v>3.0179830984884708</v>
      </c>
      <c r="AT51" s="236">
        <f>IFERROR('Global Template'!AT224*'Global Template'!AT225/SUM('Global Template'!AV176,'Global Template'!AW176,'Global Template'!AX176,'Global Template'!AY176),"")</f>
        <v>3.1266898717285638</v>
      </c>
      <c r="AU51" s="236"/>
      <c r="AV51" s="236"/>
      <c r="AW51" s="236"/>
      <c r="AX51" s="236"/>
      <c r="AY51" s="236"/>
      <c r="AZ51" s="236"/>
      <c r="BA51" s="218"/>
      <c r="BB51" s="218"/>
      <c r="BC51" s="218"/>
      <c r="BD51" s="218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235"/>
      <c r="BV51" s="235"/>
    </row>
    <row r="52" spans="1:74" ht="15" customHeight="1">
      <c r="A52" s="13">
        <v>42</v>
      </c>
      <c r="B52" s="13">
        <v>32</v>
      </c>
      <c r="C52" s="13"/>
      <c r="D52" s="13" t="s">
        <v>2908</v>
      </c>
      <c r="E52" s="13">
        <v>2</v>
      </c>
      <c r="F52" s="13">
        <v>1</v>
      </c>
      <c r="G52" s="13"/>
      <c r="H52" s="13"/>
      <c r="I52" s="13"/>
      <c r="J52" s="13"/>
      <c r="K52" s="13"/>
      <c r="L52" s="13"/>
      <c r="M52" s="13"/>
      <c r="N52" s="13"/>
      <c r="O52" s="13" t="s">
        <v>2909</v>
      </c>
      <c r="P52" s="13"/>
      <c r="Q52" s="13"/>
      <c r="R52" s="13"/>
      <c r="S52" s="13"/>
      <c r="T52" s="13"/>
      <c r="U52" s="13"/>
      <c r="V52" s="13" t="s">
        <v>2800</v>
      </c>
      <c r="W52" s="13" t="s">
        <v>387</v>
      </c>
      <c r="X52" s="13"/>
      <c r="Y52" s="13"/>
      <c r="Z52" s="13" t="s">
        <v>388</v>
      </c>
      <c r="AA52" s="13" t="s">
        <v>2910</v>
      </c>
      <c r="AB52" s="235"/>
      <c r="AC52" s="235"/>
      <c r="AD52" s="235"/>
      <c r="AE52" s="235">
        <f>IFERROR('Global Template'!AE224*'Global Template'!AE225/SUM('Global Template'!AE15,'Global Template'!AD15,'Global Template'!AC15,'Global Template'!AB15),"")</f>
        <v>2.7259112350616763</v>
      </c>
      <c r="AF52" s="235">
        <f>IFERROR('Global Template'!AF224*'Global Template'!AF225/'Global Template'!AF15,"")</f>
        <v>2.7259112350616763</v>
      </c>
      <c r="AG52" s="236">
        <f>IFERROR('Global Template'!AG224*'Global Template'!AG225/SUM('Global Template'!AG15,'Global Template'!AE15,'Global Template'!AD15,'Global Template'!AC15),"")</f>
        <v>2.5227452956187557</v>
      </c>
      <c r="AH52" s="236">
        <f>IFERROR('Global Template'!AH224*'Global Template'!AH225/SUM('Global Template'!AH15,'Global Template'!AG15,'Global Template'!AE15,'Global Template'!AD15),"")</f>
        <v>1.5950597426240407</v>
      </c>
      <c r="AI52" s="236">
        <f>IFERROR('Global Template'!AI224*'Global Template'!AI225/SUM('Global Template'!AI15,'Global Template'!AH15,'Global Template'!AG15,'Global Template'!AE15),"")</f>
        <v>2.1633436129004915</v>
      </c>
      <c r="AJ52" s="236">
        <f>IFERROR('Global Template'!AJ224*'Global Template'!AJ225/SUM('Global Template'!AJ15,'Global Template'!AI15,'Global Template'!AH15,'Global Template'!AG15),"")</f>
        <v>1.9330504206595611</v>
      </c>
      <c r="AK52" s="236">
        <f>IFERROR('Global Template'!AK224*'Global Template'!AK225/'Global Template'!AK15,"")</f>
        <v>1.9330504206595611</v>
      </c>
      <c r="AL52" s="236">
        <f>IFERROR('Global Template'!AL224*'Global Template'!AL225/SUM('Global Template'!AL15,'Global Template'!AJ15,'Global Template'!AI15,'Global Template'!AH15),"")</f>
        <v>1.7553814157201997</v>
      </c>
      <c r="AM52" s="236">
        <f>IFERROR('Global Template'!AM224*'Global Template'!AM225/SUM('Global Template'!AM15,'Global Template'!AL15,'Global Template'!AJ15,'Global Template'!AI15),"")</f>
        <v>2.0538615831820759</v>
      </c>
      <c r="AN52" s="236">
        <f>IFERROR('Global Template'!AN224*'Global Template'!AN225/SUM('Global Template'!AN15,'Global Template'!AM15,'Global Template'!AL15,'Global Template'!AJ15),"")</f>
        <v>1.4831558065166319</v>
      </c>
      <c r="AO52" s="236">
        <f>IFERROR('Global Template'!AO224*'Global Template'!AO225/SUM('Global Template'!AO15,'Global Template'!AN15,'Global Template'!AM15,'Global Template'!AL15),"")</f>
        <v>1.7232335300390464</v>
      </c>
      <c r="AP52" s="236">
        <f>IFERROR('Global Template'!AP224*'Global Template'!AP225/'Global Template'!AP15,"")</f>
        <v>1.7232335300390464</v>
      </c>
      <c r="AQ52" s="236">
        <f>IFERROR('Global Template'!AQ224*'Global Template'!AQ225/SUM('Global Template'!AQ15,'Global Template'!AO15,'Global Template'!AN15,'Global Template'!AM15),"")</f>
        <v>2.0214483827847514</v>
      </c>
      <c r="AR52" s="236">
        <f>IFERROR('Global Template'!AR224*'Global Template'!AR225/SUM('Global Template'!AR15,'Global Template'!AQ15,'Global Template'!AO15,'Global Template'!AN15),"")</f>
        <v>2.2392397745214652</v>
      </c>
      <c r="AS52" s="236">
        <f>IFERROR('Global Template'!AS224*'Global Template'!AS225/SUM('Global Template'!AS15,'Global Template'!AR15,'Global Template'!AQ15,'Global Template'!AO15),"")</f>
        <v>1.9525325070560082</v>
      </c>
      <c r="AT52" s="236">
        <f>IFERROR('Global Template'!AT224*'Global Template'!AT225/SUM('Global Template'!AT15,'Global Template'!AS15,'Global Template'!AR15,'Global Template'!AQ15),"")</f>
        <v>1.8862010955711921</v>
      </c>
      <c r="AU52" s="236">
        <f>IFERROR('Global Template'!AU224*'Global Template'!AU225/'Global Template'!AU15,"")</f>
        <v>1.8862010955711921</v>
      </c>
      <c r="AV52" s="236">
        <f>IFERROR('Global Template'!AV224*'Global Template'!AV225/SUM('Global Template'!AV15,'Global Template'!AT15,'Global Template'!AS15,'Global Template'!AR15),"")</f>
        <v>1.6981023045095407</v>
      </c>
      <c r="AW52" s="236">
        <f>IFERROR('Global Template'!AW224*'Global Template'!AW225/SUM('Global Template'!AW15,'Global Template'!AV15,'Global Template'!AT15,'Global Template'!AS15),"")</f>
        <v>1.3624212641070257</v>
      </c>
      <c r="AX52" s="236">
        <f>IFERROR('Global Template'!AX224*'Global Template'!AX225/SUM('Global Template'!AX15,'Global Template'!AW15,'Global Template'!AV15,'Global Template'!AT15),"")</f>
        <v>1.0210161770515642</v>
      </c>
      <c r="AY52" s="236" t="str">
        <f>IFERROR('Global Template'!AY224*'Global Template'!AY225/SUM('Global Template'!AY15,'Global Template'!AX15,'Global Template'!AW15,'Global Template'!AV15),"")</f>
        <v/>
      </c>
      <c r="AZ52" s="236">
        <f>IFERROR('Global Template'!AZ224*'Global Template'!AZ225/'Global Template'!AZ15,"")</f>
        <v>1.2452065041644551</v>
      </c>
      <c r="BA52" s="218"/>
      <c r="BB52" s="218"/>
      <c r="BC52" s="218"/>
      <c r="BD52" s="218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235"/>
      <c r="BV52" s="235"/>
    </row>
    <row r="53" spans="1:74" ht="15" customHeight="1">
      <c r="A53" s="13">
        <v>43</v>
      </c>
      <c r="B53" s="13">
        <v>32</v>
      </c>
      <c r="C53" s="13"/>
      <c r="D53" s="13" t="s">
        <v>2908</v>
      </c>
      <c r="E53" s="13">
        <v>5</v>
      </c>
      <c r="F53" s="13">
        <v>1</v>
      </c>
      <c r="G53" s="13"/>
      <c r="H53" s="13"/>
      <c r="I53" s="13"/>
      <c r="J53" s="13"/>
      <c r="K53" s="13"/>
      <c r="L53" s="13"/>
      <c r="M53" s="13"/>
      <c r="N53" s="13"/>
      <c r="O53" s="13" t="s">
        <v>2911</v>
      </c>
      <c r="P53" s="13"/>
      <c r="Q53" s="13"/>
      <c r="R53" s="13"/>
      <c r="S53" s="13"/>
      <c r="T53" s="13"/>
      <c r="U53" s="13"/>
      <c r="V53" s="13" t="s">
        <v>2800</v>
      </c>
      <c r="W53" s="13" t="s">
        <v>387</v>
      </c>
      <c r="X53" s="13"/>
      <c r="Y53" s="13"/>
      <c r="Z53" s="13" t="s">
        <v>388</v>
      </c>
      <c r="AA53" s="13" t="s">
        <v>2912</v>
      </c>
      <c r="AB53" s="235">
        <f>IFERROR('Global Template'!AB224*'Global Template'!AB225/SUM('Global Template'!AC15,'Global Template'!AD15,'Global Template'!AE15,'Global Template'!AG15),"")</f>
        <v>0</v>
      </c>
      <c r="AC53" s="235">
        <f>IFERROR('Global Template'!AC224*'Global Template'!AC225/SUM('Global Template'!AD15,'Global Template'!AE15,'Global Template'!AG15,'Global Template'!AH15),"")</f>
        <v>2.5674647402976052</v>
      </c>
      <c r="AD53" s="235">
        <f>IFERROR('Global Template'!AD224*'Global Template'!AD225/SUM('Global Template'!AE15,'Global Template'!AG15,'Global Template'!AH15,'Global Template'!AI15),"")</f>
        <v>2.7391447573690453</v>
      </c>
      <c r="AE53" s="235">
        <f>IFERROR('Global Template'!AE224*'Global Template'!AE225/SUM('Global Template'!AG15,'Global Template'!AH15,'Global Template'!AI15,'Global Template'!AJ15),"")</f>
        <v>2.0537787069460069</v>
      </c>
      <c r="AF53" s="235">
        <f>IFERROR('Global Template'!AF224*'Global Template'!AF225/SUM('Global Template'!AK15,'Global Template'!AP15),"")</f>
        <v>0.80074220463132573</v>
      </c>
      <c r="AG53" s="236">
        <f>IFERROR('Global Template'!AG224*'Global Template'!AG225/SUM('Global Template'!AH15,'Global Template'!AI15,'Global Template'!AJ15,'Global Template'!AL15),"")</f>
        <v>1.8003223734204612</v>
      </c>
      <c r="AH53" s="236">
        <f>IFERROR('Global Template'!AH224*'Global Template'!AH225/SUM('Global Template'!AI15,'Global Template'!AJ15,'Global Template'!AL15,'Global Template'!AM15),"")</f>
        <v>1.096139255754196</v>
      </c>
      <c r="AI53" s="236">
        <f>IFERROR('Global Template'!AI224*'Global Template'!AI225/SUM('Global Template'!AJ15,'Global Template'!AL15,'Global Template'!AM15,'Global Template'!AN15),"")</f>
        <v>1.419153891213389</v>
      </c>
      <c r="AJ53" s="236">
        <f>IFERROR('Global Template'!AJ224*'Global Template'!AJ225/SUM('Global Template'!AL15,'Global Template'!AM15,'Global Template'!AN15,'Global Template'!AO15),"")</f>
        <v>1.2352992531687021</v>
      </c>
      <c r="AK53" s="236"/>
      <c r="AL53" s="236">
        <f>IFERROR('Global Template'!AL224*'Global Template'!AL225/SUM('Global Template'!AM15,'Global Template'!AN15,'Global Template'!AO15,'Global Template'!AQ15),"")</f>
        <v>1.1256154450576565</v>
      </c>
      <c r="AM53" s="236">
        <f>IFERROR('Global Template'!AM224*'Global Template'!AM225/SUM('Global Template'!AN15,'Global Template'!AO15,'Global Template'!AQ15,'Global Template'!AR15),"")</f>
        <v>1.3041348528742018</v>
      </c>
      <c r="AN53" s="236">
        <f>IFERROR('Global Template'!AN224*'Global Template'!AN225/SUM('Global Template'!AO15,'Global Template'!AQ15,'Global Template'!AR15,'Global Template'!AS15),"")</f>
        <v>0.94041985752248647</v>
      </c>
      <c r="AO53" s="236">
        <f>IFERROR('Global Template'!AO224*'Global Template'!AO225/SUM('Global Template'!AQ15,'Global Template'!AR15,'Global Template'!AS15,'Global Template'!AT15),"")</f>
        <v>1.0898058086191094</v>
      </c>
      <c r="AP53" s="236"/>
      <c r="AQ53" s="236">
        <f>IFERROR('Global Template'!AQ224*'Global Template'!AQ225/SUM('Global Template'!AR15,'Global Template'!AS15,'Global Template'!AT15,'Global Template'!AV15),"")</f>
        <v>1.2682735860602417</v>
      </c>
      <c r="AR53" s="236">
        <f>IFERROR('Global Template'!AR224*'Global Template'!AR225/SUM('Global Template'!AS15,'Global Template'!AT15,'Global Template'!AV15,'Global Template'!AW15),"")</f>
        <v>1.4192550332148233</v>
      </c>
      <c r="AS53" s="236">
        <f>IFERROR('Global Template'!AS224*'Global Template'!AS225/SUM('Global Template'!AT15,'Global Template'!AV15,'Global Template'!AW15,'Global Template'!AX15),"")</f>
        <v>1.283183431245547</v>
      </c>
      <c r="AT53" s="236" t="str">
        <f>IFERROR('Global Template'!AT224*'Global Template'!AT225/SUM('Global Template'!AV15,'Global Template'!AW15,'Global Template'!AX15,'Global Template'!AY15),"")</f>
        <v/>
      </c>
      <c r="AU53" s="236"/>
      <c r="AV53" s="236"/>
      <c r="AW53" s="236"/>
      <c r="AX53" s="236"/>
      <c r="AY53" s="236"/>
      <c r="AZ53" s="236"/>
      <c r="BA53" s="218"/>
      <c r="BB53" s="218"/>
      <c r="BC53" s="218"/>
      <c r="BD53" s="218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235"/>
      <c r="BV53" s="235"/>
    </row>
    <row r="54" spans="1:74" ht="15" customHeight="1">
      <c r="A54" s="13">
        <v>44</v>
      </c>
      <c r="B54" s="13">
        <v>32</v>
      </c>
      <c r="C54" s="13"/>
      <c r="D54" s="13" t="s">
        <v>2913</v>
      </c>
      <c r="E54" s="13"/>
      <c r="F54" s="13">
        <v>1</v>
      </c>
      <c r="G54" s="13"/>
      <c r="H54" s="13"/>
      <c r="I54" s="13"/>
      <c r="J54" s="13"/>
      <c r="K54" s="13"/>
      <c r="L54" s="13"/>
      <c r="M54" s="13"/>
      <c r="N54" s="13"/>
      <c r="O54" s="13" t="s">
        <v>2914</v>
      </c>
      <c r="P54" s="13"/>
      <c r="Q54" s="13"/>
      <c r="R54" s="13"/>
      <c r="S54" s="13"/>
      <c r="T54" s="13"/>
      <c r="U54" s="13"/>
      <c r="V54" s="13" t="s">
        <v>2800</v>
      </c>
      <c r="W54" s="13" t="s">
        <v>387</v>
      </c>
      <c r="X54" s="13"/>
      <c r="Y54" s="13"/>
      <c r="Z54" s="13" t="s">
        <v>388</v>
      </c>
      <c r="AA54" s="13" t="s">
        <v>2915</v>
      </c>
      <c r="AB54" s="235">
        <f>IFERROR('Global Template'!AB224*'Global Template'!AB225/'Global Template'!AB140,"")</f>
        <v>0</v>
      </c>
      <c r="AC54" s="235">
        <f>IFERROR('Global Template'!AC224*'Global Template'!AC225/'Global Template'!AC140,"")</f>
        <v>1.7061161003677152</v>
      </c>
      <c r="AD54" s="235">
        <f>IFERROR('Global Template'!AD224*'Global Template'!AD225/'Global Template'!AD140,"")</f>
        <v>1.7298395411265002</v>
      </c>
      <c r="AE54" s="235">
        <f>IFERROR('Global Template'!AE224*'Global Template'!AE225/'Global Template'!AE140,"")</f>
        <v>1.3196199790146939</v>
      </c>
      <c r="AF54" s="235">
        <f>IFERROR('Global Template'!AF224*'Global Template'!AF225/'Global Template'!AF140,"")</f>
        <v>1.3196199790146939</v>
      </c>
      <c r="AG54" s="236">
        <f>IFERROR('Global Template'!AG224*'Global Template'!AG225/'Global Template'!AG140,"")</f>
        <v>1.1061716077063506</v>
      </c>
      <c r="AH54" s="236">
        <f>IFERROR('Global Template'!AH224*'Global Template'!AH225/'Global Template'!AH140,"")</f>
        <v>0.61375619678787574</v>
      </c>
      <c r="AI54" s="236">
        <f>IFERROR('Global Template'!AI224*'Global Template'!AI225/'Global Template'!AI140,"")</f>
        <v>0.82483669120082725</v>
      </c>
      <c r="AJ54" s="236">
        <f>IFERROR('Global Template'!AJ224*'Global Template'!AJ225/'Global Template'!AJ140,"")</f>
        <v>0.78350285404994802</v>
      </c>
      <c r="AK54" s="236">
        <f>IFERROR('Global Template'!AK224*'Global Template'!AK225/'Global Template'!AK140,"")</f>
        <v>0.78350285404994802</v>
      </c>
      <c r="AL54" s="236">
        <f>IFERROR('Global Template'!AL224*'Global Template'!AL225/'Global Template'!AL140,"")</f>
        <v>0.76718539235015781</v>
      </c>
      <c r="AM54" s="236">
        <f>IFERROR('Global Template'!AM224*'Global Template'!AM225/'Global Template'!AM140,"")</f>
        <v>0.88893504680577029</v>
      </c>
      <c r="AN54" s="236">
        <f>IFERROR('Global Template'!AN224*'Global Template'!AN225/'Global Template'!AN140,"")</f>
        <v>0.6973370035488804</v>
      </c>
      <c r="AO54" s="236">
        <f>IFERROR('Global Template'!AO224*'Global Template'!AO225/'Global Template'!AO140,"")</f>
        <v>0.84932018129745368</v>
      </c>
      <c r="AP54" s="236">
        <f>IFERROR('Global Template'!AP224*'Global Template'!AP225/'Global Template'!AP140,"")</f>
        <v>0.84932018129745368</v>
      </c>
      <c r="AQ54" s="236">
        <f>IFERROR('Global Template'!AQ224*'Global Template'!AQ225/'Global Template'!AQ140,"")</f>
        <v>1.0370892214284051</v>
      </c>
      <c r="AR54" s="236">
        <f>IFERROR('Global Template'!AR224*'Global Template'!AR225/'Global Template'!AR140,"")</f>
        <v>1.2024703132673025</v>
      </c>
      <c r="AS54" s="236">
        <f>IFERROR('Global Template'!AS224*'Global Template'!AS225/'Global Template'!AS140,"")</f>
        <v>1.0376700262397212</v>
      </c>
      <c r="AT54" s="236">
        <f>IFERROR('Global Template'!AT224*'Global Template'!AT225/'Global Template'!AT140,"")</f>
        <v>1.0816015181634504</v>
      </c>
      <c r="AU54" s="236">
        <f>IFERROR('Global Template'!AU224*'Global Template'!AU225/'Global Template'!AU140,"")</f>
        <v>1.0816015181634504</v>
      </c>
      <c r="AV54" s="236">
        <f>IFERROR('Global Template'!AV224*'Global Template'!AV225/'Global Template'!AV140,"")</f>
        <v>1.0096830340033729</v>
      </c>
      <c r="AW54" s="236">
        <f>IFERROR('Global Template'!AW224*'Global Template'!AW225/'Global Template'!AW140,"")</f>
        <v>0.85546326299075182</v>
      </c>
      <c r="AX54" s="236">
        <f>IFERROR('Global Template'!AX224*'Global Template'!AX225/'Global Template'!AX140,"")</f>
        <v>0.62849099086862337</v>
      </c>
      <c r="AY54" s="236" t="str">
        <f>IFERROR('Global Template'!AY224*'Global Template'!AY225/'Global Template'!AY140,"")</f>
        <v/>
      </c>
      <c r="AZ54" s="236">
        <f>IFERROR('Global Template'!AZ224*'Global Template'!AZ225/'Global Template'!AZ140,"")</f>
        <v>0.77105111357916656</v>
      </c>
      <c r="BA54" s="218"/>
      <c r="BB54" s="218"/>
      <c r="BC54" s="218"/>
      <c r="BD54" s="218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235"/>
      <c r="BV54" s="235"/>
    </row>
    <row r="55" spans="1:74" ht="15" customHeight="1">
      <c r="A55" s="13">
        <v>45</v>
      </c>
      <c r="B55" s="13">
        <v>32</v>
      </c>
      <c r="C55" s="13"/>
      <c r="D55" s="13" t="s">
        <v>2916</v>
      </c>
      <c r="E55" s="13">
        <v>1</v>
      </c>
      <c r="F55" s="13">
        <v>1</v>
      </c>
      <c r="G55" s="13"/>
      <c r="H55" s="13"/>
      <c r="I55" s="13"/>
      <c r="J55" s="13"/>
      <c r="K55" s="13"/>
      <c r="L55" s="13"/>
      <c r="M55" s="13"/>
      <c r="N55" s="13"/>
      <c r="O55" s="13" t="s">
        <v>2917</v>
      </c>
      <c r="P55" s="13"/>
      <c r="Q55" s="13"/>
      <c r="R55" s="13"/>
      <c r="S55" s="13"/>
      <c r="T55" s="13"/>
      <c r="U55" s="13"/>
      <c r="V55" s="13" t="s">
        <v>153</v>
      </c>
      <c r="W55" s="13" t="s">
        <v>387</v>
      </c>
      <c r="X55" s="13"/>
      <c r="Y55" s="13"/>
      <c r="Z55" s="13" t="s">
        <v>2918</v>
      </c>
      <c r="AA55" s="13" t="s">
        <v>2919</v>
      </c>
      <c r="AB55" s="32">
        <f>IFERROR(('Global Template'!AB224*'Global Template'!AB225)+'Global Template'!AB117+'Global Template'!AB118+'Global Template'!AB112+'Global Template'!AB103+'Global Template'!AB139-'Global Template'!AB62,"")</f>
        <v>14796</v>
      </c>
      <c r="AC55" s="32">
        <f>IFERROR(('Global Template'!AC224*'Global Template'!AC225)+'Global Template'!AC117+'Global Template'!AC118+'Global Template'!AC112+'Global Template'!AC103+'Global Template'!AC139-'Global Template'!AC62,"")</f>
        <v>201449.31696039997</v>
      </c>
      <c r="AD55" s="32">
        <f>IFERROR(('Global Template'!AD224*'Global Template'!AD225)+'Global Template'!AD117+'Global Template'!AD118+'Global Template'!AD112+'Global Template'!AD103+'Global Template'!AD139-'Global Template'!AD62,"")</f>
        <v>233060.43877951999</v>
      </c>
      <c r="AE55" s="32">
        <f>IFERROR(('Global Template'!AE224*'Global Template'!AE225)+'Global Template'!AE117+'Global Template'!AE118+'Global Template'!AE112+'Global Template'!AE103+'Global Template'!AE139-'Global Template'!AE62,"")</f>
        <v>164099.33975664002</v>
      </c>
      <c r="AF55" s="32">
        <f>IFERROR(('Global Template'!AF224*'Global Template'!AF225)+'Global Template'!AF117+'Global Template'!AF118+'Global Template'!AF112+'Global Template'!AF103+'Global Template'!AF139-'Global Template'!AF62,"")</f>
        <v>164099.33975664002</v>
      </c>
      <c r="AG55" s="107">
        <f>IFERROR(('Global Template'!AG224*'Global Template'!AG225)+'Global Template'!AG117+'Global Template'!AG118+'Global Template'!AG112+'Global Template'!AG103+'Global Template'!AG139-'Global Template'!AG62,"")</f>
        <v>153317.04495992998</v>
      </c>
      <c r="AH55" s="107">
        <f>IFERROR(('Global Template'!AH224*'Global Template'!AH225)+'Global Template'!AH117+'Global Template'!AH118+'Global Template'!AH112+'Global Template'!AH103+'Global Template'!AH139-'Global Template'!AH62,"")</f>
        <v>127153.03906051998</v>
      </c>
      <c r="AI55" s="107">
        <f>IFERROR(('Global Template'!AI224*'Global Template'!AI225)+'Global Template'!AI117+'Global Template'!AI118+'Global Template'!AI112+'Global Template'!AI103+'Global Template'!AI139-'Global Template'!AI62,"")</f>
        <v>182951.02356</v>
      </c>
      <c r="AJ55" s="107">
        <f>IFERROR(('Global Template'!AJ224*'Global Template'!AJ225)+'Global Template'!AJ117+'Global Template'!AJ118+'Global Template'!AJ112+'Global Template'!AJ103+'Global Template'!AJ139-'Global Template'!AJ62,"")</f>
        <v>178814.51869676996</v>
      </c>
      <c r="AK55" s="107">
        <f>IFERROR(('Global Template'!AK224*'Global Template'!AK225)+'Global Template'!AK117+'Global Template'!AK118+'Global Template'!AK112+'Global Template'!AK103+'Global Template'!AK139-'Global Template'!AK62,"")</f>
        <v>178814.51869676996</v>
      </c>
      <c r="AL55" s="107">
        <f>IFERROR(('Global Template'!AL224*'Global Template'!AL225)+'Global Template'!AL117+'Global Template'!AL118+'Global Template'!AL112+'Global Template'!AL103+'Global Template'!AL139-'Global Template'!AL62,"")</f>
        <v>228822.37981000001</v>
      </c>
      <c r="AM55" s="107">
        <f>IFERROR(('Global Template'!AM224*'Global Template'!AM225)+'Global Template'!AM117+'Global Template'!AM118+'Global Template'!AM112+'Global Template'!AM103+'Global Template'!AM139-'Global Template'!AM62,"")</f>
        <v>284292.01595164998</v>
      </c>
      <c r="AN55" s="107">
        <f>IFERROR(('Global Template'!AN224*'Global Template'!AN225)+'Global Template'!AN117+'Global Template'!AN118+'Global Template'!AN112+'Global Template'!AN103+'Global Template'!AN139-'Global Template'!AN62,"")</f>
        <v>203532.49112999998</v>
      </c>
      <c r="AO55" s="107">
        <f>IFERROR(('Global Template'!AO224*'Global Template'!AO225)+'Global Template'!AO117+'Global Template'!AO118+'Global Template'!AO112+'Global Template'!AO103+'Global Template'!AO139-'Global Template'!AO62,"")</f>
        <v>254118.34049987001</v>
      </c>
      <c r="AP55" s="107">
        <f>IFERROR(('Global Template'!AP224*'Global Template'!AP225)+'Global Template'!AP117+'Global Template'!AP118+'Global Template'!AP112+'Global Template'!AP103+'Global Template'!AP139-'Global Template'!AP62,"")</f>
        <v>254118.34049987001</v>
      </c>
      <c r="AQ55" s="107">
        <f>IFERROR(('Global Template'!AQ224*'Global Template'!AQ225)+'Global Template'!AQ117+'Global Template'!AQ118+'Global Template'!AQ112+'Global Template'!AQ103+'Global Template'!AQ139-'Global Template'!AQ62,"")</f>
        <v>340788.4142301</v>
      </c>
      <c r="AR55" s="107">
        <f>IFERROR(('Global Template'!AR224*'Global Template'!AR225)+'Global Template'!AR117+'Global Template'!AR118+'Global Template'!AR112+'Global Template'!AR103+'Global Template'!AR139-'Global Template'!AR62,"")</f>
        <v>420680.05447074003</v>
      </c>
      <c r="AS55" s="107">
        <f>IFERROR(('Global Template'!AS224*'Global Template'!AS225)+'Global Template'!AS117+'Global Template'!AS118+'Global Template'!AS112+'Global Template'!AS103+'Global Template'!AS139-'Global Template'!AS62,"")</f>
        <v>437200.00877359998</v>
      </c>
      <c r="AT55" s="107">
        <f>IFERROR(('Global Template'!AT224*'Global Template'!AT225)+'Global Template'!AT117+'Global Template'!AT118+'Global Template'!AT112+'Global Template'!AT103+'Global Template'!AT139-'Global Template'!AT62,"")</f>
        <v>468912.00338421995</v>
      </c>
      <c r="AU55" s="107">
        <f>IFERROR(('Global Template'!AU224*'Global Template'!AU225)+'Global Template'!AU117+'Global Template'!AU118+'Global Template'!AU112+'Global Template'!AU103+'Global Template'!AU139-'Global Template'!AU62,"")</f>
        <v>468912.00338421995</v>
      </c>
      <c r="AV55" s="107">
        <f>IFERROR(('Global Template'!AV224*'Global Template'!AV225)+'Global Template'!AV117+'Global Template'!AV118+'Global Template'!AV112+'Global Template'!AV103+'Global Template'!AV139-'Global Template'!AV62,"")</f>
        <v>526873.14377178997</v>
      </c>
      <c r="AW55" s="107">
        <f>IFERROR(('Global Template'!AW224*'Global Template'!AW225)+'Global Template'!AW117+'Global Template'!AW118+'Global Template'!AW112+'Global Template'!AW103+'Global Template'!AW139-'Global Template'!AW62,"")</f>
        <v>471379.16093267989</v>
      </c>
      <c r="AX55" s="107">
        <f>IFERROR(('Global Template'!AX224*'Global Template'!AX225)+'Global Template'!AX117+'Global Template'!AX118+'Global Template'!AX112+'Global Template'!AX103+'Global Template'!AX139-'Global Template'!AX62,"")</f>
        <v>383961.42358000996</v>
      </c>
      <c r="AY55" s="107">
        <f>IFERROR(('Global Template'!AY224*'Global Template'!AY225)+'Global Template'!AY117+'Global Template'!AY118+'Global Template'!AY112+'Global Template'!AY103+'Global Template'!AY139-'Global Template'!AY62,"")</f>
        <v>469248.59985534992</v>
      </c>
      <c r="AZ55" s="107">
        <f>IFERROR(('Global Template'!AZ224*'Global Template'!AZ225)+'Global Template'!AZ117+'Global Template'!AZ118+'Global Template'!AZ112+'Global Template'!AZ103+'Global Template'!AZ139-'Global Template'!AZ62,"")</f>
        <v>514788.59985534986</v>
      </c>
      <c r="BA55" s="93"/>
      <c r="BB55" s="93"/>
      <c r="BC55" s="93"/>
      <c r="BD55" s="93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32"/>
      <c r="BV55" s="32"/>
    </row>
    <row r="56" spans="1:74" ht="15" customHeight="1"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4" ht="15" customHeight="1"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4" ht="15" customHeight="1"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4" ht="15" customHeight="1"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4" ht="15" customHeight="1"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4" ht="15" customHeight="1"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4" ht="15" customHeight="1"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4" ht="15" customHeight="1"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4" ht="15" customHeight="1"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53:72" ht="15" customHeight="1"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53:72" ht="15" customHeight="1"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53:72" ht="15" customHeight="1"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53:72" ht="15" customHeight="1"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53:72" ht="15" customHeight="1"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53:72" ht="15" customHeight="1"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53:72" ht="15" customHeight="1"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53:72" ht="15" customHeight="1"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53:72" ht="15" customHeight="1"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53:72" ht="15" customHeight="1"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53:72" ht="15" customHeight="1"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spans="53:72" ht="15" customHeight="1"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spans="53:72" ht="15" customHeight="1"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spans="53:72" ht="15" customHeight="1"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spans="53:72" ht="15" customHeight="1"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spans="53:72" ht="15" customHeight="1"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pane xSplit="27" ySplit="10" topLeftCell="AB11" activePane="bottomRight" state="frozen"/>
      <selection pane="topRight" activeCell="AB1" sqref="AB1"/>
      <selection pane="bottomLeft" activeCell="A11" sqref="A11"/>
      <selection pane="bottomRight" activeCell="AA10" sqref="AA10"/>
    </sheetView>
  </sheetViews>
  <sheetFormatPr defaultColWidth="8.85546875" defaultRowHeight="15" customHeight="1" outlineLevelCol="1"/>
  <cols>
    <col min="1" max="1" width="8.85546875" hidden="1"/>
    <col min="2" max="14" width="8.85546875" hidden="1" outlineLevel="1"/>
    <col min="15" max="15" width="12.85546875" hidden="1" customWidth="1" outlineLevel="1"/>
    <col min="16" max="21" width="8.85546875" hidden="1" outlineLevel="1"/>
    <col min="22" max="23" width="12.85546875" hidden="1" customWidth="1" outlineLevel="1"/>
    <col min="24" max="26" width="8.85546875" hidden="1" outlineLevel="1"/>
    <col min="27" max="27" width="35.7109375" customWidth="1" collapsed="1"/>
  </cols>
  <sheetData>
    <row r="1" spans="1:27" ht="15" hidden="1" customHeight="1"/>
    <row r="2" spans="1:27" ht="15" hidden="1" customHeight="1"/>
    <row r="3" spans="1:27" ht="15" hidden="1" customHeight="1"/>
    <row r="4" spans="1:27" ht="15" hidden="1" customHeight="1"/>
    <row r="5" spans="1:27" ht="15" hidden="1" customHeight="1"/>
    <row r="6" spans="1:27" ht="15" hidden="1" customHeight="1"/>
    <row r="7" spans="1:27" ht="15" hidden="1" customHeight="1"/>
    <row r="8" spans="1:27" ht="15" customHeight="1">
      <c r="A8" s="6" t="s">
        <v>32</v>
      </c>
      <c r="B8" s="6" t="s">
        <v>33</v>
      </c>
      <c r="C8" s="6" t="s">
        <v>34</v>
      </c>
      <c r="D8" s="6" t="s">
        <v>35</v>
      </c>
      <c r="E8" s="6" t="s">
        <v>36</v>
      </c>
      <c r="F8" s="6" t="s">
        <v>37</v>
      </c>
      <c r="H8" s="6" t="s">
        <v>38</v>
      </c>
      <c r="J8" s="6" t="s">
        <v>39</v>
      </c>
      <c r="L8" s="6" t="s">
        <v>40</v>
      </c>
      <c r="M8" s="6" t="s">
        <v>41</v>
      </c>
      <c r="N8" s="6" t="s">
        <v>42</v>
      </c>
      <c r="O8" s="6" t="s">
        <v>43</v>
      </c>
      <c r="P8" s="6" t="s">
        <v>44</v>
      </c>
      <c r="Q8" s="6" t="s">
        <v>45</v>
      </c>
      <c r="R8" s="6" t="s">
        <v>46</v>
      </c>
      <c r="S8" s="6" t="s">
        <v>47</v>
      </c>
      <c r="T8" s="6" t="s">
        <v>48</v>
      </c>
      <c r="U8" s="6" t="s">
        <v>49</v>
      </c>
      <c r="V8" s="6" t="s">
        <v>50</v>
      </c>
      <c r="W8" s="6" t="s">
        <v>51</v>
      </c>
      <c r="X8" s="6" t="s">
        <v>52</v>
      </c>
      <c r="Y8" s="6" t="s">
        <v>53</v>
      </c>
      <c r="Z8" s="6" t="s">
        <v>54</v>
      </c>
      <c r="AA8" s="6" t="s">
        <v>55</v>
      </c>
    </row>
  </sheetData>
  <sheetProtection sheet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Cash Flow</vt:lpstr>
      <vt:lpstr>Operational Drivers</vt:lpstr>
      <vt:lpstr>Income Statement</vt:lpstr>
      <vt:lpstr>Balance Sheet</vt:lpstr>
      <vt:lpstr>Notes</vt:lpstr>
      <vt:lpstr>Income Statement Non-GAAP</vt:lpstr>
      <vt:lpstr>Global Template</vt:lpstr>
      <vt:lpstr>Ratios</vt:lpstr>
      <vt:lpstr>Public Guidance</vt:lpstr>
      <vt:lpstr>Industry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manish.singh</dc:creator>
  <cp:lastModifiedBy>manish.singh</cp:lastModifiedBy>
  <dcterms:created xsi:type="dcterms:W3CDTF">2019-08-19T04:38:59Z</dcterms:created>
  <dcterms:modified xsi:type="dcterms:W3CDTF">2019-08-19T04:38:59Z</dcterms:modified>
</cp:coreProperties>
</file>