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Pratice (File)\"/>
    </mc:Choice>
  </mc:AlternateContent>
  <xr:revisionPtr revIDLastSave="0" documentId="13_ncr:1_{E4E52662-6E34-4150-A1B4-BD802C367ACE}" xr6:coauthVersionLast="47" xr6:coauthVersionMax="47" xr10:uidLastSave="{00000000-0000-0000-0000-000000000000}"/>
  <bookViews>
    <workbookView xWindow="-108" yWindow="-108" windowWidth="23256" windowHeight="12456" activeTab="2" xr2:uid="{39850E24-4596-4211-AB9E-55638913FB88}"/>
  </bookViews>
  <sheets>
    <sheet name="Running Total" sheetId="3" r:id="rId1"/>
    <sheet name="Finanacial_Formula's" sheetId="2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4" l="1"/>
  <c r="I10" i="2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9" i="4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D9" i="2"/>
  <c r="G5" i="2" s="1"/>
  <c r="E9" i="4"/>
  <c r="B5" i="4"/>
  <c r="D10" i="2"/>
  <c r="G4" i="2"/>
  <c r="F5" i="2"/>
  <c r="F4" i="2"/>
  <c r="F10" i="3"/>
  <c r="G7" i="3"/>
  <c r="G6" i="3"/>
  <c r="I8" i="3"/>
  <c r="J7" i="3"/>
  <c r="I7" i="3"/>
  <c r="K8" i="3"/>
  <c r="K9" i="3"/>
  <c r="K10" i="3"/>
  <c r="K11" i="3"/>
  <c r="K12" i="3"/>
  <c r="K13" i="3"/>
  <c r="K14" i="3"/>
  <c r="K15" i="3"/>
  <c r="K16" i="3"/>
  <c r="K17" i="3"/>
  <c r="K7" i="3"/>
  <c r="K6" i="3"/>
  <c r="I9" i="3"/>
  <c r="I10" i="3"/>
  <c r="I11" i="3"/>
  <c r="I12" i="3"/>
  <c r="I13" i="3"/>
  <c r="I14" i="3"/>
  <c r="I15" i="3"/>
  <c r="I16" i="3"/>
  <c r="I17" i="3"/>
  <c r="I6" i="3"/>
  <c r="J8" i="3"/>
  <c r="J9" i="3"/>
  <c r="J10" i="3"/>
  <c r="J11" i="3"/>
  <c r="J12" i="3"/>
  <c r="J13" i="3"/>
  <c r="J14" i="3"/>
  <c r="J15" i="3"/>
  <c r="J16" i="3"/>
  <c r="J17" i="3"/>
  <c r="J6" i="3"/>
  <c r="H8" i="3"/>
  <c r="H9" i="3"/>
  <c r="H10" i="3"/>
  <c r="H11" i="3"/>
  <c r="H12" i="3"/>
  <c r="H13" i="3"/>
  <c r="H14" i="3"/>
  <c r="H15" i="3"/>
  <c r="H16" i="3"/>
  <c r="H17" i="3"/>
  <c r="H7" i="3"/>
  <c r="H6" i="3" a="1"/>
  <c r="H6" i="3" s="1"/>
  <c r="G8" i="3"/>
  <c r="G9" i="3"/>
  <c r="G10" i="3"/>
  <c r="G11" i="3"/>
  <c r="G12" i="3"/>
  <c r="G13" i="3"/>
  <c r="G14" i="3"/>
  <c r="G15" i="3"/>
  <c r="G16" i="3"/>
  <c r="G17" i="3"/>
  <c r="F8" i="3"/>
  <c r="F9" i="3" s="1"/>
  <c r="F11" i="3" s="1"/>
  <c r="F12" i="3" s="1"/>
  <c r="F13" i="3" s="1"/>
  <c r="F14" i="3" s="1"/>
  <c r="F15" i="3" s="1"/>
  <c r="F16" i="3" s="1"/>
  <c r="F17" i="3" s="1"/>
  <c r="F7" i="3"/>
  <c r="F6" i="3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9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B9" i="2"/>
  <c r="D69" i="4" l="1"/>
  <c r="F2" i="4"/>
  <c r="F9" i="2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I14" i="2"/>
  <c r="I13" i="2"/>
  <c r="I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<sst xmlns="http://schemas.openxmlformats.org/spreadsheetml/2006/main" count="47" uniqueCount="35">
  <si>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loan Amount</t>
  </si>
  <si>
    <t>Annual Intrest Rate</t>
  </si>
  <si>
    <t>No of Years</t>
  </si>
  <si>
    <t>payment</t>
  </si>
  <si>
    <t>No Of Month</t>
  </si>
  <si>
    <t>PPMT</t>
  </si>
  <si>
    <t>IMPT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</si>
  <si>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</si>
  <si>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</si>
  <si>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</si>
  <si>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</si>
  <si>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</si>
  <si>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</si>
  <si>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</si>
  <si>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</si>
  <si>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</si>
  <si>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</si>
  <si>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</si>
  <si>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</si>
  <si>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</si>
  <si>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</t>
  </si>
  <si>
    <t>Date</t>
  </si>
  <si>
    <t>Payment(PMT)</t>
  </si>
  <si>
    <t xml:space="preserve">Monthly Payment </t>
  </si>
  <si>
    <t>Intrest</t>
  </si>
  <si>
    <t>sum(intrest)</t>
  </si>
  <si>
    <t>sum(principal)</t>
  </si>
  <si>
    <t>Running_Total</t>
  </si>
  <si>
    <t>Sum(Running_Total</t>
  </si>
  <si>
    <t>Max_sales</t>
  </si>
  <si>
    <t>Max(Max_sales)</t>
  </si>
  <si>
    <t>average(Running_Sales)</t>
  </si>
  <si>
    <t>average(average(Run_sales)</t>
  </si>
  <si>
    <t>PV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</si>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</sst>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9" formatCode="[$₹-449]\ #,##0.00;[Red][$₹-449]\ #,##0.00"/>
    <numFmt numFmtId="170" formatCode="[$₹-449]\ #,##0.00;[$₹-449]\ \-#,##0.00"/>
    <numFmt numFmtId="171" formatCode="[$₹-449]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4" fontId="0" fillId="0" borderId="0" xfId="0" applyNumberFormat="1"/>
    <xf numFmtId="8" fontId="0" fillId="0" borderId="0" xfId="0" applyNumberFormat="1"/>
    <xf numFmtId="1" fontId="0" fillId="0" borderId="0" xfId="0" applyNumberFormat="1"/>
    <xf numFmtId="44" fontId="0" fillId="0" borderId="0" xfId="1" applyFont="1"/>
    <xf numFmtId="44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F61742E-E16A-49CB-9CF3-11DFB635429E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CF48142-ABCC-47F4-9259-E9A96C7E5218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5744-2B53-4346-BF82-FC5DFB06E7AE}">
  <dimension ref="D5:K17"/>
  <sheetViews>
    <sheetView topLeftCell="A2" workbookViewId="0">
      <selection activeCell="F10" sqref="F10"/>
    </sheetView>
  </sheetViews>
  <sheetFormatPr defaultRowHeight="14.4" x14ac:dyDescent="0.3"/>
  <cols>
    <col min="6" max="6" width="12.6640625" bestFit="1" customWidth="1"/>
    <col min="7" max="7" width="16.77734375" bestFit="1" customWidth="1"/>
    <col min="8" max="8" width="9.5546875" bestFit="1" customWidth="1"/>
    <col min="9" max="9" width="14.33203125" bestFit="1" customWidth="1"/>
    <col min="10" max="10" width="20.33203125" bestFit="1" customWidth="1"/>
    <col min="11" max="11" width="24" bestFit="1" customWidth="1"/>
  </cols>
  <sheetData>
    <row r="5" spans="4:11" x14ac:dyDescent="0.3">
      <c r="D5" t="s">
        <v>19</v>
      </c>
      <c r="E5" t="s">
        <v>20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4:11" x14ac:dyDescent="0.3">
      <c r="D6" t="s">
        <v>7</v>
      </c>
      <c r="E6">
        <v>100</v>
      </c>
      <c r="F6">
        <f>E6</f>
        <v>100</v>
      </c>
      <c r="G6">
        <f>SUM($E$6:E6)</f>
        <v>100</v>
      </c>
      <c r="H6" cm="1">
        <f t="array" ref="H6">($E$6:E6)</f>
        <v>100</v>
      </c>
      <c r="I6">
        <f>H6</f>
        <v>100</v>
      </c>
      <c r="J6">
        <f>$E$6</f>
        <v>100</v>
      </c>
      <c r="K6">
        <f>I6</f>
        <v>100</v>
      </c>
    </row>
    <row r="7" spans="4:11" x14ac:dyDescent="0.3">
      <c r="D7" t="s">
        <v>8</v>
      </c>
      <c r="E7">
        <v>200</v>
      </c>
      <c r="F7">
        <f>F6+E7</f>
        <v>300</v>
      </c>
      <c r="G7">
        <f>SUM($E$6:E7)</f>
        <v>300</v>
      </c>
      <c r="H7">
        <f>MAX($F$6,E7)</f>
        <v>200</v>
      </c>
      <c r="I7">
        <f>MAX($H$6:H7)</f>
        <v>200</v>
      </c>
      <c r="J7">
        <f t="shared" ref="J7:J17" si="0">AVERAGE($E$6,E7)</f>
        <v>150</v>
      </c>
      <c r="K7">
        <f>AVERAGE($I$6:I7)</f>
        <v>150</v>
      </c>
    </row>
    <row r="8" spans="4:11" x14ac:dyDescent="0.3">
      <c r="D8" t="s">
        <v>9</v>
      </c>
      <c r="E8">
        <v>30</v>
      </c>
      <c r="F8">
        <f t="shared" ref="F8:F17" si="1">F7+E8</f>
        <v>330</v>
      </c>
      <c r="G8">
        <f>SUM($E$6:E8)</f>
        <v>330</v>
      </c>
      <c r="H8">
        <f t="shared" ref="H8:H17" si="2">MAX($F$6,E8)</f>
        <v>100</v>
      </c>
      <c r="I8">
        <f>MAX($H$6:H8)</f>
        <v>200</v>
      </c>
      <c r="J8">
        <f t="shared" si="0"/>
        <v>65</v>
      </c>
      <c r="K8">
        <f>AVERAGE($I$6:I8)</f>
        <v>166.66666666666666</v>
      </c>
    </row>
    <row r="9" spans="4:11" x14ac:dyDescent="0.3">
      <c r="D9" t="s">
        <v>10</v>
      </c>
      <c r="E9">
        <v>10</v>
      </c>
      <c r="F9">
        <f t="shared" si="1"/>
        <v>340</v>
      </c>
      <c r="G9">
        <f>SUM($E$6:E9)</f>
        <v>340</v>
      </c>
      <c r="H9">
        <f t="shared" si="2"/>
        <v>100</v>
      </c>
      <c r="I9">
        <f>MAX($H$6:H9)</f>
        <v>200</v>
      </c>
      <c r="J9">
        <f t="shared" si="0"/>
        <v>55</v>
      </c>
      <c r="K9">
        <f>AVERAGE($I$6:I9)</f>
        <v>175</v>
      </c>
    </row>
    <row r="10" spans="4:11" x14ac:dyDescent="0.3">
      <c r="D10" t="s">
        <v>11</v>
      </c>
      <c r="E10">
        <v>20</v>
      </c>
      <c r="F10">
        <f>F9+E10</f>
        <v>360</v>
      </c>
      <c r="G10">
        <f>SUM($E$6:E10)</f>
        <v>360</v>
      </c>
      <c r="H10">
        <f t="shared" si="2"/>
        <v>100</v>
      </c>
      <c r="I10">
        <f>MAX($H$6:H10)</f>
        <v>200</v>
      </c>
      <c r="J10">
        <f t="shared" si="0"/>
        <v>60</v>
      </c>
      <c r="K10">
        <f>AVERAGE($I$6:I10)</f>
        <v>180</v>
      </c>
    </row>
    <row r="11" spans="4:11" x14ac:dyDescent="0.3">
      <c r="D11" t="s">
        <v>12</v>
      </c>
      <c r="E11">
        <v>50</v>
      </c>
      <c r="F11">
        <f t="shared" si="1"/>
        <v>410</v>
      </c>
      <c r="G11">
        <f>SUM($E$6:E11)</f>
        <v>410</v>
      </c>
      <c r="H11">
        <f t="shared" si="2"/>
        <v>100</v>
      </c>
      <c r="I11">
        <f>MAX($H$6:H11)</f>
        <v>200</v>
      </c>
      <c r="J11">
        <f t="shared" si="0"/>
        <v>75</v>
      </c>
      <c r="K11">
        <f>AVERAGE($I$6:I11)</f>
        <v>183.33333333333334</v>
      </c>
    </row>
    <row r="12" spans="4:11" x14ac:dyDescent="0.3">
      <c r="D12" t="s">
        <v>13</v>
      </c>
      <c r="E12">
        <v>60</v>
      </c>
      <c r="F12">
        <f t="shared" si="1"/>
        <v>470</v>
      </c>
      <c r="G12">
        <f>SUM($E$6:E12)</f>
        <v>470</v>
      </c>
      <c r="H12">
        <f t="shared" si="2"/>
        <v>100</v>
      </c>
      <c r="I12">
        <f>MAX($H$6:H12)</f>
        <v>200</v>
      </c>
      <c r="J12">
        <f t="shared" si="0"/>
        <v>80</v>
      </c>
      <c r="K12">
        <f>AVERAGE($I$6:I12)</f>
        <v>185.71428571428572</v>
      </c>
    </row>
    <row r="13" spans="4:11" x14ac:dyDescent="0.3">
      <c r="D13" t="s">
        <v>14</v>
      </c>
      <c r="E13">
        <v>130</v>
      </c>
      <c r="F13">
        <f t="shared" si="1"/>
        <v>600</v>
      </c>
      <c r="G13">
        <f>SUM($E$6:E13)</f>
        <v>600</v>
      </c>
      <c r="H13">
        <f t="shared" si="2"/>
        <v>130</v>
      </c>
      <c r="I13">
        <f>MAX($H$6:H13)</f>
        <v>200</v>
      </c>
      <c r="J13">
        <f t="shared" si="0"/>
        <v>115</v>
      </c>
      <c r="K13">
        <f>AVERAGE($I$6:I13)</f>
        <v>187.5</v>
      </c>
    </row>
    <row r="14" spans="4:11" x14ac:dyDescent="0.3">
      <c r="D14" t="s">
        <v>15</v>
      </c>
      <c r="E14">
        <v>120</v>
      </c>
      <c r="F14">
        <f t="shared" si="1"/>
        <v>720</v>
      </c>
      <c r="G14">
        <f>SUM($E$6:E14)</f>
        <v>720</v>
      </c>
      <c r="H14">
        <f t="shared" si="2"/>
        <v>120</v>
      </c>
      <c r="I14">
        <f>MAX($H$6:H14)</f>
        <v>200</v>
      </c>
      <c r="J14">
        <f t="shared" si="0"/>
        <v>110</v>
      </c>
      <c r="K14">
        <f>AVERAGE($I$6:I14)</f>
        <v>188.88888888888889</v>
      </c>
    </row>
    <row r="15" spans="4:11" x14ac:dyDescent="0.3">
      <c r="D15" t="s">
        <v>16</v>
      </c>
      <c r="E15">
        <v>100</v>
      </c>
      <c r="F15">
        <f t="shared" si="1"/>
        <v>820</v>
      </c>
      <c r="G15">
        <f>SUM($E$6:E15)</f>
        <v>820</v>
      </c>
      <c r="H15">
        <f t="shared" si="2"/>
        <v>100</v>
      </c>
      <c r="I15">
        <f>MAX($H$6:H15)</f>
        <v>200</v>
      </c>
      <c r="J15">
        <f t="shared" si="0"/>
        <v>100</v>
      </c>
      <c r="K15">
        <f>AVERAGE($I$6:I15)</f>
        <v>190</v>
      </c>
    </row>
    <row r="16" spans="4:11" x14ac:dyDescent="0.3">
      <c r="D16" t="s">
        <v>17</v>
      </c>
      <c r="E16">
        <v>50</v>
      </c>
      <c r="F16">
        <f t="shared" si="1"/>
        <v>870</v>
      </c>
      <c r="G16">
        <f>SUM($E$6:E16)</f>
        <v>870</v>
      </c>
      <c r="H16">
        <f t="shared" si="2"/>
        <v>100</v>
      </c>
      <c r="I16">
        <f>MAX($H$6:H16)</f>
        <v>200</v>
      </c>
      <c r="J16">
        <f t="shared" si="0"/>
        <v>75</v>
      </c>
      <c r="K16">
        <f>AVERAGE($I$6:I16)</f>
        <v>190.90909090909091</v>
      </c>
    </row>
    <row r="17" spans="4:11" x14ac:dyDescent="0.3">
      <c r="D17" t="s">
        <v>18</v>
      </c>
      <c r="E17">
        <v>70</v>
      </c>
      <c r="F17">
        <f t="shared" si="1"/>
        <v>940</v>
      </c>
      <c r="G17">
        <f>SUM($E$6:E17)</f>
        <v>940</v>
      </c>
      <c r="H17">
        <f t="shared" si="2"/>
        <v>100</v>
      </c>
      <c r="I17">
        <f>MAX($H$6:H17)</f>
        <v>200</v>
      </c>
      <c r="J17">
        <f t="shared" si="0"/>
        <v>85</v>
      </c>
      <c r="K17">
        <f>AVERAGE($I$6:I17)</f>
        <v>191.66666666666666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5B13-6CD1-4CB1-94FF-57DD66686E8C}">
  <dimension ref="A1:L32"/>
  <sheetViews>
    <sheetView workbookViewId="0">
      <selection activeCell="I10" sqref="I10"/>
    </sheetView>
  </sheetViews>
  <sheetFormatPr defaultRowHeight="14.4" x14ac:dyDescent="0.3"/>
  <cols>
    <col min="1" max="1" width="16.6640625" bestFit="1" customWidth="1"/>
    <col min="2" max="2" width="10.5546875" bestFit="1" customWidth="1"/>
    <col min="3" max="3" width="12.88671875" bestFit="1" customWidth="1"/>
    <col min="4" max="5" width="10.109375" bestFit="1" customWidth="1"/>
    <col min="6" max="7" width="13.6640625" bestFit="1" customWidth="1"/>
    <col min="9" max="9" width="11.109375" bestFit="1" customWidth="1"/>
    <col min="12" max="12" width="10.5546875" bestFit="1" customWidth="1"/>
  </cols>
  <sheetData>
    <row r="1" spans="1:12" x14ac:dyDescent="0.3">
      <c r="A1" t="s">
        <v>0</v>
      </c>
      <c r="B1" s="4">
        <v>70000</v>
      </c>
    </row>
    <row r="2" spans="1:12" x14ac:dyDescent="0.3">
      <c r="A2" t="s">
        <v>1</v>
      </c>
      <c r="B2" s="1">
        <v>0.04</v>
      </c>
    </row>
    <row r="3" spans="1:12" x14ac:dyDescent="0.3">
      <c r="A3" t="s">
        <v>2</v>
      </c>
      <c r="B3">
        <v>2</v>
      </c>
      <c r="F3" t="s">
        <v>33</v>
      </c>
      <c r="G3" t="s">
        <v>34</v>
      </c>
    </row>
    <row r="4" spans="1:12" x14ac:dyDescent="0.3">
      <c r="A4" t="s">
        <v>3</v>
      </c>
      <c r="B4">
        <v>24</v>
      </c>
      <c r="F4" s="3">
        <f>PV(B2,B5,-3331,B1)</f>
        <v>23479.131019904635</v>
      </c>
      <c r="G4" s="3">
        <f>FV(B2,B4,-3331)</f>
        <v>130184.1543313607</v>
      </c>
    </row>
    <row r="5" spans="1:12" x14ac:dyDescent="0.3">
      <c r="A5" t="s">
        <v>4</v>
      </c>
      <c r="B5">
        <v>24</v>
      </c>
      <c r="F5" s="3">
        <f>PV(B2,B4,B1,-3331)</f>
        <v>-1065987.9252667455</v>
      </c>
      <c r="G5" s="3">
        <f>FV(B2,B4,B1,D9)</f>
        <v>-2731191.2103667762</v>
      </c>
    </row>
    <row r="6" spans="1:12" x14ac:dyDescent="0.3">
      <c r="A6" t="s">
        <v>23</v>
      </c>
      <c r="B6">
        <v>3331</v>
      </c>
    </row>
    <row r="7" spans="1:12" x14ac:dyDescent="0.3">
      <c r="L7" s="3"/>
    </row>
    <row r="8" spans="1:12" x14ac:dyDescent="0.3">
      <c r="A8" t="s">
        <v>19</v>
      </c>
      <c r="B8" t="s">
        <v>21</v>
      </c>
      <c r="C8" t="s">
        <v>22</v>
      </c>
      <c r="D8" t="s">
        <v>5</v>
      </c>
      <c r="E8" t="s">
        <v>6</v>
      </c>
    </row>
    <row r="9" spans="1:12" x14ac:dyDescent="0.3">
      <c r="A9">
        <v>1</v>
      </c>
      <c r="B9" s="2">
        <f ca="1">TODAY()</f>
        <v>45694</v>
      </c>
      <c r="C9" s="5">
        <v>3331</v>
      </c>
      <c r="D9" s="3">
        <f>PPMT($B$2,A9,$B$5,$B$1)</f>
        <v>-1791.0781937908321</v>
      </c>
      <c r="E9" s="3">
        <f>IPMT($B$2,A9,$B$5,-$B$1)</f>
        <v>2800</v>
      </c>
      <c r="F9" s="3">
        <f>D9+B1</f>
        <v>68208.921806209168</v>
      </c>
      <c r="I9" t="s">
        <v>24</v>
      </c>
    </row>
    <row r="10" spans="1:12" x14ac:dyDescent="0.3">
      <c r="A10">
        <v>2</v>
      </c>
      <c r="B10" s="2">
        <v>45614</v>
      </c>
      <c r="C10" s="5">
        <v>3331</v>
      </c>
      <c r="D10" s="3">
        <f>PPMT($B$2,A10,$B$5,$B$1)</f>
        <v>-1862.7213215424654</v>
      </c>
      <c r="E10" s="3">
        <f t="shared" ref="E10:E32" si="0">IPMT($B$2,A10,$B$5,-$B$1)</f>
        <v>2728.3568722483669</v>
      </c>
      <c r="F10" s="3">
        <f>F9+D10</f>
        <v>66346.200484666697</v>
      </c>
      <c r="I10" s="3">
        <f>PV(4%,24,-3331,70000)</f>
        <v>23479.131019904635</v>
      </c>
    </row>
    <row r="11" spans="1:12" x14ac:dyDescent="0.3">
      <c r="A11">
        <v>3</v>
      </c>
      <c r="B11" s="2">
        <v>45644</v>
      </c>
      <c r="C11" s="5">
        <v>3331</v>
      </c>
      <c r="D11" s="3">
        <f t="shared" ref="D11:D32" si="1">PPMT($B$2,A11,$B$5,$B$1)</f>
        <v>-1937.2301744041638</v>
      </c>
      <c r="E11" s="3">
        <f t="shared" si="0"/>
        <v>2653.8480193866685</v>
      </c>
      <c r="F11" s="3">
        <f t="shared" ref="F11:F32" si="2">F10+D11</f>
        <v>64408.970310262535</v>
      </c>
    </row>
    <row r="12" spans="1:12" x14ac:dyDescent="0.3">
      <c r="A12">
        <v>4</v>
      </c>
      <c r="B12" s="2">
        <v>45675</v>
      </c>
      <c r="C12" s="5">
        <v>3331</v>
      </c>
      <c r="D12" s="3">
        <f t="shared" si="1"/>
        <v>-2014.7193813803303</v>
      </c>
      <c r="E12" s="3">
        <f t="shared" si="0"/>
        <v>2576.3588124105022</v>
      </c>
      <c r="F12" s="3">
        <f t="shared" si="2"/>
        <v>62394.250928882204</v>
      </c>
    </row>
    <row r="13" spans="1:12" x14ac:dyDescent="0.3">
      <c r="A13">
        <v>5</v>
      </c>
      <c r="B13" s="2">
        <v>45706</v>
      </c>
      <c r="C13" s="5">
        <v>3331</v>
      </c>
      <c r="D13" s="3">
        <f t="shared" si="1"/>
        <v>-2095.308156635544</v>
      </c>
      <c r="E13" s="3">
        <f t="shared" si="0"/>
        <v>2495.7700371552887</v>
      </c>
      <c r="F13" s="3">
        <f t="shared" si="2"/>
        <v>60298.942772246657</v>
      </c>
      <c r="H13" t="s">
        <v>25</v>
      </c>
      <c r="I13" s="3">
        <f>SUM(E9:E32)</f>
        <v>40185.876650979968</v>
      </c>
    </row>
    <row r="14" spans="1:12" x14ac:dyDescent="0.3">
      <c r="A14">
        <v>6</v>
      </c>
      <c r="B14" s="2">
        <v>45734</v>
      </c>
      <c r="C14" s="5">
        <v>3331</v>
      </c>
      <c r="D14" s="3">
        <f t="shared" si="1"/>
        <v>-2179.1204829009653</v>
      </c>
      <c r="E14" s="3">
        <f t="shared" si="0"/>
        <v>2411.957710889867</v>
      </c>
      <c r="F14" s="3">
        <f t="shared" si="2"/>
        <v>58119.822289345691</v>
      </c>
      <c r="H14" t="s">
        <v>26</v>
      </c>
      <c r="I14" s="6">
        <f>SUM(C9:C32)</f>
        <v>79944</v>
      </c>
    </row>
    <row r="15" spans="1:12" x14ac:dyDescent="0.3">
      <c r="A15">
        <v>7</v>
      </c>
      <c r="B15" s="2">
        <v>45765</v>
      </c>
      <c r="C15" s="5">
        <v>3331</v>
      </c>
      <c r="D15" s="3">
        <f t="shared" si="1"/>
        <v>-2266.2853022170038</v>
      </c>
      <c r="E15" s="3">
        <f t="shared" si="0"/>
        <v>2324.7928915738285</v>
      </c>
      <c r="F15" s="3">
        <f t="shared" si="2"/>
        <v>55853.536987128689</v>
      </c>
      <c r="I15" s="3">
        <f>SUM(D9:D32)</f>
        <v>-70000.000000000015</v>
      </c>
    </row>
    <row r="16" spans="1:12" x14ac:dyDescent="0.3">
      <c r="A16">
        <v>8</v>
      </c>
      <c r="B16" s="2">
        <v>45795</v>
      </c>
      <c r="C16" s="5">
        <v>3331</v>
      </c>
      <c r="D16" s="3">
        <f t="shared" si="1"/>
        <v>-2356.9367143056838</v>
      </c>
      <c r="E16" s="3">
        <f t="shared" si="0"/>
        <v>2234.141479485148</v>
      </c>
      <c r="F16" s="3">
        <f t="shared" si="2"/>
        <v>53496.600272823009</v>
      </c>
    </row>
    <row r="17" spans="1:6" x14ac:dyDescent="0.3">
      <c r="A17">
        <v>9</v>
      </c>
      <c r="B17" s="2">
        <v>45826</v>
      </c>
      <c r="C17" s="5">
        <v>3331</v>
      </c>
      <c r="D17" s="3">
        <f t="shared" si="1"/>
        <v>-2451.2141828779113</v>
      </c>
      <c r="E17" s="3">
        <f t="shared" si="0"/>
        <v>2139.864010912921</v>
      </c>
      <c r="F17" s="3">
        <f t="shared" si="2"/>
        <v>51045.386089945096</v>
      </c>
    </row>
    <row r="18" spans="1:6" x14ac:dyDescent="0.3">
      <c r="A18">
        <v>10</v>
      </c>
      <c r="B18" s="2">
        <v>45856</v>
      </c>
      <c r="C18" s="5">
        <v>3331</v>
      </c>
      <c r="D18" s="3">
        <f t="shared" si="1"/>
        <v>-2549.2627501930283</v>
      </c>
      <c r="E18" s="3">
        <f t="shared" si="0"/>
        <v>2041.8154435978047</v>
      </c>
      <c r="F18" s="3">
        <f t="shared" si="2"/>
        <v>48496.12333975207</v>
      </c>
    </row>
    <row r="19" spans="1:6" x14ac:dyDescent="0.3">
      <c r="A19">
        <v>11</v>
      </c>
      <c r="B19" s="2">
        <v>45887</v>
      </c>
      <c r="C19" s="5">
        <v>3331</v>
      </c>
      <c r="D19" s="3">
        <f t="shared" si="1"/>
        <v>-2651.2332602007491</v>
      </c>
      <c r="E19" s="3">
        <f t="shared" si="0"/>
        <v>1939.8449335900832</v>
      </c>
      <c r="F19" s="3">
        <f t="shared" si="2"/>
        <v>45844.890079551318</v>
      </c>
    </row>
    <row r="20" spans="1:6" x14ac:dyDescent="0.3">
      <c r="A20">
        <v>12</v>
      </c>
      <c r="B20" s="2">
        <v>45918</v>
      </c>
      <c r="C20" s="5">
        <v>3331</v>
      </c>
      <c r="D20" s="3">
        <f t="shared" si="1"/>
        <v>-2757.2825906087792</v>
      </c>
      <c r="E20" s="3">
        <f t="shared" si="0"/>
        <v>1833.7956031820536</v>
      </c>
      <c r="F20" s="3">
        <f t="shared" si="2"/>
        <v>43087.607488942536</v>
      </c>
    </row>
    <row r="21" spans="1:6" x14ac:dyDescent="0.3">
      <c r="A21">
        <v>13</v>
      </c>
      <c r="B21" s="2">
        <v>45948</v>
      </c>
      <c r="C21" s="5">
        <v>3331</v>
      </c>
      <c r="D21" s="3">
        <f t="shared" si="1"/>
        <v>-2867.5738942331304</v>
      </c>
      <c r="E21" s="3">
        <f t="shared" si="0"/>
        <v>1723.5042995577023</v>
      </c>
      <c r="F21" s="3">
        <f t="shared" si="2"/>
        <v>40220.033594709406</v>
      </c>
    </row>
    <row r="22" spans="1:6" x14ac:dyDescent="0.3">
      <c r="A22">
        <v>14</v>
      </c>
      <c r="B22" s="2">
        <v>45979</v>
      </c>
      <c r="C22" s="5">
        <v>3331</v>
      </c>
      <c r="D22" s="3">
        <f t="shared" si="1"/>
        <v>-2982.2768500024554</v>
      </c>
      <c r="E22" s="3">
        <f t="shared" si="0"/>
        <v>1608.8013437883772</v>
      </c>
      <c r="F22" s="3">
        <f t="shared" si="2"/>
        <v>37237.756744706952</v>
      </c>
    </row>
    <row r="23" spans="1:6" x14ac:dyDescent="0.3">
      <c r="A23">
        <v>15</v>
      </c>
      <c r="B23" s="2">
        <v>46009</v>
      </c>
      <c r="C23" s="5">
        <v>3331</v>
      </c>
      <c r="D23" s="3">
        <f t="shared" si="1"/>
        <v>-3101.5679240025534</v>
      </c>
      <c r="E23" s="3">
        <f t="shared" si="0"/>
        <v>1489.5102697882787</v>
      </c>
      <c r="F23" s="3">
        <f t="shared" si="2"/>
        <v>34136.188820704396</v>
      </c>
    </row>
    <row r="24" spans="1:6" x14ac:dyDescent="0.3">
      <c r="A24">
        <v>16</v>
      </c>
      <c r="B24" s="2">
        <v>46040</v>
      </c>
      <c r="C24" s="5">
        <v>3331</v>
      </c>
      <c r="D24" s="3">
        <f t="shared" si="1"/>
        <v>-3225.6306409626554</v>
      </c>
      <c r="E24" s="3">
        <f t="shared" si="0"/>
        <v>1365.4475528281764</v>
      </c>
      <c r="F24" s="3">
        <f t="shared" si="2"/>
        <v>30910.55817974174</v>
      </c>
    </row>
    <row r="25" spans="1:6" x14ac:dyDescent="0.3">
      <c r="A25">
        <v>17</v>
      </c>
      <c r="B25" s="2">
        <v>46071</v>
      </c>
      <c r="C25" s="5">
        <v>3331</v>
      </c>
      <c r="D25" s="3">
        <f t="shared" si="1"/>
        <v>-3354.6558666011615</v>
      </c>
      <c r="E25" s="3">
        <f t="shared" si="0"/>
        <v>1236.4223271896703</v>
      </c>
      <c r="F25" s="3">
        <f t="shared" si="2"/>
        <v>27555.902313140577</v>
      </c>
    </row>
    <row r="26" spans="1:6" x14ac:dyDescent="0.3">
      <c r="A26">
        <v>18</v>
      </c>
      <c r="B26" s="2">
        <v>46099</v>
      </c>
      <c r="C26" s="5">
        <v>3331</v>
      </c>
      <c r="D26" s="3">
        <f t="shared" si="1"/>
        <v>-3488.8421012652084</v>
      </c>
      <c r="E26" s="3">
        <f t="shared" si="0"/>
        <v>1102.2360925256239</v>
      </c>
      <c r="F26" s="3">
        <f t="shared" si="2"/>
        <v>24067.06021187537</v>
      </c>
    </row>
    <row r="27" spans="1:6" x14ac:dyDescent="0.3">
      <c r="A27">
        <v>19</v>
      </c>
      <c r="B27" s="2">
        <v>46130</v>
      </c>
      <c r="C27" s="5">
        <v>3331</v>
      </c>
      <c r="D27" s="3">
        <f t="shared" si="1"/>
        <v>-3628.3957853158167</v>
      </c>
      <c r="E27" s="3">
        <f t="shared" si="0"/>
        <v>962.68240847501556</v>
      </c>
      <c r="F27" s="3">
        <f t="shared" si="2"/>
        <v>20438.664426559553</v>
      </c>
    </row>
    <row r="28" spans="1:6" x14ac:dyDescent="0.3">
      <c r="A28">
        <v>20</v>
      </c>
      <c r="B28" s="2">
        <v>46160</v>
      </c>
      <c r="C28" s="5">
        <v>3331</v>
      </c>
      <c r="D28" s="3">
        <f t="shared" si="1"/>
        <v>-3773.5316167284495</v>
      </c>
      <c r="E28" s="3">
        <f t="shared" si="0"/>
        <v>817.54657706238288</v>
      </c>
      <c r="F28" s="3">
        <f t="shared" si="2"/>
        <v>16665.132809831102</v>
      </c>
    </row>
    <row r="29" spans="1:6" x14ac:dyDescent="0.3">
      <c r="A29">
        <v>21</v>
      </c>
      <c r="B29" s="2">
        <v>46191</v>
      </c>
      <c r="C29" s="5">
        <v>3331</v>
      </c>
      <c r="D29" s="3">
        <f t="shared" si="1"/>
        <v>-3924.4728813975876</v>
      </c>
      <c r="E29" s="3">
        <f t="shared" si="0"/>
        <v>666.60531239324496</v>
      </c>
      <c r="F29" s="3">
        <f t="shared" si="2"/>
        <v>12740.659928433515</v>
      </c>
    </row>
    <row r="30" spans="1:6" x14ac:dyDescent="0.3">
      <c r="A30">
        <v>22</v>
      </c>
      <c r="B30" s="2">
        <v>46221</v>
      </c>
      <c r="C30" s="5">
        <v>3331</v>
      </c>
      <c r="D30" s="3">
        <f t="shared" si="1"/>
        <v>-4081.4517966534909</v>
      </c>
      <c r="E30" s="3">
        <f t="shared" si="0"/>
        <v>509.62639713734148</v>
      </c>
      <c r="F30" s="3">
        <f t="shared" si="2"/>
        <v>8659.2081317800239</v>
      </c>
    </row>
    <row r="31" spans="1:6" x14ac:dyDescent="0.3">
      <c r="A31">
        <v>23</v>
      </c>
      <c r="B31" s="2">
        <v>46252</v>
      </c>
      <c r="C31" s="5">
        <v>3331</v>
      </c>
      <c r="D31" s="3">
        <f t="shared" si="1"/>
        <v>-4244.7098685196306</v>
      </c>
      <c r="E31" s="3">
        <f t="shared" si="0"/>
        <v>346.36832527120185</v>
      </c>
      <c r="F31" s="3">
        <f t="shared" si="2"/>
        <v>4414.4982632603933</v>
      </c>
    </row>
    <row r="32" spans="1:6" x14ac:dyDescent="0.3">
      <c r="A32">
        <v>24</v>
      </c>
      <c r="B32" s="2">
        <v>46283</v>
      </c>
      <c r="C32" s="5">
        <v>3331</v>
      </c>
      <c r="D32" s="3">
        <f t="shared" si="1"/>
        <v>-4414.498263260416</v>
      </c>
      <c r="E32" s="3">
        <f t="shared" si="0"/>
        <v>176.57993053041665</v>
      </c>
      <c r="F32" s="3">
        <f t="shared" si="2"/>
        <v>-2.2737367544323206E-11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06B7-37E0-4A4F-B518-69105EC6F8D8}">
  <dimension ref="A1:I71"/>
  <sheetViews>
    <sheetView tabSelected="1" workbookViewId="0">
      <selection activeCell="J11" sqref="J11"/>
    </sheetView>
  </sheetViews>
  <sheetFormatPr defaultRowHeight="14.4" x14ac:dyDescent="0.3"/>
  <cols>
    <col min="2" max="2" width="10.5546875" bestFit="1" customWidth="1"/>
    <col min="3" max="3" width="10.44140625" bestFit="1" customWidth="1"/>
    <col min="4" max="4" width="12.109375" bestFit="1" customWidth="1"/>
    <col min="5" max="5" width="13.6640625" bestFit="1" customWidth="1"/>
    <col min="6" max="6" width="14" bestFit="1" customWidth="1"/>
    <col min="9" max="9" width="11.5546875" bestFit="1" customWidth="1"/>
  </cols>
  <sheetData>
    <row r="1" spans="1:9" x14ac:dyDescent="0.3">
      <c r="A1" t="s">
        <v>0</v>
      </c>
      <c r="B1" s="4">
        <v>900000</v>
      </c>
    </row>
    <row r="2" spans="1:9" x14ac:dyDescent="0.3">
      <c r="A2" t="s">
        <v>1</v>
      </c>
      <c r="B2" s="1">
        <v>0.15</v>
      </c>
      <c r="F2" s="10" t="e">
        <f xml:space="preserve"> A2 * (B2 + 0.01) * D9</f>
        <v>#VALUE!</v>
      </c>
    </row>
    <row r="3" spans="1:9" x14ac:dyDescent="0.3">
      <c r="A3" t="s">
        <v>2</v>
      </c>
      <c r="B3">
        <v>5</v>
      </c>
    </row>
    <row r="4" spans="1:9" x14ac:dyDescent="0.3">
      <c r="A4" t="s">
        <v>3</v>
      </c>
      <c r="B4">
        <v>60</v>
      </c>
    </row>
    <row r="5" spans="1:9" x14ac:dyDescent="0.3">
      <c r="A5" t="s">
        <v>4</v>
      </c>
      <c r="B5">
        <f>B3*12</f>
        <v>60</v>
      </c>
    </row>
    <row r="6" spans="1:9" x14ac:dyDescent="0.3">
      <c r="A6" t="s">
        <v>23</v>
      </c>
      <c r="B6">
        <v>21800</v>
      </c>
    </row>
    <row r="8" spans="1:9" x14ac:dyDescent="0.3">
      <c r="A8" t="s">
        <v>19</v>
      </c>
      <c r="B8" t="s">
        <v>21</v>
      </c>
      <c r="C8" t="s">
        <v>22</v>
      </c>
      <c r="D8" t="s">
        <v>5</v>
      </c>
      <c r="E8" t="s">
        <v>6</v>
      </c>
    </row>
    <row r="9" spans="1:9" x14ac:dyDescent="0.3">
      <c r="A9">
        <v>1</v>
      </c>
      <c r="B9" s="2">
        <v>45576</v>
      </c>
      <c r="C9" s="7">
        <v>21800</v>
      </c>
      <c r="D9" s="7">
        <f>PPMT($B$2,A9,$B$5,$B$1)</f>
        <v>-30.80083016992765</v>
      </c>
      <c r="E9" s="8">
        <f>IPMT($B$2,A9,$B$5,-$B$1)</f>
        <v>135000</v>
      </c>
      <c r="F9" s="7">
        <f>D9+B1</f>
        <v>899969.19916983007</v>
      </c>
      <c r="I9" s="3">
        <f>PV(15%,60,-21800,900000)</f>
        <v>145094.89044272603</v>
      </c>
    </row>
    <row r="10" spans="1:9" x14ac:dyDescent="0.3">
      <c r="A10">
        <v>2</v>
      </c>
      <c r="B10" s="2">
        <v>45607</v>
      </c>
      <c r="C10" s="7">
        <v>21800</v>
      </c>
      <c r="D10" s="7">
        <f>PPMT($B$2,A10,$B$5,$B$1)</f>
        <v>-35.420954695416761</v>
      </c>
      <c r="E10" s="8">
        <f>IPMT($B$2,A10,$B$5,-$B$1)</f>
        <v>134995.37987547449</v>
      </c>
      <c r="F10" s="7">
        <f>F9+D10</f>
        <v>899933.77821513463</v>
      </c>
      <c r="I10" s="9"/>
    </row>
    <row r="11" spans="1:9" x14ac:dyDescent="0.3">
      <c r="A11">
        <v>3</v>
      </c>
      <c r="B11" s="2">
        <v>45637</v>
      </c>
      <c r="C11" s="7">
        <v>21800</v>
      </c>
      <c r="D11" s="7">
        <f>PPMT($B$2,A11,$B$5,$B$1)</f>
        <v>-40.734097899729292</v>
      </c>
      <c r="E11" s="8">
        <f>IPMT($B$2,A11,$B$5,-$B$1)</f>
        <v>134990.06673227018</v>
      </c>
      <c r="F11" s="7">
        <f>F10+D11</f>
        <v>899893.04411723488</v>
      </c>
    </row>
    <row r="12" spans="1:9" x14ac:dyDescent="0.3">
      <c r="A12">
        <v>4</v>
      </c>
      <c r="B12" s="2">
        <v>45668</v>
      </c>
      <c r="C12" s="7">
        <v>21800</v>
      </c>
      <c r="D12" s="7">
        <f>PPMT($B$2,A12,$B$5,$B$1)</f>
        <v>-46.84421258468867</v>
      </c>
      <c r="E12" s="8">
        <f>IPMT($B$2,A12,$B$5,-$B$1)</f>
        <v>134983.95661758524</v>
      </c>
      <c r="F12" s="7">
        <f>F11+D12</f>
        <v>899846.19990465022</v>
      </c>
    </row>
    <row r="13" spans="1:9" x14ac:dyDescent="0.3">
      <c r="A13">
        <v>5</v>
      </c>
      <c r="B13" s="2">
        <v>45699</v>
      </c>
      <c r="C13" s="7">
        <v>21800</v>
      </c>
      <c r="D13" s="7">
        <f>PPMT($B$2,A13,$B$5,$B$1)</f>
        <v>-53.870844472392008</v>
      </c>
      <c r="E13" s="8">
        <f>IPMT($B$2,A13,$B$5,-$B$1)</f>
        <v>134976.92998569753</v>
      </c>
      <c r="F13" s="7">
        <f>F12+D13</f>
        <v>899792.32906017778</v>
      </c>
    </row>
    <row r="14" spans="1:9" x14ac:dyDescent="0.3">
      <c r="A14">
        <v>6</v>
      </c>
      <c r="B14" s="2">
        <v>45727</v>
      </c>
      <c r="C14" s="7">
        <v>21800</v>
      </c>
      <c r="D14" s="7">
        <f>PPMT($B$2,A14,$B$5,$B$1)</f>
        <v>-61.951471143250785</v>
      </c>
      <c r="E14" s="8">
        <f>IPMT($B$2,A14,$B$5,-$B$1)</f>
        <v>134968.84935902667</v>
      </c>
      <c r="F14" s="7">
        <f>F13+D14</f>
        <v>899730.3775890345</v>
      </c>
    </row>
    <row r="15" spans="1:9" x14ac:dyDescent="0.3">
      <c r="A15">
        <v>7</v>
      </c>
      <c r="B15" s="2">
        <v>45758</v>
      </c>
      <c r="C15" s="7">
        <v>21800</v>
      </c>
      <c r="D15" s="7">
        <f>PPMT($B$2,A15,$B$5,$B$1)</f>
        <v>-71.244191814738386</v>
      </c>
      <c r="E15" s="8">
        <f>IPMT($B$2,A15,$B$5,-$B$1)</f>
        <v>134959.55663835516</v>
      </c>
      <c r="F15" s="7">
        <f>F14+D15</f>
        <v>899659.1333972197</v>
      </c>
    </row>
    <row r="16" spans="1:9" x14ac:dyDescent="0.3">
      <c r="A16">
        <v>8</v>
      </c>
      <c r="B16" s="2">
        <v>45788</v>
      </c>
      <c r="C16" s="7">
        <v>21800</v>
      </c>
      <c r="D16" s="7">
        <f>PPMT($B$2,A16,$B$5,$B$1)</f>
        <v>-81.930820586949181</v>
      </c>
      <c r="E16" s="8">
        <f>IPMT($B$2,A16,$B$5,-$B$1)</f>
        <v>134948.87000958296</v>
      </c>
      <c r="F16" s="7">
        <f>F15+D16</f>
        <v>899577.20257663273</v>
      </c>
    </row>
    <row r="17" spans="1:6" x14ac:dyDescent="0.3">
      <c r="A17">
        <v>9</v>
      </c>
      <c r="B17" s="2">
        <v>45819</v>
      </c>
      <c r="C17" s="7">
        <v>21800</v>
      </c>
      <c r="D17" s="7">
        <f>PPMT($B$2,A17,$B$5,$B$1)</f>
        <v>-94.220443674991529</v>
      </c>
      <c r="E17" s="8">
        <f>IPMT($B$2,A17,$B$5,-$B$1)</f>
        <v>134936.58038649493</v>
      </c>
      <c r="F17" s="7">
        <f>F16+D17</f>
        <v>899482.98213295778</v>
      </c>
    </row>
    <row r="18" spans="1:6" x14ac:dyDescent="0.3">
      <c r="A18">
        <v>10</v>
      </c>
      <c r="B18" s="2">
        <v>45849</v>
      </c>
      <c r="C18" s="7">
        <v>21800</v>
      </c>
      <c r="D18" s="7">
        <f>PPMT($B$2,A18,$B$5,$B$1)</f>
        <v>-108.35351022624023</v>
      </c>
      <c r="E18" s="8">
        <f>IPMT($B$2,A18,$B$5,-$B$1)</f>
        <v>134922.44731994369</v>
      </c>
      <c r="F18" s="7">
        <f>F17+D18</f>
        <v>899374.62862273154</v>
      </c>
    </row>
    <row r="19" spans="1:6" x14ac:dyDescent="0.3">
      <c r="A19">
        <v>11</v>
      </c>
      <c r="B19" s="2">
        <v>45880</v>
      </c>
      <c r="C19" s="7">
        <v>21800</v>
      </c>
      <c r="D19" s="7">
        <f>PPMT($B$2,A19,$B$5,$B$1)</f>
        <v>-124.60653676017634</v>
      </c>
      <c r="E19" s="8">
        <f>IPMT($B$2,A19,$B$5,-$B$1)</f>
        <v>134906.19429340973</v>
      </c>
      <c r="F19" s="7">
        <f>F18+D19</f>
        <v>899250.02208597132</v>
      </c>
    </row>
    <row r="20" spans="1:6" x14ac:dyDescent="0.3">
      <c r="A20">
        <v>12</v>
      </c>
      <c r="B20" s="2">
        <v>45911</v>
      </c>
      <c r="C20" s="7">
        <v>21800</v>
      </c>
      <c r="D20" s="7">
        <f>PPMT($B$2,A20,$B$5,$B$1)</f>
        <v>-143.29751727420273</v>
      </c>
      <c r="E20" s="8">
        <f>IPMT($B$2,A20,$B$5,-$B$1)</f>
        <v>134887.50331289571</v>
      </c>
      <c r="F20" s="7">
        <f>F19+D20</f>
        <v>899106.72456869716</v>
      </c>
    </row>
    <row r="21" spans="1:6" x14ac:dyDescent="0.3">
      <c r="A21">
        <v>13</v>
      </c>
      <c r="B21" s="2">
        <v>45941</v>
      </c>
      <c r="C21" s="7">
        <v>21800</v>
      </c>
      <c r="D21" s="7">
        <f>PPMT($B$2,A21,$B$5,$B$1)</f>
        <v>-164.79214486533326</v>
      </c>
      <c r="E21" s="8">
        <f>IPMT($B$2,A21,$B$5,-$B$1)</f>
        <v>134866.00868530458</v>
      </c>
      <c r="F21" s="7">
        <f>F20+D21</f>
        <v>898941.93242383178</v>
      </c>
    </row>
    <row r="22" spans="1:6" x14ac:dyDescent="0.3">
      <c r="A22">
        <v>14</v>
      </c>
      <c r="B22" s="2">
        <v>45972</v>
      </c>
      <c r="C22" s="7">
        <v>21800</v>
      </c>
      <c r="D22" s="7">
        <f>PPMT($B$2,A22,$B$5,$B$1)</f>
        <v>-189.51096659513317</v>
      </c>
      <c r="E22" s="8">
        <f>IPMT($B$2,A22,$B$5,-$B$1)</f>
        <v>134841.28986357478</v>
      </c>
      <c r="F22" s="7">
        <f>F21+D22</f>
        <v>898752.42145723663</v>
      </c>
    </row>
    <row r="23" spans="1:6" x14ac:dyDescent="0.3">
      <c r="A23">
        <v>15</v>
      </c>
      <c r="B23" s="2">
        <v>46002</v>
      </c>
      <c r="C23" s="7">
        <v>21800</v>
      </c>
      <c r="D23" s="7">
        <f>PPMT($B$2,A23,$B$5,$B$1)</f>
        <v>-217.93761158440307</v>
      </c>
      <c r="E23" s="8">
        <f>IPMT($B$2,A23,$B$5,-$B$1)</f>
        <v>134812.86321858549</v>
      </c>
      <c r="F23" s="7">
        <f>F22+D23</f>
        <v>898534.4838456522</v>
      </c>
    </row>
    <row r="24" spans="1:6" x14ac:dyDescent="0.3">
      <c r="A24">
        <v>16</v>
      </c>
      <c r="B24" s="2">
        <v>46033</v>
      </c>
      <c r="C24" s="7">
        <v>21800</v>
      </c>
      <c r="D24" s="7">
        <f>PPMT($B$2,A24,$B$5,$B$1)</f>
        <v>-250.62825332206367</v>
      </c>
      <c r="E24" s="8">
        <f>IPMT($B$2,A24,$B$5,-$B$1)</f>
        <v>134780.17257684786</v>
      </c>
      <c r="F24" s="7">
        <f>F23+D24</f>
        <v>898283.8555923301</v>
      </c>
    </row>
    <row r="25" spans="1:6" x14ac:dyDescent="0.3">
      <c r="A25">
        <v>17</v>
      </c>
      <c r="B25" s="2">
        <v>46064</v>
      </c>
      <c r="C25" s="7">
        <v>21800</v>
      </c>
      <c r="D25" s="7">
        <f>PPMT($B$2,A25,$B$5,$B$1)</f>
        <v>-288.22249132037314</v>
      </c>
      <c r="E25" s="8">
        <f>IPMT($B$2,A25,$B$5,-$B$1)</f>
        <v>134742.57833884953</v>
      </c>
      <c r="F25" s="7">
        <f>F24+D25</f>
        <v>897995.63310100976</v>
      </c>
    </row>
    <row r="26" spans="1:6" x14ac:dyDescent="0.3">
      <c r="A26">
        <v>18</v>
      </c>
      <c r="B26" s="2">
        <v>46092</v>
      </c>
      <c r="C26" s="7">
        <v>21800</v>
      </c>
      <c r="D26" s="7">
        <f>PPMT($B$2,A26,$B$5,$B$1)</f>
        <v>-331.45586501842894</v>
      </c>
      <c r="E26" s="8">
        <f>IPMT($B$2,A26,$B$5,-$B$1)</f>
        <v>134699.34496515148</v>
      </c>
      <c r="F26" s="7">
        <f>F25+D26</f>
        <v>897664.17723599134</v>
      </c>
    </row>
    <row r="27" spans="1:6" x14ac:dyDescent="0.3">
      <c r="A27">
        <v>19</v>
      </c>
      <c r="B27" s="2">
        <v>46123</v>
      </c>
      <c r="C27" s="7">
        <v>21800</v>
      </c>
      <c r="D27" s="7">
        <f>PPMT($B$2,A27,$B$5,$B$1)</f>
        <v>-381.17424477119357</v>
      </c>
      <c r="E27" s="8">
        <f>IPMT($B$2,A27,$B$5,-$B$1)</f>
        <v>134649.62658539874</v>
      </c>
      <c r="F27" s="7">
        <f>F26+D27</f>
        <v>897283.0029912201</v>
      </c>
    </row>
    <row r="28" spans="1:6" x14ac:dyDescent="0.3">
      <c r="A28">
        <v>20</v>
      </c>
      <c r="B28" s="2">
        <v>46153</v>
      </c>
      <c r="C28" s="7">
        <v>21800</v>
      </c>
      <c r="D28" s="7">
        <f>PPMT($B$2,A28,$B$5,$B$1)</f>
        <v>-438.35038148687244</v>
      </c>
      <c r="E28" s="8">
        <f>IPMT($B$2,A28,$B$5,-$B$1)</f>
        <v>134592.45044868306</v>
      </c>
      <c r="F28" s="7">
        <f>F27+D28</f>
        <v>896844.65260973328</v>
      </c>
    </row>
    <row r="29" spans="1:6" x14ac:dyDescent="0.3">
      <c r="A29">
        <v>21</v>
      </c>
      <c r="B29" s="2">
        <v>46184</v>
      </c>
      <c r="C29" s="7">
        <v>21800</v>
      </c>
      <c r="D29" s="7">
        <f>PPMT($B$2,A29,$B$5,$B$1)</f>
        <v>-504.10293870990313</v>
      </c>
      <c r="E29" s="8">
        <f>IPMT($B$2,A29,$B$5,-$B$1)</f>
        <v>134526.69789146003</v>
      </c>
      <c r="F29" s="7">
        <f>F28+D29</f>
        <v>896340.54967102339</v>
      </c>
    </row>
    <row r="30" spans="1:6" x14ac:dyDescent="0.3">
      <c r="A30">
        <v>22</v>
      </c>
      <c r="B30" s="2">
        <v>46214</v>
      </c>
      <c r="C30" s="7">
        <v>21800</v>
      </c>
      <c r="D30" s="7">
        <f>PPMT($B$2,A30,$B$5,$B$1)</f>
        <v>-579.71837951638906</v>
      </c>
      <c r="E30" s="8">
        <f>IPMT($B$2,A30,$B$5,-$B$1)</f>
        <v>134451.08245065354</v>
      </c>
      <c r="F30" s="7">
        <f>F29+D30</f>
        <v>895760.831291507</v>
      </c>
    </row>
    <row r="31" spans="1:6" x14ac:dyDescent="0.3">
      <c r="A31">
        <v>23</v>
      </c>
      <c r="B31" s="2">
        <v>46245</v>
      </c>
      <c r="C31" s="7">
        <v>21800</v>
      </c>
      <c r="D31" s="7">
        <f>PPMT($B$2,A31,$B$5,$B$1)</f>
        <v>-666.6761364438471</v>
      </c>
      <c r="E31" s="8">
        <f>IPMT($B$2,A31,$B$5,-$B$1)</f>
        <v>134364.12469372607</v>
      </c>
      <c r="F31" s="7">
        <f>F30+D31</f>
        <v>895094.15515506314</v>
      </c>
    </row>
    <row r="32" spans="1:6" x14ac:dyDescent="0.3">
      <c r="A32">
        <v>24</v>
      </c>
      <c r="B32" s="2">
        <v>46276</v>
      </c>
      <c r="C32" s="7">
        <v>21800</v>
      </c>
      <c r="D32" s="7">
        <f>PPMT($B$2,A32,$B$5,$B$1)</f>
        <v>-766.67755691042396</v>
      </c>
      <c r="E32" s="8">
        <f>IPMT($B$2,A32,$B$5,-$B$1)</f>
        <v>134264.12327325949</v>
      </c>
      <c r="F32" s="7">
        <f>F31+D32</f>
        <v>894327.47759815271</v>
      </c>
    </row>
    <row r="33" spans="1:6" x14ac:dyDescent="0.3">
      <c r="A33">
        <v>25</v>
      </c>
      <c r="B33" s="2">
        <v>46306</v>
      </c>
      <c r="C33" s="7">
        <v>21800</v>
      </c>
      <c r="D33" s="7">
        <f>PPMT($B$2,A33,$B$5,$B$1)</f>
        <v>-881.67919044698806</v>
      </c>
      <c r="E33" s="8">
        <f>IPMT($B$2,A33,$B$5,-$B$1)</f>
        <v>134149.12163972293</v>
      </c>
      <c r="F33" s="7">
        <f>F32+D33</f>
        <v>893445.79840770573</v>
      </c>
    </row>
    <row r="34" spans="1:6" x14ac:dyDescent="0.3">
      <c r="A34">
        <v>26</v>
      </c>
      <c r="B34" s="2">
        <v>46337</v>
      </c>
      <c r="C34" s="7">
        <v>21800</v>
      </c>
      <c r="D34" s="7">
        <f>PPMT($B$2,A34,$B$5,$B$1)</f>
        <v>-1013.9310690140359</v>
      </c>
      <c r="E34" s="8">
        <f>IPMT($B$2,A34,$B$5,-$B$1)</f>
        <v>134016.86976115589</v>
      </c>
      <c r="F34" s="7">
        <f>F33+D34</f>
        <v>892431.86733869172</v>
      </c>
    </row>
    <row r="35" spans="1:6" x14ac:dyDescent="0.3">
      <c r="A35">
        <v>27</v>
      </c>
      <c r="B35" s="2">
        <v>46367</v>
      </c>
      <c r="C35" s="7">
        <v>21800</v>
      </c>
      <c r="D35" s="7">
        <f>PPMT($B$2,A35,$B$5,$B$1)</f>
        <v>-1166.0207293661408</v>
      </c>
      <c r="E35" s="8">
        <f>IPMT($B$2,A35,$B$5,-$B$1)</f>
        <v>133864.78010080376</v>
      </c>
      <c r="F35" s="7">
        <f>F34+D35</f>
        <v>891265.84660932561</v>
      </c>
    </row>
    <row r="36" spans="1:6" x14ac:dyDescent="0.3">
      <c r="A36">
        <v>28</v>
      </c>
      <c r="B36" s="2">
        <v>46398</v>
      </c>
      <c r="C36" s="7">
        <v>21800</v>
      </c>
      <c r="D36" s="7">
        <f>PPMT($B$2,A36,$B$5,$B$1)</f>
        <v>-1340.9238387710627</v>
      </c>
      <c r="E36" s="8">
        <f>IPMT($B$2,A36,$B$5,-$B$1)</f>
        <v>133689.87699139887</v>
      </c>
      <c r="F36" s="7">
        <f>F35+D36</f>
        <v>889924.92277055455</v>
      </c>
    </row>
    <row r="37" spans="1:6" x14ac:dyDescent="0.3">
      <c r="A37">
        <v>29</v>
      </c>
      <c r="B37" s="2">
        <v>46429</v>
      </c>
      <c r="C37" s="7">
        <v>21800</v>
      </c>
      <c r="D37" s="7">
        <f>PPMT($B$2,A37,$B$5,$B$1)</f>
        <v>-1542.0624145867216</v>
      </c>
      <c r="E37" s="8">
        <f>IPMT($B$2,A37,$B$5,-$B$1)</f>
        <v>133488.73841558318</v>
      </c>
      <c r="F37" s="7">
        <f>F36+D37</f>
        <v>888382.86035596777</v>
      </c>
    </row>
    <row r="38" spans="1:6" x14ac:dyDescent="0.3">
      <c r="A38">
        <v>30</v>
      </c>
      <c r="B38" s="2">
        <v>46457</v>
      </c>
      <c r="C38" s="7">
        <v>21800</v>
      </c>
      <c r="D38" s="7">
        <f>PPMT($B$2,A38,$B$5,$B$1)</f>
        <v>-1773.3717767747291</v>
      </c>
      <c r="E38" s="8">
        <f>IPMT($B$2,A38,$B$5,-$B$1)</f>
        <v>133257.4290533952</v>
      </c>
      <c r="F38" s="7">
        <f>F37+D38</f>
        <v>886609.48857919301</v>
      </c>
    </row>
    <row r="39" spans="1:6" x14ac:dyDescent="0.3">
      <c r="A39">
        <v>31</v>
      </c>
      <c r="B39" s="2">
        <v>46488</v>
      </c>
      <c r="C39" s="7">
        <v>21800</v>
      </c>
      <c r="D39" s="7">
        <f>PPMT($B$2,A39,$B$5,$B$1)</f>
        <v>-2039.3775432909399</v>
      </c>
      <c r="E39" s="8">
        <f>IPMT($B$2,A39,$B$5,-$B$1)</f>
        <v>132991.42328687897</v>
      </c>
      <c r="F39" s="7">
        <f>F38+D39</f>
        <v>884570.11103590205</v>
      </c>
    </row>
    <row r="40" spans="1:6" x14ac:dyDescent="0.3">
      <c r="A40">
        <v>32</v>
      </c>
      <c r="B40" s="2">
        <v>46518</v>
      </c>
      <c r="C40" s="7">
        <v>21800</v>
      </c>
      <c r="D40" s="7">
        <f>PPMT($B$2,A40,$B$5,$B$1)</f>
        <v>-2345.28417478458</v>
      </c>
      <c r="E40" s="8">
        <f>IPMT($B$2,A40,$B$5,-$B$1)</f>
        <v>132685.51665538535</v>
      </c>
      <c r="F40" s="7">
        <f>F39+D40</f>
        <v>882224.8268611175</v>
      </c>
    </row>
    <row r="41" spans="1:6" x14ac:dyDescent="0.3">
      <c r="A41">
        <v>33</v>
      </c>
      <c r="B41" s="2">
        <v>46549</v>
      </c>
      <c r="C41" s="7">
        <v>21800</v>
      </c>
      <c r="D41" s="7">
        <f>PPMT($B$2,A41,$B$5,$B$1)</f>
        <v>-2697.0768010022675</v>
      </c>
      <c r="E41" s="8">
        <f>IPMT($B$2,A41,$B$5,-$B$1)</f>
        <v>132333.72402916764</v>
      </c>
      <c r="F41" s="7">
        <f>F40+D41</f>
        <v>879527.75006011524</v>
      </c>
    </row>
    <row r="42" spans="1:6" x14ac:dyDescent="0.3">
      <c r="A42">
        <v>34</v>
      </c>
      <c r="B42" s="2">
        <v>46579</v>
      </c>
      <c r="C42" s="7">
        <v>21800</v>
      </c>
      <c r="D42" s="7">
        <f>PPMT($B$2,A42,$B$5,$B$1)</f>
        <v>-3101.6383211526067</v>
      </c>
      <c r="E42" s="8">
        <f>IPMT($B$2,A42,$B$5,-$B$1)</f>
        <v>131929.1625090173</v>
      </c>
      <c r="F42" s="7">
        <f>F41+D42</f>
        <v>876426.11173896259</v>
      </c>
    </row>
    <row r="43" spans="1:6" x14ac:dyDescent="0.3">
      <c r="A43">
        <v>35</v>
      </c>
      <c r="B43" s="2">
        <v>46610</v>
      </c>
      <c r="C43" s="7">
        <v>21800</v>
      </c>
      <c r="D43" s="7">
        <f>PPMT($B$2,A43,$B$5,$B$1)</f>
        <v>-3566.8840693254979</v>
      </c>
      <c r="E43" s="8">
        <f>IPMT($B$2,A43,$B$5,-$B$1)</f>
        <v>131463.91676084441</v>
      </c>
      <c r="F43" s="7">
        <f>F42+D43</f>
        <v>872859.22766963707</v>
      </c>
    </row>
    <row r="44" spans="1:6" x14ac:dyDescent="0.3">
      <c r="A44">
        <v>36</v>
      </c>
      <c r="B44" s="2">
        <v>46641</v>
      </c>
      <c r="C44" s="7">
        <v>21800</v>
      </c>
      <c r="D44" s="7">
        <f>PPMT($B$2,A44,$B$5,$B$1)</f>
        <v>-4101.9166797243233</v>
      </c>
      <c r="E44" s="8">
        <f>IPMT($B$2,A44,$B$5,-$B$1)</f>
        <v>130928.88415044559</v>
      </c>
      <c r="F44" s="7">
        <f>F43+D44</f>
        <v>868757.31098991272</v>
      </c>
    </row>
    <row r="45" spans="1:6" x14ac:dyDescent="0.3">
      <c r="A45">
        <v>37</v>
      </c>
      <c r="B45" s="2">
        <v>46671</v>
      </c>
      <c r="C45" s="7">
        <v>21800</v>
      </c>
      <c r="D45" s="7">
        <f>PPMT($B$2,A45,$B$5,$B$1)</f>
        <v>-4717.2041816829724</v>
      </c>
      <c r="E45" s="8">
        <f>IPMT($B$2,A45,$B$5,-$B$1)</f>
        <v>130313.59664848694</v>
      </c>
      <c r="F45" s="7">
        <f>F44+D45</f>
        <v>864040.1068082297</v>
      </c>
    </row>
    <row r="46" spans="1:6" x14ac:dyDescent="0.3">
      <c r="A46">
        <v>38</v>
      </c>
      <c r="B46" s="2">
        <v>46702</v>
      </c>
      <c r="C46" s="7">
        <v>21800</v>
      </c>
      <c r="D46" s="7">
        <f>PPMT($B$2,A46,$B$5,$B$1)</f>
        <v>-5424.7848089354165</v>
      </c>
      <c r="E46" s="8">
        <f>IPMT($B$2,A46,$B$5,-$B$1)</f>
        <v>129606.01602123451</v>
      </c>
      <c r="F46" s="7">
        <f>F45+D46</f>
        <v>858615.32199929433</v>
      </c>
    </row>
    <row r="47" spans="1:6" x14ac:dyDescent="0.3">
      <c r="A47">
        <v>39</v>
      </c>
      <c r="B47" s="2">
        <v>46732</v>
      </c>
      <c r="C47" s="7">
        <v>21800</v>
      </c>
      <c r="D47" s="7">
        <f>PPMT($B$2,A47,$B$5,$B$1)</f>
        <v>-6238.5025302757294</v>
      </c>
      <c r="E47" s="8">
        <f>IPMT($B$2,A47,$B$5,-$B$1)</f>
        <v>128792.29829989417</v>
      </c>
      <c r="F47" s="7">
        <f>F46+D47</f>
        <v>852376.81946901861</v>
      </c>
    </row>
    <row r="48" spans="1:6" x14ac:dyDescent="0.3">
      <c r="A48">
        <v>40</v>
      </c>
      <c r="B48" s="2">
        <v>46763</v>
      </c>
      <c r="C48" s="7">
        <v>21800</v>
      </c>
      <c r="D48" s="7">
        <f>PPMT($B$2,A48,$B$5,$B$1)</f>
        <v>-7174.2779098170904</v>
      </c>
      <c r="E48" s="8">
        <f>IPMT($B$2,A48,$B$5,-$B$1)</f>
        <v>127856.52292035281</v>
      </c>
      <c r="F48" s="7">
        <f>F47+D48</f>
        <v>845202.54155920155</v>
      </c>
    </row>
    <row r="49" spans="1:6" x14ac:dyDescent="0.3">
      <c r="A49">
        <v>41</v>
      </c>
      <c r="B49" s="2">
        <v>46794</v>
      </c>
      <c r="C49" s="7">
        <v>21800</v>
      </c>
      <c r="D49" s="7">
        <f>PPMT($B$2,A49,$B$5,$B$1)</f>
        <v>-8250.4195962896501</v>
      </c>
      <c r="E49" s="8">
        <f>IPMT($B$2,A49,$B$5,-$B$1)</f>
        <v>126780.38123388027</v>
      </c>
      <c r="F49" s="7">
        <f>F48+D49</f>
        <v>836952.12196291192</v>
      </c>
    </row>
    <row r="50" spans="1:6" x14ac:dyDescent="0.3">
      <c r="A50">
        <v>42</v>
      </c>
      <c r="B50" s="2">
        <v>46823</v>
      </c>
      <c r="C50" s="7">
        <v>21800</v>
      </c>
      <c r="D50" s="7">
        <f>PPMT($B$2,A50,$B$5,$B$1)</f>
        <v>-9487.9825357330992</v>
      </c>
      <c r="E50" s="8">
        <f>IPMT($B$2,A50,$B$5,-$B$1)</f>
        <v>125542.81829443682</v>
      </c>
      <c r="F50" s="7">
        <f>F49+D50</f>
        <v>827464.13942717877</v>
      </c>
    </row>
    <row r="51" spans="1:6" x14ac:dyDescent="0.3">
      <c r="A51">
        <v>43</v>
      </c>
      <c r="B51" s="2">
        <v>46854</v>
      </c>
      <c r="C51" s="7">
        <v>21800</v>
      </c>
      <c r="D51" s="7">
        <f>PPMT($B$2,A51,$B$5,$B$1)</f>
        <v>-10911.179916093066</v>
      </c>
      <c r="E51" s="8">
        <f>IPMT($B$2,A51,$B$5,-$B$1)</f>
        <v>124119.62091407685</v>
      </c>
      <c r="F51" s="7">
        <f>F50+D51</f>
        <v>816552.95951108576</v>
      </c>
    </row>
    <row r="52" spans="1:6" x14ac:dyDescent="0.3">
      <c r="A52">
        <v>44</v>
      </c>
      <c r="B52" s="2">
        <v>46884</v>
      </c>
      <c r="C52" s="7">
        <v>21800</v>
      </c>
      <c r="D52" s="7">
        <f>PPMT($B$2,A52,$B$5,$B$1)</f>
        <v>-12547.856903507023</v>
      </c>
      <c r="E52" s="8">
        <f>IPMT($B$2,A52,$B$5,-$B$1)</f>
        <v>122482.94392666289</v>
      </c>
      <c r="F52" s="7">
        <f>F51+D52</f>
        <v>804005.10260757874</v>
      </c>
    </row>
    <row r="53" spans="1:6" x14ac:dyDescent="0.3">
      <c r="A53">
        <v>45</v>
      </c>
      <c r="B53" s="2">
        <v>46915</v>
      </c>
      <c r="C53" s="7">
        <v>21800</v>
      </c>
      <c r="D53" s="7">
        <f>PPMT($B$2,A53,$B$5,$B$1)</f>
        <v>-14430.035439033076</v>
      </c>
      <c r="E53" s="8">
        <f>IPMT($B$2,A53,$B$5,-$B$1)</f>
        <v>120600.76539113684</v>
      </c>
      <c r="F53" s="7">
        <f>F52+D53</f>
        <v>789575.06716854568</v>
      </c>
    </row>
    <row r="54" spans="1:6" x14ac:dyDescent="0.3">
      <c r="A54">
        <v>46</v>
      </c>
      <c r="B54" s="2">
        <v>46945</v>
      </c>
      <c r="C54" s="7">
        <v>21800</v>
      </c>
      <c r="D54" s="7">
        <f>PPMT($B$2,A54,$B$5,$B$1)</f>
        <v>-16594.540754888043</v>
      </c>
      <c r="E54" s="8">
        <f>IPMT($B$2,A54,$B$5,-$B$1)</f>
        <v>118436.26007528188</v>
      </c>
      <c r="F54" s="7">
        <f>F53+D54</f>
        <v>772980.52641365759</v>
      </c>
    </row>
    <row r="55" spans="1:6" x14ac:dyDescent="0.3">
      <c r="A55">
        <v>47</v>
      </c>
      <c r="B55" s="2">
        <v>46976</v>
      </c>
      <c r="C55" s="7">
        <v>21800</v>
      </c>
      <c r="D55" s="7">
        <f>PPMT($B$2,A55,$B$5,$B$1)</f>
        <v>-19083.721868121247</v>
      </c>
      <c r="E55" s="8">
        <f>IPMT($B$2,A55,$B$5,-$B$1)</f>
        <v>115947.07896204868</v>
      </c>
      <c r="F55" s="7">
        <f>F54+D55</f>
        <v>753896.80454553629</v>
      </c>
    </row>
    <row r="56" spans="1:6" x14ac:dyDescent="0.3">
      <c r="A56">
        <v>48</v>
      </c>
      <c r="B56" s="2">
        <v>47007</v>
      </c>
      <c r="C56" s="7">
        <v>21800</v>
      </c>
      <c r="D56" s="7">
        <f>PPMT($B$2,A56,$B$5,$B$1)</f>
        <v>-21946.280148339432</v>
      </c>
      <c r="E56" s="8">
        <f>IPMT($B$2,A56,$B$5,-$B$1)</f>
        <v>113084.52068183047</v>
      </c>
      <c r="F56" s="7">
        <f>F55+D56</f>
        <v>731950.52439719683</v>
      </c>
    </row>
    <row r="57" spans="1:6" x14ac:dyDescent="0.3">
      <c r="A57">
        <v>49</v>
      </c>
      <c r="B57" s="2">
        <v>47037</v>
      </c>
      <c r="C57" s="7">
        <v>21800</v>
      </c>
      <c r="D57" s="7">
        <f>PPMT($B$2,A57,$B$5,$B$1)</f>
        <v>-25238.222170590347</v>
      </c>
      <c r="E57" s="8">
        <f>IPMT($B$2,A57,$B$5,-$B$1)</f>
        <v>109792.57865957958</v>
      </c>
      <c r="F57" s="7">
        <f>F56+D57</f>
        <v>706712.30222660652</v>
      </c>
    </row>
    <row r="58" spans="1:6" x14ac:dyDescent="0.3">
      <c r="A58">
        <v>50</v>
      </c>
      <c r="B58" s="2">
        <v>47068</v>
      </c>
      <c r="C58" s="7">
        <v>21800</v>
      </c>
      <c r="D58" s="7">
        <f>PPMT($B$2,A58,$B$5,$B$1)</f>
        <v>-29023.955496178896</v>
      </c>
      <c r="E58" s="8">
        <f>IPMT($B$2,A58,$B$5,-$B$1)</f>
        <v>106006.84533399103</v>
      </c>
      <c r="F58" s="7">
        <f>F57+D58</f>
        <v>677688.34673042758</v>
      </c>
    </row>
    <row r="59" spans="1:6" x14ac:dyDescent="0.3">
      <c r="A59">
        <v>51</v>
      </c>
      <c r="B59" s="2">
        <v>47098</v>
      </c>
      <c r="C59" s="7">
        <v>21800</v>
      </c>
      <c r="D59" s="7">
        <f>PPMT($B$2,A59,$B$5,$B$1)</f>
        <v>-33377.548820605727</v>
      </c>
      <c r="E59" s="8">
        <f>IPMT($B$2,A59,$B$5,-$B$1)</f>
        <v>101653.25200956418</v>
      </c>
      <c r="F59" s="7">
        <f>F58+D59</f>
        <v>644310.79790982185</v>
      </c>
    </row>
    <row r="60" spans="1:6" x14ac:dyDescent="0.3">
      <c r="A60">
        <v>52</v>
      </c>
      <c r="B60" s="2">
        <v>47129</v>
      </c>
      <c r="C60" s="7">
        <v>21800</v>
      </c>
      <c r="D60" s="7">
        <f>PPMT($B$2,A60,$B$5,$B$1)</f>
        <v>-38384.181143696595</v>
      </c>
      <c r="E60" s="8">
        <f>IPMT($B$2,A60,$B$5,-$B$1)</f>
        <v>96646.619686473321</v>
      </c>
      <c r="F60" s="7">
        <f>F59+D60</f>
        <v>605926.6167661252</v>
      </c>
    </row>
    <row r="61" spans="1:6" x14ac:dyDescent="0.3">
      <c r="A61">
        <v>53</v>
      </c>
      <c r="B61" s="2">
        <v>47160</v>
      </c>
      <c r="C61" s="7">
        <v>21800</v>
      </c>
      <c r="D61" s="7">
        <f>PPMT($B$2,A61,$B$5,$B$1)</f>
        <v>-44141.808315251074</v>
      </c>
      <c r="E61" s="8">
        <f>IPMT($B$2,A61,$B$5,-$B$1)</f>
        <v>90888.992514918849</v>
      </c>
      <c r="F61" s="7">
        <f>F60+D61</f>
        <v>561784.80845087417</v>
      </c>
    </row>
    <row r="62" spans="1:6" x14ac:dyDescent="0.3">
      <c r="A62">
        <v>54</v>
      </c>
      <c r="B62" s="2">
        <v>47188</v>
      </c>
      <c r="C62" s="7">
        <v>21800</v>
      </c>
      <c r="D62" s="7">
        <f>PPMT($B$2,A62,$B$5,$B$1)</f>
        <v>-50763.079562538733</v>
      </c>
      <c r="E62" s="8">
        <f>IPMT($B$2,A62,$B$5,-$B$1)</f>
        <v>84267.721267631176</v>
      </c>
      <c r="F62" s="7">
        <f>F61+D62</f>
        <v>511021.72888833546</v>
      </c>
    </row>
    <row r="63" spans="1:6" x14ac:dyDescent="0.3">
      <c r="A63">
        <v>55</v>
      </c>
      <c r="B63" s="2">
        <v>47219</v>
      </c>
      <c r="C63" s="7">
        <v>21800</v>
      </c>
      <c r="D63" s="7">
        <f>PPMT($B$2,A63,$B$5,$B$1)</f>
        <v>-58377.541496919548</v>
      </c>
      <c r="E63" s="8">
        <f>IPMT($B$2,A63,$B$5,-$B$1)</f>
        <v>76653.259333250375</v>
      </c>
      <c r="F63" s="7">
        <f>F62+D63</f>
        <v>452644.18739141594</v>
      </c>
    </row>
    <row r="64" spans="1:6" x14ac:dyDescent="0.3">
      <c r="A64">
        <v>56</v>
      </c>
      <c r="B64" s="2">
        <v>47249</v>
      </c>
      <c r="C64" s="7">
        <v>21800</v>
      </c>
      <c r="D64" s="7">
        <f>PPMT($B$2,A64,$B$5,$B$1)</f>
        <v>-67134.172721457478</v>
      </c>
      <c r="E64" s="8">
        <f>IPMT($B$2,A64,$B$5,-$B$1)</f>
        <v>67896.628108712437</v>
      </c>
      <c r="F64" s="7">
        <f>F63+D64</f>
        <v>385510.01466995844</v>
      </c>
    </row>
    <row r="65" spans="1:6" x14ac:dyDescent="0.3">
      <c r="A65">
        <v>57</v>
      </c>
      <c r="B65" s="2">
        <v>47280</v>
      </c>
      <c r="C65" s="7">
        <v>21800</v>
      </c>
      <c r="D65" s="7">
        <f>PPMT($B$2,A65,$B$5,$B$1)</f>
        <v>-77204.298629676094</v>
      </c>
      <c r="E65" s="8">
        <f>IPMT($B$2,A65,$B$5,-$B$1)</f>
        <v>57826.502200493829</v>
      </c>
      <c r="F65" s="7">
        <f>F64+D65</f>
        <v>308305.71604028234</v>
      </c>
    </row>
    <row r="66" spans="1:6" x14ac:dyDescent="0.3">
      <c r="A66">
        <v>58</v>
      </c>
      <c r="B66" s="2">
        <v>47310</v>
      </c>
      <c r="C66" s="7">
        <v>21800</v>
      </c>
      <c r="D66" s="7">
        <f>PPMT($B$2,A66,$B$5,$B$1)</f>
        <v>-88784.943424127516</v>
      </c>
      <c r="E66" s="8">
        <f>IPMT($B$2,A66,$B$5,-$B$1)</f>
        <v>46245.8574060424</v>
      </c>
      <c r="F66" s="7">
        <f>F65+D66</f>
        <v>219520.77261615481</v>
      </c>
    </row>
    <row r="67" spans="1:6" x14ac:dyDescent="0.3">
      <c r="A67">
        <v>59</v>
      </c>
      <c r="B67" s="2">
        <v>47341</v>
      </c>
      <c r="C67" s="7">
        <v>21800</v>
      </c>
      <c r="D67" s="7">
        <f>PPMT($B$2,A67,$B$5,$B$1)</f>
        <v>-102102.68493774664</v>
      </c>
      <c r="E67" s="8">
        <f>IPMT($B$2,A67,$B$5,-$B$1)</f>
        <v>32928.115892423288</v>
      </c>
      <c r="F67" s="7">
        <f>F66+D67</f>
        <v>117418.08767840816</v>
      </c>
    </row>
    <row r="68" spans="1:6" x14ac:dyDescent="0.3">
      <c r="A68">
        <v>60</v>
      </c>
      <c r="B68" s="2">
        <v>47372</v>
      </c>
      <c r="C68" s="7">
        <v>21800</v>
      </c>
      <c r="D68" s="7">
        <f>PPMT($B$2,A68,$B$5,$B$1)</f>
        <v>-117418.08767840863</v>
      </c>
      <c r="E68" s="8">
        <f>IPMT($B$2,A68,$B$5,-$B$1)</f>
        <v>17612.713151761291</v>
      </c>
      <c r="F68" s="7">
        <f>F67+D68</f>
        <v>-4.6566128730773926E-10</v>
      </c>
    </row>
    <row r="69" spans="1:6" x14ac:dyDescent="0.3">
      <c r="D69" s="7">
        <f>SUM(D9:D68)</f>
        <v>-900000</v>
      </c>
      <c r="E69" s="8"/>
      <c r="F69" s="7"/>
    </row>
    <row r="71" spans="1:6" x14ac:dyDescent="0.3">
      <c r="E71" s="3"/>
    </row>
  </sheetData>
  <sortState xmlns:xlrd2="http://schemas.microsoft.com/office/spreadsheetml/2017/richdata2" ref="D9:F68">
    <sortCondition descending="1" ref="D9:D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Running Total</vt:lpstr>
      <vt:lpstr>Finanacial_Formula's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</dc:creator>
  <cp:lastModifiedBy>Aswin Kumar R</cp:lastModifiedBy>
  <dcterms:created xsi:type="dcterms:W3CDTF">2024-10-18T02:48:33Z</dcterms:created>
  <dcterms:modified xsi:type="dcterms:W3CDTF">2025-02-06T14:53:23Z</dcterms:modified>
</cp:coreProperties>
</file>