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works\Grad\q1\MBC 638\Project\"/>
    </mc:Choice>
  </mc:AlternateContent>
  <xr:revisionPtr revIDLastSave="0" documentId="13_ncr:1_{0FCB0CE7-48F1-48F4-9C96-C5E81A423585}" xr6:coauthVersionLast="47" xr6:coauthVersionMax="47" xr10:uidLastSave="{00000000-0000-0000-0000-000000000000}"/>
  <bookViews>
    <workbookView xWindow="25490" yWindow="-110" windowWidth="38620" windowHeight="21220" xr2:uid="{F5244A03-A665-4F42-84FA-70D5819B0095}"/>
  </bookViews>
  <sheets>
    <sheet name="1 Month" sheetId="1" r:id="rId1"/>
    <sheet name="Improve" sheetId="2" r:id="rId2"/>
    <sheet name="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4" i="3"/>
  <c r="C49" i="3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" i="3"/>
  <c r="I17" i="2"/>
  <c r="I18" i="2" s="1"/>
  <c r="I19" i="2" s="1"/>
  <c r="I20" i="2" s="1"/>
  <c r="C40" i="2"/>
  <c r="D40" i="2"/>
  <c r="F40" i="2"/>
  <c r="G40" i="2"/>
  <c r="AE46" i="2"/>
  <c r="AE48" i="2" s="1"/>
  <c r="C70" i="2"/>
  <c r="P9" i="2"/>
  <c r="Q9" i="2"/>
  <c r="R9" i="2"/>
  <c r="S9" i="2"/>
  <c r="T9" i="2"/>
  <c r="U9" i="2"/>
  <c r="V9" i="2"/>
  <c r="W9" i="2"/>
  <c r="X9" i="2"/>
  <c r="Y9" i="2"/>
  <c r="Z9" i="2"/>
  <c r="AA9" i="2"/>
  <c r="O9" i="2"/>
  <c r="P11" i="2"/>
  <c r="Q11" i="2"/>
  <c r="R11" i="2"/>
  <c r="S11" i="2"/>
  <c r="T11" i="2"/>
  <c r="U11" i="2"/>
  <c r="V11" i="2"/>
  <c r="W11" i="2"/>
  <c r="X11" i="2"/>
  <c r="Y11" i="2"/>
  <c r="Z11" i="2"/>
  <c r="AA11" i="2"/>
  <c r="O11" i="2"/>
  <c r="N7" i="2"/>
  <c r="P5" i="2"/>
  <c r="Q5" i="2"/>
  <c r="R5" i="2"/>
  <c r="S5" i="2"/>
  <c r="T5" i="2"/>
  <c r="U5" i="2"/>
  <c r="V5" i="2"/>
  <c r="W5" i="2"/>
  <c r="X5" i="2"/>
  <c r="Y5" i="2"/>
  <c r="Z5" i="2"/>
  <c r="AA5" i="2"/>
  <c r="O5" i="2"/>
  <c r="I21" i="2" l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N8" i="2"/>
  <c r="N11" i="2" s="1"/>
  <c r="I40" i="2" l="1"/>
  <c r="N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E3" i="2"/>
  <c r="E40" i="2" s="1"/>
  <c r="H21" i="1"/>
  <c r="H5" i="1"/>
  <c r="H3" i="2" l="1"/>
  <c r="H40" i="2" s="1"/>
  <c r="I4" i="2" l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N37" i="1" l="1"/>
  <c r="O28" i="1"/>
  <c r="O29" i="1"/>
  <c r="O30" i="1"/>
  <c r="O31" i="1"/>
  <c r="O32" i="1"/>
  <c r="O33" i="1"/>
  <c r="O34" i="1"/>
  <c r="O35" i="1"/>
  <c r="O36" i="1"/>
  <c r="O27" i="1"/>
  <c r="N9" i="1"/>
  <c r="O12" i="1"/>
  <c r="O9" i="1"/>
  <c r="O8" i="1"/>
  <c r="P8" i="1" s="1"/>
  <c r="N12" i="1"/>
  <c r="P12" i="1" s="1"/>
  <c r="N11" i="1"/>
  <c r="N10" i="1"/>
  <c r="N8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2" i="1"/>
  <c r="H23" i="1"/>
  <c r="H24" i="1"/>
  <c r="H25" i="1"/>
  <c r="H26" i="1"/>
  <c r="H27" i="1"/>
  <c r="H29" i="1"/>
  <c r="H30" i="1"/>
  <c r="H31" i="1"/>
  <c r="H33" i="1"/>
  <c r="H34" i="1"/>
  <c r="H3" i="1"/>
  <c r="D36" i="1"/>
  <c r="E36" i="1"/>
  <c r="F36" i="1"/>
  <c r="G36" i="1"/>
  <c r="C36" i="1"/>
  <c r="E34" i="1"/>
  <c r="E32" i="1"/>
  <c r="H32" i="1" s="1"/>
  <c r="E28" i="1"/>
  <c r="H28" i="1" s="1"/>
  <c r="E23" i="1"/>
  <c r="O10" i="1" s="1"/>
  <c r="E24" i="1"/>
  <c r="O11" i="1" s="1"/>
  <c r="N13" i="1" l="1"/>
  <c r="O13" i="1"/>
  <c r="P10" i="1"/>
  <c r="P11" i="1"/>
  <c r="P9" i="1"/>
  <c r="N40" i="1"/>
  <c r="N38" i="1" s="1"/>
  <c r="H36" i="1"/>
  <c r="P13" i="1" l="1"/>
  <c r="N21" i="1" s="1"/>
  <c r="O17" i="1"/>
  <c r="O21" i="1"/>
  <c r="N18" i="1"/>
  <c r="O18" i="1"/>
  <c r="N20" i="1"/>
  <c r="O20" i="1"/>
  <c r="N19" i="1"/>
  <c r="O19" i="1"/>
  <c r="N17" i="1" l="1"/>
</calcChain>
</file>

<file path=xl/sharedStrings.xml><?xml version="1.0" encoding="utf-8"?>
<sst xmlns="http://schemas.openxmlformats.org/spreadsheetml/2006/main" count="156" uniqueCount="68">
  <si>
    <t>Date</t>
  </si>
  <si>
    <t>Spending</t>
  </si>
  <si>
    <t>Bills and Debts</t>
  </si>
  <si>
    <t>Groceries</t>
  </si>
  <si>
    <t>Take Out Food</t>
  </si>
  <si>
    <t>Essentials</t>
  </si>
  <si>
    <t>Random</t>
  </si>
  <si>
    <t>Total</t>
  </si>
  <si>
    <t>WEEK 1</t>
  </si>
  <si>
    <t>Week 2</t>
  </si>
  <si>
    <t>Week 3</t>
  </si>
  <si>
    <t>Week 4</t>
  </si>
  <si>
    <t>Week 5</t>
  </si>
  <si>
    <t>Take Out Food and Groceries are independent</t>
  </si>
  <si>
    <t>Take out food and Groceries are not independent</t>
  </si>
  <si>
    <t>Week 1</t>
  </si>
  <si>
    <t>Take Out</t>
  </si>
  <si>
    <t>df</t>
  </si>
  <si>
    <t>Expected</t>
  </si>
  <si>
    <t>Totals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</si>
  <si>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</si>
  <si>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</si>
  <si>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</si>
  <si>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</si>
  <si>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</si>
  <si>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</si>
  <si>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</si>
  <si>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</si>
  <si>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</si>
  <si>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</si>
  <si>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</si>
  <si>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</si>
  <si>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</si>
  <si>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</si>
  <si>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</si>
  <si>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</si>
  <si>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</si>
  <si>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</si>
  <si>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</si>
  <si>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</si>
  <si>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</si>
  <si>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</si>
  <si>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</si>
  <si>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</si>
  <si>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</si>
  <si>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</si>
  <si>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</si>
  <si>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</si>
  <si>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</si>
  <si>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</si>
  <si>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</si>
  <si>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</si>
  <si>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</si>
  <si>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</si>
  <si>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</t>
  </si>
  <si>
    <t>mr</t>
  </si>
  <si>
    <t>Average</t>
  </si>
  <si>
    <t>Average Moving</t>
  </si>
  <si>
    <t>UNPL</t>
  </si>
  <si>
    <t>LNPL</t>
  </si>
  <si>
    <t>URL</t>
  </si>
  <si>
    <t>Old Spending</t>
  </si>
  <si>
    <t>New Spending</t>
  </si>
  <si>
    <t>dampfact = 0.9</t>
  </si>
  <si>
    <t>Days</t>
  </si>
  <si>
    <t>Dampfact</t>
  </si>
  <si>
    <t>Chi-Square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</si>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</sst>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2" borderId="3" xfId="0" applyFill="1" applyBorder="1" applyAlignment="1"/>
    <xf numFmtId="164" fontId="0" fillId="0" borderId="0" xfId="0" applyNumberFormat="1" applyFill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X-Bar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Spending Per Day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Improve!$N$4:$AA$4</c:f>
              <c:numCache>
                <c:formatCode>General</c:formatCode>
                <c:ptCount val="14"/>
                <c:pt idx="0">
                  <c:v>13.03</c:v>
                </c:pt>
                <c:pt idx="1">
                  <c:v>16.45</c:v>
                </c:pt>
                <c:pt idx="2">
                  <c:v>25</c:v>
                </c:pt>
                <c:pt idx="3">
                  <c:v>23.95</c:v>
                </c:pt>
                <c:pt idx="4">
                  <c:v>26.619999999999997</c:v>
                </c:pt>
                <c:pt idx="5">
                  <c:v>57.06</c:v>
                </c:pt>
                <c:pt idx="6">
                  <c:v>0</c:v>
                </c:pt>
                <c:pt idx="7">
                  <c:v>91.78</c:v>
                </c:pt>
                <c:pt idx="8">
                  <c:v>0</c:v>
                </c:pt>
                <c:pt idx="9">
                  <c:v>40</c:v>
                </c:pt>
                <c:pt idx="10">
                  <c:v>5.98</c:v>
                </c:pt>
                <c:pt idx="11">
                  <c:v>350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8-40AD-AE8D-3571742B2A11}"/>
            </c:ext>
          </c:extLst>
        </c:ser>
        <c:ser>
          <c:idx val="1"/>
          <c:order val="1"/>
          <c:tx>
            <c:v>Average Spending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Improve!$N$7:$AA$7</c:f>
              <c:numCache>
                <c:formatCode>General</c:formatCode>
                <c:ptCount val="14"/>
                <c:pt idx="0">
                  <c:v>46.419285714285714</c:v>
                </c:pt>
                <c:pt idx="1">
                  <c:v>46.419285714285714</c:v>
                </c:pt>
                <c:pt idx="2">
                  <c:v>46.419285714285714</c:v>
                </c:pt>
                <c:pt idx="3">
                  <c:v>46.419285714285714</c:v>
                </c:pt>
                <c:pt idx="4">
                  <c:v>46.419285714285714</c:v>
                </c:pt>
                <c:pt idx="5">
                  <c:v>46.419285714285714</c:v>
                </c:pt>
                <c:pt idx="6">
                  <c:v>46.419285714285714</c:v>
                </c:pt>
                <c:pt idx="7">
                  <c:v>46.419285714285714</c:v>
                </c:pt>
                <c:pt idx="8">
                  <c:v>46.419285714285714</c:v>
                </c:pt>
                <c:pt idx="9">
                  <c:v>46.419285714285714</c:v>
                </c:pt>
                <c:pt idx="10">
                  <c:v>46.419285714285714</c:v>
                </c:pt>
                <c:pt idx="11">
                  <c:v>46.419285714285714</c:v>
                </c:pt>
                <c:pt idx="12">
                  <c:v>46.419285714285714</c:v>
                </c:pt>
                <c:pt idx="13">
                  <c:v>46.419285714285714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8-40AD-AE8D-3571742B2A11}"/>
            </c:ext>
          </c:extLst>
        </c:ser>
        <c:ser>
          <c:idx val="2"/>
          <c:order val="2"/>
          <c:tx>
            <c:v>UNPL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Improve!$N$9:$AA$9</c:f>
              <c:numCache>
                <c:formatCode>General</c:formatCode>
                <c:ptCount val="14"/>
                <c:pt idx="0">
                  <c:v>262.24554725274726</c:v>
                </c:pt>
                <c:pt idx="1">
                  <c:v>262.24554725274726</c:v>
                </c:pt>
                <c:pt idx="2">
                  <c:v>262.24554725274726</c:v>
                </c:pt>
                <c:pt idx="3">
                  <c:v>262.24554725274726</c:v>
                </c:pt>
                <c:pt idx="4">
                  <c:v>262.24554725274726</c:v>
                </c:pt>
                <c:pt idx="5">
                  <c:v>262.24554725274726</c:v>
                </c:pt>
                <c:pt idx="6">
                  <c:v>262.24554725274726</c:v>
                </c:pt>
                <c:pt idx="7">
                  <c:v>262.24554725274726</c:v>
                </c:pt>
                <c:pt idx="8">
                  <c:v>262.24554725274726</c:v>
                </c:pt>
                <c:pt idx="9">
                  <c:v>262.24554725274726</c:v>
                </c:pt>
                <c:pt idx="10">
                  <c:v>262.24554725274726</c:v>
                </c:pt>
                <c:pt idx="11">
                  <c:v>262.24554725274726</c:v>
                </c:pt>
                <c:pt idx="12">
                  <c:v>262.24554725274726</c:v>
                </c:pt>
                <c:pt idx="13">
                  <c:v>262.24554725274726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18-40AD-AE8D-3571742B2A11}"/>
            </c:ext>
          </c:extLst>
        </c:ser>
        <c:ser>
          <c:idx val="3"/>
          <c:order val="3"/>
          <c:tx>
            <c:v>LNPL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Improve!$N$10:$AA$10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18-40AD-AE8D-3571742B2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576296"/>
        <c:axId val="881579904"/>
      </c:lineChart>
      <c:catAx>
        <c:axId val="881576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79904"/>
        <c:crosses val="autoZero"/>
        <c:auto val="1"/>
        <c:lblAlgn val="ctr"/>
        <c:lblOffset val="100"/>
        <c:noMultiLvlLbl val="0"/>
      </c:catAx>
      <c:valAx>
        <c:axId val="8815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7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R-Chart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Moving Range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Improve!$O$5:$AA$5</c:f>
              <c:numCache>
                <c:formatCode>General</c:formatCode>
                <c:ptCount val="13"/>
                <c:pt idx="0">
                  <c:v>3.42</c:v>
                </c:pt>
                <c:pt idx="1">
                  <c:v>8.5500000000000007</c:v>
                </c:pt>
                <c:pt idx="2">
                  <c:v>1.0500000000000007</c:v>
                </c:pt>
                <c:pt idx="3">
                  <c:v>2.6699999999999982</c:v>
                </c:pt>
                <c:pt idx="4">
                  <c:v>30.440000000000005</c:v>
                </c:pt>
                <c:pt idx="5">
                  <c:v>57.06</c:v>
                </c:pt>
                <c:pt idx="6">
                  <c:v>91.78</c:v>
                </c:pt>
                <c:pt idx="7">
                  <c:v>91.78</c:v>
                </c:pt>
                <c:pt idx="8">
                  <c:v>40</c:v>
                </c:pt>
                <c:pt idx="9">
                  <c:v>34.019999999999996</c:v>
                </c:pt>
                <c:pt idx="10">
                  <c:v>344.02</c:v>
                </c:pt>
                <c:pt idx="11">
                  <c:v>350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8-412B-8751-B7AFE3832851}"/>
            </c:ext>
          </c:extLst>
        </c:ser>
        <c:ser>
          <c:idx val="1"/>
          <c:order val="1"/>
          <c:tx>
            <c:v>Average Moving Range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Improve!$O$8:$AA$8</c:f>
              <c:numCache>
                <c:formatCode>General</c:formatCode>
                <c:ptCount val="13"/>
                <c:pt idx="0">
                  <c:v>81.137692307692305</c:v>
                </c:pt>
                <c:pt idx="1">
                  <c:v>81.137692307692305</c:v>
                </c:pt>
                <c:pt idx="2">
                  <c:v>81.137692307692305</c:v>
                </c:pt>
                <c:pt idx="3">
                  <c:v>81.137692307692305</c:v>
                </c:pt>
                <c:pt idx="4">
                  <c:v>81.137692307692305</c:v>
                </c:pt>
                <c:pt idx="5">
                  <c:v>81.137692307692305</c:v>
                </c:pt>
                <c:pt idx="6">
                  <c:v>81.137692307692305</c:v>
                </c:pt>
                <c:pt idx="7">
                  <c:v>81.137692307692305</c:v>
                </c:pt>
                <c:pt idx="8">
                  <c:v>81.137692307692305</c:v>
                </c:pt>
                <c:pt idx="9">
                  <c:v>81.137692307692305</c:v>
                </c:pt>
                <c:pt idx="10">
                  <c:v>81.137692307692305</c:v>
                </c:pt>
                <c:pt idx="11">
                  <c:v>81.137692307692305</c:v>
                </c:pt>
                <c:pt idx="12">
                  <c:v>81.137692307692305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8-412B-8751-B7AFE3832851}"/>
            </c:ext>
          </c:extLst>
        </c:ser>
        <c:ser>
          <c:idx val="2"/>
          <c:order val="2"/>
          <c:tx>
            <c:v>Upper Range Limit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Improve!$O$11:$AA$11</c:f>
              <c:numCache>
                <c:formatCode>General</c:formatCode>
                <c:ptCount val="13"/>
                <c:pt idx="0">
                  <c:v>265.32025384615383</c:v>
                </c:pt>
                <c:pt idx="1">
                  <c:v>265.32025384615383</c:v>
                </c:pt>
                <c:pt idx="2">
                  <c:v>265.32025384615383</c:v>
                </c:pt>
                <c:pt idx="3">
                  <c:v>265.32025384615383</c:v>
                </c:pt>
                <c:pt idx="4">
                  <c:v>265.32025384615383</c:v>
                </c:pt>
                <c:pt idx="5">
                  <c:v>265.32025384615383</c:v>
                </c:pt>
                <c:pt idx="6">
                  <c:v>265.32025384615383</c:v>
                </c:pt>
                <c:pt idx="7">
                  <c:v>265.32025384615383</c:v>
                </c:pt>
                <c:pt idx="8">
                  <c:v>265.32025384615383</c:v>
                </c:pt>
                <c:pt idx="9">
                  <c:v>265.32025384615383</c:v>
                </c:pt>
                <c:pt idx="10">
                  <c:v>265.32025384615383</c:v>
                </c:pt>
                <c:pt idx="11">
                  <c:v>265.32025384615383</c:v>
                </c:pt>
                <c:pt idx="12">
                  <c:v>265.32025384615383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8-412B-8751-B7AFE3832851}"/>
            </c:ext>
          </c:extLst>
        </c:ser>
        <c:ser>
          <c:idx val="3"/>
          <c:order val="3"/>
          <c:tx>
            <c:v>Lower Range Limit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Improve!$O$12:$AA$12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98-412B-8751-B7AFE383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748864"/>
        <c:axId val="605746240"/>
      </c:lineChart>
      <c:catAx>
        <c:axId val="60574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46240"/>
        <c:crosses val="autoZero"/>
        <c:auto val="1"/>
        <c:lblAlgn val="ctr"/>
        <c:lblOffset val="100"/>
        <c:noMultiLvlLbl val="0"/>
      </c:catAx>
      <c:valAx>
        <c:axId val="605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4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numRef>
              <c:f>Control!$A$3:$A$48</c:f>
              <c:numCache>
                <c:formatCode>m/d/yyyy</c:formatCode>
                <c:ptCount val="46"/>
                <c:pt idx="0">
                  <c:v>44388</c:v>
                </c:pt>
                <c:pt idx="1">
                  <c:v>44389</c:v>
                </c:pt>
                <c:pt idx="2">
                  <c:v>44390</c:v>
                </c:pt>
                <c:pt idx="3">
                  <c:v>44391</c:v>
                </c:pt>
                <c:pt idx="4">
                  <c:v>44392</c:v>
                </c:pt>
                <c:pt idx="5">
                  <c:v>44393</c:v>
                </c:pt>
                <c:pt idx="6">
                  <c:v>44394</c:v>
                </c:pt>
                <c:pt idx="7">
                  <c:v>44395</c:v>
                </c:pt>
                <c:pt idx="8">
                  <c:v>44396</c:v>
                </c:pt>
                <c:pt idx="9">
                  <c:v>44397</c:v>
                </c:pt>
                <c:pt idx="10">
                  <c:v>44398</c:v>
                </c:pt>
                <c:pt idx="11">
                  <c:v>44399</c:v>
                </c:pt>
                <c:pt idx="12">
                  <c:v>44400</c:v>
                </c:pt>
                <c:pt idx="13">
                  <c:v>44401</c:v>
                </c:pt>
                <c:pt idx="14">
                  <c:v>44402</c:v>
                </c:pt>
                <c:pt idx="15">
                  <c:v>44403</c:v>
                </c:pt>
                <c:pt idx="16">
                  <c:v>44404</c:v>
                </c:pt>
                <c:pt idx="17">
                  <c:v>44405</c:v>
                </c:pt>
                <c:pt idx="18">
                  <c:v>44406</c:v>
                </c:pt>
                <c:pt idx="19">
                  <c:v>44407</c:v>
                </c:pt>
                <c:pt idx="20">
                  <c:v>44408</c:v>
                </c:pt>
                <c:pt idx="21">
                  <c:v>44409</c:v>
                </c:pt>
                <c:pt idx="22">
                  <c:v>44410</c:v>
                </c:pt>
                <c:pt idx="23">
                  <c:v>44411</c:v>
                </c:pt>
                <c:pt idx="24">
                  <c:v>44412</c:v>
                </c:pt>
                <c:pt idx="25">
                  <c:v>44413</c:v>
                </c:pt>
                <c:pt idx="26">
                  <c:v>44414</c:v>
                </c:pt>
                <c:pt idx="27">
                  <c:v>44415</c:v>
                </c:pt>
                <c:pt idx="28">
                  <c:v>44416</c:v>
                </c:pt>
                <c:pt idx="29">
                  <c:v>44417</c:v>
                </c:pt>
                <c:pt idx="30">
                  <c:v>44418</c:v>
                </c:pt>
                <c:pt idx="31">
                  <c:v>44419</c:v>
                </c:pt>
                <c:pt idx="32">
                  <c:v>44422</c:v>
                </c:pt>
                <c:pt idx="33">
                  <c:v>44423</c:v>
                </c:pt>
                <c:pt idx="34">
                  <c:v>44424</c:v>
                </c:pt>
                <c:pt idx="35">
                  <c:v>44425</c:v>
                </c:pt>
                <c:pt idx="36">
                  <c:v>44426</c:v>
                </c:pt>
                <c:pt idx="37">
                  <c:v>44427</c:v>
                </c:pt>
                <c:pt idx="38">
                  <c:v>44428</c:v>
                </c:pt>
                <c:pt idx="39">
                  <c:v>44429</c:v>
                </c:pt>
                <c:pt idx="40">
                  <c:v>44430</c:v>
                </c:pt>
                <c:pt idx="41">
                  <c:v>44431</c:v>
                </c:pt>
                <c:pt idx="42">
                  <c:v>44432</c:v>
                </c:pt>
                <c:pt idx="43">
                  <c:v>44433</c:v>
                </c:pt>
                <c:pt idx="44">
                  <c:v>44434</c:v>
                </c:pt>
                <c:pt idx="45">
                  <c:v>44435</c:v>
                </c:pt>
              </c:numCache>
            </c:numRef>
          </c:cat>
          <c:val>
            <c:numRef>
              <c:f>Control!$B$3:$B$48</c:f>
              <c:numCache>
                <c:formatCode>General</c:formatCode>
                <c:ptCount val="46"/>
                <c:pt idx="0">
                  <c:v>26.53</c:v>
                </c:pt>
                <c:pt idx="1">
                  <c:v>129.99</c:v>
                </c:pt>
                <c:pt idx="2">
                  <c:v>0</c:v>
                </c:pt>
                <c:pt idx="3">
                  <c:v>627.68000000000006</c:v>
                </c:pt>
                <c:pt idx="4">
                  <c:v>78.55</c:v>
                </c:pt>
                <c:pt idx="5">
                  <c:v>65.91</c:v>
                </c:pt>
                <c:pt idx="6">
                  <c:v>45.58</c:v>
                </c:pt>
                <c:pt idx="7">
                  <c:v>37.89</c:v>
                </c:pt>
                <c:pt idx="8">
                  <c:v>10.89</c:v>
                </c:pt>
                <c:pt idx="9">
                  <c:v>3.5</c:v>
                </c:pt>
                <c:pt idx="10">
                  <c:v>54.52</c:v>
                </c:pt>
                <c:pt idx="11">
                  <c:v>6.46</c:v>
                </c:pt>
                <c:pt idx="12">
                  <c:v>4.3</c:v>
                </c:pt>
                <c:pt idx="13">
                  <c:v>16.61</c:v>
                </c:pt>
                <c:pt idx="14">
                  <c:v>90.03</c:v>
                </c:pt>
                <c:pt idx="15">
                  <c:v>114.81</c:v>
                </c:pt>
                <c:pt idx="16">
                  <c:v>150.48000000000002</c:v>
                </c:pt>
                <c:pt idx="17">
                  <c:v>1104.28</c:v>
                </c:pt>
                <c:pt idx="18">
                  <c:v>0</c:v>
                </c:pt>
                <c:pt idx="19">
                  <c:v>18.2</c:v>
                </c:pt>
                <c:pt idx="20">
                  <c:v>42.72</c:v>
                </c:pt>
                <c:pt idx="21">
                  <c:v>488.62</c:v>
                </c:pt>
                <c:pt idx="22">
                  <c:v>1120</c:v>
                </c:pt>
                <c:pt idx="23">
                  <c:v>41.28</c:v>
                </c:pt>
                <c:pt idx="24">
                  <c:v>59.959999999999994</c:v>
                </c:pt>
                <c:pt idx="25">
                  <c:v>56.75</c:v>
                </c:pt>
                <c:pt idx="26">
                  <c:v>175</c:v>
                </c:pt>
                <c:pt idx="27">
                  <c:v>67.86</c:v>
                </c:pt>
                <c:pt idx="28">
                  <c:v>49.39</c:v>
                </c:pt>
                <c:pt idx="29">
                  <c:v>650.88</c:v>
                </c:pt>
                <c:pt idx="30">
                  <c:v>29.48</c:v>
                </c:pt>
                <c:pt idx="31">
                  <c:v>113.67999999999999</c:v>
                </c:pt>
                <c:pt idx="32">
                  <c:v>13.03</c:v>
                </c:pt>
                <c:pt idx="33">
                  <c:v>16.45</c:v>
                </c:pt>
                <c:pt idx="34">
                  <c:v>25</c:v>
                </c:pt>
                <c:pt idx="35">
                  <c:v>23.95</c:v>
                </c:pt>
                <c:pt idx="36">
                  <c:v>26.619999999999997</c:v>
                </c:pt>
                <c:pt idx="37">
                  <c:v>57.06</c:v>
                </c:pt>
                <c:pt idx="38">
                  <c:v>0</c:v>
                </c:pt>
                <c:pt idx="39">
                  <c:v>91.78</c:v>
                </c:pt>
                <c:pt idx="40">
                  <c:v>0</c:v>
                </c:pt>
                <c:pt idx="41">
                  <c:v>40</c:v>
                </c:pt>
                <c:pt idx="42">
                  <c:v>5.98</c:v>
                </c:pt>
                <c:pt idx="43">
                  <c:v>350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9-48E0-8AC2-105B096486EF}"/>
            </c:ext>
          </c:extLst>
        </c:ser>
        <c:ser>
          <c:idx val="1"/>
          <c:order val="1"/>
          <c:tx>
            <c:v>Forecast</c:v>
          </c:tx>
          <c:cat>
            <c:numRef>
              <c:f>Control!$A$3:$A$48</c:f>
              <c:numCache>
                <c:formatCode>m/d/yyyy</c:formatCode>
                <c:ptCount val="46"/>
                <c:pt idx="0">
                  <c:v>44388</c:v>
                </c:pt>
                <c:pt idx="1">
                  <c:v>44389</c:v>
                </c:pt>
                <c:pt idx="2">
                  <c:v>44390</c:v>
                </c:pt>
                <c:pt idx="3">
                  <c:v>44391</c:v>
                </c:pt>
                <c:pt idx="4">
                  <c:v>44392</c:v>
                </c:pt>
                <c:pt idx="5">
                  <c:v>44393</c:v>
                </c:pt>
                <c:pt idx="6">
                  <c:v>44394</c:v>
                </c:pt>
                <c:pt idx="7">
                  <c:v>44395</c:v>
                </c:pt>
                <c:pt idx="8">
                  <c:v>44396</c:v>
                </c:pt>
                <c:pt idx="9">
                  <c:v>44397</c:v>
                </c:pt>
                <c:pt idx="10">
                  <c:v>44398</c:v>
                </c:pt>
                <c:pt idx="11">
                  <c:v>44399</c:v>
                </c:pt>
                <c:pt idx="12">
                  <c:v>44400</c:v>
                </c:pt>
                <c:pt idx="13">
                  <c:v>44401</c:v>
                </c:pt>
                <c:pt idx="14">
                  <c:v>44402</c:v>
                </c:pt>
                <c:pt idx="15">
                  <c:v>44403</c:v>
                </c:pt>
                <c:pt idx="16">
                  <c:v>44404</c:v>
                </c:pt>
                <c:pt idx="17">
                  <c:v>44405</c:v>
                </c:pt>
                <c:pt idx="18">
                  <c:v>44406</c:v>
                </c:pt>
                <c:pt idx="19">
                  <c:v>44407</c:v>
                </c:pt>
                <c:pt idx="20">
                  <c:v>44408</c:v>
                </c:pt>
                <c:pt idx="21">
                  <c:v>44409</c:v>
                </c:pt>
                <c:pt idx="22">
                  <c:v>44410</c:v>
                </c:pt>
                <c:pt idx="23">
                  <c:v>44411</c:v>
                </c:pt>
                <c:pt idx="24">
                  <c:v>44412</c:v>
                </c:pt>
                <c:pt idx="25">
                  <c:v>44413</c:v>
                </c:pt>
                <c:pt idx="26">
                  <c:v>44414</c:v>
                </c:pt>
                <c:pt idx="27">
                  <c:v>44415</c:v>
                </c:pt>
                <c:pt idx="28">
                  <c:v>44416</c:v>
                </c:pt>
                <c:pt idx="29">
                  <c:v>44417</c:v>
                </c:pt>
                <c:pt idx="30">
                  <c:v>44418</c:v>
                </c:pt>
                <c:pt idx="31">
                  <c:v>44419</c:v>
                </c:pt>
                <c:pt idx="32">
                  <c:v>44422</c:v>
                </c:pt>
                <c:pt idx="33">
                  <c:v>44423</c:v>
                </c:pt>
                <c:pt idx="34">
                  <c:v>44424</c:v>
                </c:pt>
                <c:pt idx="35">
                  <c:v>44425</c:v>
                </c:pt>
                <c:pt idx="36">
                  <c:v>44426</c:v>
                </c:pt>
                <c:pt idx="37">
                  <c:v>44427</c:v>
                </c:pt>
                <c:pt idx="38">
                  <c:v>44428</c:v>
                </c:pt>
                <c:pt idx="39">
                  <c:v>44429</c:v>
                </c:pt>
                <c:pt idx="40">
                  <c:v>44430</c:v>
                </c:pt>
                <c:pt idx="41">
                  <c:v>44431</c:v>
                </c:pt>
                <c:pt idx="42">
                  <c:v>44432</c:v>
                </c:pt>
                <c:pt idx="43">
                  <c:v>44433</c:v>
                </c:pt>
                <c:pt idx="44">
                  <c:v>44434</c:v>
                </c:pt>
                <c:pt idx="45">
                  <c:v>44435</c:v>
                </c:pt>
              </c:numCache>
            </c:numRef>
          </c:cat>
          <c:val>
            <c:numRef>
              <c:f>Control!$C$3:$C$48</c:f>
              <c:numCache>
                <c:formatCode>General</c:formatCode>
                <c:ptCount val="46"/>
                <c:pt idx="0">
                  <c:v>#N/A</c:v>
                </c:pt>
                <c:pt idx="1">
                  <c:v>26.53</c:v>
                </c:pt>
                <c:pt idx="2">
                  <c:v>36.876000000000005</c:v>
                </c:pt>
                <c:pt idx="3">
                  <c:v>33.188400000000009</c:v>
                </c:pt>
                <c:pt idx="4">
                  <c:v>92.637560000000008</c:v>
                </c:pt>
                <c:pt idx="5">
                  <c:v>91.228804000000011</c:v>
                </c:pt>
                <c:pt idx="6">
                  <c:v>88.696923600000005</c:v>
                </c:pt>
                <c:pt idx="7">
                  <c:v>84.385231239999996</c:v>
                </c:pt>
                <c:pt idx="8">
                  <c:v>79.735708115999998</c:v>
                </c:pt>
                <c:pt idx="9">
                  <c:v>72.851137304399998</c:v>
                </c:pt>
                <c:pt idx="10">
                  <c:v>65.91602357395999</c:v>
                </c:pt>
                <c:pt idx="11">
                  <c:v>64.776421216563989</c:v>
                </c:pt>
                <c:pt idx="12">
                  <c:v>58.944779094907595</c:v>
                </c:pt>
                <c:pt idx="13">
                  <c:v>53.480301185416835</c:v>
                </c:pt>
                <c:pt idx="14">
                  <c:v>49.793271066875157</c:v>
                </c:pt>
                <c:pt idx="15">
                  <c:v>53.816943960187643</c:v>
                </c:pt>
                <c:pt idx="16">
                  <c:v>59.916249564168879</c:v>
                </c:pt>
                <c:pt idx="17">
                  <c:v>68.972624607751996</c:v>
                </c:pt>
                <c:pt idx="18">
                  <c:v>172.5033621469768</c:v>
                </c:pt>
                <c:pt idx="19">
                  <c:v>155.25302593227912</c:v>
                </c:pt>
                <c:pt idx="20">
                  <c:v>141.5477233390512</c:v>
                </c:pt>
                <c:pt idx="21">
                  <c:v>131.66495100514609</c:v>
                </c:pt>
                <c:pt idx="22">
                  <c:v>167.36045590463149</c:v>
                </c:pt>
                <c:pt idx="23">
                  <c:v>262.62441031416836</c:v>
                </c:pt>
                <c:pt idx="24">
                  <c:v>240.48996928275153</c:v>
                </c:pt>
                <c:pt idx="25">
                  <c:v>222.43697235447638</c:v>
                </c:pt>
                <c:pt idx="26">
                  <c:v>205.86827511902877</c:v>
                </c:pt>
                <c:pt idx="27">
                  <c:v>202.7814476071259</c:v>
                </c:pt>
                <c:pt idx="28">
                  <c:v>189.28930284641331</c:v>
                </c:pt>
                <c:pt idx="29">
                  <c:v>175.29937256177197</c:v>
                </c:pt>
                <c:pt idx="30">
                  <c:v>222.85743530559478</c:v>
                </c:pt>
                <c:pt idx="31">
                  <c:v>203.51969177503531</c:v>
                </c:pt>
                <c:pt idx="32">
                  <c:v>194.53572259753179</c:v>
                </c:pt>
                <c:pt idx="33">
                  <c:v>176.38515033777861</c:v>
                </c:pt>
                <c:pt idx="34">
                  <c:v>160.39163530400077</c:v>
                </c:pt>
                <c:pt idx="35">
                  <c:v>146.85247177360071</c:v>
                </c:pt>
                <c:pt idx="36">
                  <c:v>134.56222459624067</c:v>
                </c:pt>
                <c:pt idx="37">
                  <c:v>123.76800213661662</c:v>
                </c:pt>
                <c:pt idx="38">
                  <c:v>117.09720192295497</c:v>
                </c:pt>
                <c:pt idx="39">
                  <c:v>105.38748173065947</c:v>
                </c:pt>
                <c:pt idx="40">
                  <c:v>104.02673355759353</c:v>
                </c:pt>
                <c:pt idx="41">
                  <c:v>93.624060201834183</c:v>
                </c:pt>
                <c:pt idx="42">
                  <c:v>88.261654181650769</c:v>
                </c:pt>
                <c:pt idx="43">
                  <c:v>80.033488763485693</c:v>
                </c:pt>
                <c:pt idx="44">
                  <c:v>107.03013988713712</c:v>
                </c:pt>
                <c:pt idx="45">
                  <c:v>96.327125898423418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9-48E0-8AC2-105B09648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601696"/>
        <c:axId val="894603008"/>
      </c:lineChart>
      <c:dateAx>
        <c:axId val="89460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894603008"/>
        <c:crosses val="autoZero"/>
        <c:auto val="1"/>
        <c:lblOffset val="100"/>
        <c:baseTimeUnit val="days"/>
      </c:dateAx>
      <c:valAx>
        <c:axId val="89460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4601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numRef>
              <c:f>Control!$A$3:$A$66</c:f>
              <c:numCache>
                <c:formatCode>m/d/yyyy</c:formatCode>
                <c:ptCount val="64"/>
                <c:pt idx="0">
                  <c:v>44388</c:v>
                </c:pt>
                <c:pt idx="1">
                  <c:v>44389</c:v>
                </c:pt>
                <c:pt idx="2">
                  <c:v>44390</c:v>
                </c:pt>
                <c:pt idx="3">
                  <c:v>44391</c:v>
                </c:pt>
                <c:pt idx="4">
                  <c:v>44392</c:v>
                </c:pt>
                <c:pt idx="5">
                  <c:v>44393</c:v>
                </c:pt>
                <c:pt idx="6">
                  <c:v>44394</c:v>
                </c:pt>
                <c:pt idx="7">
                  <c:v>44395</c:v>
                </c:pt>
                <c:pt idx="8">
                  <c:v>44396</c:v>
                </c:pt>
                <c:pt idx="9">
                  <c:v>44397</c:v>
                </c:pt>
                <c:pt idx="10">
                  <c:v>44398</c:v>
                </c:pt>
                <c:pt idx="11">
                  <c:v>44399</c:v>
                </c:pt>
                <c:pt idx="12">
                  <c:v>44400</c:v>
                </c:pt>
                <c:pt idx="13">
                  <c:v>44401</c:v>
                </c:pt>
                <c:pt idx="14">
                  <c:v>44402</c:v>
                </c:pt>
                <c:pt idx="15">
                  <c:v>44403</c:v>
                </c:pt>
                <c:pt idx="16">
                  <c:v>44404</c:v>
                </c:pt>
                <c:pt idx="17">
                  <c:v>44405</c:v>
                </c:pt>
                <c:pt idx="18">
                  <c:v>44406</c:v>
                </c:pt>
                <c:pt idx="19">
                  <c:v>44407</c:v>
                </c:pt>
                <c:pt idx="20">
                  <c:v>44408</c:v>
                </c:pt>
                <c:pt idx="21">
                  <c:v>44409</c:v>
                </c:pt>
                <c:pt idx="22">
                  <c:v>44410</c:v>
                </c:pt>
                <c:pt idx="23">
                  <c:v>44411</c:v>
                </c:pt>
                <c:pt idx="24">
                  <c:v>44412</c:v>
                </c:pt>
                <c:pt idx="25">
                  <c:v>44413</c:v>
                </c:pt>
                <c:pt idx="26">
                  <c:v>44414</c:v>
                </c:pt>
                <c:pt idx="27">
                  <c:v>44415</c:v>
                </c:pt>
                <c:pt idx="28">
                  <c:v>44416</c:v>
                </c:pt>
                <c:pt idx="29">
                  <c:v>44417</c:v>
                </c:pt>
                <c:pt idx="30">
                  <c:v>44418</c:v>
                </c:pt>
                <c:pt idx="31">
                  <c:v>44419</c:v>
                </c:pt>
                <c:pt idx="32">
                  <c:v>44422</c:v>
                </c:pt>
                <c:pt idx="33">
                  <c:v>44423</c:v>
                </c:pt>
                <c:pt idx="34">
                  <c:v>44424</c:v>
                </c:pt>
                <c:pt idx="35">
                  <c:v>44425</c:v>
                </c:pt>
                <c:pt idx="36">
                  <c:v>44426</c:v>
                </c:pt>
                <c:pt idx="37">
                  <c:v>44427</c:v>
                </c:pt>
                <c:pt idx="38">
                  <c:v>44428</c:v>
                </c:pt>
                <c:pt idx="39">
                  <c:v>44429</c:v>
                </c:pt>
                <c:pt idx="40">
                  <c:v>44430</c:v>
                </c:pt>
                <c:pt idx="41">
                  <c:v>44431</c:v>
                </c:pt>
                <c:pt idx="42">
                  <c:v>44432</c:v>
                </c:pt>
                <c:pt idx="43">
                  <c:v>44433</c:v>
                </c:pt>
                <c:pt idx="44">
                  <c:v>44434</c:v>
                </c:pt>
                <c:pt idx="45">
                  <c:v>44435</c:v>
                </c:pt>
                <c:pt idx="46">
                  <c:v>44436</c:v>
                </c:pt>
                <c:pt idx="47">
                  <c:v>44437</c:v>
                </c:pt>
                <c:pt idx="48">
                  <c:v>44438</c:v>
                </c:pt>
                <c:pt idx="49">
                  <c:v>44439</c:v>
                </c:pt>
                <c:pt idx="50">
                  <c:v>44440</c:v>
                </c:pt>
                <c:pt idx="51">
                  <c:v>44441</c:v>
                </c:pt>
                <c:pt idx="52">
                  <c:v>44442</c:v>
                </c:pt>
                <c:pt idx="53">
                  <c:v>44443</c:v>
                </c:pt>
                <c:pt idx="54">
                  <c:v>44444</c:v>
                </c:pt>
                <c:pt idx="55">
                  <c:v>44445</c:v>
                </c:pt>
                <c:pt idx="56">
                  <c:v>44446</c:v>
                </c:pt>
                <c:pt idx="57">
                  <c:v>44447</c:v>
                </c:pt>
                <c:pt idx="58">
                  <c:v>44448</c:v>
                </c:pt>
                <c:pt idx="59">
                  <c:v>44449</c:v>
                </c:pt>
                <c:pt idx="60">
                  <c:v>44450</c:v>
                </c:pt>
                <c:pt idx="61">
                  <c:v>44451</c:v>
                </c:pt>
                <c:pt idx="62">
                  <c:v>44452</c:v>
                </c:pt>
                <c:pt idx="63">
                  <c:v>44453</c:v>
                </c:pt>
              </c:numCache>
            </c:numRef>
          </c:cat>
          <c:val>
            <c:numRef>
              <c:f>Control!$B$3:$B$66</c:f>
              <c:numCache>
                <c:formatCode>General</c:formatCode>
                <c:ptCount val="64"/>
                <c:pt idx="0">
                  <c:v>26.53</c:v>
                </c:pt>
                <c:pt idx="1">
                  <c:v>129.99</c:v>
                </c:pt>
                <c:pt idx="2">
                  <c:v>0</c:v>
                </c:pt>
                <c:pt idx="3">
                  <c:v>627.68000000000006</c:v>
                </c:pt>
                <c:pt idx="4">
                  <c:v>78.55</c:v>
                </c:pt>
                <c:pt idx="5">
                  <c:v>65.91</c:v>
                </c:pt>
                <c:pt idx="6">
                  <c:v>45.58</c:v>
                </c:pt>
                <c:pt idx="7">
                  <c:v>37.89</c:v>
                </c:pt>
                <c:pt idx="8">
                  <c:v>10.89</c:v>
                </c:pt>
                <c:pt idx="9">
                  <c:v>3.5</c:v>
                </c:pt>
                <c:pt idx="10">
                  <c:v>54.52</c:v>
                </c:pt>
                <c:pt idx="11">
                  <c:v>6.46</c:v>
                </c:pt>
                <c:pt idx="12">
                  <c:v>4.3</c:v>
                </c:pt>
                <c:pt idx="13">
                  <c:v>16.61</c:v>
                </c:pt>
                <c:pt idx="14">
                  <c:v>90.03</c:v>
                </c:pt>
                <c:pt idx="15">
                  <c:v>114.81</c:v>
                </c:pt>
                <c:pt idx="16">
                  <c:v>150.48000000000002</c:v>
                </c:pt>
                <c:pt idx="17">
                  <c:v>1104.28</c:v>
                </c:pt>
                <c:pt idx="18">
                  <c:v>0</c:v>
                </c:pt>
                <c:pt idx="19">
                  <c:v>18.2</c:v>
                </c:pt>
                <c:pt idx="20">
                  <c:v>42.72</c:v>
                </c:pt>
                <c:pt idx="21">
                  <c:v>488.62</c:v>
                </c:pt>
                <c:pt idx="22">
                  <c:v>1120</c:v>
                </c:pt>
                <c:pt idx="23">
                  <c:v>41.28</c:v>
                </c:pt>
                <c:pt idx="24">
                  <c:v>59.959999999999994</c:v>
                </c:pt>
                <c:pt idx="25">
                  <c:v>56.75</c:v>
                </c:pt>
                <c:pt idx="26">
                  <c:v>175</c:v>
                </c:pt>
                <c:pt idx="27">
                  <c:v>67.86</c:v>
                </c:pt>
                <c:pt idx="28">
                  <c:v>49.39</c:v>
                </c:pt>
                <c:pt idx="29">
                  <c:v>650.88</c:v>
                </c:pt>
                <c:pt idx="30">
                  <c:v>29.48</c:v>
                </c:pt>
                <c:pt idx="31">
                  <c:v>113.67999999999999</c:v>
                </c:pt>
                <c:pt idx="32">
                  <c:v>13.03</c:v>
                </c:pt>
                <c:pt idx="33">
                  <c:v>16.45</c:v>
                </c:pt>
                <c:pt idx="34">
                  <c:v>25</c:v>
                </c:pt>
                <c:pt idx="35">
                  <c:v>23.95</c:v>
                </c:pt>
                <c:pt idx="36">
                  <c:v>26.619999999999997</c:v>
                </c:pt>
                <c:pt idx="37">
                  <c:v>57.06</c:v>
                </c:pt>
                <c:pt idx="38">
                  <c:v>0</c:v>
                </c:pt>
                <c:pt idx="39">
                  <c:v>91.78</c:v>
                </c:pt>
                <c:pt idx="40">
                  <c:v>0</c:v>
                </c:pt>
                <c:pt idx="41">
                  <c:v>40</c:v>
                </c:pt>
                <c:pt idx="42">
                  <c:v>5.98</c:v>
                </c:pt>
                <c:pt idx="43">
                  <c:v>350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&quot;$&quot;#,##0.00">
                  <c:v>1120</c:v>
                </c:pt>
                <c:pt idx="49" formatCode="&quot;$&quot;#,##0.00">
                  <c:v>144</c:v>
                </c:pt>
                <c:pt idx="50" formatCode="&quot;$&quot;#,##0.00">
                  <c:v>10.25</c:v>
                </c:pt>
                <c:pt idx="51" formatCode="&quot;$&quot;#,##0.00">
                  <c:v>0</c:v>
                </c:pt>
                <c:pt idx="52" formatCode="&quot;$&quot;#,##0.00">
                  <c:v>0</c:v>
                </c:pt>
                <c:pt idx="53" formatCode="&quot;$&quot;#,##0.00">
                  <c:v>0</c:v>
                </c:pt>
                <c:pt idx="54" formatCode="&quot;$&quot;#,##0.00">
                  <c:v>594.24</c:v>
                </c:pt>
                <c:pt idx="55" formatCode="&quot;$&quot;#,##0.00">
                  <c:v>0</c:v>
                </c:pt>
                <c:pt idx="56" formatCode="&quot;$&quot;#,##0.00">
                  <c:v>0</c:v>
                </c:pt>
                <c:pt idx="57" formatCode="&quot;$&quot;#,##0.00">
                  <c:v>0</c:v>
                </c:pt>
                <c:pt idx="58" formatCode="&quot;$&quot;#,##0.00">
                  <c:v>0</c:v>
                </c:pt>
                <c:pt idx="59" formatCode="&quot;$&quot;#,##0.00">
                  <c:v>0</c:v>
                </c:pt>
                <c:pt idx="60" formatCode="&quot;$&quot;#,##0.00">
                  <c:v>94.99</c:v>
                </c:pt>
                <c:pt idx="61" formatCode="&quot;$&quot;#,##0.00">
                  <c:v>0</c:v>
                </c:pt>
                <c:pt idx="62" formatCode="&quot;$&quot;#,##0.00">
                  <c:v>0</c:v>
                </c:pt>
                <c:pt idx="63" formatCode="&quot;$&quot;#,##0.00">
                  <c:v>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A-473C-9A20-A1D35BD1C126}"/>
            </c:ext>
          </c:extLst>
        </c:ser>
        <c:ser>
          <c:idx val="1"/>
          <c:order val="1"/>
          <c:tx>
            <c:v>Forecast</c:v>
          </c:tx>
          <c:cat>
            <c:numRef>
              <c:f>Control!$A$3:$A$66</c:f>
              <c:numCache>
                <c:formatCode>m/d/yyyy</c:formatCode>
                <c:ptCount val="64"/>
                <c:pt idx="0">
                  <c:v>44388</c:v>
                </c:pt>
                <c:pt idx="1">
                  <c:v>44389</c:v>
                </c:pt>
                <c:pt idx="2">
                  <c:v>44390</c:v>
                </c:pt>
                <c:pt idx="3">
                  <c:v>44391</c:v>
                </c:pt>
                <c:pt idx="4">
                  <c:v>44392</c:v>
                </c:pt>
                <c:pt idx="5">
                  <c:v>44393</c:v>
                </c:pt>
                <c:pt idx="6">
                  <c:v>44394</c:v>
                </c:pt>
                <c:pt idx="7">
                  <c:v>44395</c:v>
                </c:pt>
                <c:pt idx="8">
                  <c:v>44396</c:v>
                </c:pt>
                <c:pt idx="9">
                  <c:v>44397</c:v>
                </c:pt>
                <c:pt idx="10">
                  <c:v>44398</c:v>
                </c:pt>
                <c:pt idx="11">
                  <c:v>44399</c:v>
                </c:pt>
                <c:pt idx="12">
                  <c:v>44400</c:v>
                </c:pt>
                <c:pt idx="13">
                  <c:v>44401</c:v>
                </c:pt>
                <c:pt idx="14">
                  <c:v>44402</c:v>
                </c:pt>
                <c:pt idx="15">
                  <c:v>44403</c:v>
                </c:pt>
                <c:pt idx="16">
                  <c:v>44404</c:v>
                </c:pt>
                <c:pt idx="17">
                  <c:v>44405</c:v>
                </c:pt>
                <c:pt idx="18">
                  <c:v>44406</c:v>
                </c:pt>
                <c:pt idx="19">
                  <c:v>44407</c:v>
                </c:pt>
                <c:pt idx="20">
                  <c:v>44408</c:v>
                </c:pt>
                <c:pt idx="21">
                  <c:v>44409</c:v>
                </c:pt>
                <c:pt idx="22">
                  <c:v>44410</c:v>
                </c:pt>
                <c:pt idx="23">
                  <c:v>44411</c:v>
                </c:pt>
                <c:pt idx="24">
                  <c:v>44412</c:v>
                </c:pt>
                <c:pt idx="25">
                  <c:v>44413</c:v>
                </c:pt>
                <c:pt idx="26">
                  <c:v>44414</c:v>
                </c:pt>
                <c:pt idx="27">
                  <c:v>44415</c:v>
                </c:pt>
                <c:pt idx="28">
                  <c:v>44416</c:v>
                </c:pt>
                <c:pt idx="29">
                  <c:v>44417</c:v>
                </c:pt>
                <c:pt idx="30">
                  <c:v>44418</c:v>
                </c:pt>
                <c:pt idx="31">
                  <c:v>44419</c:v>
                </c:pt>
                <c:pt idx="32">
                  <c:v>44422</c:v>
                </c:pt>
                <c:pt idx="33">
                  <c:v>44423</c:v>
                </c:pt>
                <c:pt idx="34">
                  <c:v>44424</c:v>
                </c:pt>
                <c:pt idx="35">
                  <c:v>44425</c:v>
                </c:pt>
                <c:pt idx="36">
                  <c:v>44426</c:v>
                </c:pt>
                <c:pt idx="37">
                  <c:v>44427</c:v>
                </c:pt>
                <c:pt idx="38">
                  <c:v>44428</c:v>
                </c:pt>
                <c:pt idx="39">
                  <c:v>44429</c:v>
                </c:pt>
                <c:pt idx="40">
                  <c:v>44430</c:v>
                </c:pt>
                <c:pt idx="41">
                  <c:v>44431</c:v>
                </c:pt>
                <c:pt idx="42">
                  <c:v>44432</c:v>
                </c:pt>
                <c:pt idx="43">
                  <c:v>44433</c:v>
                </c:pt>
                <c:pt idx="44">
                  <c:v>44434</c:v>
                </c:pt>
                <c:pt idx="45">
                  <c:v>44435</c:v>
                </c:pt>
                <c:pt idx="46">
                  <c:v>44436</c:v>
                </c:pt>
                <c:pt idx="47">
                  <c:v>44437</c:v>
                </c:pt>
                <c:pt idx="48">
                  <c:v>44438</c:v>
                </c:pt>
                <c:pt idx="49">
                  <c:v>44439</c:v>
                </c:pt>
                <c:pt idx="50">
                  <c:v>44440</c:v>
                </c:pt>
                <c:pt idx="51">
                  <c:v>44441</c:v>
                </c:pt>
                <c:pt idx="52">
                  <c:v>44442</c:v>
                </c:pt>
                <c:pt idx="53">
                  <c:v>44443</c:v>
                </c:pt>
                <c:pt idx="54">
                  <c:v>44444</c:v>
                </c:pt>
                <c:pt idx="55">
                  <c:v>44445</c:v>
                </c:pt>
                <c:pt idx="56">
                  <c:v>44446</c:v>
                </c:pt>
                <c:pt idx="57">
                  <c:v>44447</c:v>
                </c:pt>
                <c:pt idx="58">
                  <c:v>44448</c:v>
                </c:pt>
                <c:pt idx="59">
                  <c:v>44449</c:v>
                </c:pt>
                <c:pt idx="60">
                  <c:v>44450</c:v>
                </c:pt>
                <c:pt idx="61">
                  <c:v>44451</c:v>
                </c:pt>
                <c:pt idx="62">
                  <c:v>44452</c:v>
                </c:pt>
                <c:pt idx="63">
                  <c:v>44453</c:v>
                </c:pt>
              </c:numCache>
            </c:numRef>
          </c:cat>
          <c:val>
            <c:numRef>
              <c:f>Control!$D$3:$D$66</c:f>
              <c:numCache>
                <c:formatCode>General</c:formatCode>
                <c:ptCount val="64"/>
                <c:pt idx="0">
                  <c:v>#N/A</c:v>
                </c:pt>
                <c:pt idx="1">
                  <c:v>26.53</c:v>
                </c:pt>
                <c:pt idx="2">
                  <c:v>36.876000000000005</c:v>
                </c:pt>
                <c:pt idx="3">
                  <c:v>33.188400000000009</c:v>
                </c:pt>
                <c:pt idx="4">
                  <c:v>92.637560000000008</c:v>
                </c:pt>
                <c:pt idx="5">
                  <c:v>91.228804000000011</c:v>
                </c:pt>
                <c:pt idx="6">
                  <c:v>88.696923600000005</c:v>
                </c:pt>
                <c:pt idx="7">
                  <c:v>84.385231239999996</c:v>
                </c:pt>
                <c:pt idx="8">
                  <c:v>79.735708115999998</c:v>
                </c:pt>
                <c:pt idx="9">
                  <c:v>72.851137304399998</c:v>
                </c:pt>
                <c:pt idx="10">
                  <c:v>65.91602357395999</c:v>
                </c:pt>
                <c:pt idx="11">
                  <c:v>64.776421216563989</c:v>
                </c:pt>
                <c:pt idx="12">
                  <c:v>58.944779094907595</c:v>
                </c:pt>
                <c:pt idx="13">
                  <c:v>53.480301185416835</c:v>
                </c:pt>
                <c:pt idx="14">
                  <c:v>49.793271066875157</c:v>
                </c:pt>
                <c:pt idx="15">
                  <c:v>53.816943960187643</c:v>
                </c:pt>
                <c:pt idx="16">
                  <c:v>59.916249564168879</c:v>
                </c:pt>
                <c:pt idx="17">
                  <c:v>68.972624607751996</c:v>
                </c:pt>
                <c:pt idx="18">
                  <c:v>172.5033621469768</c:v>
                </c:pt>
                <c:pt idx="19">
                  <c:v>155.25302593227912</c:v>
                </c:pt>
                <c:pt idx="20">
                  <c:v>141.5477233390512</c:v>
                </c:pt>
                <c:pt idx="21">
                  <c:v>131.66495100514609</c:v>
                </c:pt>
                <c:pt idx="22">
                  <c:v>167.36045590463149</c:v>
                </c:pt>
                <c:pt idx="23">
                  <c:v>262.62441031416836</c:v>
                </c:pt>
                <c:pt idx="24">
                  <c:v>240.48996928275153</c:v>
                </c:pt>
                <c:pt idx="25">
                  <c:v>222.43697235447638</c:v>
                </c:pt>
                <c:pt idx="26">
                  <c:v>205.86827511902877</c:v>
                </c:pt>
                <c:pt idx="27">
                  <c:v>202.7814476071259</c:v>
                </c:pt>
                <c:pt idx="28">
                  <c:v>189.28930284641331</c:v>
                </c:pt>
                <c:pt idx="29">
                  <c:v>175.29937256177197</c:v>
                </c:pt>
                <c:pt idx="30">
                  <c:v>222.85743530559478</c:v>
                </c:pt>
                <c:pt idx="31">
                  <c:v>203.51969177503531</c:v>
                </c:pt>
                <c:pt idx="32">
                  <c:v>194.53572259753179</c:v>
                </c:pt>
                <c:pt idx="33">
                  <c:v>176.38515033777861</c:v>
                </c:pt>
                <c:pt idx="34">
                  <c:v>160.39163530400077</c:v>
                </c:pt>
                <c:pt idx="35">
                  <c:v>146.85247177360071</c:v>
                </c:pt>
                <c:pt idx="36">
                  <c:v>134.56222459624067</c:v>
                </c:pt>
                <c:pt idx="37">
                  <c:v>123.76800213661662</c:v>
                </c:pt>
                <c:pt idx="38">
                  <c:v>117.09720192295497</c:v>
                </c:pt>
                <c:pt idx="39">
                  <c:v>105.38748173065947</c:v>
                </c:pt>
                <c:pt idx="40">
                  <c:v>104.02673355759353</c:v>
                </c:pt>
                <c:pt idx="41">
                  <c:v>93.624060201834183</c:v>
                </c:pt>
                <c:pt idx="42">
                  <c:v>88.261654181650769</c:v>
                </c:pt>
                <c:pt idx="43">
                  <c:v>80.033488763485693</c:v>
                </c:pt>
                <c:pt idx="44">
                  <c:v>107.03013988713712</c:v>
                </c:pt>
                <c:pt idx="45">
                  <c:v>96.327125898423418</c:v>
                </c:pt>
                <c:pt idx="46">
                  <c:v>86.694413308581076</c:v>
                </c:pt>
                <c:pt idx="47">
                  <c:v>78.02497197772297</c:v>
                </c:pt>
                <c:pt idx="48">
                  <c:v>70.222474779950673</c:v>
                </c:pt>
                <c:pt idx="49">
                  <c:v>175.20022730195561</c:v>
                </c:pt>
                <c:pt idx="50">
                  <c:v>172.08020457176005</c:v>
                </c:pt>
                <c:pt idx="51">
                  <c:v>155.89718411458406</c:v>
                </c:pt>
                <c:pt idx="52">
                  <c:v>140.30746570312567</c:v>
                </c:pt>
                <c:pt idx="53">
                  <c:v>126.27671913281311</c:v>
                </c:pt>
                <c:pt idx="54">
                  <c:v>113.64904721953181</c:v>
                </c:pt>
                <c:pt idx="55">
                  <c:v>161.70814249757865</c:v>
                </c:pt>
                <c:pt idx="56">
                  <c:v>145.5373282478208</c:v>
                </c:pt>
                <c:pt idx="57">
                  <c:v>130.98359542303871</c:v>
                </c:pt>
                <c:pt idx="58">
                  <c:v>117.88523588073484</c:v>
                </c:pt>
                <c:pt idx="59">
                  <c:v>106.09671229266135</c:v>
                </c:pt>
                <c:pt idx="60">
                  <c:v>95.487041063395225</c:v>
                </c:pt>
                <c:pt idx="61">
                  <c:v>95.437336957055706</c:v>
                </c:pt>
                <c:pt idx="62">
                  <c:v>85.893603261350137</c:v>
                </c:pt>
                <c:pt idx="63">
                  <c:v>77.304242935215129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2A-473C-9A20-A1D35BD1C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119024"/>
        <c:axId val="883120336"/>
      </c:lineChart>
      <c:dateAx>
        <c:axId val="88311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883120336"/>
        <c:crosses val="autoZero"/>
        <c:auto val="1"/>
        <c:lblOffset val="100"/>
        <c:baseTimeUnit val="days"/>
      </c:dateAx>
      <c:valAx>
        <c:axId val="88312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119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13</xdr:row>
      <xdr:rowOff>4761</xdr:rowOff>
    </xdr:from>
    <xdr:to>
      <xdr:col>21</xdr:col>
      <xdr:colOff>9525</xdr:colOff>
      <xdr:row>36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92DE6-5E80-421A-B7FF-5DB37E91E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604836</xdr:colOff>
      <xdr:row>37</xdr:row>
      <xdr:rowOff>176212</xdr:rowOff>
    </xdr:from>
    <xdr:to>
      <xdr:col>20</xdr:col>
      <xdr:colOff>609599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C6EB09-0CA1-45EB-8018-AF3032C1F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16</xdr:col>
      <xdr:colOff>514351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1E00C-BAC7-4604-A588-D4F3E3692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19049</xdr:colOff>
      <xdr:row>23</xdr:row>
      <xdr:rowOff>190499</xdr:rowOff>
    </xdr:from>
    <xdr:to>
      <xdr:col>16</xdr:col>
      <xdr:colOff>523874</xdr:colOff>
      <xdr:row>47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C0106-D4DB-4507-B6EA-15AE5AE6D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7A52-6822-4484-BDDF-7BC8B5233682}">
  <dimension ref="A1:Z103"/>
  <sheetViews>
    <sheetView tabSelected="1" workbookViewId="0">
      <selection activeCell="G39" sqref="G39"/>
    </sheetView>
  </sheetViews>
  <sheetFormatPr defaultRowHeight="15" x14ac:dyDescent="0.25"/>
  <cols>
    <col min="2" max="2" width="19.28515625" customWidth="1"/>
    <col min="3" max="3" width="19.7109375" customWidth="1"/>
    <col min="4" max="4" width="18.5703125" customWidth="1"/>
    <col min="5" max="5" width="19.85546875" customWidth="1"/>
    <col min="6" max="6" width="15.85546875" customWidth="1"/>
    <col min="7" max="7" width="14.5703125" customWidth="1"/>
    <col min="8" max="8" width="9.140625" customWidth="1"/>
    <col min="13" max="13" width="14.5703125" customWidth="1"/>
    <col min="14" max="14" width="12" bestFit="1" customWidth="1"/>
    <col min="15" max="15" width="13.85546875" bestFit="1" customWidth="1"/>
    <col min="18" max="18" width="18.140625" bestFit="1" customWidth="1"/>
    <col min="19" max="19" width="14.28515625" bestFit="1" customWidth="1"/>
    <col min="20" max="20" width="14.5703125" bestFit="1" customWidth="1"/>
    <col min="21" max="21" width="14.42578125" bestFit="1" customWidth="1"/>
    <col min="22" max="22" width="12.7109375" bestFit="1" customWidth="1"/>
    <col min="23" max="23" width="13.42578125" bestFit="1" customWidth="1"/>
    <col min="24" max="24" width="12" bestFit="1" customWidth="1"/>
    <col min="25" max="25" width="12.7109375" bestFit="1" customWidth="1"/>
    <col min="26" max="26" width="12.5703125" bestFit="1" customWidth="1"/>
  </cols>
  <sheetData>
    <row r="1" spans="1:19" x14ac:dyDescent="0.25">
      <c r="C1" s="25" t="s">
        <v>1</v>
      </c>
      <c r="D1" s="25"/>
      <c r="E1" s="25"/>
      <c r="F1" s="25"/>
      <c r="G1" s="25"/>
    </row>
    <row r="2" spans="1:19" ht="15.75" thickBot="1" x14ac:dyDescent="0.3">
      <c r="B2" s="2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9" x14ac:dyDescent="0.25">
      <c r="A3" s="23" t="s">
        <v>8</v>
      </c>
      <c r="B3" s="6">
        <v>44388</v>
      </c>
      <c r="C3" s="7">
        <v>0</v>
      </c>
      <c r="D3" s="7">
        <v>0</v>
      </c>
      <c r="E3" s="7">
        <v>26.53</v>
      </c>
      <c r="F3" s="7">
        <v>0</v>
      </c>
      <c r="G3" s="7">
        <v>0</v>
      </c>
      <c r="H3" s="7">
        <f t="shared" ref="H3:H34" si="0">SUM(C3:G3)</f>
        <v>26.53</v>
      </c>
      <c r="M3" t="s">
        <v>13</v>
      </c>
      <c r="R3" s="17" t="s">
        <v>1</v>
      </c>
      <c r="S3" s="17"/>
    </row>
    <row r="4" spans="1:19" x14ac:dyDescent="0.25">
      <c r="A4" s="23"/>
      <c r="B4" s="6">
        <v>44389</v>
      </c>
      <c r="C4" s="7">
        <v>94.99</v>
      </c>
      <c r="D4" s="7">
        <v>0</v>
      </c>
      <c r="E4" s="7">
        <v>35</v>
      </c>
      <c r="F4" s="7">
        <v>0</v>
      </c>
      <c r="G4" s="7">
        <v>0</v>
      </c>
      <c r="H4" s="7">
        <f t="shared" si="0"/>
        <v>129.99</v>
      </c>
      <c r="M4" t="s">
        <v>14</v>
      </c>
      <c r="R4" s="13"/>
      <c r="S4" s="13"/>
    </row>
    <row r="5" spans="1:19" x14ac:dyDescent="0.25">
      <c r="A5" s="23"/>
      <c r="B5" s="6">
        <v>44390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f t="shared" si="0"/>
        <v>0</v>
      </c>
      <c r="R5" s="13" t="s">
        <v>20</v>
      </c>
      <c r="S5" s="13">
        <v>97.889821428571409</v>
      </c>
    </row>
    <row r="6" spans="1:19" x14ac:dyDescent="0.25">
      <c r="A6" s="23"/>
      <c r="B6" s="6">
        <v>44391</v>
      </c>
      <c r="C6" s="7">
        <v>500</v>
      </c>
      <c r="D6" s="7">
        <v>0</v>
      </c>
      <c r="E6" s="7">
        <v>76.459999999999994</v>
      </c>
      <c r="F6" s="7">
        <v>0</v>
      </c>
      <c r="G6" s="7">
        <v>51.22</v>
      </c>
      <c r="H6" s="7">
        <f t="shared" si="0"/>
        <v>627.68000000000006</v>
      </c>
      <c r="R6" s="13" t="s">
        <v>21</v>
      </c>
      <c r="S6" s="13">
        <v>27.721226901798179</v>
      </c>
    </row>
    <row r="7" spans="1:19" x14ac:dyDescent="0.25">
      <c r="A7" s="23"/>
      <c r="B7" s="6">
        <v>44392</v>
      </c>
      <c r="C7" s="7">
        <v>9.99</v>
      </c>
      <c r="D7" s="7">
        <v>0</v>
      </c>
      <c r="E7" s="7">
        <v>46.07</v>
      </c>
      <c r="F7" s="7">
        <v>17.5</v>
      </c>
      <c r="G7" s="7">
        <v>4.99</v>
      </c>
      <c r="H7" s="7">
        <f t="shared" si="0"/>
        <v>78.55</v>
      </c>
      <c r="N7" s="4" t="s">
        <v>3</v>
      </c>
      <c r="O7" s="4" t="s">
        <v>4</v>
      </c>
      <c r="P7" s="5" t="s">
        <v>7</v>
      </c>
      <c r="R7" s="13" t="s">
        <v>22</v>
      </c>
      <c r="S7" s="13">
        <v>26.265000000000001</v>
      </c>
    </row>
    <row r="8" spans="1:19" x14ac:dyDescent="0.25">
      <c r="A8" s="23"/>
      <c r="B8" s="6">
        <v>44393</v>
      </c>
      <c r="C8" s="7">
        <v>0</v>
      </c>
      <c r="D8" s="7">
        <v>60.51</v>
      </c>
      <c r="E8" s="7">
        <v>5.4</v>
      </c>
      <c r="F8" s="7">
        <v>0</v>
      </c>
      <c r="G8" s="7">
        <v>0</v>
      </c>
      <c r="H8" s="7">
        <f t="shared" si="0"/>
        <v>65.91</v>
      </c>
      <c r="M8" s="4" t="s">
        <v>15</v>
      </c>
      <c r="N8" s="3">
        <f>SUM(D3:D9)</f>
        <v>60.51</v>
      </c>
      <c r="O8" s="3">
        <f>SUM(E3:E9)</f>
        <v>235.04000000000002</v>
      </c>
      <c r="P8" s="3">
        <f>SUM(N8:O8)</f>
        <v>295.55</v>
      </c>
      <c r="R8" s="13" t="s">
        <v>23</v>
      </c>
      <c r="S8" s="13">
        <v>94.99</v>
      </c>
    </row>
    <row r="9" spans="1:19" x14ac:dyDescent="0.25">
      <c r="A9" s="24"/>
      <c r="B9" s="9">
        <v>44394</v>
      </c>
      <c r="C9" s="10">
        <v>0</v>
      </c>
      <c r="D9" s="10">
        <v>0</v>
      </c>
      <c r="E9" s="10">
        <v>45.58</v>
      </c>
      <c r="F9" s="10">
        <v>0</v>
      </c>
      <c r="G9" s="10">
        <v>0</v>
      </c>
      <c r="H9" s="10">
        <f t="shared" si="0"/>
        <v>45.58</v>
      </c>
      <c r="M9" s="4" t="s">
        <v>9</v>
      </c>
      <c r="N9" s="3">
        <f>SUM(D22:D28)</f>
        <v>0</v>
      </c>
      <c r="O9" s="3">
        <f>SUM(E10:E16)</f>
        <v>61.66</v>
      </c>
      <c r="P9" s="3">
        <f t="shared" ref="P9:P12" si="1">SUM(N9:O9)</f>
        <v>61.66</v>
      </c>
      <c r="R9" s="13" t="s">
        <v>24</v>
      </c>
      <c r="S9" s="13">
        <v>207.44666681509932</v>
      </c>
    </row>
    <row r="10" spans="1:19" x14ac:dyDescent="0.25">
      <c r="A10" s="23" t="s">
        <v>9</v>
      </c>
      <c r="B10" s="6">
        <v>44395</v>
      </c>
      <c r="C10" s="7">
        <v>17.989999999999998</v>
      </c>
      <c r="D10" s="7">
        <v>0</v>
      </c>
      <c r="E10" s="7">
        <v>19.899999999999999</v>
      </c>
      <c r="F10" s="7">
        <v>0</v>
      </c>
      <c r="G10" s="7">
        <v>0</v>
      </c>
      <c r="H10" s="7">
        <f t="shared" si="0"/>
        <v>37.89</v>
      </c>
      <c r="M10" s="4" t="s">
        <v>10</v>
      </c>
      <c r="N10" s="3">
        <f>SUM(D17:D23)</f>
        <v>43.71</v>
      </c>
      <c r="O10" s="3">
        <f>SUM(E17:E23)</f>
        <v>156.56</v>
      </c>
      <c r="P10" s="3">
        <f t="shared" si="1"/>
        <v>200.27</v>
      </c>
      <c r="R10" s="13" t="s">
        <v>25</v>
      </c>
      <c r="S10" s="13">
        <v>43034.119572694828</v>
      </c>
    </row>
    <row r="11" spans="1:19" x14ac:dyDescent="0.25">
      <c r="A11" s="23"/>
      <c r="B11" s="6">
        <v>44396</v>
      </c>
      <c r="C11" s="7">
        <v>0</v>
      </c>
      <c r="D11" s="7">
        <v>0</v>
      </c>
      <c r="E11" s="7">
        <v>10.89</v>
      </c>
      <c r="F11" s="7">
        <v>0</v>
      </c>
      <c r="G11" s="7">
        <v>0</v>
      </c>
      <c r="H11" s="7">
        <f t="shared" si="0"/>
        <v>10.89</v>
      </c>
      <c r="M11" s="4" t="s">
        <v>11</v>
      </c>
      <c r="N11" s="3">
        <f>SUM(D24:D30)</f>
        <v>0</v>
      </c>
      <c r="O11" s="3">
        <f>SUM(E24:E30)</f>
        <v>113.63</v>
      </c>
      <c r="P11" s="3">
        <f t="shared" si="1"/>
        <v>113.63</v>
      </c>
      <c r="R11" s="13" t="s">
        <v>26</v>
      </c>
      <c r="S11" s="13">
        <v>12.739300299071086</v>
      </c>
    </row>
    <row r="12" spans="1:19" x14ac:dyDescent="0.25">
      <c r="A12" s="23"/>
      <c r="B12" s="6">
        <v>44397</v>
      </c>
      <c r="C12" s="7">
        <v>0</v>
      </c>
      <c r="D12" s="7">
        <v>0</v>
      </c>
      <c r="E12" s="7">
        <v>3.5</v>
      </c>
      <c r="F12" s="7">
        <v>0</v>
      </c>
      <c r="G12" s="7">
        <v>0</v>
      </c>
      <c r="H12" s="7">
        <f t="shared" si="0"/>
        <v>3.5</v>
      </c>
      <c r="M12" s="4" t="s">
        <v>12</v>
      </c>
      <c r="N12" s="3">
        <f>SUM(D31:D34)</f>
        <v>19.64</v>
      </c>
      <c r="O12" s="3">
        <f>SUM(E31:E34)</f>
        <v>106.69</v>
      </c>
      <c r="P12" s="3">
        <f t="shared" si="1"/>
        <v>126.33</v>
      </c>
      <c r="R12" s="13" t="s">
        <v>27</v>
      </c>
      <c r="S12" s="13">
        <v>3.4766664635865951</v>
      </c>
    </row>
    <row r="13" spans="1:19" x14ac:dyDescent="0.25">
      <c r="A13" s="23"/>
      <c r="B13" s="6">
        <v>44398</v>
      </c>
      <c r="C13" s="7">
        <v>54.52</v>
      </c>
      <c r="D13" s="7">
        <v>0</v>
      </c>
      <c r="E13" s="7">
        <v>0</v>
      </c>
      <c r="F13" s="7">
        <v>0</v>
      </c>
      <c r="G13" s="7">
        <v>0</v>
      </c>
      <c r="H13" s="7">
        <f t="shared" si="0"/>
        <v>54.52</v>
      </c>
      <c r="M13" s="1" t="s">
        <v>19</v>
      </c>
      <c r="N13" s="3">
        <f>SUM(N8:N12)</f>
        <v>123.86</v>
      </c>
      <c r="O13" s="3">
        <f t="shared" ref="O13:P13" si="2">SUM(O8:O12)</f>
        <v>673.58000000000015</v>
      </c>
      <c r="P13" s="3">
        <f t="shared" si="2"/>
        <v>797.44</v>
      </c>
      <c r="R13" s="13" t="s">
        <v>28</v>
      </c>
      <c r="S13" s="13">
        <v>1117.1400000000001</v>
      </c>
    </row>
    <row r="14" spans="1:19" x14ac:dyDescent="0.25">
      <c r="A14" s="23"/>
      <c r="B14" s="6">
        <v>44399</v>
      </c>
      <c r="C14" s="7">
        <v>0</v>
      </c>
      <c r="D14" s="7">
        <v>0</v>
      </c>
      <c r="E14" s="7">
        <v>6.46</v>
      </c>
      <c r="F14" s="7">
        <v>0</v>
      </c>
      <c r="G14" s="7">
        <v>0</v>
      </c>
      <c r="H14" s="7">
        <f t="shared" si="0"/>
        <v>6.46</v>
      </c>
      <c r="R14" s="13" t="s">
        <v>29</v>
      </c>
      <c r="S14" s="13">
        <v>2.86</v>
      </c>
    </row>
    <row r="15" spans="1:19" x14ac:dyDescent="0.25">
      <c r="A15" s="23"/>
      <c r="B15" s="6">
        <v>44400</v>
      </c>
      <c r="C15" s="7">
        <v>0</v>
      </c>
      <c r="D15" s="7">
        <v>0</v>
      </c>
      <c r="E15" s="7">
        <v>4.3</v>
      </c>
      <c r="F15" s="7">
        <v>0</v>
      </c>
      <c r="G15" s="7">
        <v>0</v>
      </c>
      <c r="H15" s="7">
        <f t="shared" si="0"/>
        <v>4.3</v>
      </c>
      <c r="M15" t="s">
        <v>18</v>
      </c>
      <c r="R15" s="13" t="s">
        <v>30</v>
      </c>
      <c r="S15" s="13">
        <v>1120</v>
      </c>
    </row>
    <row r="16" spans="1:19" x14ac:dyDescent="0.25">
      <c r="A16" s="24"/>
      <c r="B16" s="9">
        <v>44401</v>
      </c>
      <c r="C16" s="10">
        <v>0</v>
      </c>
      <c r="D16" s="10">
        <v>0</v>
      </c>
      <c r="E16" s="10">
        <v>16.61</v>
      </c>
      <c r="F16" s="10">
        <v>0</v>
      </c>
      <c r="G16" s="10">
        <v>0</v>
      </c>
      <c r="H16" s="10">
        <f t="shared" si="0"/>
        <v>16.61</v>
      </c>
      <c r="N16" s="4" t="s">
        <v>3</v>
      </c>
      <c r="O16" s="4" t="s">
        <v>16</v>
      </c>
      <c r="R16" s="13" t="s">
        <v>31</v>
      </c>
      <c r="S16" s="13">
        <v>5481.829999999999</v>
      </c>
    </row>
    <row r="17" spans="1:23" ht="15.75" thickBot="1" x14ac:dyDescent="0.3">
      <c r="A17" s="23" t="s">
        <v>10</v>
      </c>
      <c r="B17" s="6">
        <v>44402</v>
      </c>
      <c r="C17" s="7">
        <v>0</v>
      </c>
      <c r="D17" s="7">
        <v>43.71</v>
      </c>
      <c r="E17" s="7">
        <v>46.32</v>
      </c>
      <c r="F17" s="7">
        <v>0</v>
      </c>
      <c r="G17" s="7">
        <v>0</v>
      </c>
      <c r="H17" s="7">
        <f t="shared" si="0"/>
        <v>90.03</v>
      </c>
      <c r="M17" s="4" t="s">
        <v>15</v>
      </c>
      <c r="N17" s="3">
        <f>P8*N13/P13</f>
        <v>45.905426113563408</v>
      </c>
      <c r="O17" s="3">
        <f>P8*O13/P13</f>
        <v>249.64457388643663</v>
      </c>
      <c r="R17" s="14" t="s">
        <v>32</v>
      </c>
      <c r="S17" s="14">
        <v>56</v>
      </c>
    </row>
    <row r="18" spans="1:23" x14ac:dyDescent="0.25">
      <c r="A18" s="23"/>
      <c r="B18" s="6">
        <v>44403</v>
      </c>
      <c r="C18" s="7">
        <v>0</v>
      </c>
      <c r="D18" s="7">
        <v>0</v>
      </c>
      <c r="E18" s="7">
        <v>22.8</v>
      </c>
      <c r="F18" s="7">
        <v>92.01</v>
      </c>
      <c r="G18" s="7">
        <v>0</v>
      </c>
      <c r="H18" s="7">
        <f t="shared" si="0"/>
        <v>114.81</v>
      </c>
      <c r="M18" s="4" t="s">
        <v>9</v>
      </c>
      <c r="N18" s="3">
        <f>P9*N13/P13</f>
        <v>9.5771564004815399</v>
      </c>
      <c r="O18" s="3">
        <f>P9*O13/P13</f>
        <v>52.082843599518462</v>
      </c>
    </row>
    <row r="19" spans="1:23" x14ac:dyDescent="0.25">
      <c r="A19" s="23"/>
      <c r="B19" s="6">
        <v>44404</v>
      </c>
      <c r="C19" s="7">
        <v>0</v>
      </c>
      <c r="D19" s="7">
        <v>0</v>
      </c>
      <c r="E19" s="7">
        <v>30.47</v>
      </c>
      <c r="F19" s="7">
        <v>0</v>
      </c>
      <c r="G19" s="7">
        <v>120.01</v>
      </c>
      <c r="H19" s="7">
        <f t="shared" si="0"/>
        <v>150.48000000000002</v>
      </c>
      <c r="M19" s="4" t="s">
        <v>10</v>
      </c>
      <c r="N19" s="3">
        <f>P10*N13/P13</f>
        <v>31.106343047752809</v>
      </c>
      <c r="O19" s="3">
        <f>P10*O13/P13</f>
        <v>169.16365695224724</v>
      </c>
    </row>
    <row r="20" spans="1:23" x14ac:dyDescent="0.25">
      <c r="A20" s="23"/>
      <c r="B20" s="6">
        <v>44405</v>
      </c>
      <c r="C20" s="7">
        <v>288.02999999999997</v>
      </c>
      <c r="D20" s="7">
        <v>0</v>
      </c>
      <c r="E20" s="7">
        <v>6.3</v>
      </c>
      <c r="F20" s="7">
        <v>0</v>
      </c>
      <c r="G20" s="7">
        <v>809.95</v>
      </c>
      <c r="H20" s="7">
        <f t="shared" si="0"/>
        <v>1104.28</v>
      </c>
      <c r="M20" s="4" t="s">
        <v>11</v>
      </c>
      <c r="N20" s="3">
        <f>P11*N13/P13</f>
        <v>17.64924232544141</v>
      </c>
      <c r="O20" s="3">
        <f>P11*O13/P13</f>
        <v>95.980757674558589</v>
      </c>
      <c r="R20" t="s">
        <v>33</v>
      </c>
    </row>
    <row r="21" spans="1:23" ht="15.75" thickBot="1" x14ac:dyDescent="0.3">
      <c r="A21" s="23"/>
      <c r="B21" s="6">
        <v>44406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f t="shared" si="0"/>
        <v>0</v>
      </c>
      <c r="M21" s="4" t="s">
        <v>12</v>
      </c>
      <c r="N21" s="3">
        <f>P12*N13/P13</f>
        <v>19.621832112760835</v>
      </c>
      <c r="O21" s="3">
        <f>P12*O13/P13</f>
        <v>106.70816788723918</v>
      </c>
    </row>
    <row r="22" spans="1:23" x14ac:dyDescent="0.25">
      <c r="A22" s="23"/>
      <c r="B22" s="6">
        <v>44407</v>
      </c>
      <c r="C22" s="7">
        <v>0</v>
      </c>
      <c r="D22" s="7">
        <v>0</v>
      </c>
      <c r="E22" s="7">
        <v>18.2</v>
      </c>
      <c r="F22" s="7">
        <v>0</v>
      </c>
      <c r="G22" s="7">
        <v>0</v>
      </c>
      <c r="H22" s="7">
        <f t="shared" si="0"/>
        <v>18.2</v>
      </c>
      <c r="R22" s="17" t="s">
        <v>34</v>
      </c>
      <c r="S22" s="17"/>
    </row>
    <row r="23" spans="1:23" x14ac:dyDescent="0.25">
      <c r="A23" s="24"/>
      <c r="B23" s="9">
        <v>44408</v>
      </c>
      <c r="C23" s="10">
        <v>10.25</v>
      </c>
      <c r="D23" s="10">
        <v>0</v>
      </c>
      <c r="E23" s="10">
        <f>25.28+2.72+4.47</f>
        <v>32.47</v>
      </c>
      <c r="F23" s="10">
        <v>0</v>
      </c>
      <c r="G23" s="10">
        <v>0</v>
      </c>
      <c r="H23" s="10">
        <f t="shared" si="0"/>
        <v>42.72</v>
      </c>
      <c r="M23" s="4" t="s">
        <v>66</v>
      </c>
      <c r="N23">
        <v>43.779442277248371</v>
      </c>
      <c r="R23" s="13" t="s">
        <v>35</v>
      </c>
      <c r="S23" s="13">
        <v>1</v>
      </c>
    </row>
    <row r="24" spans="1:23" x14ac:dyDescent="0.25">
      <c r="A24" s="23" t="s">
        <v>11</v>
      </c>
      <c r="B24" s="6">
        <v>44409</v>
      </c>
      <c r="C24" s="7">
        <v>446.55</v>
      </c>
      <c r="D24" s="7">
        <v>0</v>
      </c>
      <c r="E24" s="7">
        <f>3.23+18.15</f>
        <v>21.38</v>
      </c>
      <c r="F24" s="7">
        <v>0</v>
      </c>
      <c r="G24" s="7">
        <v>20.69</v>
      </c>
      <c r="H24" s="7">
        <f t="shared" si="0"/>
        <v>488.62</v>
      </c>
      <c r="M24" s="4" t="s">
        <v>67</v>
      </c>
      <c r="N24">
        <v>7.1294397117759682E-9</v>
      </c>
      <c r="R24" s="13" t="s">
        <v>36</v>
      </c>
      <c r="S24" s="13">
        <v>1</v>
      </c>
    </row>
    <row r="25" spans="1:23" x14ac:dyDescent="0.25">
      <c r="A25" s="23"/>
      <c r="B25" s="6">
        <v>44410</v>
      </c>
      <c r="C25" s="7">
        <v>1120</v>
      </c>
      <c r="D25" s="7">
        <v>0</v>
      </c>
      <c r="E25" s="7">
        <v>0</v>
      </c>
      <c r="F25" s="7">
        <v>0</v>
      </c>
      <c r="G25" s="7">
        <v>0</v>
      </c>
      <c r="H25" s="7">
        <f t="shared" si="0"/>
        <v>1120</v>
      </c>
      <c r="R25" s="13" t="s">
        <v>37</v>
      </c>
      <c r="S25" s="13">
        <v>1</v>
      </c>
    </row>
    <row r="26" spans="1:23" x14ac:dyDescent="0.25">
      <c r="A26" s="23"/>
      <c r="B26" s="6">
        <v>44411</v>
      </c>
      <c r="C26" s="7">
        <v>0</v>
      </c>
      <c r="D26" s="7">
        <v>0</v>
      </c>
      <c r="E26" s="7">
        <v>41.28</v>
      </c>
      <c r="F26" s="7">
        <v>0</v>
      </c>
      <c r="G26" s="7">
        <v>0</v>
      </c>
      <c r="H26" s="7">
        <f t="shared" si="0"/>
        <v>41.28</v>
      </c>
      <c r="R26" s="13" t="s">
        <v>21</v>
      </c>
      <c r="S26" s="13">
        <v>6.7362941685417824E-14</v>
      </c>
    </row>
    <row r="27" spans="1:23" ht="15.75" thickBot="1" x14ac:dyDescent="0.3">
      <c r="A27" s="23"/>
      <c r="B27" s="6">
        <v>44412</v>
      </c>
      <c r="C27" s="7">
        <v>0</v>
      </c>
      <c r="D27" s="7">
        <v>0</v>
      </c>
      <c r="E27" s="7">
        <v>14.77</v>
      </c>
      <c r="F27" s="7">
        <v>2.86</v>
      </c>
      <c r="G27" s="7">
        <v>42.33</v>
      </c>
      <c r="H27" s="7">
        <f t="shared" si="0"/>
        <v>59.959999999999994</v>
      </c>
      <c r="M27">
        <v>60.51</v>
      </c>
      <c r="N27">
        <v>45.905426113563408</v>
      </c>
      <c r="O27">
        <f>(M27-N27)^2/N27</f>
        <v>4.6463696443363363</v>
      </c>
      <c r="R27" s="14" t="s">
        <v>38</v>
      </c>
      <c r="S27" s="14">
        <v>32</v>
      </c>
    </row>
    <row r="28" spans="1:23" x14ac:dyDescent="0.25">
      <c r="A28" s="23"/>
      <c r="B28" s="6">
        <v>44413</v>
      </c>
      <c r="C28" s="7">
        <v>31.22</v>
      </c>
      <c r="D28" s="7">
        <v>0</v>
      </c>
      <c r="E28" s="7">
        <f>6+19.53</f>
        <v>25.53</v>
      </c>
      <c r="F28" s="7">
        <v>0</v>
      </c>
      <c r="G28" s="7">
        <v>0</v>
      </c>
      <c r="H28" s="7">
        <f t="shared" si="0"/>
        <v>56.75</v>
      </c>
      <c r="M28">
        <v>0</v>
      </c>
      <c r="N28">
        <v>9.5771564004815399</v>
      </c>
      <c r="O28">
        <f t="shared" ref="O28:O36" si="3">(M28-N28)^2/N28</f>
        <v>9.5771564004815399</v>
      </c>
    </row>
    <row r="29" spans="1:23" ht="15.75" thickBot="1" x14ac:dyDescent="0.3">
      <c r="A29" s="23"/>
      <c r="B29" s="6">
        <v>44414</v>
      </c>
      <c r="C29" s="7">
        <v>150</v>
      </c>
      <c r="D29" s="7">
        <v>0</v>
      </c>
      <c r="E29" s="7">
        <v>0</v>
      </c>
      <c r="F29" s="7">
        <v>25</v>
      </c>
      <c r="G29" s="7">
        <v>0</v>
      </c>
      <c r="H29" s="7">
        <f t="shared" si="0"/>
        <v>175</v>
      </c>
      <c r="M29">
        <v>43.71</v>
      </c>
      <c r="N29">
        <v>31.106343047752809</v>
      </c>
      <c r="O29">
        <f t="shared" si="3"/>
        <v>5.1067452167574814</v>
      </c>
      <c r="R29" t="s">
        <v>39</v>
      </c>
    </row>
    <row r="30" spans="1:23" x14ac:dyDescent="0.25">
      <c r="A30" s="24"/>
      <c r="B30" s="9">
        <v>44415</v>
      </c>
      <c r="C30" s="10">
        <v>0</v>
      </c>
      <c r="D30" s="10">
        <v>0</v>
      </c>
      <c r="E30" s="10">
        <v>10.67</v>
      </c>
      <c r="F30" s="10">
        <v>0</v>
      </c>
      <c r="G30" s="10">
        <v>57.19</v>
      </c>
      <c r="H30" s="10">
        <f t="shared" si="0"/>
        <v>67.86</v>
      </c>
      <c r="M30">
        <v>0</v>
      </c>
      <c r="N30">
        <v>17.64924232544141</v>
      </c>
      <c r="O30">
        <f t="shared" si="3"/>
        <v>17.64924232544141</v>
      </c>
      <c r="R30" s="15"/>
      <c r="S30" s="15" t="s">
        <v>17</v>
      </c>
      <c r="T30" s="15" t="s">
        <v>43</v>
      </c>
      <c r="U30" s="15" t="s">
        <v>44</v>
      </c>
      <c r="V30" s="15" t="s">
        <v>45</v>
      </c>
      <c r="W30" s="15" t="s">
        <v>46</v>
      </c>
    </row>
    <row r="31" spans="1:23" x14ac:dyDescent="0.25">
      <c r="A31" s="23" t="s">
        <v>12</v>
      </c>
      <c r="B31" s="6">
        <v>44416</v>
      </c>
      <c r="C31" s="7">
        <v>0</v>
      </c>
      <c r="D31" s="7">
        <v>0</v>
      </c>
      <c r="E31" s="7">
        <v>25</v>
      </c>
      <c r="F31" s="7">
        <v>0</v>
      </c>
      <c r="G31" s="7">
        <v>24.39</v>
      </c>
      <c r="H31" s="7">
        <f t="shared" si="0"/>
        <v>49.39</v>
      </c>
      <c r="M31">
        <v>19.64</v>
      </c>
      <c r="N31">
        <v>19.621832112760835</v>
      </c>
      <c r="O31">
        <f t="shared" si="3"/>
        <v>1.6821677243909479E-5</v>
      </c>
      <c r="R31" s="13" t="s">
        <v>40</v>
      </c>
      <c r="S31" s="13">
        <v>5</v>
      </c>
      <c r="T31" s="13">
        <v>2732270.5190468752</v>
      </c>
      <c r="U31" s="13">
        <v>546454.10380937508</v>
      </c>
      <c r="V31" s="13">
        <v>1.2042359926555802E+32</v>
      </c>
      <c r="W31" s="13">
        <v>0</v>
      </c>
    </row>
    <row r="32" spans="1:23" x14ac:dyDescent="0.25">
      <c r="A32" s="23"/>
      <c r="B32" s="6">
        <v>44417</v>
      </c>
      <c r="C32" s="7">
        <v>594.24</v>
      </c>
      <c r="D32" s="7">
        <v>19.64</v>
      </c>
      <c r="E32" s="7">
        <f>33.7+3.3</f>
        <v>37</v>
      </c>
      <c r="F32" s="7">
        <v>0</v>
      </c>
      <c r="G32" s="7">
        <v>0</v>
      </c>
      <c r="H32" s="7">
        <f t="shared" si="0"/>
        <v>650.88</v>
      </c>
      <c r="M32">
        <v>235.04000000000002</v>
      </c>
      <c r="N32">
        <v>249.64457388643663</v>
      </c>
      <c r="O32">
        <f t="shared" si="3"/>
        <v>0.85438900226773395</v>
      </c>
      <c r="R32" s="13" t="s">
        <v>41</v>
      </c>
      <c r="S32" s="13">
        <v>26</v>
      </c>
      <c r="T32" s="13">
        <v>1.1798191372533808E-25</v>
      </c>
      <c r="U32" s="13">
        <v>4.5377659125130032E-27</v>
      </c>
      <c r="V32" s="13"/>
      <c r="W32" s="13"/>
    </row>
    <row r="33" spans="1:26" ht="15.75" thickBot="1" x14ac:dyDescent="0.3">
      <c r="A33" s="23"/>
      <c r="B33" s="6">
        <v>44418</v>
      </c>
      <c r="C33" s="7">
        <v>0</v>
      </c>
      <c r="D33" s="7">
        <v>0</v>
      </c>
      <c r="E33" s="7">
        <v>26</v>
      </c>
      <c r="F33" s="7">
        <v>0</v>
      </c>
      <c r="G33" s="7">
        <v>3.48</v>
      </c>
      <c r="H33" s="7">
        <f t="shared" si="0"/>
        <v>29.48</v>
      </c>
      <c r="M33">
        <v>61.66</v>
      </c>
      <c r="N33">
        <v>52.082843599518462</v>
      </c>
      <c r="O33">
        <f t="shared" si="3"/>
        <v>1.7610775138270764</v>
      </c>
      <c r="R33" s="14" t="s">
        <v>7</v>
      </c>
      <c r="S33" s="14">
        <v>31</v>
      </c>
      <c r="T33" s="14">
        <v>2732270.5190468752</v>
      </c>
      <c r="U33" s="14"/>
      <c r="V33" s="14"/>
      <c r="W33" s="14"/>
    </row>
    <row r="34" spans="1:26" ht="15.75" thickBot="1" x14ac:dyDescent="0.3">
      <c r="A34" s="24"/>
      <c r="B34" s="9">
        <v>44419</v>
      </c>
      <c r="C34" s="10">
        <v>94.99</v>
      </c>
      <c r="D34" s="10">
        <v>0</v>
      </c>
      <c r="E34" s="10">
        <f>15.21+3.48</f>
        <v>18.690000000000001</v>
      </c>
      <c r="F34" s="10">
        <v>0</v>
      </c>
      <c r="G34" s="10">
        <v>0</v>
      </c>
      <c r="H34" s="10">
        <f t="shared" si="0"/>
        <v>113.67999999999999</v>
      </c>
      <c r="M34">
        <v>156.56</v>
      </c>
      <c r="N34">
        <v>169.16365695224724</v>
      </c>
      <c r="O34">
        <f t="shared" si="3"/>
        <v>0.93904430438490705</v>
      </c>
    </row>
    <row r="35" spans="1:26" x14ac:dyDescent="0.25">
      <c r="I35" s="3"/>
      <c r="M35">
        <v>113.63</v>
      </c>
      <c r="N35">
        <v>95.980757674558589</v>
      </c>
      <c r="O35">
        <f t="shared" si="3"/>
        <v>3.2453979548519429</v>
      </c>
      <c r="R35" s="15"/>
      <c r="S35" s="15" t="s">
        <v>47</v>
      </c>
      <c r="T35" s="15" t="s">
        <v>21</v>
      </c>
      <c r="U35" s="15" t="s">
        <v>48</v>
      </c>
      <c r="V35" s="15" t="s">
        <v>49</v>
      </c>
      <c r="W35" s="15" t="s">
        <v>50</v>
      </c>
      <c r="X35" s="15" t="s">
        <v>51</v>
      </c>
      <c r="Y35" s="15" t="s">
        <v>52</v>
      </c>
      <c r="Z35" s="15" t="s">
        <v>53</v>
      </c>
    </row>
    <row r="36" spans="1:26" x14ac:dyDescent="0.25">
      <c r="B36" s="2" t="s">
        <v>7</v>
      </c>
      <c r="C36" s="3">
        <f>SUM(C3:C34)</f>
        <v>3412.7699999999995</v>
      </c>
      <c r="D36" s="3">
        <f t="shared" ref="D36:G36" si="4">SUM(D3:D34)</f>
        <v>123.86</v>
      </c>
      <c r="E36" s="3">
        <f t="shared" si="4"/>
        <v>673.58</v>
      </c>
      <c r="F36" s="3">
        <f t="shared" si="4"/>
        <v>137.37</v>
      </c>
      <c r="G36" s="3">
        <f t="shared" si="4"/>
        <v>1134.2500000000002</v>
      </c>
      <c r="H36" s="3">
        <f>SUM(C36:G36)</f>
        <v>5481.83</v>
      </c>
      <c r="M36">
        <v>106.69</v>
      </c>
      <c r="N36">
        <v>106.70816788723918</v>
      </c>
      <c r="O36">
        <f t="shared" si="3"/>
        <v>3.0932226957978518E-6</v>
      </c>
      <c r="R36" s="13" t="s">
        <v>42</v>
      </c>
      <c r="S36" s="13">
        <v>-7.1054273576010019E-15</v>
      </c>
      <c r="T36" s="13">
        <v>2.0147622011968853E-14</v>
      </c>
      <c r="U36" s="13">
        <v>-0.3526682877701382</v>
      </c>
      <c r="V36" s="13">
        <v>0.72718012396579956</v>
      </c>
      <c r="W36" s="13">
        <v>-4.8519457521852133E-14</v>
      </c>
      <c r="X36" s="13">
        <v>3.4308602806650129E-14</v>
      </c>
      <c r="Y36" s="13">
        <v>-4.8519457521852133E-14</v>
      </c>
      <c r="Z36" s="13">
        <v>3.4308602806650129E-14</v>
      </c>
    </row>
    <row r="37" spans="1:26" x14ac:dyDescent="0.25">
      <c r="M37" t="s">
        <v>17</v>
      </c>
      <c r="N37">
        <f>(5-1)*(2-1)</f>
        <v>4</v>
      </c>
      <c r="R37" s="13" t="s">
        <v>2</v>
      </c>
      <c r="S37" s="13">
        <v>0.99999999999999967</v>
      </c>
      <c r="T37" s="13">
        <v>5.065999888505409E-17</v>
      </c>
      <c r="U37" s="13">
        <v>1.9739439834354664E+16</v>
      </c>
      <c r="V37" s="13">
        <v>0</v>
      </c>
      <c r="W37" s="13">
        <v>0.99999999999999956</v>
      </c>
      <c r="X37" s="13">
        <v>0.99999999999999978</v>
      </c>
      <c r="Y37" s="13">
        <v>0.99999999999999956</v>
      </c>
      <c r="Z37" s="13">
        <v>0.99999999999999978</v>
      </c>
    </row>
    <row r="38" spans="1:26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N38">
        <f>_xlfn.CHISQ.DIST.RT(N40,N37)</f>
        <v>7.1294397117759682E-9</v>
      </c>
      <c r="R38" s="13" t="s">
        <v>3</v>
      </c>
      <c r="S38" s="13">
        <v>1.0000000000000007</v>
      </c>
      <c r="T38" s="13">
        <v>9.1725932330408095E-16</v>
      </c>
      <c r="U38" s="13">
        <v>1090204236243549.5</v>
      </c>
      <c r="V38" s="13">
        <v>0</v>
      </c>
      <c r="W38" s="13">
        <v>0.99999999999999878</v>
      </c>
      <c r="X38" s="13">
        <v>1.0000000000000024</v>
      </c>
      <c r="Y38" s="13">
        <v>0.99999999999999878</v>
      </c>
      <c r="Z38" s="13">
        <v>1.0000000000000024</v>
      </c>
    </row>
    <row r="39" spans="1:26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R39" s="13" t="s">
        <v>4</v>
      </c>
      <c r="S39" s="13">
        <v>1.0000000000000002</v>
      </c>
      <c r="T39" s="13">
        <v>6.8463654566030552E-16</v>
      </c>
      <c r="U39" s="13">
        <v>1460629010149522.3</v>
      </c>
      <c r="V39" s="13">
        <v>0</v>
      </c>
      <c r="W39" s="13">
        <v>0.99999999999999878</v>
      </c>
      <c r="X39" s="13">
        <v>1.0000000000000016</v>
      </c>
      <c r="Y39" s="13">
        <v>0.99999999999999878</v>
      </c>
      <c r="Z39" s="13">
        <v>1.0000000000000016</v>
      </c>
    </row>
    <row r="40" spans="1:26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M40" s="4" t="s">
        <v>66</v>
      </c>
      <c r="N40">
        <f>SUM(O27:O36)</f>
        <v>43.779442277248371</v>
      </c>
      <c r="R40" s="13" t="s">
        <v>5</v>
      </c>
      <c r="S40" s="13">
        <v>0.99999999999999967</v>
      </c>
      <c r="T40" s="13">
        <v>7.2346268228064612E-16</v>
      </c>
      <c r="U40" s="13">
        <v>1382241302132677.3</v>
      </c>
      <c r="V40" s="13">
        <v>0</v>
      </c>
      <c r="W40" s="13">
        <v>0.99999999999999822</v>
      </c>
      <c r="X40" s="13">
        <v>1.0000000000000011</v>
      </c>
      <c r="Y40" s="13">
        <v>0.99999999999999822</v>
      </c>
      <c r="Z40" s="13">
        <v>1.0000000000000011</v>
      </c>
    </row>
    <row r="41" spans="1:26" ht="15.75" thickBot="1" x14ac:dyDescent="0.3">
      <c r="B41" s="13"/>
      <c r="C41" s="13"/>
      <c r="D41" s="13"/>
      <c r="E41" s="13"/>
      <c r="F41" s="13"/>
      <c r="G41" s="13"/>
      <c r="H41" s="13"/>
      <c r="I41" s="13"/>
      <c r="J41" s="13"/>
      <c r="K41" s="13"/>
      <c r="M41" s="4" t="s">
        <v>67</v>
      </c>
      <c r="N41">
        <v>7.1294397117759682E-9</v>
      </c>
      <c r="R41" s="14" t="s">
        <v>6</v>
      </c>
      <c r="S41" s="14">
        <v>1.0000000000000002</v>
      </c>
      <c r="T41" s="14">
        <v>8.596985838995668E-17</v>
      </c>
      <c r="U41" s="14">
        <v>1.1631983799066302E+16</v>
      </c>
      <c r="V41" s="14">
        <v>0</v>
      </c>
      <c r="W41" s="14">
        <v>1</v>
      </c>
      <c r="X41" s="14">
        <v>1.0000000000000004</v>
      </c>
      <c r="Y41" s="14">
        <v>1</v>
      </c>
      <c r="Z41" s="14">
        <v>1.0000000000000004</v>
      </c>
    </row>
    <row r="42" spans="1:26" ht="15.75" thickBot="1" x14ac:dyDescent="0.3"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26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R43" s="15"/>
      <c r="S43" s="15" t="s">
        <v>2</v>
      </c>
      <c r="T43" s="15" t="s">
        <v>3</v>
      </c>
      <c r="U43" s="15" t="s">
        <v>4</v>
      </c>
      <c r="V43" s="15" t="s">
        <v>5</v>
      </c>
      <c r="W43" s="15" t="s">
        <v>6</v>
      </c>
      <c r="X43" s="15" t="s">
        <v>7</v>
      </c>
    </row>
    <row r="44" spans="1:26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R44" s="13" t="s">
        <v>2</v>
      </c>
      <c r="S44" s="13">
        <v>1</v>
      </c>
      <c r="T44" s="13"/>
      <c r="U44" s="13"/>
      <c r="V44" s="13"/>
      <c r="W44" s="13"/>
      <c r="X44" s="13"/>
    </row>
    <row r="45" spans="1:2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R45" s="13" t="s">
        <v>3</v>
      </c>
      <c r="S45" s="13">
        <v>-1.5405492082147317E-2</v>
      </c>
      <c r="T45" s="13">
        <v>1</v>
      </c>
      <c r="U45" s="13"/>
      <c r="V45" s="13"/>
      <c r="W45" s="13"/>
      <c r="X45" s="13"/>
    </row>
    <row r="46" spans="1:26" x14ac:dyDescent="0.25">
      <c r="B46" s="13"/>
      <c r="C46" s="7"/>
      <c r="D46" s="13"/>
      <c r="E46" s="13"/>
      <c r="F46" s="13"/>
      <c r="G46" s="13"/>
      <c r="H46" s="13"/>
      <c r="I46" s="13"/>
      <c r="J46" s="13"/>
      <c r="K46" s="13"/>
      <c r="R46" s="13" t="s">
        <v>4</v>
      </c>
      <c r="S46" s="13">
        <v>5.0644291444748281E-2</v>
      </c>
      <c r="T46" s="13">
        <v>6.4033713890967001E-2</v>
      </c>
      <c r="U46" s="13">
        <v>1</v>
      </c>
      <c r="V46" s="13"/>
      <c r="W46" s="13"/>
      <c r="X46" s="13"/>
    </row>
    <row r="47" spans="1:26" x14ac:dyDescent="0.25">
      <c r="B47" s="13"/>
      <c r="C47" s="7"/>
      <c r="D47" s="13"/>
      <c r="E47" s="13"/>
      <c r="F47" s="13"/>
      <c r="G47" s="13"/>
      <c r="H47" s="13"/>
      <c r="I47" s="13"/>
      <c r="J47" s="13"/>
      <c r="K47" s="13"/>
      <c r="R47" s="13" t="s">
        <v>5</v>
      </c>
      <c r="S47" s="13">
        <v>-8.4653833640199988E-2</v>
      </c>
      <c r="T47" s="13">
        <v>-7.6510928884938892E-2</v>
      </c>
      <c r="U47" s="13">
        <v>5.8681230941309073E-3</v>
      </c>
      <c r="V47" s="13">
        <v>1</v>
      </c>
      <c r="W47" s="13"/>
      <c r="X47" s="13"/>
    </row>
    <row r="48" spans="1:26" x14ac:dyDescent="0.25">
      <c r="B48" s="13"/>
      <c r="C48" s="7"/>
      <c r="D48" s="13"/>
      <c r="E48" s="13"/>
      <c r="F48" s="13"/>
      <c r="G48" s="13"/>
      <c r="H48" s="13"/>
      <c r="I48" s="13"/>
      <c r="J48" s="13"/>
      <c r="K48" s="13"/>
      <c r="R48" s="13" t="s">
        <v>6</v>
      </c>
      <c r="S48" s="13">
        <v>0.1364856728630309</v>
      </c>
      <c r="T48" s="13">
        <v>-7.420401952366272E-2</v>
      </c>
      <c r="U48" s="13">
        <v>-0.10817808560561676</v>
      </c>
      <c r="V48" s="13">
        <v>-6.2099937041034114E-2</v>
      </c>
      <c r="W48" s="13">
        <v>1</v>
      </c>
      <c r="X48" s="13"/>
    </row>
    <row r="49" spans="2:24" ht="15.75" thickBot="1" x14ac:dyDescent="0.3">
      <c r="B49" s="13"/>
      <c r="C49" s="7"/>
      <c r="D49" s="13"/>
      <c r="E49" s="13"/>
      <c r="F49" s="13"/>
      <c r="G49" s="13"/>
      <c r="H49" s="13"/>
      <c r="I49" s="13"/>
      <c r="J49" s="13"/>
      <c r="K49" s="13"/>
      <c r="R49" s="14" t="s">
        <v>7</v>
      </c>
      <c r="S49" s="18">
        <v>0.87991732872176154</v>
      </c>
      <c r="T49" s="14">
        <v>-4.1799795189251514E-3</v>
      </c>
      <c r="U49" s="18">
        <v>5.2340227795564714E-2</v>
      </c>
      <c r="V49" s="14">
        <v>-4.5410869889901936E-2</v>
      </c>
      <c r="W49" s="18">
        <v>0.58165880138636861</v>
      </c>
      <c r="X49" s="14">
        <v>1</v>
      </c>
    </row>
    <row r="50" spans="2:24" x14ac:dyDescent="0.25">
      <c r="B50" s="13"/>
      <c r="C50" s="7"/>
      <c r="D50" s="13"/>
      <c r="E50" s="13"/>
      <c r="F50" s="13"/>
      <c r="G50" s="13"/>
      <c r="H50" s="13"/>
      <c r="I50" s="13"/>
      <c r="J50" s="13"/>
      <c r="K50" s="13"/>
      <c r="R50" s="13"/>
      <c r="S50" s="13"/>
      <c r="T50" s="13"/>
      <c r="U50" s="8"/>
      <c r="V50" s="13"/>
      <c r="W50" s="13"/>
    </row>
    <row r="51" spans="2:24" x14ac:dyDescent="0.25">
      <c r="C51" s="7"/>
      <c r="R51" s="13"/>
      <c r="S51" s="13"/>
      <c r="T51" s="13"/>
      <c r="U51" s="8"/>
      <c r="V51" s="13"/>
      <c r="W51" s="13"/>
    </row>
    <row r="52" spans="2:24" x14ac:dyDescent="0.25">
      <c r="C52" s="7"/>
      <c r="R52" s="13"/>
      <c r="S52" s="13"/>
      <c r="T52" s="13"/>
      <c r="U52" s="8"/>
      <c r="V52" s="13"/>
      <c r="W52" s="13"/>
    </row>
    <row r="53" spans="2:24" x14ac:dyDescent="0.25">
      <c r="C53" s="7"/>
      <c r="R53" s="13"/>
      <c r="S53" s="13"/>
      <c r="T53" s="13"/>
      <c r="U53" s="8"/>
      <c r="V53" s="13"/>
      <c r="W53" s="13"/>
    </row>
    <row r="54" spans="2:24" x14ac:dyDescent="0.25">
      <c r="C54" s="7"/>
      <c r="R54" s="13"/>
      <c r="S54" s="13"/>
      <c r="T54" s="13"/>
      <c r="U54" s="8"/>
      <c r="V54" s="13"/>
      <c r="W54" s="13"/>
    </row>
    <row r="55" spans="2:24" x14ac:dyDescent="0.25">
      <c r="C55" s="7"/>
      <c r="R55" s="13"/>
      <c r="S55" s="13"/>
      <c r="T55" s="13"/>
      <c r="U55" s="8"/>
      <c r="V55" s="13"/>
      <c r="W55" s="13"/>
    </row>
    <row r="56" spans="2:24" x14ac:dyDescent="0.25">
      <c r="C56" s="7"/>
      <c r="R56" s="13"/>
      <c r="S56" s="13"/>
      <c r="T56" s="13"/>
      <c r="U56" s="8"/>
      <c r="V56" s="13"/>
      <c r="W56" s="13"/>
    </row>
    <row r="57" spans="2:24" x14ac:dyDescent="0.25">
      <c r="C57" s="7"/>
      <c r="R57" s="13"/>
      <c r="S57" s="13"/>
      <c r="T57" s="13"/>
      <c r="U57" s="8"/>
      <c r="V57" s="13"/>
      <c r="W57" s="13"/>
    </row>
    <row r="58" spans="2:24" x14ac:dyDescent="0.25">
      <c r="C58" s="7"/>
      <c r="R58" s="13"/>
      <c r="S58" s="13"/>
      <c r="T58" s="13"/>
      <c r="U58" s="8"/>
      <c r="V58" s="13"/>
      <c r="W58" s="13"/>
    </row>
    <row r="59" spans="2:24" x14ac:dyDescent="0.25">
      <c r="C59" s="7"/>
      <c r="R59" s="13"/>
      <c r="S59" s="13"/>
      <c r="T59" s="13"/>
      <c r="U59" s="8"/>
      <c r="V59" s="13"/>
      <c r="W59" s="13"/>
    </row>
    <row r="60" spans="2:24" x14ac:dyDescent="0.25">
      <c r="C60" s="7"/>
      <c r="R60" s="13"/>
      <c r="S60" s="13"/>
      <c r="T60" s="13"/>
      <c r="U60" s="8"/>
      <c r="V60" s="13"/>
      <c r="W60" s="13"/>
    </row>
    <row r="61" spans="2:24" x14ac:dyDescent="0.25">
      <c r="C61" s="7"/>
      <c r="R61" s="13"/>
      <c r="S61" s="13"/>
      <c r="T61" s="13"/>
      <c r="U61" s="8"/>
      <c r="V61" s="13"/>
      <c r="W61" s="13"/>
    </row>
    <row r="62" spans="2:24" x14ac:dyDescent="0.25">
      <c r="C62" s="7"/>
      <c r="R62" s="13"/>
      <c r="S62" s="13"/>
      <c r="T62" s="13"/>
      <c r="U62" s="8"/>
      <c r="V62" s="13"/>
      <c r="W62" s="13"/>
    </row>
    <row r="63" spans="2:24" x14ac:dyDescent="0.25">
      <c r="C63" s="7"/>
      <c r="R63" s="13"/>
      <c r="S63" s="13"/>
      <c r="T63" s="13"/>
      <c r="U63" s="8"/>
      <c r="V63" s="13"/>
      <c r="W63" s="13"/>
    </row>
    <row r="64" spans="2:24" x14ac:dyDescent="0.25">
      <c r="C64" s="7"/>
      <c r="R64" s="13"/>
      <c r="S64" s="13"/>
      <c r="T64" s="13"/>
      <c r="U64" s="8"/>
      <c r="V64" s="13"/>
      <c r="W64" s="13"/>
    </row>
    <row r="65" spans="3:26" x14ac:dyDescent="0.25">
      <c r="C65" s="7"/>
      <c r="R65" s="13"/>
      <c r="S65" s="13"/>
      <c r="T65" s="13"/>
      <c r="U65" s="8"/>
      <c r="V65" s="13"/>
      <c r="W65" s="13"/>
    </row>
    <row r="66" spans="3:26" x14ac:dyDescent="0.25">
      <c r="C66" s="7"/>
      <c r="R66" s="13"/>
      <c r="S66" s="13"/>
      <c r="T66" s="13"/>
      <c r="U66" s="8"/>
      <c r="V66" s="13"/>
      <c r="W66" s="13"/>
    </row>
    <row r="67" spans="3:26" x14ac:dyDescent="0.25">
      <c r="C67" s="7"/>
      <c r="R67" s="13"/>
      <c r="S67" s="13"/>
      <c r="T67" s="13"/>
      <c r="U67" s="8"/>
      <c r="V67" s="13"/>
      <c r="W67" s="13"/>
    </row>
    <row r="68" spans="3:26" x14ac:dyDescent="0.25">
      <c r="C68" s="7"/>
      <c r="R68" s="13"/>
      <c r="S68" s="13"/>
      <c r="T68" s="13"/>
      <c r="U68" s="8"/>
      <c r="V68" s="13"/>
      <c r="W68" s="13"/>
    </row>
    <row r="69" spans="3:26" x14ac:dyDescent="0.25">
      <c r="C69" s="7"/>
      <c r="R69" s="13"/>
      <c r="S69" s="13"/>
      <c r="T69" s="13"/>
      <c r="U69" s="8"/>
      <c r="V69" s="13"/>
      <c r="W69" s="13"/>
    </row>
    <row r="70" spans="3:26" x14ac:dyDescent="0.25">
      <c r="C70" s="7"/>
      <c r="R70" s="13"/>
      <c r="S70" s="13"/>
      <c r="T70" s="13"/>
      <c r="U70" s="8"/>
      <c r="V70" s="13"/>
      <c r="W70" s="13"/>
    </row>
    <row r="71" spans="3:26" x14ac:dyDescent="0.25">
      <c r="C71" s="7"/>
      <c r="R71" s="13"/>
      <c r="S71" s="13"/>
      <c r="T71" s="13"/>
      <c r="U71" s="8"/>
      <c r="V71" s="13"/>
      <c r="W71" s="13"/>
    </row>
    <row r="72" spans="3:26" x14ac:dyDescent="0.25">
      <c r="C72" s="7"/>
      <c r="R72" s="13"/>
      <c r="S72" s="13"/>
      <c r="T72" s="13"/>
      <c r="U72" s="8"/>
      <c r="V72" s="13"/>
      <c r="W72" s="13"/>
    </row>
    <row r="73" spans="3:26" x14ac:dyDescent="0.25">
      <c r="C73" s="7"/>
      <c r="R73" s="13"/>
      <c r="S73" s="13"/>
      <c r="T73" s="13"/>
      <c r="U73" s="8"/>
      <c r="V73" s="13"/>
      <c r="W73" s="13"/>
    </row>
    <row r="74" spans="3:26" x14ac:dyDescent="0.25">
      <c r="C74" s="7"/>
      <c r="R74" s="13"/>
      <c r="S74" s="13"/>
      <c r="T74" s="13"/>
      <c r="U74" s="8"/>
      <c r="V74" s="13"/>
      <c r="W74" s="13"/>
    </row>
    <row r="75" spans="3:26" x14ac:dyDescent="0.25">
      <c r="C75" s="7"/>
      <c r="R75" s="13"/>
      <c r="S75" s="13"/>
      <c r="T75" s="13"/>
      <c r="U75" s="8"/>
      <c r="V75" s="13"/>
      <c r="W75" s="13"/>
    </row>
    <row r="76" spans="3:26" x14ac:dyDescent="0.25">
      <c r="C76" s="7"/>
      <c r="R76" s="13"/>
      <c r="S76" s="13"/>
      <c r="T76" s="13"/>
      <c r="U76" s="8"/>
      <c r="V76" s="13"/>
      <c r="W76" s="13"/>
    </row>
    <row r="77" spans="3:26" x14ac:dyDescent="0.25">
      <c r="C77" s="7"/>
      <c r="R77" s="13"/>
      <c r="S77" s="13"/>
      <c r="T77" s="13"/>
      <c r="U77" s="8"/>
      <c r="V77" s="13"/>
      <c r="W77" s="13"/>
    </row>
    <row r="78" spans="3:26" x14ac:dyDescent="0.25">
      <c r="C78" s="7"/>
      <c r="R78" s="13"/>
      <c r="S78" s="13"/>
      <c r="T78" s="13"/>
      <c r="U78" s="8"/>
      <c r="V78" s="13"/>
      <c r="W78" s="13"/>
    </row>
    <row r="79" spans="3:26" x14ac:dyDescent="0.25">
      <c r="C79" s="7"/>
      <c r="R79" s="13"/>
      <c r="S79" s="13"/>
      <c r="T79" s="13"/>
      <c r="U79" s="8"/>
      <c r="V79" s="13"/>
      <c r="W79" s="13"/>
    </row>
    <row r="80" spans="3:26" x14ac:dyDescent="0.25">
      <c r="C80" s="7"/>
      <c r="R80" s="8"/>
      <c r="S80" s="8"/>
      <c r="T80" s="8"/>
      <c r="U80" s="8"/>
      <c r="V80" s="8"/>
      <c r="W80" s="8"/>
      <c r="X80" s="8"/>
      <c r="Y80" s="8"/>
      <c r="Z80" s="8"/>
    </row>
    <row r="81" spans="3:26" x14ac:dyDescent="0.25">
      <c r="C81" s="7"/>
      <c r="R81" s="8"/>
      <c r="S81" s="8"/>
      <c r="T81" s="8"/>
      <c r="U81" s="8"/>
      <c r="V81" s="8"/>
      <c r="W81" s="8"/>
      <c r="X81" s="8"/>
      <c r="Y81" s="8"/>
      <c r="Z81" s="8"/>
    </row>
    <row r="82" spans="3:26" x14ac:dyDescent="0.25">
      <c r="C82" s="7"/>
      <c r="R82" s="8"/>
      <c r="S82" s="8"/>
      <c r="T82" s="8"/>
      <c r="U82" s="8"/>
      <c r="V82" s="8"/>
      <c r="W82" s="8"/>
      <c r="X82" s="8"/>
      <c r="Y82" s="8"/>
      <c r="Z82" s="8"/>
    </row>
    <row r="83" spans="3:26" x14ac:dyDescent="0.25">
      <c r="C83" s="7"/>
      <c r="R83" s="8"/>
      <c r="S83" s="8"/>
      <c r="T83" s="8"/>
      <c r="U83" s="8"/>
      <c r="V83" s="8"/>
      <c r="W83" s="8"/>
      <c r="X83" s="8"/>
      <c r="Y83" s="8"/>
      <c r="Z83" s="8"/>
    </row>
    <row r="84" spans="3:26" x14ac:dyDescent="0.25">
      <c r="C84" s="7"/>
      <c r="R84" s="8"/>
      <c r="S84" s="8"/>
      <c r="T84" s="8"/>
      <c r="U84" s="8"/>
      <c r="V84" s="8"/>
      <c r="W84" s="8"/>
      <c r="X84" s="8"/>
      <c r="Y84" s="8"/>
      <c r="Z84" s="8"/>
    </row>
    <row r="85" spans="3:26" x14ac:dyDescent="0.25">
      <c r="C85" s="7"/>
      <c r="R85" s="8"/>
      <c r="S85" s="8"/>
      <c r="T85" s="8"/>
      <c r="U85" s="8"/>
      <c r="V85" s="8"/>
      <c r="W85" s="8"/>
      <c r="X85" s="8"/>
      <c r="Y85" s="8"/>
      <c r="Z85" s="8"/>
    </row>
    <row r="86" spans="3:26" x14ac:dyDescent="0.25">
      <c r="C86" s="7"/>
      <c r="R86" s="8"/>
      <c r="S86" s="8"/>
      <c r="T86" s="8"/>
      <c r="U86" s="8"/>
      <c r="V86" s="8"/>
      <c r="W86" s="8"/>
      <c r="X86" s="8"/>
      <c r="Y86" s="8"/>
      <c r="Z86" s="8"/>
    </row>
    <row r="87" spans="3:26" x14ac:dyDescent="0.25">
      <c r="C87" s="7"/>
      <c r="R87" s="8"/>
      <c r="S87" s="8"/>
      <c r="T87" s="8"/>
      <c r="U87" s="8"/>
      <c r="V87" s="8"/>
      <c r="W87" s="8"/>
      <c r="X87" s="8"/>
      <c r="Y87" s="8"/>
      <c r="Z87" s="8"/>
    </row>
    <row r="88" spans="3:26" x14ac:dyDescent="0.25">
      <c r="C88" s="7"/>
      <c r="R88" s="8"/>
      <c r="S88" s="8"/>
      <c r="T88" s="8"/>
      <c r="U88" s="8"/>
      <c r="V88" s="8"/>
      <c r="W88" s="8"/>
      <c r="X88" s="8"/>
      <c r="Y88" s="8"/>
      <c r="Z88" s="8"/>
    </row>
    <row r="89" spans="3:26" x14ac:dyDescent="0.25">
      <c r="C89" s="7"/>
      <c r="R89" s="8"/>
      <c r="S89" s="8"/>
      <c r="T89" s="8"/>
      <c r="U89" s="8"/>
      <c r="V89" s="8"/>
      <c r="W89" s="8"/>
      <c r="X89" s="8"/>
      <c r="Y89" s="8"/>
      <c r="Z89" s="8"/>
    </row>
    <row r="90" spans="3:26" x14ac:dyDescent="0.25">
      <c r="C90" s="7"/>
      <c r="R90" s="8"/>
      <c r="S90" s="8"/>
      <c r="T90" s="8"/>
      <c r="U90" s="8"/>
      <c r="V90" s="8"/>
      <c r="W90" s="8"/>
      <c r="X90" s="8"/>
      <c r="Y90" s="8"/>
      <c r="Z90" s="8"/>
    </row>
    <row r="91" spans="3:26" x14ac:dyDescent="0.25">
      <c r="C91" s="7"/>
      <c r="R91" s="8"/>
      <c r="S91" s="8"/>
      <c r="T91" s="8"/>
      <c r="U91" s="8"/>
      <c r="V91" s="8"/>
      <c r="W91" s="8"/>
      <c r="X91" s="8"/>
      <c r="Y91" s="8"/>
      <c r="Z91" s="8"/>
    </row>
    <row r="92" spans="3:26" x14ac:dyDescent="0.25">
      <c r="C92" s="7"/>
      <c r="R92" s="8"/>
      <c r="S92" s="8"/>
      <c r="T92" s="8"/>
      <c r="U92" s="8"/>
      <c r="V92" s="8"/>
      <c r="W92" s="8"/>
      <c r="X92" s="8"/>
      <c r="Y92" s="8"/>
      <c r="Z92" s="8"/>
    </row>
    <row r="93" spans="3:26" x14ac:dyDescent="0.25">
      <c r="C93" s="7"/>
      <c r="R93" s="8"/>
      <c r="S93" s="8"/>
      <c r="T93" s="8"/>
      <c r="U93" s="8"/>
      <c r="V93" s="8"/>
      <c r="W93" s="8"/>
      <c r="X93" s="8"/>
      <c r="Y93" s="8"/>
      <c r="Z93" s="8"/>
    </row>
    <row r="94" spans="3:26" x14ac:dyDescent="0.25">
      <c r="C94" s="7"/>
      <c r="R94" s="8"/>
      <c r="S94" s="8"/>
      <c r="T94" s="8"/>
      <c r="U94" s="8"/>
      <c r="V94" s="8"/>
      <c r="W94" s="8"/>
      <c r="X94" s="8"/>
      <c r="Y94" s="8"/>
      <c r="Z94" s="8"/>
    </row>
    <row r="95" spans="3:26" x14ac:dyDescent="0.25">
      <c r="C95" s="7"/>
      <c r="R95" s="8"/>
      <c r="S95" s="8"/>
      <c r="T95" s="8"/>
      <c r="U95" s="8"/>
      <c r="V95" s="8"/>
      <c r="W95" s="8"/>
      <c r="X95" s="8"/>
      <c r="Y95" s="8"/>
      <c r="Z95" s="8"/>
    </row>
    <row r="96" spans="3:26" x14ac:dyDescent="0.25">
      <c r="C96" s="7"/>
      <c r="R96" s="8"/>
      <c r="S96" s="8"/>
      <c r="T96" s="8"/>
      <c r="U96" s="8"/>
      <c r="V96" s="8"/>
      <c r="W96" s="8"/>
      <c r="X96" s="8"/>
      <c r="Y96" s="8"/>
      <c r="Z96" s="8"/>
    </row>
    <row r="97" spans="3:26" x14ac:dyDescent="0.25">
      <c r="C97" s="7"/>
      <c r="R97" s="8"/>
      <c r="S97" s="8"/>
      <c r="T97" s="8"/>
      <c r="U97" s="8"/>
      <c r="V97" s="8"/>
      <c r="W97" s="8"/>
      <c r="X97" s="8"/>
      <c r="Y97" s="8"/>
      <c r="Z97" s="8"/>
    </row>
    <row r="98" spans="3:26" x14ac:dyDescent="0.25">
      <c r="C98" s="7"/>
      <c r="R98" s="8"/>
      <c r="S98" s="8"/>
      <c r="T98" s="8"/>
      <c r="U98" s="8"/>
      <c r="V98" s="8"/>
      <c r="W98" s="8"/>
      <c r="X98" s="8"/>
      <c r="Y98" s="8"/>
      <c r="Z98" s="8"/>
    </row>
    <row r="99" spans="3:26" x14ac:dyDescent="0.25">
      <c r="C99" s="7"/>
      <c r="R99" s="8"/>
      <c r="S99" s="8"/>
      <c r="T99" s="8"/>
      <c r="U99" s="8"/>
      <c r="V99" s="8"/>
      <c r="W99" s="8"/>
      <c r="X99" s="8"/>
      <c r="Y99" s="8"/>
      <c r="Z99" s="8"/>
    </row>
    <row r="100" spans="3:26" x14ac:dyDescent="0.25">
      <c r="C100" s="7"/>
      <c r="R100" s="8"/>
      <c r="S100" s="8"/>
      <c r="T100" s="8"/>
      <c r="U100" s="8"/>
      <c r="V100" s="8"/>
      <c r="W100" s="8"/>
      <c r="X100" s="8"/>
      <c r="Y100" s="8"/>
      <c r="Z100" s="8"/>
    </row>
    <row r="101" spans="3:26" x14ac:dyDescent="0.25">
      <c r="C101" s="7"/>
      <c r="R101" s="8"/>
      <c r="S101" s="8"/>
      <c r="T101" s="8"/>
      <c r="U101" s="8"/>
      <c r="V101" s="8"/>
      <c r="W101" s="8"/>
      <c r="X101" s="8"/>
      <c r="Y101" s="8"/>
      <c r="Z101" s="8"/>
    </row>
    <row r="102" spans="3:26" x14ac:dyDescent="0.25">
      <c r="C102" s="7"/>
      <c r="R102" s="8"/>
      <c r="S102" s="8"/>
      <c r="T102" s="8"/>
      <c r="U102" s="8"/>
      <c r="V102" s="8"/>
      <c r="W102" s="8"/>
      <c r="X102" s="8"/>
      <c r="Y102" s="8"/>
      <c r="Z102" s="8"/>
    </row>
    <row r="103" spans="3:26" x14ac:dyDescent="0.25">
      <c r="C103" s="8"/>
    </row>
  </sheetData>
  <sortState xmlns:xlrd2="http://schemas.microsoft.com/office/spreadsheetml/2017/richdata2" ref="W48:W79">
    <sortCondition ref="W48"/>
  </sortState>
  <mergeCells count="6">
    <mergeCell ref="A31:A34"/>
    <mergeCell ref="C1:G1"/>
    <mergeCell ref="A3:A9"/>
    <mergeCell ref="A10:A16"/>
    <mergeCell ref="A17:A23"/>
    <mergeCell ref="A24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313F-1E4B-4322-B8B4-DC1E9AE9DF6C}">
  <dimension ref="A1:AI111"/>
  <sheetViews>
    <sheetView topLeftCell="A13" zoomScaleNormal="100" workbookViewId="0">
      <selection activeCell="C19" sqref="C19:C34"/>
    </sheetView>
  </sheetViews>
  <sheetFormatPr defaultRowHeight="15" x14ac:dyDescent="0.25"/>
  <cols>
    <col min="2" max="2" width="20" customWidth="1"/>
    <col min="3" max="3" width="16.85546875" customWidth="1"/>
    <col min="4" max="4" width="9.5703125" bestFit="1" customWidth="1"/>
    <col min="5" max="5" width="13.85546875" bestFit="1" customWidth="1"/>
    <col min="6" max="6" width="9.7109375" bestFit="1" customWidth="1"/>
    <col min="9" max="10" width="13.85546875" bestFit="1" customWidth="1"/>
    <col min="13" max="13" width="15.42578125" bestFit="1" customWidth="1"/>
    <col min="31" max="31" width="18.140625" bestFit="1" customWidth="1"/>
    <col min="34" max="34" width="19.5703125" bestFit="1" customWidth="1"/>
  </cols>
  <sheetData>
    <row r="1" spans="1:27" x14ac:dyDescent="0.25">
      <c r="C1" s="25" t="s">
        <v>1</v>
      </c>
      <c r="D1" s="25"/>
      <c r="E1" s="25"/>
      <c r="F1" s="25"/>
      <c r="G1" s="25"/>
    </row>
    <row r="2" spans="1:27" x14ac:dyDescent="0.25">
      <c r="B2" s="2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63</v>
      </c>
      <c r="J2" s="5"/>
      <c r="N2" t="s">
        <v>1</v>
      </c>
    </row>
    <row r="3" spans="1:27" x14ac:dyDescent="0.25">
      <c r="A3" s="23" t="s">
        <v>8</v>
      </c>
      <c r="B3" s="6">
        <v>44422</v>
      </c>
      <c r="C3" s="7">
        <v>0</v>
      </c>
      <c r="D3" s="7">
        <v>0</v>
      </c>
      <c r="E3" s="7">
        <f>3.24+9.79</f>
        <v>13.03</v>
      </c>
      <c r="F3" s="7">
        <v>0</v>
      </c>
      <c r="G3" s="7">
        <v>0</v>
      </c>
      <c r="H3" s="3">
        <f>SUM(C3:G3)</f>
        <v>13.03</v>
      </c>
      <c r="I3" t="e">
        <v>#N/A</v>
      </c>
      <c r="N3" s="20">
        <v>44422</v>
      </c>
      <c r="O3" s="20">
        <v>44423</v>
      </c>
      <c r="P3" s="20">
        <v>44424</v>
      </c>
      <c r="Q3" s="20">
        <v>44425</v>
      </c>
      <c r="R3" s="20">
        <v>44426</v>
      </c>
      <c r="S3" s="20">
        <v>44427</v>
      </c>
      <c r="T3" s="20">
        <v>44428</v>
      </c>
      <c r="U3" s="20">
        <v>44429</v>
      </c>
      <c r="V3" s="20">
        <v>44430</v>
      </c>
      <c r="W3" s="20">
        <v>44431</v>
      </c>
      <c r="X3" s="20">
        <v>44432</v>
      </c>
      <c r="Y3" s="20">
        <v>44433</v>
      </c>
      <c r="Z3" s="20">
        <v>44434</v>
      </c>
      <c r="AA3" s="20">
        <v>44435</v>
      </c>
    </row>
    <row r="4" spans="1:27" x14ac:dyDescent="0.25">
      <c r="A4" s="23"/>
      <c r="B4" s="6">
        <v>44423</v>
      </c>
      <c r="C4" s="7">
        <v>9.99</v>
      </c>
      <c r="D4" s="7">
        <v>0</v>
      </c>
      <c r="E4" s="7">
        <v>6.46</v>
      </c>
      <c r="F4" s="7">
        <v>0</v>
      </c>
      <c r="G4" s="7">
        <v>0</v>
      </c>
      <c r="H4" s="3">
        <f t="shared" ref="H4:H34" si="0">SUM(C4:G4)</f>
        <v>16.45</v>
      </c>
      <c r="I4" s="3">
        <f>H3</f>
        <v>13.03</v>
      </c>
      <c r="J4" s="3"/>
      <c r="M4" t="s">
        <v>54</v>
      </c>
      <c r="N4">
        <v>13.03</v>
      </c>
      <c r="O4">
        <v>16.45</v>
      </c>
      <c r="P4">
        <v>25</v>
      </c>
      <c r="Q4">
        <v>23.95</v>
      </c>
      <c r="R4">
        <v>26.619999999999997</v>
      </c>
      <c r="S4">
        <v>57.06</v>
      </c>
      <c r="T4">
        <v>0</v>
      </c>
      <c r="U4">
        <v>91.78</v>
      </c>
      <c r="V4">
        <v>0</v>
      </c>
      <c r="W4">
        <v>40</v>
      </c>
      <c r="X4">
        <v>5.98</v>
      </c>
      <c r="Y4">
        <v>350</v>
      </c>
      <c r="Z4">
        <v>0</v>
      </c>
      <c r="AA4">
        <v>0</v>
      </c>
    </row>
    <row r="5" spans="1:27" x14ac:dyDescent="0.25">
      <c r="A5" s="23"/>
      <c r="B5" s="6">
        <v>44424</v>
      </c>
      <c r="C5" s="7">
        <v>0</v>
      </c>
      <c r="D5" s="7">
        <v>0</v>
      </c>
      <c r="E5" s="7">
        <v>25</v>
      </c>
      <c r="F5" s="7">
        <v>0</v>
      </c>
      <c r="G5" s="7">
        <v>0</v>
      </c>
      <c r="H5" s="3">
        <f t="shared" si="0"/>
        <v>25</v>
      </c>
      <c r="I5">
        <f t="shared" ref="I5:I34" si="1">0.1*H4+0.9*I4</f>
        <v>13.372</v>
      </c>
      <c r="M5" t="s">
        <v>55</v>
      </c>
      <c r="O5">
        <f>ABS(O4-N4)</f>
        <v>3.42</v>
      </c>
      <c r="P5">
        <f t="shared" ref="P5:AA5" si="2">ABS(P4-O4)</f>
        <v>8.5500000000000007</v>
      </c>
      <c r="Q5">
        <f t="shared" si="2"/>
        <v>1.0500000000000007</v>
      </c>
      <c r="R5">
        <f t="shared" si="2"/>
        <v>2.6699999999999982</v>
      </c>
      <c r="S5">
        <f t="shared" si="2"/>
        <v>30.440000000000005</v>
      </c>
      <c r="T5">
        <f t="shared" si="2"/>
        <v>57.06</v>
      </c>
      <c r="U5">
        <f t="shared" si="2"/>
        <v>91.78</v>
      </c>
      <c r="V5">
        <f t="shared" si="2"/>
        <v>91.78</v>
      </c>
      <c r="W5">
        <f t="shared" si="2"/>
        <v>40</v>
      </c>
      <c r="X5">
        <f t="shared" si="2"/>
        <v>34.019999999999996</v>
      </c>
      <c r="Y5">
        <f t="shared" si="2"/>
        <v>344.02</v>
      </c>
      <c r="Z5">
        <f t="shared" si="2"/>
        <v>350</v>
      </c>
      <c r="AA5">
        <f t="shared" si="2"/>
        <v>0</v>
      </c>
    </row>
    <row r="6" spans="1:27" x14ac:dyDescent="0.25">
      <c r="A6" s="23"/>
      <c r="B6" s="6">
        <v>44425</v>
      </c>
      <c r="C6" s="19">
        <v>0</v>
      </c>
      <c r="D6" s="7">
        <v>23.95</v>
      </c>
      <c r="E6" s="7">
        <v>0</v>
      </c>
      <c r="F6" s="7">
        <v>0</v>
      </c>
      <c r="G6" s="7">
        <v>0</v>
      </c>
      <c r="H6" s="3">
        <f t="shared" si="0"/>
        <v>23.95</v>
      </c>
      <c r="I6">
        <f t="shared" si="1"/>
        <v>14.534800000000001</v>
      </c>
    </row>
    <row r="7" spans="1:27" x14ac:dyDescent="0.25">
      <c r="A7" s="23"/>
      <c r="B7" s="6">
        <v>44426</v>
      </c>
      <c r="C7" s="7">
        <v>17.989999999999998</v>
      </c>
      <c r="D7" s="7">
        <v>0</v>
      </c>
      <c r="E7" s="7">
        <v>8.6300000000000008</v>
      </c>
      <c r="F7" s="7">
        <v>0</v>
      </c>
      <c r="G7" s="7">
        <v>0</v>
      </c>
      <c r="H7" s="3">
        <f t="shared" si="0"/>
        <v>26.619999999999997</v>
      </c>
      <c r="I7">
        <f t="shared" si="1"/>
        <v>15.476320000000001</v>
      </c>
      <c r="M7" t="s">
        <v>56</v>
      </c>
      <c r="N7">
        <f>AVERAGE(N4:AA4)</f>
        <v>46.419285714285714</v>
      </c>
      <c r="O7">
        <v>46.419285714285714</v>
      </c>
      <c r="P7">
        <v>46.419285714285714</v>
      </c>
      <c r="Q7">
        <v>46.419285714285714</v>
      </c>
      <c r="R7">
        <v>46.419285714285714</v>
      </c>
      <c r="S7">
        <v>46.419285714285714</v>
      </c>
      <c r="T7">
        <v>46.419285714285714</v>
      </c>
      <c r="U7">
        <v>46.419285714285714</v>
      </c>
      <c r="V7">
        <v>46.419285714285714</v>
      </c>
      <c r="W7">
        <v>46.419285714285714</v>
      </c>
      <c r="X7">
        <v>46.419285714285714</v>
      </c>
      <c r="Y7">
        <v>46.419285714285714</v>
      </c>
      <c r="Z7">
        <v>46.419285714285714</v>
      </c>
      <c r="AA7">
        <v>46.419285714285714</v>
      </c>
    </row>
    <row r="8" spans="1:27" x14ac:dyDescent="0.25">
      <c r="A8" s="23"/>
      <c r="B8" s="6">
        <v>44427</v>
      </c>
      <c r="C8" s="7">
        <v>0</v>
      </c>
      <c r="D8" s="7">
        <v>0</v>
      </c>
      <c r="E8" s="7">
        <v>0</v>
      </c>
      <c r="F8" s="7">
        <v>3.43</v>
      </c>
      <c r="G8" s="7">
        <v>53.63</v>
      </c>
      <c r="H8" s="3">
        <f t="shared" si="0"/>
        <v>57.06</v>
      </c>
      <c r="I8">
        <f t="shared" si="1"/>
        <v>16.590688</v>
      </c>
      <c r="M8" t="s">
        <v>57</v>
      </c>
      <c r="N8">
        <f>AVERAGE(O5:AA5)</f>
        <v>81.137692307692305</v>
      </c>
      <c r="O8">
        <v>81.137692307692305</v>
      </c>
      <c r="P8">
        <v>81.137692307692305</v>
      </c>
      <c r="Q8">
        <v>81.137692307692305</v>
      </c>
      <c r="R8">
        <v>81.137692307692305</v>
      </c>
      <c r="S8">
        <v>81.137692307692305</v>
      </c>
      <c r="T8">
        <v>81.137692307692305</v>
      </c>
      <c r="U8">
        <v>81.137692307692305</v>
      </c>
      <c r="V8">
        <v>81.137692307692305</v>
      </c>
      <c r="W8">
        <v>81.137692307692305</v>
      </c>
      <c r="X8">
        <v>81.137692307692305</v>
      </c>
      <c r="Y8">
        <v>81.137692307692305</v>
      </c>
      <c r="Z8">
        <v>81.137692307692305</v>
      </c>
      <c r="AA8">
        <v>81.137692307692305</v>
      </c>
    </row>
    <row r="9" spans="1:27" x14ac:dyDescent="0.25">
      <c r="A9" s="24"/>
      <c r="B9" s="9">
        <v>44428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3">
        <f t="shared" si="0"/>
        <v>0</v>
      </c>
      <c r="I9">
        <f t="shared" si="1"/>
        <v>20.6376192</v>
      </c>
      <c r="M9" t="s">
        <v>58</v>
      </c>
      <c r="N9">
        <f>N7+(2.66*N8)</f>
        <v>262.24554725274726</v>
      </c>
      <c r="O9">
        <f>O7+(2.66*O8)</f>
        <v>262.24554725274726</v>
      </c>
      <c r="P9">
        <f t="shared" ref="P9:AA9" si="3">P7+(2.66*P8)</f>
        <v>262.24554725274726</v>
      </c>
      <c r="Q9">
        <f t="shared" si="3"/>
        <v>262.24554725274726</v>
      </c>
      <c r="R9">
        <f t="shared" si="3"/>
        <v>262.24554725274726</v>
      </c>
      <c r="S9">
        <f t="shared" si="3"/>
        <v>262.24554725274726</v>
      </c>
      <c r="T9">
        <f t="shared" si="3"/>
        <v>262.24554725274726</v>
      </c>
      <c r="U9">
        <f t="shared" si="3"/>
        <v>262.24554725274726</v>
      </c>
      <c r="V9">
        <f t="shared" si="3"/>
        <v>262.24554725274726</v>
      </c>
      <c r="W9">
        <f t="shared" si="3"/>
        <v>262.24554725274726</v>
      </c>
      <c r="X9">
        <f t="shared" si="3"/>
        <v>262.24554725274726</v>
      </c>
      <c r="Y9">
        <f t="shared" si="3"/>
        <v>262.24554725274726</v>
      </c>
      <c r="Z9">
        <f t="shared" si="3"/>
        <v>262.24554725274726</v>
      </c>
      <c r="AA9">
        <f t="shared" si="3"/>
        <v>262.24554725274726</v>
      </c>
    </row>
    <row r="10" spans="1:27" x14ac:dyDescent="0.25">
      <c r="A10" s="26" t="s">
        <v>9</v>
      </c>
      <c r="B10" s="11">
        <v>44429</v>
      </c>
      <c r="C10" s="12">
        <v>65.650000000000006</v>
      </c>
      <c r="D10" s="12">
        <v>0</v>
      </c>
      <c r="E10" s="12">
        <v>26.13</v>
      </c>
      <c r="F10" s="12">
        <v>0</v>
      </c>
      <c r="G10" s="12">
        <v>0</v>
      </c>
      <c r="H10" s="3">
        <f t="shared" si="0"/>
        <v>91.78</v>
      </c>
      <c r="I10">
        <f>0.1*H9+0.9*I9</f>
        <v>18.573857279999999</v>
      </c>
      <c r="M10" t="s">
        <v>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23"/>
      <c r="B11" s="6">
        <v>44430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3">
        <f t="shared" si="0"/>
        <v>0</v>
      </c>
      <c r="I11">
        <f t="shared" si="1"/>
        <v>25.894471551999999</v>
      </c>
      <c r="M11" t="s">
        <v>60</v>
      </c>
      <c r="N11">
        <f>3.27*N8</f>
        <v>265.32025384615383</v>
      </c>
      <c r="O11">
        <f>3.27*O8</f>
        <v>265.32025384615383</v>
      </c>
      <c r="P11">
        <f t="shared" ref="P11:AA11" si="4">3.27*P8</f>
        <v>265.32025384615383</v>
      </c>
      <c r="Q11">
        <f t="shared" si="4"/>
        <v>265.32025384615383</v>
      </c>
      <c r="R11">
        <f t="shared" si="4"/>
        <v>265.32025384615383</v>
      </c>
      <c r="S11">
        <f t="shared" si="4"/>
        <v>265.32025384615383</v>
      </c>
      <c r="T11">
        <f t="shared" si="4"/>
        <v>265.32025384615383</v>
      </c>
      <c r="U11">
        <f t="shared" si="4"/>
        <v>265.32025384615383</v>
      </c>
      <c r="V11">
        <f t="shared" si="4"/>
        <v>265.32025384615383</v>
      </c>
      <c r="W11">
        <f t="shared" si="4"/>
        <v>265.32025384615383</v>
      </c>
      <c r="X11">
        <f t="shared" si="4"/>
        <v>265.32025384615383</v>
      </c>
      <c r="Y11">
        <f t="shared" si="4"/>
        <v>265.32025384615383</v>
      </c>
      <c r="Z11">
        <f t="shared" si="4"/>
        <v>265.32025384615383</v>
      </c>
      <c r="AA11">
        <f t="shared" si="4"/>
        <v>265.32025384615383</v>
      </c>
    </row>
    <row r="12" spans="1:27" x14ac:dyDescent="0.25">
      <c r="A12" s="23"/>
      <c r="B12" s="6">
        <v>44431</v>
      </c>
      <c r="C12" s="7">
        <v>0</v>
      </c>
      <c r="D12" s="7">
        <v>0</v>
      </c>
      <c r="E12" s="7">
        <v>0</v>
      </c>
      <c r="F12" s="7">
        <v>40</v>
      </c>
      <c r="G12" s="7">
        <v>0</v>
      </c>
      <c r="H12" s="3">
        <f t="shared" si="0"/>
        <v>40</v>
      </c>
      <c r="I12">
        <f t="shared" si="1"/>
        <v>23.3050243968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23"/>
      <c r="B13" s="6">
        <v>44432</v>
      </c>
      <c r="C13" s="7">
        <v>0</v>
      </c>
      <c r="D13" s="7">
        <v>0</v>
      </c>
      <c r="E13" s="7">
        <v>5.98</v>
      </c>
      <c r="F13" s="7">
        <v>0</v>
      </c>
      <c r="G13" s="7">
        <v>0</v>
      </c>
      <c r="H13" s="3">
        <f t="shared" si="0"/>
        <v>5.98</v>
      </c>
      <c r="I13">
        <f t="shared" si="1"/>
        <v>24.97452195712</v>
      </c>
    </row>
    <row r="14" spans="1:27" x14ac:dyDescent="0.25">
      <c r="A14" s="23"/>
      <c r="B14" s="6">
        <v>44433</v>
      </c>
      <c r="C14" s="7">
        <v>350</v>
      </c>
      <c r="D14" s="7">
        <v>0</v>
      </c>
      <c r="E14" s="7">
        <v>0</v>
      </c>
      <c r="F14" s="7">
        <v>0</v>
      </c>
      <c r="G14" s="7">
        <v>0</v>
      </c>
      <c r="H14" s="3">
        <f t="shared" si="0"/>
        <v>350</v>
      </c>
      <c r="I14">
        <f t="shared" si="1"/>
        <v>23.075069761407999</v>
      </c>
    </row>
    <row r="15" spans="1:27" x14ac:dyDescent="0.25">
      <c r="A15" s="23"/>
      <c r="B15" s="6">
        <v>44434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3">
        <f t="shared" si="0"/>
        <v>0</v>
      </c>
      <c r="I15">
        <f t="shared" si="1"/>
        <v>55.767562785267202</v>
      </c>
    </row>
    <row r="16" spans="1:27" x14ac:dyDescent="0.25">
      <c r="A16" s="24"/>
      <c r="B16" s="9">
        <v>44435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3">
        <f t="shared" si="0"/>
        <v>0</v>
      </c>
      <c r="I16">
        <f t="shared" si="1"/>
        <v>50.190806506740486</v>
      </c>
    </row>
    <row r="17" spans="1:35" x14ac:dyDescent="0.25">
      <c r="A17" s="23" t="s">
        <v>10</v>
      </c>
      <c r="B17" s="6">
        <v>44436</v>
      </c>
      <c r="C17" s="7"/>
      <c r="D17" s="7"/>
      <c r="E17" s="7"/>
      <c r="F17" s="7"/>
      <c r="G17" s="7"/>
      <c r="H17" s="3">
        <f t="shared" si="0"/>
        <v>0</v>
      </c>
      <c r="I17">
        <f t="shared" si="1"/>
        <v>45.171725856066438</v>
      </c>
    </row>
    <row r="18" spans="1:35" ht="15.75" thickBot="1" x14ac:dyDescent="0.3">
      <c r="A18" s="23"/>
      <c r="B18" s="6">
        <v>44437</v>
      </c>
      <c r="C18" s="7"/>
      <c r="D18" s="7"/>
      <c r="E18" s="7"/>
      <c r="F18" s="7"/>
      <c r="G18" s="7"/>
      <c r="H18" s="3">
        <f t="shared" si="0"/>
        <v>0</v>
      </c>
      <c r="I18">
        <f t="shared" si="1"/>
        <v>40.654553270459793</v>
      </c>
    </row>
    <row r="19" spans="1:35" x14ac:dyDescent="0.25">
      <c r="A19" s="23"/>
      <c r="B19" s="6">
        <v>44438</v>
      </c>
      <c r="C19" s="7">
        <v>1120</v>
      </c>
      <c r="D19" s="7"/>
      <c r="E19" s="7"/>
      <c r="F19" s="7"/>
      <c r="G19" s="7"/>
      <c r="H19" s="3">
        <f t="shared" si="0"/>
        <v>1120</v>
      </c>
      <c r="I19">
        <f t="shared" si="1"/>
        <v>36.589097943413812</v>
      </c>
      <c r="AE19" s="17" t="s">
        <v>61</v>
      </c>
      <c r="AF19" s="17"/>
      <c r="AH19" s="17" t="s">
        <v>62</v>
      </c>
      <c r="AI19" s="17"/>
    </row>
    <row r="20" spans="1:35" x14ac:dyDescent="0.25">
      <c r="A20" s="23"/>
      <c r="B20" s="6">
        <v>44439</v>
      </c>
      <c r="C20" s="7">
        <v>144</v>
      </c>
      <c r="D20" s="7"/>
      <c r="E20" s="7"/>
      <c r="F20" s="7"/>
      <c r="G20" s="7"/>
      <c r="H20" s="3">
        <f t="shared" si="0"/>
        <v>144</v>
      </c>
      <c r="I20">
        <f t="shared" si="1"/>
        <v>144.93018814907242</v>
      </c>
      <c r="AE20" s="13"/>
      <c r="AF20" s="13"/>
      <c r="AH20" s="13"/>
      <c r="AI20" s="13"/>
    </row>
    <row r="21" spans="1:35" x14ac:dyDescent="0.25">
      <c r="A21" s="23"/>
      <c r="B21" s="6">
        <v>44440</v>
      </c>
      <c r="C21" s="7">
        <v>10.25</v>
      </c>
      <c r="D21" s="7"/>
      <c r="E21" s="7"/>
      <c r="F21" s="7"/>
      <c r="G21" s="7"/>
      <c r="H21" s="3">
        <f t="shared" si="0"/>
        <v>10.25</v>
      </c>
      <c r="I21">
        <f t="shared" si="1"/>
        <v>144.8371693341652</v>
      </c>
      <c r="AE21" s="13" t="s">
        <v>20</v>
      </c>
      <c r="AF21" s="13">
        <v>97.889821428571409</v>
      </c>
      <c r="AH21" s="13" t="s">
        <v>20</v>
      </c>
      <c r="AI21" s="13">
        <v>46.419285714285706</v>
      </c>
    </row>
    <row r="22" spans="1:35" x14ac:dyDescent="0.25">
      <c r="A22" s="23"/>
      <c r="B22" s="6">
        <v>44441</v>
      </c>
      <c r="C22" s="7"/>
      <c r="D22" s="7"/>
      <c r="E22" s="7"/>
      <c r="F22" s="7"/>
      <c r="G22" s="7"/>
      <c r="H22" s="3">
        <f t="shared" si="0"/>
        <v>0</v>
      </c>
      <c r="I22">
        <f t="shared" si="1"/>
        <v>131.3784524007487</v>
      </c>
      <c r="AE22" s="13" t="s">
        <v>21</v>
      </c>
      <c r="AF22" s="13">
        <v>27.721226901798179</v>
      </c>
      <c r="AH22" s="13" t="s">
        <v>21</v>
      </c>
      <c r="AI22" s="13">
        <v>23.876736171020813</v>
      </c>
    </row>
    <row r="23" spans="1:35" x14ac:dyDescent="0.25">
      <c r="A23" s="24"/>
      <c r="B23" s="9">
        <v>44442</v>
      </c>
      <c r="C23" s="10"/>
      <c r="D23" s="10"/>
      <c r="E23" s="10"/>
      <c r="F23" s="10"/>
      <c r="G23" s="10"/>
      <c r="H23" s="3">
        <f t="shared" si="0"/>
        <v>0</v>
      </c>
      <c r="I23">
        <f t="shared" si="1"/>
        <v>118.24060716067383</v>
      </c>
      <c r="AE23" s="13" t="s">
        <v>22</v>
      </c>
      <c r="AF23" s="13">
        <v>26.265000000000001</v>
      </c>
      <c r="AH23" s="13" t="s">
        <v>22</v>
      </c>
      <c r="AI23" s="13">
        <v>20.97</v>
      </c>
    </row>
    <row r="24" spans="1:35" x14ac:dyDescent="0.25">
      <c r="A24" s="26" t="s">
        <v>11</v>
      </c>
      <c r="B24" s="11">
        <v>44443</v>
      </c>
      <c r="C24" s="12"/>
      <c r="D24" s="12"/>
      <c r="E24" s="12"/>
      <c r="F24" s="12"/>
      <c r="G24" s="12"/>
      <c r="H24" s="3">
        <f t="shared" si="0"/>
        <v>0</v>
      </c>
      <c r="I24">
        <f t="shared" si="1"/>
        <v>106.41654644460645</v>
      </c>
    </row>
    <row r="25" spans="1:35" ht="15.75" thickBot="1" x14ac:dyDescent="0.3">
      <c r="A25" s="23"/>
      <c r="B25" s="6">
        <v>44444</v>
      </c>
      <c r="C25" s="7">
        <v>594.24</v>
      </c>
      <c r="D25" s="7"/>
      <c r="E25" s="7"/>
      <c r="F25" s="7"/>
      <c r="G25" s="7"/>
      <c r="H25" s="3">
        <f t="shared" si="0"/>
        <v>594.24</v>
      </c>
      <c r="I25">
        <f t="shared" si="1"/>
        <v>95.774891800145809</v>
      </c>
    </row>
    <row r="26" spans="1:35" x14ac:dyDescent="0.25">
      <c r="A26" s="23"/>
      <c r="B26" s="6">
        <v>44445</v>
      </c>
      <c r="C26" s="7"/>
      <c r="D26" s="7"/>
      <c r="E26" s="7"/>
      <c r="F26" s="7"/>
      <c r="G26" s="7"/>
      <c r="H26" s="3">
        <f t="shared" si="0"/>
        <v>0</v>
      </c>
      <c r="I26">
        <f t="shared" si="1"/>
        <v>145.62140262013122</v>
      </c>
      <c r="AE26" s="17" t="s">
        <v>61</v>
      </c>
      <c r="AF26" s="17"/>
      <c r="AH26" s="17" t="s">
        <v>62</v>
      </c>
      <c r="AI26" s="17"/>
    </row>
    <row r="27" spans="1:35" x14ac:dyDescent="0.25">
      <c r="A27" s="23"/>
      <c r="B27" s="6">
        <v>44446</v>
      </c>
      <c r="C27" s="7"/>
      <c r="D27" s="7"/>
      <c r="E27" s="7"/>
      <c r="F27" s="7"/>
      <c r="G27" s="7"/>
      <c r="H27" s="3">
        <f t="shared" si="0"/>
        <v>0</v>
      </c>
      <c r="I27">
        <f t="shared" si="1"/>
        <v>131.0592623581181</v>
      </c>
      <c r="AE27" s="13"/>
      <c r="AF27" s="13"/>
      <c r="AH27" s="13"/>
      <c r="AI27" s="13"/>
    </row>
    <row r="28" spans="1:35" x14ac:dyDescent="0.25">
      <c r="A28" s="23"/>
      <c r="B28" s="6">
        <v>44447</v>
      </c>
      <c r="C28" s="7"/>
      <c r="D28" s="7"/>
      <c r="E28" s="7"/>
      <c r="F28" s="7"/>
      <c r="G28" s="7"/>
      <c r="H28" s="3">
        <f t="shared" si="0"/>
        <v>0</v>
      </c>
      <c r="I28">
        <f t="shared" si="1"/>
        <v>117.9533361223063</v>
      </c>
      <c r="AE28" s="13" t="s">
        <v>20</v>
      </c>
      <c r="AF28" s="13">
        <v>97.889821428571409</v>
      </c>
      <c r="AH28" s="13" t="s">
        <v>20</v>
      </c>
      <c r="AI28" s="13">
        <v>46.419285714285706</v>
      </c>
    </row>
    <row r="29" spans="1:35" x14ac:dyDescent="0.25">
      <c r="A29" s="23"/>
      <c r="B29" s="6">
        <v>44448</v>
      </c>
      <c r="C29" s="7"/>
      <c r="D29" s="7"/>
      <c r="E29" s="7"/>
      <c r="F29" s="7"/>
      <c r="G29" s="7"/>
      <c r="H29" s="3">
        <f t="shared" si="0"/>
        <v>0</v>
      </c>
      <c r="I29">
        <f t="shared" si="1"/>
        <v>106.15800251007568</v>
      </c>
      <c r="AE29" s="13" t="s">
        <v>21</v>
      </c>
      <c r="AF29" s="13">
        <v>27.721226901798179</v>
      </c>
      <c r="AH29" s="13" t="s">
        <v>21</v>
      </c>
      <c r="AI29" s="13">
        <v>23.876736171020813</v>
      </c>
    </row>
    <row r="30" spans="1:35" x14ac:dyDescent="0.25">
      <c r="A30" s="24"/>
      <c r="B30" s="9">
        <v>44449</v>
      </c>
      <c r="C30" s="10"/>
      <c r="D30" s="10"/>
      <c r="E30" s="10"/>
      <c r="F30" s="10"/>
      <c r="G30" s="10"/>
      <c r="H30" s="3">
        <f t="shared" si="0"/>
        <v>0</v>
      </c>
      <c r="I30">
        <f t="shared" si="1"/>
        <v>95.542202259068105</v>
      </c>
      <c r="AE30" s="13" t="s">
        <v>22</v>
      </c>
      <c r="AF30" s="13">
        <v>26.265000000000001</v>
      </c>
      <c r="AH30" s="13" t="s">
        <v>22</v>
      </c>
      <c r="AI30" s="13">
        <v>20.97</v>
      </c>
    </row>
    <row r="31" spans="1:35" x14ac:dyDescent="0.25">
      <c r="A31" s="26" t="s">
        <v>12</v>
      </c>
      <c r="B31" s="11">
        <v>44450</v>
      </c>
      <c r="C31" s="12">
        <v>94.99</v>
      </c>
      <c r="D31" s="12"/>
      <c r="E31" s="12"/>
      <c r="F31" s="12"/>
      <c r="G31" s="12"/>
      <c r="H31" s="3">
        <f t="shared" si="0"/>
        <v>94.99</v>
      </c>
      <c r="I31">
        <f t="shared" si="1"/>
        <v>85.987982033161302</v>
      </c>
      <c r="AE31" s="13"/>
      <c r="AF31" s="13"/>
      <c r="AH31" s="13"/>
      <c r="AI31" s="13"/>
    </row>
    <row r="32" spans="1:35" x14ac:dyDescent="0.25">
      <c r="A32" s="23"/>
      <c r="B32" s="6">
        <v>44451</v>
      </c>
      <c r="C32" s="7"/>
      <c r="D32" s="7"/>
      <c r="E32" s="7"/>
      <c r="F32" s="7"/>
      <c r="G32" s="7"/>
      <c r="H32" s="3">
        <f t="shared" si="0"/>
        <v>0</v>
      </c>
      <c r="I32">
        <f t="shared" si="1"/>
        <v>86.888183829845175</v>
      </c>
      <c r="AE32" s="13"/>
      <c r="AF32" s="13"/>
      <c r="AH32" s="13"/>
      <c r="AI32" s="13"/>
    </row>
    <row r="33" spans="1:35" x14ac:dyDescent="0.25">
      <c r="A33" s="23"/>
      <c r="B33" s="6">
        <v>44452</v>
      </c>
      <c r="C33" s="7"/>
      <c r="D33" s="7"/>
      <c r="E33" s="7"/>
      <c r="F33" s="7"/>
      <c r="G33" s="7"/>
      <c r="H33" s="3">
        <f t="shared" si="0"/>
        <v>0</v>
      </c>
      <c r="I33">
        <f t="shared" si="1"/>
        <v>78.199365446860654</v>
      </c>
      <c r="AE33" s="13" t="s">
        <v>23</v>
      </c>
      <c r="AF33" s="13">
        <v>94.99</v>
      </c>
      <c r="AH33" s="13" t="s">
        <v>23</v>
      </c>
      <c r="AI33" s="13" t="e">
        <v>#N/A</v>
      </c>
    </row>
    <row r="34" spans="1:35" x14ac:dyDescent="0.25">
      <c r="A34" s="24"/>
      <c r="B34" s="9">
        <v>44453</v>
      </c>
      <c r="C34" s="10">
        <v>9.99</v>
      </c>
      <c r="D34" s="10"/>
      <c r="E34" s="10"/>
      <c r="F34" s="10"/>
      <c r="G34" s="10"/>
      <c r="H34" s="3">
        <f t="shared" si="0"/>
        <v>9.99</v>
      </c>
      <c r="I34">
        <f t="shared" si="1"/>
        <v>70.379428902174595</v>
      </c>
      <c r="AE34" s="13" t="s">
        <v>24</v>
      </c>
      <c r="AF34" s="13">
        <v>207.44666681509932</v>
      </c>
      <c r="AH34" s="13" t="s">
        <v>24</v>
      </c>
      <c r="AI34" s="13">
        <v>89.338566266352572</v>
      </c>
    </row>
    <row r="35" spans="1:35" x14ac:dyDescent="0.25">
      <c r="A35" s="22"/>
      <c r="B35" s="6"/>
      <c r="C35" s="7"/>
      <c r="D35" s="7"/>
      <c r="E35" s="7"/>
      <c r="F35" s="7"/>
      <c r="G35" s="7"/>
      <c r="AE35" s="13" t="s">
        <v>25</v>
      </c>
      <c r="AF35" s="13">
        <v>43034.119572694828</v>
      </c>
      <c r="AH35" s="13" t="s">
        <v>25</v>
      </c>
      <c r="AI35" s="13">
        <v>7981.3794225274705</v>
      </c>
    </row>
    <row r="36" spans="1:35" x14ac:dyDescent="0.25">
      <c r="A36" s="22"/>
      <c r="B36" s="6"/>
      <c r="C36" s="7"/>
      <c r="D36" s="7"/>
      <c r="E36" s="7"/>
      <c r="F36" s="7"/>
      <c r="G36" s="7"/>
      <c r="AE36" s="13" t="s">
        <v>26</v>
      </c>
      <c r="AF36" s="13">
        <v>12.739300299071086</v>
      </c>
      <c r="AH36" s="13" t="s">
        <v>26</v>
      </c>
      <c r="AI36" s="13">
        <v>12.505215894639388</v>
      </c>
    </row>
    <row r="37" spans="1:35" x14ac:dyDescent="0.25">
      <c r="A37" s="22"/>
      <c r="B37" s="6"/>
      <c r="C37" s="7"/>
      <c r="D37" s="7"/>
      <c r="E37" s="7"/>
      <c r="F37" s="7"/>
      <c r="G37" s="7"/>
      <c r="AE37" s="13" t="s">
        <v>27</v>
      </c>
      <c r="AF37" s="13">
        <v>3.4766664635865951</v>
      </c>
      <c r="AH37" s="13" t="s">
        <v>27</v>
      </c>
      <c r="AI37" s="13">
        <v>3.4717354495503079</v>
      </c>
    </row>
    <row r="38" spans="1:35" x14ac:dyDescent="0.25">
      <c r="A38" s="21"/>
      <c r="B38" s="6"/>
      <c r="C38" s="7"/>
      <c r="D38" s="7"/>
      <c r="E38" s="7"/>
      <c r="F38" s="7"/>
      <c r="G38" s="7"/>
      <c r="AE38" s="13" t="s">
        <v>28</v>
      </c>
      <c r="AF38" s="13">
        <v>1117.1400000000001</v>
      </c>
      <c r="AH38" s="13" t="s">
        <v>28</v>
      </c>
      <c r="AI38" s="13">
        <v>346.57</v>
      </c>
    </row>
    <row r="39" spans="1:35" x14ac:dyDescent="0.25">
      <c r="A39" s="21"/>
      <c r="B39" s="6"/>
      <c r="C39" s="7"/>
      <c r="D39" s="7"/>
      <c r="E39" s="7"/>
      <c r="F39" s="7"/>
      <c r="G39" s="7"/>
      <c r="AE39" s="13" t="s">
        <v>29</v>
      </c>
      <c r="AF39" s="13">
        <v>2.86</v>
      </c>
      <c r="AH39" s="13" t="s">
        <v>29</v>
      </c>
      <c r="AI39" s="13">
        <v>3.43</v>
      </c>
    </row>
    <row r="40" spans="1:35" x14ac:dyDescent="0.25">
      <c r="B40" s="1" t="s">
        <v>7</v>
      </c>
      <c r="C40" s="3">
        <f t="shared" ref="C40:H40" si="5">SUM(C3:C16)</f>
        <v>443.63</v>
      </c>
      <c r="D40" s="3">
        <f t="shared" si="5"/>
        <v>23.95</v>
      </c>
      <c r="E40" s="3">
        <f t="shared" si="5"/>
        <v>85.23</v>
      </c>
      <c r="F40" s="3">
        <f t="shared" si="5"/>
        <v>43.43</v>
      </c>
      <c r="G40" s="3">
        <f t="shared" si="5"/>
        <v>53.63</v>
      </c>
      <c r="H40" s="3">
        <f t="shared" si="5"/>
        <v>649.87</v>
      </c>
      <c r="I40" s="3">
        <f>SUM(I4:I34)</f>
        <v>2097.2051398804288</v>
      </c>
      <c r="J40" s="3"/>
      <c r="AE40" s="13" t="s">
        <v>30</v>
      </c>
      <c r="AF40" s="13">
        <v>1120</v>
      </c>
      <c r="AH40" s="13" t="s">
        <v>30</v>
      </c>
      <c r="AI40" s="13">
        <v>350</v>
      </c>
    </row>
    <row r="41" spans="1:35" x14ac:dyDescent="0.25">
      <c r="AE41" s="13" t="s">
        <v>31</v>
      </c>
      <c r="AF41" s="13">
        <v>5481.829999999999</v>
      </c>
      <c r="AH41" s="13" t="s">
        <v>31</v>
      </c>
      <c r="AI41" s="13">
        <v>649.86999999999989</v>
      </c>
    </row>
    <row r="42" spans="1:35" ht="15.75" thickBot="1" x14ac:dyDescent="0.3">
      <c r="AE42" s="14" t="s">
        <v>32</v>
      </c>
      <c r="AF42" s="14">
        <v>56</v>
      </c>
      <c r="AH42" s="14" t="s">
        <v>32</v>
      </c>
      <c r="AI42" s="14">
        <v>14</v>
      </c>
    </row>
    <row r="44" spans="1:35" x14ac:dyDescent="0.25">
      <c r="C44" s="7"/>
    </row>
    <row r="45" spans="1:35" x14ac:dyDescent="0.25">
      <c r="C45" s="7">
        <v>9.99</v>
      </c>
      <c r="E45" s="3"/>
    </row>
    <row r="46" spans="1:35" x14ac:dyDescent="0.25">
      <c r="C46" s="7">
        <v>17.989999999999998</v>
      </c>
      <c r="AE46">
        <f>(97.89-46.419)/SQRT((AF34^2/56)+(AI34^2/14))</f>
        <v>1.4068340831075199</v>
      </c>
    </row>
    <row r="47" spans="1:35" x14ac:dyDescent="0.25">
      <c r="C47" s="7"/>
    </row>
    <row r="48" spans="1:35" x14ac:dyDescent="0.25">
      <c r="C48" s="10"/>
      <c r="AE48">
        <f>2*(1-(_xlfn.NORM.S.DIST(AE46,TRUE)))</f>
        <v>0.15947659341306375</v>
      </c>
    </row>
    <row r="49" spans="3:3" x14ac:dyDescent="0.25">
      <c r="C49" s="7">
        <v>65.650000000000006</v>
      </c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>
        <v>350</v>
      </c>
    </row>
    <row r="54" spans="3:3" x14ac:dyDescent="0.25">
      <c r="C54" s="7"/>
    </row>
    <row r="55" spans="3:3" x14ac:dyDescent="0.25">
      <c r="C55" s="10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>
        <v>23.95</v>
      </c>
    </row>
    <row r="60" spans="3:3" x14ac:dyDescent="0.25">
      <c r="C60" s="7"/>
    </row>
    <row r="61" spans="3:3" x14ac:dyDescent="0.25">
      <c r="C61" s="7"/>
    </row>
    <row r="62" spans="3:3" x14ac:dyDescent="0.25">
      <c r="C62" s="10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10"/>
    </row>
    <row r="70" spans="3:3" x14ac:dyDescent="0.25">
      <c r="C70" s="7">
        <f>3.24+9.79</f>
        <v>13.03</v>
      </c>
    </row>
    <row r="71" spans="3:3" x14ac:dyDescent="0.25">
      <c r="C71" s="7">
        <v>6.46</v>
      </c>
    </row>
    <row r="72" spans="3:3" x14ac:dyDescent="0.25">
      <c r="C72" s="7">
        <v>25</v>
      </c>
    </row>
    <row r="73" spans="3:3" x14ac:dyDescent="0.25">
      <c r="C73" s="7"/>
    </row>
    <row r="74" spans="3:3" x14ac:dyDescent="0.25">
      <c r="C74" s="7">
        <v>8.6300000000000008</v>
      </c>
    </row>
    <row r="75" spans="3:3" x14ac:dyDescent="0.25">
      <c r="C75" s="7"/>
    </row>
    <row r="76" spans="3:3" x14ac:dyDescent="0.25">
      <c r="C76" s="10"/>
    </row>
    <row r="77" spans="3:3" x14ac:dyDescent="0.25">
      <c r="C77" s="7">
        <v>26.13</v>
      </c>
    </row>
    <row r="78" spans="3:3" x14ac:dyDescent="0.25">
      <c r="C78" s="7"/>
    </row>
    <row r="79" spans="3:3" x14ac:dyDescent="0.25">
      <c r="C79" s="7"/>
    </row>
    <row r="80" spans="3:3" x14ac:dyDescent="0.25">
      <c r="C80" s="7">
        <v>5.98</v>
      </c>
    </row>
    <row r="81" spans="3:3" x14ac:dyDescent="0.25">
      <c r="C81" s="7"/>
    </row>
    <row r="82" spans="3:3" x14ac:dyDescent="0.25">
      <c r="C82" s="7"/>
    </row>
    <row r="83" spans="3:3" x14ac:dyDescent="0.25">
      <c r="C83" s="10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>
        <v>3.43</v>
      </c>
    </row>
    <row r="90" spans="3:3" x14ac:dyDescent="0.25">
      <c r="C90" s="10"/>
    </row>
    <row r="91" spans="3:3" x14ac:dyDescent="0.25">
      <c r="C91" s="7"/>
    </row>
    <row r="92" spans="3:3" x14ac:dyDescent="0.25">
      <c r="C92" s="7"/>
    </row>
    <row r="93" spans="3:3" x14ac:dyDescent="0.25">
      <c r="C93" s="7">
        <v>40</v>
      </c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10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>
        <v>53.63</v>
      </c>
    </row>
    <row r="104" spans="3:3" x14ac:dyDescent="0.25">
      <c r="C104" s="10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10"/>
    </row>
  </sheetData>
  <mergeCells count="6">
    <mergeCell ref="A31:A34"/>
    <mergeCell ref="C1:G1"/>
    <mergeCell ref="A3:A9"/>
    <mergeCell ref="A10:A16"/>
    <mergeCell ref="A17:A23"/>
    <mergeCell ref="A24:A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FA9-E759-4910-AA1C-74F0FCBD6D94}">
  <dimension ref="A2:D66"/>
  <sheetViews>
    <sheetView topLeftCell="A13" workbookViewId="0">
      <selection activeCell="I65" sqref="I65"/>
    </sheetView>
  </sheetViews>
  <sheetFormatPr defaultRowHeight="15" x14ac:dyDescent="0.25"/>
  <cols>
    <col min="1" max="1" width="9.7109375" bestFit="1" customWidth="1"/>
    <col min="2" max="2" width="18.28515625" customWidth="1"/>
  </cols>
  <sheetData>
    <row r="2" spans="1:4" x14ac:dyDescent="0.25">
      <c r="A2" s="5" t="s">
        <v>64</v>
      </c>
      <c r="B2" s="5" t="s">
        <v>7</v>
      </c>
      <c r="C2" s="5" t="s">
        <v>65</v>
      </c>
    </row>
    <row r="3" spans="1:4" x14ac:dyDescent="0.25">
      <c r="A3" s="6">
        <v>44388</v>
      </c>
      <c r="B3">
        <v>26.53</v>
      </c>
      <c r="C3" t="e">
        <v>#N/A</v>
      </c>
      <c r="D3" t="e">
        <v>#N/A</v>
      </c>
    </row>
    <row r="4" spans="1:4" x14ac:dyDescent="0.25">
      <c r="A4" s="6">
        <v>44389</v>
      </c>
      <c r="B4">
        <v>129.99</v>
      </c>
      <c r="C4">
        <f>B3</f>
        <v>26.53</v>
      </c>
      <c r="D4">
        <f>B3</f>
        <v>26.53</v>
      </c>
    </row>
    <row r="5" spans="1:4" x14ac:dyDescent="0.25">
      <c r="A5" s="6">
        <v>44390</v>
      </c>
      <c r="B5">
        <v>0</v>
      </c>
      <c r="C5">
        <f t="shared" ref="C5:C66" si="0">0.1*B4+0.9*C4</f>
        <v>36.876000000000005</v>
      </c>
      <c r="D5">
        <f t="shared" ref="D5:D36" si="1">0.1*B4+0.9*D4</f>
        <v>36.876000000000005</v>
      </c>
    </row>
    <row r="6" spans="1:4" x14ac:dyDescent="0.25">
      <c r="A6" s="6">
        <v>44391</v>
      </c>
      <c r="B6">
        <v>627.68000000000006</v>
      </c>
      <c r="C6">
        <f t="shared" si="0"/>
        <v>33.188400000000009</v>
      </c>
      <c r="D6">
        <f t="shared" si="1"/>
        <v>33.188400000000009</v>
      </c>
    </row>
    <row r="7" spans="1:4" x14ac:dyDescent="0.25">
      <c r="A7" s="6">
        <v>44392</v>
      </c>
      <c r="B7">
        <v>78.55</v>
      </c>
      <c r="C7">
        <f t="shared" si="0"/>
        <v>92.637560000000008</v>
      </c>
      <c r="D7">
        <f t="shared" si="1"/>
        <v>92.637560000000008</v>
      </c>
    </row>
    <row r="8" spans="1:4" x14ac:dyDescent="0.25">
      <c r="A8" s="6">
        <v>44393</v>
      </c>
      <c r="B8">
        <v>65.91</v>
      </c>
      <c r="C8">
        <f t="shared" si="0"/>
        <v>91.228804000000011</v>
      </c>
      <c r="D8">
        <f t="shared" si="1"/>
        <v>91.228804000000011</v>
      </c>
    </row>
    <row r="9" spans="1:4" x14ac:dyDescent="0.25">
      <c r="A9" s="9">
        <v>44394</v>
      </c>
      <c r="B9">
        <v>45.58</v>
      </c>
      <c r="C9">
        <f t="shared" si="0"/>
        <v>88.696923600000005</v>
      </c>
      <c r="D9">
        <f t="shared" si="1"/>
        <v>88.696923600000005</v>
      </c>
    </row>
    <row r="10" spans="1:4" x14ac:dyDescent="0.25">
      <c r="A10" s="6">
        <v>44395</v>
      </c>
      <c r="B10">
        <v>37.89</v>
      </c>
      <c r="C10">
        <f t="shared" si="0"/>
        <v>84.385231239999996</v>
      </c>
      <c r="D10">
        <f t="shared" si="1"/>
        <v>84.385231239999996</v>
      </c>
    </row>
    <row r="11" spans="1:4" x14ac:dyDescent="0.25">
      <c r="A11" s="6">
        <v>44396</v>
      </c>
      <c r="B11">
        <v>10.89</v>
      </c>
      <c r="C11">
        <f t="shared" si="0"/>
        <v>79.735708115999998</v>
      </c>
      <c r="D11">
        <f t="shared" si="1"/>
        <v>79.735708115999998</v>
      </c>
    </row>
    <row r="12" spans="1:4" x14ac:dyDescent="0.25">
      <c r="A12" s="6">
        <v>44397</v>
      </c>
      <c r="B12">
        <v>3.5</v>
      </c>
      <c r="C12">
        <f t="shared" si="0"/>
        <v>72.851137304399998</v>
      </c>
      <c r="D12">
        <f t="shared" si="1"/>
        <v>72.851137304399998</v>
      </c>
    </row>
    <row r="13" spans="1:4" x14ac:dyDescent="0.25">
      <c r="A13" s="6">
        <v>44398</v>
      </c>
      <c r="B13">
        <v>54.52</v>
      </c>
      <c r="C13">
        <f t="shared" si="0"/>
        <v>65.91602357395999</v>
      </c>
      <c r="D13">
        <f t="shared" si="1"/>
        <v>65.91602357395999</v>
      </c>
    </row>
    <row r="14" spans="1:4" x14ac:dyDescent="0.25">
      <c r="A14" s="6">
        <v>44399</v>
      </c>
      <c r="B14">
        <v>6.46</v>
      </c>
      <c r="C14">
        <f t="shared" si="0"/>
        <v>64.776421216563989</v>
      </c>
      <c r="D14">
        <f t="shared" si="1"/>
        <v>64.776421216563989</v>
      </c>
    </row>
    <row r="15" spans="1:4" x14ac:dyDescent="0.25">
      <c r="A15" s="6">
        <v>44400</v>
      </c>
      <c r="B15">
        <v>4.3</v>
      </c>
      <c r="C15">
        <f t="shared" si="0"/>
        <v>58.944779094907595</v>
      </c>
      <c r="D15">
        <f t="shared" si="1"/>
        <v>58.944779094907595</v>
      </c>
    </row>
    <row r="16" spans="1:4" x14ac:dyDescent="0.25">
      <c r="A16" s="9">
        <v>44401</v>
      </c>
      <c r="B16">
        <v>16.61</v>
      </c>
      <c r="C16">
        <f t="shared" si="0"/>
        <v>53.480301185416835</v>
      </c>
      <c r="D16">
        <f t="shared" si="1"/>
        <v>53.480301185416835</v>
      </c>
    </row>
    <row r="17" spans="1:4" x14ac:dyDescent="0.25">
      <c r="A17" s="6">
        <v>44402</v>
      </c>
      <c r="B17">
        <v>90.03</v>
      </c>
      <c r="C17">
        <f t="shared" si="0"/>
        <v>49.793271066875157</v>
      </c>
      <c r="D17">
        <f t="shared" si="1"/>
        <v>49.793271066875157</v>
      </c>
    </row>
    <row r="18" spans="1:4" x14ac:dyDescent="0.25">
      <c r="A18" s="6">
        <v>44403</v>
      </c>
      <c r="B18">
        <v>114.81</v>
      </c>
      <c r="C18">
        <f t="shared" si="0"/>
        <v>53.816943960187643</v>
      </c>
      <c r="D18">
        <f t="shared" si="1"/>
        <v>53.816943960187643</v>
      </c>
    </row>
    <row r="19" spans="1:4" x14ac:dyDescent="0.25">
      <c r="A19" s="6">
        <v>44404</v>
      </c>
      <c r="B19">
        <v>150.48000000000002</v>
      </c>
      <c r="C19">
        <f t="shared" si="0"/>
        <v>59.916249564168879</v>
      </c>
      <c r="D19">
        <f t="shared" si="1"/>
        <v>59.916249564168879</v>
      </c>
    </row>
    <row r="20" spans="1:4" x14ac:dyDescent="0.25">
      <c r="A20" s="6">
        <v>44405</v>
      </c>
      <c r="B20">
        <v>1104.28</v>
      </c>
      <c r="C20">
        <f t="shared" si="0"/>
        <v>68.972624607751996</v>
      </c>
      <c r="D20">
        <f t="shared" si="1"/>
        <v>68.972624607751996</v>
      </c>
    </row>
    <row r="21" spans="1:4" x14ac:dyDescent="0.25">
      <c r="A21" s="6">
        <v>44406</v>
      </c>
      <c r="B21">
        <v>0</v>
      </c>
      <c r="C21">
        <f t="shared" si="0"/>
        <v>172.5033621469768</v>
      </c>
      <c r="D21">
        <f t="shared" si="1"/>
        <v>172.5033621469768</v>
      </c>
    </row>
    <row r="22" spans="1:4" x14ac:dyDescent="0.25">
      <c r="A22" s="6">
        <v>44407</v>
      </c>
      <c r="B22">
        <v>18.2</v>
      </c>
      <c r="C22">
        <f t="shared" si="0"/>
        <v>155.25302593227912</v>
      </c>
      <c r="D22">
        <f t="shared" si="1"/>
        <v>155.25302593227912</v>
      </c>
    </row>
    <row r="23" spans="1:4" x14ac:dyDescent="0.25">
      <c r="A23" s="9">
        <v>44408</v>
      </c>
      <c r="B23">
        <v>42.72</v>
      </c>
      <c r="C23">
        <f t="shared" si="0"/>
        <v>141.5477233390512</v>
      </c>
      <c r="D23">
        <f t="shared" si="1"/>
        <v>141.5477233390512</v>
      </c>
    </row>
    <row r="24" spans="1:4" x14ac:dyDescent="0.25">
      <c r="A24" s="6">
        <v>44409</v>
      </c>
      <c r="B24">
        <v>488.62</v>
      </c>
      <c r="C24">
        <f t="shared" si="0"/>
        <v>131.66495100514609</v>
      </c>
      <c r="D24">
        <f t="shared" si="1"/>
        <v>131.66495100514609</v>
      </c>
    </row>
    <row r="25" spans="1:4" x14ac:dyDescent="0.25">
      <c r="A25" s="6">
        <v>44410</v>
      </c>
      <c r="B25">
        <v>1120</v>
      </c>
      <c r="C25">
        <f t="shared" si="0"/>
        <v>167.36045590463149</v>
      </c>
      <c r="D25">
        <f t="shared" si="1"/>
        <v>167.36045590463149</v>
      </c>
    </row>
    <row r="26" spans="1:4" x14ac:dyDescent="0.25">
      <c r="A26" s="6">
        <v>44411</v>
      </c>
      <c r="B26">
        <v>41.28</v>
      </c>
      <c r="C26">
        <f t="shared" si="0"/>
        <v>262.62441031416836</v>
      </c>
      <c r="D26">
        <f t="shared" si="1"/>
        <v>262.62441031416836</v>
      </c>
    </row>
    <row r="27" spans="1:4" x14ac:dyDescent="0.25">
      <c r="A27" s="6">
        <v>44412</v>
      </c>
      <c r="B27">
        <v>59.959999999999994</v>
      </c>
      <c r="C27">
        <f t="shared" si="0"/>
        <v>240.48996928275153</v>
      </c>
      <c r="D27">
        <f t="shared" si="1"/>
        <v>240.48996928275153</v>
      </c>
    </row>
    <row r="28" spans="1:4" x14ac:dyDescent="0.25">
      <c r="A28" s="6">
        <v>44413</v>
      </c>
      <c r="B28">
        <v>56.75</v>
      </c>
      <c r="C28">
        <f t="shared" si="0"/>
        <v>222.43697235447638</v>
      </c>
      <c r="D28">
        <f t="shared" si="1"/>
        <v>222.43697235447638</v>
      </c>
    </row>
    <row r="29" spans="1:4" x14ac:dyDescent="0.25">
      <c r="A29" s="6">
        <v>44414</v>
      </c>
      <c r="B29">
        <v>175</v>
      </c>
      <c r="C29">
        <f t="shared" si="0"/>
        <v>205.86827511902877</v>
      </c>
      <c r="D29">
        <f t="shared" si="1"/>
        <v>205.86827511902877</v>
      </c>
    </row>
    <row r="30" spans="1:4" x14ac:dyDescent="0.25">
      <c r="A30" s="9">
        <v>44415</v>
      </c>
      <c r="B30">
        <v>67.86</v>
      </c>
      <c r="C30">
        <f t="shared" si="0"/>
        <v>202.7814476071259</v>
      </c>
      <c r="D30">
        <f t="shared" si="1"/>
        <v>202.7814476071259</v>
      </c>
    </row>
    <row r="31" spans="1:4" x14ac:dyDescent="0.25">
      <c r="A31" s="6">
        <v>44416</v>
      </c>
      <c r="B31">
        <v>49.39</v>
      </c>
      <c r="C31">
        <f t="shared" si="0"/>
        <v>189.28930284641331</v>
      </c>
      <c r="D31">
        <f t="shared" si="1"/>
        <v>189.28930284641331</v>
      </c>
    </row>
    <row r="32" spans="1:4" x14ac:dyDescent="0.25">
      <c r="A32" s="6">
        <v>44417</v>
      </c>
      <c r="B32">
        <v>650.88</v>
      </c>
      <c r="C32">
        <f t="shared" si="0"/>
        <v>175.29937256177197</v>
      </c>
      <c r="D32">
        <f t="shared" si="1"/>
        <v>175.29937256177197</v>
      </c>
    </row>
    <row r="33" spans="1:4" x14ac:dyDescent="0.25">
      <c r="A33" s="6">
        <v>44418</v>
      </c>
      <c r="B33">
        <v>29.48</v>
      </c>
      <c r="C33">
        <f t="shared" si="0"/>
        <v>222.85743530559478</v>
      </c>
      <c r="D33">
        <f t="shared" si="1"/>
        <v>222.85743530559478</v>
      </c>
    </row>
    <row r="34" spans="1:4" x14ac:dyDescent="0.25">
      <c r="A34" s="9">
        <v>44419</v>
      </c>
      <c r="B34">
        <v>113.67999999999999</v>
      </c>
      <c r="C34">
        <f t="shared" si="0"/>
        <v>203.51969177503531</v>
      </c>
      <c r="D34">
        <f t="shared" si="1"/>
        <v>203.51969177503531</v>
      </c>
    </row>
    <row r="35" spans="1:4" x14ac:dyDescent="0.25">
      <c r="A35" s="6">
        <v>44422</v>
      </c>
      <c r="B35">
        <v>13.03</v>
      </c>
      <c r="C35">
        <f t="shared" si="0"/>
        <v>194.53572259753179</v>
      </c>
      <c r="D35">
        <f t="shared" si="1"/>
        <v>194.53572259753179</v>
      </c>
    </row>
    <row r="36" spans="1:4" x14ac:dyDescent="0.25">
      <c r="A36" s="6">
        <v>44423</v>
      </c>
      <c r="B36">
        <v>16.45</v>
      </c>
      <c r="C36">
        <f t="shared" si="0"/>
        <v>176.38515033777861</v>
      </c>
      <c r="D36">
        <f t="shared" si="1"/>
        <v>176.38515033777861</v>
      </c>
    </row>
    <row r="37" spans="1:4" x14ac:dyDescent="0.25">
      <c r="A37" s="6">
        <v>44424</v>
      </c>
      <c r="B37">
        <v>25</v>
      </c>
      <c r="C37">
        <f t="shared" si="0"/>
        <v>160.39163530400077</v>
      </c>
      <c r="D37">
        <f t="shared" ref="D37:D66" si="2">0.1*B36+0.9*D36</f>
        <v>160.39163530400077</v>
      </c>
    </row>
    <row r="38" spans="1:4" x14ac:dyDescent="0.25">
      <c r="A38" s="6">
        <v>44425</v>
      </c>
      <c r="B38">
        <v>23.95</v>
      </c>
      <c r="C38">
        <f t="shared" si="0"/>
        <v>146.85247177360071</v>
      </c>
      <c r="D38">
        <f t="shared" si="2"/>
        <v>146.85247177360071</v>
      </c>
    </row>
    <row r="39" spans="1:4" x14ac:dyDescent="0.25">
      <c r="A39" s="6">
        <v>44426</v>
      </c>
      <c r="B39">
        <v>26.619999999999997</v>
      </c>
      <c r="C39">
        <f t="shared" si="0"/>
        <v>134.56222459624067</v>
      </c>
      <c r="D39">
        <f t="shared" si="2"/>
        <v>134.56222459624067</v>
      </c>
    </row>
    <row r="40" spans="1:4" x14ac:dyDescent="0.25">
      <c r="A40" s="6">
        <v>44427</v>
      </c>
      <c r="B40">
        <v>57.06</v>
      </c>
      <c r="C40">
        <f t="shared" si="0"/>
        <v>123.76800213661662</v>
      </c>
      <c r="D40">
        <f t="shared" si="2"/>
        <v>123.76800213661662</v>
      </c>
    </row>
    <row r="41" spans="1:4" x14ac:dyDescent="0.25">
      <c r="A41" s="9">
        <v>44428</v>
      </c>
      <c r="B41">
        <v>0</v>
      </c>
      <c r="C41">
        <f t="shared" si="0"/>
        <v>117.09720192295497</v>
      </c>
      <c r="D41">
        <f t="shared" si="2"/>
        <v>117.09720192295497</v>
      </c>
    </row>
    <row r="42" spans="1:4" x14ac:dyDescent="0.25">
      <c r="A42" s="11">
        <v>44429</v>
      </c>
      <c r="B42">
        <v>91.78</v>
      </c>
      <c r="C42">
        <f t="shared" si="0"/>
        <v>105.38748173065947</v>
      </c>
      <c r="D42">
        <f t="shared" si="2"/>
        <v>105.38748173065947</v>
      </c>
    </row>
    <row r="43" spans="1:4" x14ac:dyDescent="0.25">
      <c r="A43" s="6">
        <v>44430</v>
      </c>
      <c r="B43">
        <v>0</v>
      </c>
      <c r="C43">
        <f t="shared" si="0"/>
        <v>104.02673355759353</v>
      </c>
      <c r="D43">
        <f t="shared" si="2"/>
        <v>104.02673355759353</v>
      </c>
    </row>
    <row r="44" spans="1:4" x14ac:dyDescent="0.25">
      <c r="A44" s="6">
        <v>44431</v>
      </c>
      <c r="B44">
        <v>40</v>
      </c>
      <c r="C44">
        <f t="shared" si="0"/>
        <v>93.624060201834183</v>
      </c>
      <c r="D44">
        <f t="shared" si="2"/>
        <v>93.624060201834183</v>
      </c>
    </row>
    <row r="45" spans="1:4" x14ac:dyDescent="0.25">
      <c r="A45" s="6">
        <v>44432</v>
      </c>
      <c r="B45">
        <v>5.98</v>
      </c>
      <c r="C45">
        <f t="shared" si="0"/>
        <v>88.261654181650769</v>
      </c>
      <c r="D45">
        <f t="shared" si="2"/>
        <v>88.261654181650769</v>
      </c>
    </row>
    <row r="46" spans="1:4" x14ac:dyDescent="0.25">
      <c r="A46" s="6">
        <v>44433</v>
      </c>
      <c r="B46">
        <v>350</v>
      </c>
      <c r="C46">
        <f t="shared" si="0"/>
        <v>80.033488763485693</v>
      </c>
      <c r="D46">
        <f t="shared" si="2"/>
        <v>80.033488763485693</v>
      </c>
    </row>
    <row r="47" spans="1:4" x14ac:dyDescent="0.25">
      <c r="A47" s="6">
        <v>44434</v>
      </c>
      <c r="B47">
        <v>0</v>
      </c>
      <c r="C47">
        <f t="shared" si="0"/>
        <v>107.03013988713712</v>
      </c>
      <c r="D47">
        <f t="shared" si="2"/>
        <v>107.03013988713712</v>
      </c>
    </row>
    <row r="48" spans="1:4" x14ac:dyDescent="0.25">
      <c r="A48" s="9">
        <v>44435</v>
      </c>
      <c r="B48">
        <v>0</v>
      </c>
      <c r="C48">
        <f t="shared" si="0"/>
        <v>96.327125898423418</v>
      </c>
      <c r="D48">
        <f t="shared" si="2"/>
        <v>96.327125898423418</v>
      </c>
    </row>
    <row r="49" spans="1:4" x14ac:dyDescent="0.25">
      <c r="A49" s="9">
        <v>44436</v>
      </c>
      <c r="B49">
        <v>0</v>
      </c>
      <c r="C49">
        <f t="shared" si="0"/>
        <v>86.694413308581076</v>
      </c>
      <c r="D49">
        <f t="shared" si="2"/>
        <v>86.694413308581076</v>
      </c>
    </row>
    <row r="50" spans="1:4" x14ac:dyDescent="0.25">
      <c r="A50" s="9">
        <v>44437</v>
      </c>
      <c r="B50">
        <v>0</v>
      </c>
      <c r="C50">
        <f t="shared" si="0"/>
        <v>78.02497197772297</v>
      </c>
      <c r="D50">
        <f t="shared" si="2"/>
        <v>78.02497197772297</v>
      </c>
    </row>
    <row r="51" spans="1:4" x14ac:dyDescent="0.25">
      <c r="A51" s="9">
        <v>44438</v>
      </c>
      <c r="B51" s="7">
        <v>1120</v>
      </c>
      <c r="C51">
        <f t="shared" si="0"/>
        <v>70.222474779950673</v>
      </c>
      <c r="D51">
        <f t="shared" si="2"/>
        <v>70.222474779950673</v>
      </c>
    </row>
    <row r="52" spans="1:4" x14ac:dyDescent="0.25">
      <c r="A52" s="9">
        <v>44439</v>
      </c>
      <c r="B52" s="7">
        <v>144</v>
      </c>
      <c r="C52">
        <f t="shared" si="0"/>
        <v>175.20022730195561</v>
      </c>
      <c r="D52">
        <f t="shared" si="2"/>
        <v>175.20022730195561</v>
      </c>
    </row>
    <row r="53" spans="1:4" x14ac:dyDescent="0.25">
      <c r="A53" s="9">
        <v>44440</v>
      </c>
      <c r="B53" s="7">
        <v>10.25</v>
      </c>
      <c r="C53">
        <f t="shared" si="0"/>
        <v>172.08020457176005</v>
      </c>
      <c r="D53">
        <f t="shared" si="2"/>
        <v>172.08020457176005</v>
      </c>
    </row>
    <row r="54" spans="1:4" x14ac:dyDescent="0.25">
      <c r="A54" s="9">
        <v>44441</v>
      </c>
      <c r="B54" s="7">
        <v>0</v>
      </c>
      <c r="C54">
        <f t="shared" si="0"/>
        <v>155.89718411458406</v>
      </c>
      <c r="D54">
        <f t="shared" si="2"/>
        <v>155.89718411458406</v>
      </c>
    </row>
    <row r="55" spans="1:4" x14ac:dyDescent="0.25">
      <c r="A55" s="9">
        <v>44442</v>
      </c>
      <c r="B55" s="10">
        <v>0</v>
      </c>
      <c r="C55">
        <f t="shared" si="0"/>
        <v>140.30746570312567</v>
      </c>
      <c r="D55">
        <f t="shared" si="2"/>
        <v>140.30746570312567</v>
      </c>
    </row>
    <row r="56" spans="1:4" x14ac:dyDescent="0.25">
      <c r="A56" s="9">
        <v>44443</v>
      </c>
      <c r="B56" s="12">
        <v>0</v>
      </c>
      <c r="C56">
        <f t="shared" si="0"/>
        <v>126.27671913281311</v>
      </c>
      <c r="D56">
        <f t="shared" si="2"/>
        <v>126.27671913281311</v>
      </c>
    </row>
    <row r="57" spans="1:4" x14ac:dyDescent="0.25">
      <c r="A57" s="9">
        <v>44444</v>
      </c>
      <c r="B57" s="7">
        <v>594.24</v>
      </c>
      <c r="C57">
        <f t="shared" si="0"/>
        <v>113.64904721953181</v>
      </c>
      <c r="D57">
        <f t="shared" si="2"/>
        <v>113.64904721953181</v>
      </c>
    </row>
    <row r="58" spans="1:4" x14ac:dyDescent="0.25">
      <c r="A58" s="9">
        <v>44445</v>
      </c>
      <c r="B58" s="7">
        <v>0</v>
      </c>
      <c r="C58">
        <f t="shared" si="0"/>
        <v>161.70814249757865</v>
      </c>
      <c r="D58">
        <f t="shared" si="2"/>
        <v>161.70814249757865</v>
      </c>
    </row>
    <row r="59" spans="1:4" x14ac:dyDescent="0.25">
      <c r="A59" s="9">
        <v>44446</v>
      </c>
      <c r="B59" s="7">
        <v>0</v>
      </c>
      <c r="C59">
        <f t="shared" si="0"/>
        <v>145.5373282478208</v>
      </c>
      <c r="D59">
        <f t="shared" si="2"/>
        <v>145.5373282478208</v>
      </c>
    </row>
    <row r="60" spans="1:4" x14ac:dyDescent="0.25">
      <c r="A60" s="9">
        <v>44447</v>
      </c>
      <c r="B60" s="7">
        <v>0</v>
      </c>
      <c r="C60">
        <f t="shared" si="0"/>
        <v>130.98359542303871</v>
      </c>
      <c r="D60">
        <f t="shared" si="2"/>
        <v>130.98359542303871</v>
      </c>
    </row>
    <row r="61" spans="1:4" x14ac:dyDescent="0.25">
      <c r="A61" s="9">
        <v>44448</v>
      </c>
      <c r="B61" s="7">
        <v>0</v>
      </c>
      <c r="C61">
        <f t="shared" si="0"/>
        <v>117.88523588073484</v>
      </c>
      <c r="D61">
        <f t="shared" si="2"/>
        <v>117.88523588073484</v>
      </c>
    </row>
    <row r="62" spans="1:4" x14ac:dyDescent="0.25">
      <c r="A62" s="9">
        <v>44449</v>
      </c>
      <c r="B62" s="10">
        <v>0</v>
      </c>
      <c r="C62">
        <f t="shared" si="0"/>
        <v>106.09671229266135</v>
      </c>
      <c r="D62">
        <f t="shared" si="2"/>
        <v>106.09671229266135</v>
      </c>
    </row>
    <row r="63" spans="1:4" x14ac:dyDescent="0.25">
      <c r="A63" s="9">
        <v>44450</v>
      </c>
      <c r="B63" s="12">
        <v>94.99</v>
      </c>
      <c r="C63">
        <f t="shared" si="0"/>
        <v>95.487041063395225</v>
      </c>
      <c r="D63">
        <f t="shared" si="2"/>
        <v>95.487041063395225</v>
      </c>
    </row>
    <row r="64" spans="1:4" x14ac:dyDescent="0.25">
      <c r="A64" s="9">
        <v>44451</v>
      </c>
      <c r="B64" s="7">
        <v>0</v>
      </c>
      <c r="C64">
        <f t="shared" si="0"/>
        <v>95.437336957055706</v>
      </c>
      <c r="D64">
        <f t="shared" si="2"/>
        <v>95.437336957055706</v>
      </c>
    </row>
    <row r="65" spans="1:4" x14ac:dyDescent="0.25">
      <c r="A65" s="9">
        <v>44452</v>
      </c>
      <c r="B65" s="7">
        <v>0</v>
      </c>
      <c r="C65">
        <f t="shared" si="0"/>
        <v>85.893603261350137</v>
      </c>
      <c r="D65">
        <f t="shared" si="2"/>
        <v>85.893603261350137</v>
      </c>
    </row>
    <row r="66" spans="1:4" x14ac:dyDescent="0.25">
      <c r="A66" s="9">
        <v>44453</v>
      </c>
      <c r="B66" s="10">
        <v>9.99</v>
      </c>
      <c r="C66">
        <f t="shared" si="0"/>
        <v>77.304242935215129</v>
      </c>
      <c r="D66">
        <f t="shared" si="2"/>
        <v>77.304242935215129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Month</vt:lpstr>
      <vt:lpstr>Improve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Wan</dc:creator>
  <cp:lastModifiedBy>Ashraf Wan</cp:lastModifiedBy>
  <dcterms:created xsi:type="dcterms:W3CDTF">2021-09-05T17:11:40Z</dcterms:created>
  <dcterms:modified xsi:type="dcterms:W3CDTF">2022-10-31T23:45:16Z</dcterms:modified>
</cp:coreProperties>
</file>