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wi\Downloads\BEER Cup\R3 Sheets\"/>
    </mc:Choice>
  </mc:AlternateContent>
  <xr:revisionPtr revIDLastSave="0" documentId="13_ncr:1_{720B39BF-F886-4A91-A2F1-C7CD9857193D}" xr6:coauthVersionLast="47" xr6:coauthVersionMax="47" xr10:uidLastSave="{00000000-0000-0000-0000-000000000000}"/>
  <bookViews>
    <workbookView xWindow="-108" yWindow="-108" windowWidth="23256" windowHeight="12456" xr2:uid="{8F43BBB0-1C77-41BD-975F-E99E4E70BFDC}"/>
  </bookViews>
  <sheets>
    <sheet name="The Final Run" sheetId="1" r:id="rId1"/>
    <sheet name="Data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31" i="1" l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Y38" i="1" s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Y50" i="1" s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Y62" i="1" s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Y74" i="1" s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Y86" i="1" s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Y98" i="1" s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Y110" i="1" s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Y122" i="1" s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Y134" i="1" s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Y146" i="1" s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Y158" i="1" s="1"/>
  <c r="AX159" i="1"/>
  <c r="AX160" i="1"/>
  <c r="AX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9" i="1"/>
  <c r="AN37" i="1"/>
  <c r="AN70" i="1"/>
  <c r="AO70" i="1" s="1"/>
  <c r="AR70" i="1" s="1"/>
  <c r="AN85" i="1"/>
  <c r="AN118" i="1"/>
  <c r="AN133" i="1"/>
  <c r="AM10" i="1" a="1"/>
  <c r="AM10" i="1" s="1"/>
  <c r="AM11" i="1" a="1"/>
  <c r="AM11" i="1" s="1"/>
  <c r="AM12" i="1" a="1"/>
  <c r="AM12" i="1" s="1"/>
  <c r="AM13" i="1" a="1"/>
  <c r="AM13" i="1" s="1"/>
  <c r="AM14" i="1" a="1"/>
  <c r="AM14" i="1" s="1"/>
  <c r="AM15" i="1" a="1"/>
  <c r="AM15" i="1" s="1"/>
  <c r="AM16" i="1" a="1"/>
  <c r="AM16" i="1" s="1"/>
  <c r="AM17" i="1" a="1"/>
  <c r="AM17" i="1" s="1"/>
  <c r="AM18" i="1" a="1"/>
  <c r="AM18" i="1" s="1"/>
  <c r="AM19" i="1" a="1"/>
  <c r="AM19" i="1" s="1"/>
  <c r="AM20" i="1" a="1"/>
  <c r="AM20" i="1" s="1"/>
  <c r="AM21" i="1" a="1"/>
  <c r="AM21" i="1" s="1"/>
  <c r="AM22" i="1" a="1"/>
  <c r="AM22" i="1" s="1"/>
  <c r="AM23" i="1" a="1"/>
  <c r="AM23" i="1" s="1"/>
  <c r="AM24" i="1" a="1"/>
  <c r="AM24" i="1" s="1"/>
  <c r="AM25" i="1" a="1"/>
  <c r="AM25" i="1" s="1"/>
  <c r="AM26" i="1" a="1"/>
  <c r="AM26" i="1" s="1"/>
  <c r="AM27" i="1" a="1"/>
  <c r="AM27" i="1" s="1"/>
  <c r="AM28" i="1" a="1"/>
  <c r="AM28" i="1" s="1"/>
  <c r="AM29" i="1" a="1"/>
  <c r="AM29" i="1" s="1"/>
  <c r="AM30" i="1" a="1"/>
  <c r="AM30" i="1" s="1"/>
  <c r="AM31" i="1" a="1"/>
  <c r="AM31" i="1"/>
  <c r="AM32" i="1" a="1"/>
  <c r="AM32" i="1" s="1"/>
  <c r="AM33" i="1" a="1"/>
  <c r="AM33" i="1"/>
  <c r="AM34" i="1" a="1"/>
  <c r="AM34" i="1" s="1"/>
  <c r="AM35" i="1" a="1"/>
  <c r="AM35" i="1" s="1"/>
  <c r="AM36" i="1" a="1"/>
  <c r="AM36" i="1" s="1"/>
  <c r="AM37" i="1" a="1"/>
  <c r="AM37" i="1"/>
  <c r="AM38" i="1" a="1"/>
  <c r="AM38" i="1"/>
  <c r="AM39" i="1" a="1"/>
  <c r="AM39" i="1" s="1"/>
  <c r="AM40" i="1" a="1"/>
  <c r="AM40" i="1" s="1"/>
  <c r="AM41" i="1" a="1"/>
  <c r="AM41" i="1" s="1"/>
  <c r="AM42" i="1" a="1"/>
  <c r="AM42" i="1" s="1"/>
  <c r="AM43" i="1" a="1"/>
  <c r="AM43" i="1" s="1"/>
  <c r="AM44" i="1" a="1"/>
  <c r="AM44" i="1" s="1"/>
  <c r="AM45" i="1" a="1"/>
  <c r="AM45" i="1" s="1"/>
  <c r="AM46" i="1" a="1"/>
  <c r="AM46" i="1" s="1"/>
  <c r="AM47" i="1" a="1"/>
  <c r="AM47" i="1" s="1"/>
  <c r="AM48" i="1" a="1"/>
  <c r="AM48" i="1" s="1"/>
  <c r="AM49" i="1" a="1"/>
  <c r="AM49" i="1" s="1"/>
  <c r="AM50" i="1" a="1"/>
  <c r="AM50" i="1"/>
  <c r="AM51" i="1" a="1"/>
  <c r="AM51" i="1" s="1"/>
  <c r="AM52" i="1" a="1"/>
  <c r="AM52" i="1" s="1"/>
  <c r="AM53" i="1" a="1"/>
  <c r="AM53" i="1" s="1"/>
  <c r="AM54" i="1" a="1"/>
  <c r="AM54" i="1" s="1"/>
  <c r="AM55" i="1" a="1"/>
  <c r="AM55" i="1" s="1"/>
  <c r="AM56" i="1" a="1"/>
  <c r="AM56" i="1"/>
  <c r="AM57" i="1" a="1"/>
  <c r="AM57" i="1" s="1"/>
  <c r="AM58" i="1" a="1"/>
  <c r="AM58" i="1" s="1"/>
  <c r="AM59" i="1" a="1"/>
  <c r="AM59" i="1" s="1"/>
  <c r="AM60" i="1" a="1"/>
  <c r="AM60" i="1" s="1"/>
  <c r="AM61" i="1" a="1"/>
  <c r="AM61" i="1" s="1"/>
  <c r="AM62" i="1" a="1"/>
  <c r="AM62" i="1" s="1"/>
  <c r="AM63" i="1" a="1"/>
  <c r="AM63" i="1" s="1"/>
  <c r="AM64" i="1" a="1"/>
  <c r="AM64" i="1" s="1"/>
  <c r="AM65" i="1" a="1"/>
  <c r="AM65" i="1" s="1"/>
  <c r="AM66" i="1" a="1"/>
  <c r="AM66" i="1" s="1"/>
  <c r="AM67" i="1" a="1"/>
  <c r="AM67" i="1" s="1"/>
  <c r="AM68" i="1" a="1"/>
  <c r="AM68" i="1" s="1"/>
  <c r="AM69" i="1" a="1"/>
  <c r="AM69" i="1" s="1"/>
  <c r="AM70" i="1" a="1"/>
  <c r="AM70" i="1" s="1"/>
  <c r="AM71" i="1" a="1"/>
  <c r="AM71" i="1" s="1"/>
  <c r="AM72" i="1" a="1"/>
  <c r="AM72" i="1" s="1"/>
  <c r="AM73" i="1" a="1"/>
  <c r="AM73" i="1" s="1"/>
  <c r="AM74" i="1" a="1"/>
  <c r="AM74" i="1"/>
  <c r="AM75" i="1" a="1"/>
  <c r="AM75" i="1" s="1"/>
  <c r="AM76" i="1" a="1"/>
  <c r="AM76" i="1" s="1"/>
  <c r="AM77" i="1" a="1"/>
  <c r="AM77" i="1" s="1"/>
  <c r="AM78" i="1" a="1"/>
  <c r="AM78" i="1" s="1"/>
  <c r="AM79" i="1" a="1"/>
  <c r="AM79" i="1" s="1"/>
  <c r="AM80" i="1" a="1"/>
  <c r="AM80" i="1" s="1"/>
  <c r="AM81" i="1" a="1"/>
  <c r="AM81" i="1" s="1"/>
  <c r="AM82" i="1" a="1"/>
  <c r="AM82" i="1" s="1"/>
  <c r="AM83" i="1" a="1"/>
  <c r="AM83" i="1" s="1"/>
  <c r="AM84" i="1" a="1"/>
  <c r="AM84" i="1" s="1"/>
  <c r="AM85" i="1" a="1"/>
  <c r="AM85" i="1" s="1"/>
  <c r="AM86" i="1" a="1"/>
  <c r="AM86" i="1" s="1"/>
  <c r="AM87" i="1" a="1"/>
  <c r="AM87" i="1" s="1"/>
  <c r="AM88" i="1" a="1"/>
  <c r="AM88" i="1" s="1"/>
  <c r="AM89" i="1" a="1"/>
  <c r="AM89" i="1" s="1"/>
  <c r="AM90" i="1" a="1"/>
  <c r="AM90" i="1" s="1"/>
  <c r="AM91" i="1" a="1"/>
  <c r="AM91" i="1" s="1"/>
  <c r="AM92" i="1" a="1"/>
  <c r="AM92" i="1"/>
  <c r="AM93" i="1" a="1"/>
  <c r="AM93" i="1" s="1"/>
  <c r="AM94" i="1" a="1"/>
  <c r="AM94" i="1" s="1"/>
  <c r="AM95" i="1" a="1"/>
  <c r="AM95" i="1" s="1"/>
  <c r="AM96" i="1" a="1"/>
  <c r="AM96" i="1" s="1"/>
  <c r="AM97" i="1" a="1"/>
  <c r="AM97" i="1" s="1"/>
  <c r="AM98" i="1" a="1"/>
  <c r="AM98" i="1" s="1"/>
  <c r="AM99" i="1" a="1"/>
  <c r="AM99" i="1" s="1"/>
  <c r="AM100" i="1" a="1"/>
  <c r="AM100" i="1" s="1"/>
  <c r="AM101" i="1" a="1"/>
  <c r="AM101" i="1" s="1"/>
  <c r="AM102" i="1" a="1"/>
  <c r="AM102" i="1" s="1"/>
  <c r="AM103" i="1" a="1"/>
  <c r="AM103" i="1" s="1"/>
  <c r="AM104" i="1" a="1"/>
  <c r="AM104" i="1" s="1"/>
  <c r="AM105" i="1" a="1"/>
  <c r="AM105" i="1" s="1"/>
  <c r="AM106" i="1" a="1"/>
  <c r="AM106" i="1" s="1"/>
  <c r="AM107" i="1" a="1"/>
  <c r="AM107" i="1" s="1"/>
  <c r="AM108" i="1" a="1"/>
  <c r="AM108" i="1" s="1"/>
  <c r="AM109" i="1" a="1"/>
  <c r="AM109" i="1" s="1"/>
  <c r="AM110" i="1" a="1"/>
  <c r="AM110" i="1"/>
  <c r="AM111" i="1" a="1"/>
  <c r="AM111" i="1" s="1"/>
  <c r="AM112" i="1" a="1"/>
  <c r="AM112" i="1" s="1"/>
  <c r="AM113" i="1" a="1"/>
  <c r="AM113" i="1" s="1"/>
  <c r="AM114" i="1" a="1"/>
  <c r="AM114" i="1" s="1"/>
  <c r="AM115" i="1" a="1"/>
  <c r="AM115" i="1"/>
  <c r="AM116" i="1" a="1"/>
  <c r="AM116" i="1"/>
  <c r="AM117" i="1" a="1"/>
  <c r="AM117" i="1" s="1"/>
  <c r="AM118" i="1" a="1"/>
  <c r="AM118" i="1" s="1"/>
  <c r="AM119" i="1" a="1"/>
  <c r="AM119" i="1" s="1"/>
  <c r="AM120" i="1" a="1"/>
  <c r="AM120" i="1" s="1"/>
  <c r="AM121" i="1" a="1"/>
  <c r="AM121" i="1" s="1"/>
  <c r="AM122" i="1" a="1"/>
  <c r="AM122" i="1"/>
  <c r="AM123" i="1" a="1"/>
  <c r="AM123" i="1" s="1"/>
  <c r="AM124" i="1" a="1"/>
  <c r="AM124" i="1" s="1"/>
  <c r="AM125" i="1" a="1"/>
  <c r="AM125" i="1" s="1"/>
  <c r="AM126" i="1" a="1"/>
  <c r="AM126" i="1" s="1"/>
  <c r="AM127" i="1" a="1"/>
  <c r="AM127" i="1"/>
  <c r="AM128" i="1" a="1"/>
  <c r="AM128" i="1"/>
  <c r="AM129" i="1" a="1"/>
  <c r="AM129" i="1" s="1"/>
  <c r="AM130" i="1" a="1"/>
  <c r="AM130" i="1" s="1"/>
  <c r="AM131" i="1" a="1"/>
  <c r="AM131" i="1" s="1"/>
  <c r="AM132" i="1" a="1"/>
  <c r="AM132" i="1" s="1"/>
  <c r="AM133" i="1" a="1"/>
  <c r="AM133" i="1"/>
  <c r="AM134" i="1" a="1"/>
  <c r="AM134" i="1"/>
  <c r="AM135" i="1" a="1"/>
  <c r="AM135" i="1" s="1"/>
  <c r="AM136" i="1" a="1"/>
  <c r="AM136" i="1" s="1"/>
  <c r="AM137" i="1" a="1"/>
  <c r="AM137" i="1" s="1"/>
  <c r="AM138" i="1" a="1"/>
  <c r="AM138" i="1" s="1"/>
  <c r="AM139" i="1" a="1"/>
  <c r="AM139" i="1" s="1"/>
  <c r="AM140" i="1" a="1"/>
  <c r="AM140" i="1" s="1"/>
  <c r="AM141" i="1" a="1"/>
  <c r="AM141" i="1" s="1"/>
  <c r="AM142" i="1" a="1"/>
  <c r="AM142" i="1" s="1"/>
  <c r="AM143" i="1" a="1"/>
  <c r="AM143" i="1" s="1"/>
  <c r="AM144" i="1" a="1"/>
  <c r="AM144" i="1" s="1"/>
  <c r="AM145" i="1" a="1"/>
  <c r="AM145" i="1"/>
  <c r="AM146" i="1" a="1"/>
  <c r="AM146" i="1"/>
  <c r="AM147" i="1" a="1"/>
  <c r="AM147" i="1" s="1"/>
  <c r="AM148" i="1" a="1"/>
  <c r="AM148" i="1" s="1"/>
  <c r="AM149" i="1" a="1"/>
  <c r="AM149" i="1" s="1"/>
  <c r="AM150" i="1" a="1"/>
  <c r="AM150" i="1" s="1"/>
  <c r="AM151" i="1" a="1"/>
  <c r="AM151" i="1"/>
  <c r="AM152" i="1" a="1"/>
  <c r="AM152" i="1"/>
  <c r="AM153" i="1" a="1"/>
  <c r="AM153" i="1" s="1"/>
  <c r="AM154" i="1" a="1"/>
  <c r="AM154" i="1" s="1"/>
  <c r="AM155" i="1" a="1"/>
  <c r="AM155" i="1" s="1"/>
  <c r="AM156" i="1" a="1"/>
  <c r="AM156" i="1" s="1"/>
  <c r="AM157" i="1" a="1"/>
  <c r="AM157" i="1" s="1"/>
  <c r="AM158" i="1" a="1"/>
  <c r="AM158" i="1" s="1"/>
  <c r="AM159" i="1" a="1"/>
  <c r="AM159" i="1" s="1"/>
  <c r="AM160" i="1" a="1"/>
  <c r="AM160" i="1" s="1"/>
  <c r="AK10" i="1"/>
  <c r="AV10" i="1" s="1"/>
  <c r="T41" i="1" s="1"/>
  <c r="AK11" i="1"/>
  <c r="AV11" i="1" s="1"/>
  <c r="AK12" i="1"/>
  <c r="AV12" i="1" s="1"/>
  <c r="AY12" i="1" s="1"/>
  <c r="AK13" i="1"/>
  <c r="AV13" i="1" s="1"/>
  <c r="S43" i="1" s="1"/>
  <c r="AK14" i="1"/>
  <c r="AV14" i="1" s="1"/>
  <c r="AK15" i="1"/>
  <c r="AV15" i="1" s="1"/>
  <c r="S42" i="1" s="1"/>
  <c r="AK16" i="1"/>
  <c r="AV16" i="1" s="1"/>
  <c r="AK17" i="1"/>
  <c r="AV17" i="1" s="1"/>
  <c r="R43" i="1" s="1"/>
  <c r="AK18" i="1"/>
  <c r="AV18" i="1" s="1"/>
  <c r="AK19" i="1"/>
  <c r="AV19" i="1" s="1"/>
  <c r="AK20" i="1"/>
  <c r="AV20" i="1" s="1"/>
  <c r="AK21" i="1"/>
  <c r="AV21" i="1" s="1"/>
  <c r="T42" i="1" s="1"/>
  <c r="AK22" i="1"/>
  <c r="AV22" i="1" s="1"/>
  <c r="T44" i="1" s="1"/>
  <c r="AK23" i="1"/>
  <c r="AV23" i="1" s="1"/>
  <c r="AK24" i="1"/>
  <c r="AV24" i="1" s="1"/>
  <c r="AK25" i="1"/>
  <c r="AV25" i="1" s="1"/>
  <c r="S44" i="1" s="1"/>
  <c r="AK26" i="1"/>
  <c r="AV26" i="1" s="1"/>
  <c r="AK27" i="1"/>
  <c r="AV27" i="1" s="1"/>
  <c r="R44" i="1" s="1"/>
  <c r="AK28" i="1"/>
  <c r="AV28" i="1" s="1"/>
  <c r="AK29" i="1"/>
  <c r="AV29" i="1" s="1"/>
  <c r="AK30" i="1"/>
  <c r="AV30" i="1" s="1"/>
  <c r="AK31" i="1"/>
  <c r="AV31" i="1" s="1"/>
  <c r="AK32" i="1"/>
  <c r="AV32" i="1" s="1"/>
  <c r="AK33" i="1"/>
  <c r="AV33" i="1" s="1"/>
  <c r="AY33" i="1" s="1"/>
  <c r="AK34" i="1"/>
  <c r="AV34" i="1" s="1"/>
  <c r="AK35" i="1"/>
  <c r="AV35" i="1" s="1"/>
  <c r="AY35" i="1" s="1"/>
  <c r="AK36" i="1"/>
  <c r="AV36" i="1" s="1"/>
  <c r="AY36" i="1" s="1"/>
  <c r="AK37" i="1"/>
  <c r="AV37" i="1" s="1"/>
  <c r="AK38" i="1"/>
  <c r="AV38" i="1" s="1"/>
  <c r="AK39" i="1"/>
  <c r="AV39" i="1" s="1"/>
  <c r="AK40" i="1"/>
  <c r="AV40" i="1" s="1"/>
  <c r="AK41" i="1"/>
  <c r="AV41" i="1" s="1"/>
  <c r="AK42" i="1"/>
  <c r="AV42" i="1" s="1"/>
  <c r="AK43" i="1"/>
  <c r="AV43" i="1" s="1"/>
  <c r="AK44" i="1"/>
  <c r="AV44" i="1" s="1"/>
  <c r="AK45" i="1"/>
  <c r="AV45" i="1" s="1"/>
  <c r="AY45" i="1" s="1"/>
  <c r="AK46" i="1"/>
  <c r="AV46" i="1" s="1"/>
  <c r="AK47" i="1"/>
  <c r="AV47" i="1" s="1"/>
  <c r="AK48" i="1"/>
  <c r="AV48" i="1" s="1"/>
  <c r="AK49" i="1"/>
  <c r="AV49" i="1" s="1"/>
  <c r="AK50" i="1"/>
  <c r="AV50" i="1" s="1"/>
  <c r="AK51" i="1"/>
  <c r="AV51" i="1" s="1"/>
  <c r="AK52" i="1"/>
  <c r="AV52" i="1" s="1"/>
  <c r="AK53" i="1"/>
  <c r="AV53" i="1" s="1"/>
  <c r="AK54" i="1"/>
  <c r="AV54" i="1" s="1"/>
  <c r="AK55" i="1"/>
  <c r="AV55" i="1" s="1"/>
  <c r="AK56" i="1"/>
  <c r="AV56" i="1" s="1"/>
  <c r="AK57" i="1"/>
  <c r="AV57" i="1" s="1"/>
  <c r="AY57" i="1" s="1"/>
  <c r="AK58" i="1"/>
  <c r="AV58" i="1" s="1"/>
  <c r="AK59" i="1"/>
  <c r="AV59" i="1" s="1"/>
  <c r="AK60" i="1"/>
  <c r="AV60" i="1" s="1"/>
  <c r="AK61" i="1"/>
  <c r="AV61" i="1" s="1"/>
  <c r="AY61" i="1" s="1"/>
  <c r="AK62" i="1"/>
  <c r="AV62" i="1" s="1"/>
  <c r="AK63" i="1"/>
  <c r="AV63" i="1" s="1"/>
  <c r="AK64" i="1"/>
  <c r="AV64" i="1" s="1"/>
  <c r="AK65" i="1"/>
  <c r="AV65" i="1" s="1"/>
  <c r="AK66" i="1"/>
  <c r="AV66" i="1" s="1"/>
  <c r="AK67" i="1"/>
  <c r="AV67" i="1" s="1"/>
  <c r="AK68" i="1"/>
  <c r="AV68" i="1" s="1"/>
  <c r="AK69" i="1"/>
  <c r="AV69" i="1" s="1"/>
  <c r="AY69" i="1" s="1"/>
  <c r="AK70" i="1"/>
  <c r="AV70" i="1" s="1"/>
  <c r="AK71" i="1"/>
  <c r="AV71" i="1" s="1"/>
  <c r="AY71" i="1" s="1"/>
  <c r="AK72" i="1"/>
  <c r="AV72" i="1" s="1"/>
  <c r="AY72" i="1" s="1"/>
  <c r="AK73" i="1"/>
  <c r="AV73" i="1" s="1"/>
  <c r="AY73" i="1" s="1"/>
  <c r="AK74" i="1"/>
  <c r="AV74" i="1" s="1"/>
  <c r="AK75" i="1"/>
  <c r="AV75" i="1" s="1"/>
  <c r="AK76" i="1"/>
  <c r="AV76" i="1" s="1"/>
  <c r="AK77" i="1"/>
  <c r="AV77" i="1" s="1"/>
  <c r="AK78" i="1"/>
  <c r="AV78" i="1" s="1"/>
  <c r="AK79" i="1"/>
  <c r="AV79" i="1" s="1"/>
  <c r="AK80" i="1"/>
  <c r="AV80" i="1" s="1"/>
  <c r="AK81" i="1"/>
  <c r="AV81" i="1" s="1"/>
  <c r="AY81" i="1" s="1"/>
  <c r="AK82" i="1"/>
  <c r="AV82" i="1" s="1"/>
  <c r="AK83" i="1"/>
  <c r="AV83" i="1" s="1"/>
  <c r="AY83" i="1" s="1"/>
  <c r="AK84" i="1"/>
  <c r="AV84" i="1" s="1"/>
  <c r="AY84" i="1" s="1"/>
  <c r="AK85" i="1"/>
  <c r="AV85" i="1" s="1"/>
  <c r="AY85" i="1" s="1"/>
  <c r="AK86" i="1"/>
  <c r="AV86" i="1" s="1"/>
  <c r="AK87" i="1"/>
  <c r="AV87" i="1" s="1"/>
  <c r="AK88" i="1"/>
  <c r="AV88" i="1" s="1"/>
  <c r="AK89" i="1"/>
  <c r="AV89" i="1" s="1"/>
  <c r="AK90" i="1"/>
  <c r="AV90" i="1" s="1"/>
  <c r="AK91" i="1"/>
  <c r="AV91" i="1" s="1"/>
  <c r="AK92" i="1"/>
  <c r="AV92" i="1" s="1"/>
  <c r="AK93" i="1"/>
  <c r="AV93" i="1" s="1"/>
  <c r="AY93" i="1" s="1"/>
  <c r="AK94" i="1"/>
  <c r="AV94" i="1" s="1"/>
  <c r="AK95" i="1"/>
  <c r="AV95" i="1" s="1"/>
  <c r="AY95" i="1" s="1"/>
  <c r="AK96" i="1"/>
  <c r="AV96" i="1" s="1"/>
  <c r="AK97" i="1"/>
  <c r="AV97" i="1" s="1"/>
  <c r="AK98" i="1"/>
  <c r="AV98" i="1" s="1"/>
  <c r="AK99" i="1"/>
  <c r="AV99" i="1" s="1"/>
  <c r="AK100" i="1"/>
  <c r="AV100" i="1" s="1"/>
  <c r="AK101" i="1"/>
  <c r="AV101" i="1" s="1"/>
  <c r="AK102" i="1"/>
  <c r="AV102" i="1" s="1"/>
  <c r="AK103" i="1"/>
  <c r="AV103" i="1" s="1"/>
  <c r="AK104" i="1"/>
  <c r="AV104" i="1" s="1"/>
  <c r="AK105" i="1"/>
  <c r="AV105" i="1" s="1"/>
  <c r="AY105" i="1" s="1"/>
  <c r="AK106" i="1"/>
  <c r="AV106" i="1" s="1"/>
  <c r="AK107" i="1"/>
  <c r="AV107" i="1" s="1"/>
  <c r="AY107" i="1" s="1"/>
  <c r="AK108" i="1"/>
  <c r="AV108" i="1" s="1"/>
  <c r="AY108" i="1" s="1"/>
  <c r="AK109" i="1"/>
  <c r="AV109" i="1" s="1"/>
  <c r="AK110" i="1"/>
  <c r="AV110" i="1" s="1"/>
  <c r="AK111" i="1"/>
  <c r="AV111" i="1" s="1"/>
  <c r="AK112" i="1"/>
  <c r="AV112" i="1" s="1"/>
  <c r="AK113" i="1"/>
  <c r="AV113" i="1" s="1"/>
  <c r="AK114" i="1"/>
  <c r="AV114" i="1" s="1"/>
  <c r="AK115" i="1"/>
  <c r="AV115" i="1" s="1"/>
  <c r="AK116" i="1"/>
  <c r="AV116" i="1" s="1"/>
  <c r="AK117" i="1"/>
  <c r="AV117" i="1" s="1"/>
  <c r="AY117" i="1" s="1"/>
  <c r="AK118" i="1"/>
  <c r="AV118" i="1" s="1"/>
  <c r="AK119" i="1"/>
  <c r="AV119" i="1" s="1"/>
  <c r="AY119" i="1" s="1"/>
  <c r="AK120" i="1"/>
  <c r="AV120" i="1" s="1"/>
  <c r="AY120" i="1" s="1"/>
  <c r="AK121" i="1"/>
  <c r="AV121" i="1" s="1"/>
  <c r="AK122" i="1"/>
  <c r="AV122" i="1" s="1"/>
  <c r="AK123" i="1"/>
  <c r="AV123" i="1" s="1"/>
  <c r="AK124" i="1"/>
  <c r="AV124" i="1" s="1"/>
  <c r="AK125" i="1"/>
  <c r="AV125" i="1" s="1"/>
  <c r="AK126" i="1"/>
  <c r="AV126" i="1" s="1"/>
  <c r="AK127" i="1"/>
  <c r="AV127" i="1" s="1"/>
  <c r="AK128" i="1"/>
  <c r="AV128" i="1" s="1"/>
  <c r="AK129" i="1"/>
  <c r="AV129" i="1" s="1"/>
  <c r="AY129" i="1" s="1"/>
  <c r="AK130" i="1"/>
  <c r="AV130" i="1" s="1"/>
  <c r="AK131" i="1"/>
  <c r="AV131" i="1" s="1"/>
  <c r="AK132" i="1"/>
  <c r="AV132" i="1" s="1"/>
  <c r="AK133" i="1"/>
  <c r="AV133" i="1" s="1"/>
  <c r="AK134" i="1"/>
  <c r="AV134" i="1" s="1"/>
  <c r="AK135" i="1"/>
  <c r="AV135" i="1" s="1"/>
  <c r="AK136" i="1"/>
  <c r="AV136" i="1" s="1"/>
  <c r="AK137" i="1"/>
  <c r="AV137" i="1" s="1"/>
  <c r="AK138" i="1"/>
  <c r="AV138" i="1" s="1"/>
  <c r="AK139" i="1"/>
  <c r="AV139" i="1" s="1"/>
  <c r="AK140" i="1"/>
  <c r="AV140" i="1" s="1"/>
  <c r="AK141" i="1"/>
  <c r="AV141" i="1" s="1"/>
  <c r="AY141" i="1" s="1"/>
  <c r="AK142" i="1"/>
  <c r="AV142" i="1" s="1"/>
  <c r="AK143" i="1"/>
  <c r="AV143" i="1" s="1"/>
  <c r="AK144" i="1"/>
  <c r="AV144" i="1" s="1"/>
  <c r="AK145" i="1"/>
  <c r="AV145" i="1" s="1"/>
  <c r="AK146" i="1"/>
  <c r="AV146" i="1" s="1"/>
  <c r="AK147" i="1"/>
  <c r="AV147" i="1" s="1"/>
  <c r="AK148" i="1"/>
  <c r="AV148" i="1" s="1"/>
  <c r="AK149" i="1"/>
  <c r="AV149" i="1" s="1"/>
  <c r="AK150" i="1"/>
  <c r="AV150" i="1" s="1"/>
  <c r="AK151" i="1"/>
  <c r="AV151" i="1" s="1"/>
  <c r="AK152" i="1"/>
  <c r="AV152" i="1" s="1"/>
  <c r="AK153" i="1"/>
  <c r="AV153" i="1" s="1"/>
  <c r="AY153" i="1" s="1"/>
  <c r="AK154" i="1"/>
  <c r="AV154" i="1" s="1"/>
  <c r="AK155" i="1"/>
  <c r="AV155" i="1" s="1"/>
  <c r="AY155" i="1" s="1"/>
  <c r="AK156" i="1"/>
  <c r="AV156" i="1" s="1"/>
  <c r="AY156" i="1" s="1"/>
  <c r="AK157" i="1"/>
  <c r="AV157" i="1" s="1"/>
  <c r="AY157" i="1" s="1"/>
  <c r="AK158" i="1"/>
  <c r="AV158" i="1" s="1"/>
  <c r="AK159" i="1"/>
  <c r="AV159" i="1" s="1"/>
  <c r="AK160" i="1"/>
  <c r="AV160" i="1" s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N52" i="1" s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N100" i="1" s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N148" i="1" s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E10" i="1"/>
  <c r="AE11" i="1"/>
  <c r="AE12" i="1"/>
  <c r="AE13" i="1"/>
  <c r="AN13" i="1" s="1"/>
  <c r="AE14" i="1"/>
  <c r="AE15" i="1"/>
  <c r="AE16" i="1"/>
  <c r="AE17" i="1"/>
  <c r="AN17" i="1" s="1"/>
  <c r="AE18" i="1"/>
  <c r="AE19" i="1"/>
  <c r="AE20" i="1"/>
  <c r="AE21" i="1"/>
  <c r="AE22" i="1"/>
  <c r="AE23" i="1"/>
  <c r="AE24" i="1"/>
  <c r="AE25" i="1"/>
  <c r="AN25" i="1" s="1"/>
  <c r="AE26" i="1"/>
  <c r="AE27" i="1"/>
  <c r="AN27" i="1" s="1"/>
  <c r="AE28" i="1"/>
  <c r="AN28" i="1" s="1"/>
  <c r="AE29" i="1"/>
  <c r="AE30" i="1"/>
  <c r="AE31" i="1"/>
  <c r="AE32" i="1"/>
  <c r="AE33" i="1"/>
  <c r="AE34" i="1"/>
  <c r="AN34" i="1" s="1"/>
  <c r="AE35" i="1"/>
  <c r="AN35" i="1" s="1"/>
  <c r="AE36" i="1"/>
  <c r="AN36" i="1" s="1"/>
  <c r="AE37" i="1"/>
  <c r="AE38" i="1"/>
  <c r="AN38" i="1" s="1"/>
  <c r="AE39" i="1"/>
  <c r="AN39" i="1" s="1"/>
  <c r="AE40" i="1"/>
  <c r="AN40" i="1" s="1"/>
  <c r="AE41" i="1"/>
  <c r="AN41" i="1" s="1"/>
  <c r="AE42" i="1"/>
  <c r="AN42" i="1" s="1"/>
  <c r="AE43" i="1"/>
  <c r="AE44" i="1"/>
  <c r="AE45" i="1"/>
  <c r="AE46" i="1"/>
  <c r="AN46" i="1" s="1"/>
  <c r="AE47" i="1"/>
  <c r="AN47" i="1" s="1"/>
  <c r="AE48" i="1"/>
  <c r="AN48" i="1" s="1"/>
  <c r="AE49" i="1"/>
  <c r="AN49" i="1" s="1"/>
  <c r="AE50" i="1"/>
  <c r="AN50" i="1" s="1"/>
  <c r="AE51" i="1"/>
  <c r="AN51" i="1" s="1"/>
  <c r="AE52" i="1"/>
  <c r="AE53" i="1"/>
  <c r="AN53" i="1" s="1"/>
  <c r="AE54" i="1"/>
  <c r="AN54" i="1" s="1"/>
  <c r="AE55" i="1"/>
  <c r="AE56" i="1"/>
  <c r="AE57" i="1"/>
  <c r="AE58" i="1"/>
  <c r="AN58" i="1" s="1"/>
  <c r="AE59" i="1"/>
  <c r="AN59" i="1" s="1"/>
  <c r="AE60" i="1"/>
  <c r="AN60" i="1" s="1"/>
  <c r="AE61" i="1"/>
  <c r="AN61" i="1" s="1"/>
  <c r="AE62" i="1"/>
  <c r="AN62" i="1" s="1"/>
  <c r="AE63" i="1"/>
  <c r="AN63" i="1" s="1"/>
  <c r="AE64" i="1"/>
  <c r="AN64" i="1" s="1"/>
  <c r="AE65" i="1"/>
  <c r="AN65" i="1" s="1"/>
  <c r="AE66" i="1"/>
  <c r="AN66" i="1" s="1"/>
  <c r="AE67" i="1"/>
  <c r="AE68" i="1"/>
  <c r="AE69" i="1"/>
  <c r="AE70" i="1"/>
  <c r="AE71" i="1"/>
  <c r="AN71" i="1" s="1"/>
  <c r="AE72" i="1"/>
  <c r="AN72" i="1" s="1"/>
  <c r="AE73" i="1"/>
  <c r="AN73" i="1" s="1"/>
  <c r="AE74" i="1"/>
  <c r="AN74" i="1" s="1"/>
  <c r="AE75" i="1"/>
  <c r="AN75" i="1" s="1"/>
  <c r="AE76" i="1"/>
  <c r="AN76" i="1" s="1"/>
  <c r="AE77" i="1"/>
  <c r="AN77" i="1" s="1"/>
  <c r="AE78" i="1"/>
  <c r="AN78" i="1" s="1"/>
  <c r="AE79" i="1"/>
  <c r="AE80" i="1"/>
  <c r="AE81" i="1"/>
  <c r="AE82" i="1"/>
  <c r="AN82" i="1" s="1"/>
  <c r="AE83" i="1"/>
  <c r="AN83" i="1" s="1"/>
  <c r="AE84" i="1"/>
  <c r="AN84" i="1" s="1"/>
  <c r="AE85" i="1"/>
  <c r="AE86" i="1"/>
  <c r="AN86" i="1" s="1"/>
  <c r="AE87" i="1"/>
  <c r="AN87" i="1" s="1"/>
  <c r="AE88" i="1"/>
  <c r="AN88" i="1" s="1"/>
  <c r="AE89" i="1"/>
  <c r="AN89" i="1" s="1"/>
  <c r="AE90" i="1"/>
  <c r="AN90" i="1" s="1"/>
  <c r="AE91" i="1"/>
  <c r="AE92" i="1"/>
  <c r="AE93" i="1"/>
  <c r="AE94" i="1"/>
  <c r="AN94" i="1" s="1"/>
  <c r="AE95" i="1"/>
  <c r="AN95" i="1" s="1"/>
  <c r="AE96" i="1"/>
  <c r="AN96" i="1" s="1"/>
  <c r="AE97" i="1"/>
  <c r="AN97" i="1" s="1"/>
  <c r="AE98" i="1"/>
  <c r="AN98" i="1" s="1"/>
  <c r="AE99" i="1"/>
  <c r="AN99" i="1" s="1"/>
  <c r="AE100" i="1"/>
  <c r="AE101" i="1"/>
  <c r="AN101" i="1" s="1"/>
  <c r="AE102" i="1"/>
  <c r="AN102" i="1" s="1"/>
  <c r="AE103" i="1"/>
  <c r="AE104" i="1"/>
  <c r="AE105" i="1"/>
  <c r="AE106" i="1"/>
  <c r="AN106" i="1" s="1"/>
  <c r="AE107" i="1"/>
  <c r="AN107" i="1" s="1"/>
  <c r="AE108" i="1"/>
  <c r="AN108" i="1" s="1"/>
  <c r="AE109" i="1"/>
  <c r="AN109" i="1" s="1"/>
  <c r="AE110" i="1"/>
  <c r="AN110" i="1" s="1"/>
  <c r="AE111" i="1"/>
  <c r="AN111" i="1" s="1"/>
  <c r="AE112" i="1"/>
  <c r="AN112" i="1" s="1"/>
  <c r="AE113" i="1"/>
  <c r="AN113" i="1" s="1"/>
  <c r="AE114" i="1"/>
  <c r="AN114" i="1" s="1"/>
  <c r="AE115" i="1"/>
  <c r="AE116" i="1"/>
  <c r="AE117" i="1"/>
  <c r="AE118" i="1"/>
  <c r="AE119" i="1"/>
  <c r="AN119" i="1" s="1"/>
  <c r="AE120" i="1"/>
  <c r="AN120" i="1" s="1"/>
  <c r="AE121" i="1"/>
  <c r="AN121" i="1" s="1"/>
  <c r="AE122" i="1"/>
  <c r="AN122" i="1" s="1"/>
  <c r="AE123" i="1"/>
  <c r="AN123" i="1" s="1"/>
  <c r="AE124" i="1"/>
  <c r="AN124" i="1" s="1"/>
  <c r="AE125" i="1"/>
  <c r="AN125" i="1" s="1"/>
  <c r="AE126" i="1"/>
  <c r="AN126" i="1" s="1"/>
  <c r="AE127" i="1"/>
  <c r="AE128" i="1"/>
  <c r="AE129" i="1"/>
  <c r="AE130" i="1"/>
  <c r="AN130" i="1" s="1"/>
  <c r="AE131" i="1"/>
  <c r="AN131" i="1" s="1"/>
  <c r="AE132" i="1"/>
  <c r="AN132" i="1" s="1"/>
  <c r="AE133" i="1"/>
  <c r="AE134" i="1"/>
  <c r="AN134" i="1" s="1"/>
  <c r="AE135" i="1"/>
  <c r="AN135" i="1" s="1"/>
  <c r="AE136" i="1"/>
  <c r="AN136" i="1" s="1"/>
  <c r="AE137" i="1"/>
  <c r="AN137" i="1" s="1"/>
  <c r="AE138" i="1"/>
  <c r="AN138" i="1" s="1"/>
  <c r="AE139" i="1"/>
  <c r="AE140" i="1"/>
  <c r="AE141" i="1"/>
  <c r="AE142" i="1"/>
  <c r="AN142" i="1" s="1"/>
  <c r="AE143" i="1"/>
  <c r="AN143" i="1" s="1"/>
  <c r="AE144" i="1"/>
  <c r="AN144" i="1" s="1"/>
  <c r="AE145" i="1"/>
  <c r="AN145" i="1" s="1"/>
  <c r="AE146" i="1"/>
  <c r="AN146" i="1" s="1"/>
  <c r="AE147" i="1"/>
  <c r="AN147" i="1" s="1"/>
  <c r="AE148" i="1"/>
  <c r="AE149" i="1"/>
  <c r="AN149" i="1" s="1"/>
  <c r="AE150" i="1"/>
  <c r="AN150" i="1" s="1"/>
  <c r="AE151" i="1"/>
  <c r="AE152" i="1"/>
  <c r="AE153" i="1"/>
  <c r="AE154" i="1"/>
  <c r="AN154" i="1" s="1"/>
  <c r="AE155" i="1"/>
  <c r="AN155" i="1" s="1"/>
  <c r="AE156" i="1"/>
  <c r="AN156" i="1" s="1"/>
  <c r="AE157" i="1"/>
  <c r="AN157" i="1" s="1"/>
  <c r="AE158" i="1"/>
  <c r="AN158" i="1" s="1"/>
  <c r="AE159" i="1"/>
  <c r="AN159" i="1" s="1"/>
  <c r="AE160" i="1"/>
  <c r="AN160" i="1" s="1"/>
  <c r="AU9" i="1"/>
  <c r="AM9" i="1" a="1"/>
  <c r="AM9" i="1" s="1"/>
  <c r="AK9" i="1"/>
  <c r="AV9" i="1" s="1"/>
  <c r="AJ9" i="1"/>
  <c r="AI9" i="1"/>
  <c r="AH9" i="1"/>
  <c r="AF9" i="1"/>
  <c r="AE9" i="1"/>
  <c r="AG10" i="1"/>
  <c r="AG11" i="1"/>
  <c r="AG12" i="1"/>
  <c r="AG13" i="1"/>
  <c r="AG9" i="1"/>
  <c r="H13" i="2"/>
  <c r="H12" i="2"/>
  <c r="H11" i="2"/>
  <c r="H10" i="2"/>
  <c r="H9" i="2"/>
  <c r="H8" i="2"/>
  <c r="H7" i="2"/>
  <c r="H6" i="2"/>
  <c r="H5" i="2"/>
  <c r="H4" i="2"/>
  <c r="R41" i="1" l="1"/>
  <c r="S40" i="1"/>
  <c r="S41" i="1"/>
  <c r="R40" i="1"/>
  <c r="T43" i="1"/>
  <c r="R42" i="1"/>
  <c r="T40" i="1"/>
  <c r="AY21" i="1"/>
  <c r="AY13" i="1"/>
  <c r="AN26" i="1"/>
  <c r="AN18" i="1"/>
  <c r="AN15" i="1"/>
  <c r="AN29" i="1"/>
  <c r="AN23" i="1"/>
  <c r="AN22" i="1"/>
  <c r="AQ22" i="1" s="1"/>
  <c r="AN30" i="1"/>
  <c r="AQ30" i="1" s="1"/>
  <c r="AN14" i="1"/>
  <c r="AQ14" i="1" s="1"/>
  <c r="AY23" i="1"/>
  <c r="AY14" i="1"/>
  <c r="AN24" i="1"/>
  <c r="AO24" i="1" s="1"/>
  <c r="AR24" i="1" s="1"/>
  <c r="AN16" i="1"/>
  <c r="AO16" i="1" s="1"/>
  <c r="AR16" i="1" s="1"/>
  <c r="AY26" i="1"/>
  <c r="AN9" i="1"/>
  <c r="AO9" i="1" s="1"/>
  <c r="AO155" i="1"/>
  <c r="AR155" i="1" s="1"/>
  <c r="AO83" i="1"/>
  <c r="AR83" i="1" s="1"/>
  <c r="AO47" i="1"/>
  <c r="AR47" i="1" s="1"/>
  <c r="AZ47" i="1"/>
  <c r="AO35" i="1"/>
  <c r="AR35" i="1" s="1"/>
  <c r="AO23" i="1"/>
  <c r="AR23" i="1" s="1"/>
  <c r="AZ34" i="1"/>
  <c r="AO34" i="1"/>
  <c r="AR34" i="1" s="1"/>
  <c r="AO143" i="1"/>
  <c r="AR143" i="1" s="1"/>
  <c r="AO59" i="1"/>
  <c r="AR59" i="1" s="1"/>
  <c r="AO94" i="1"/>
  <c r="AR94" i="1" s="1"/>
  <c r="AZ94" i="1"/>
  <c r="AO148" i="1"/>
  <c r="AR148" i="1" s="1"/>
  <c r="AO131" i="1"/>
  <c r="AR131" i="1" s="1"/>
  <c r="AO71" i="1"/>
  <c r="AR71" i="1" s="1"/>
  <c r="AZ71" i="1"/>
  <c r="AO106" i="1"/>
  <c r="AR106" i="1" s="1"/>
  <c r="AO82" i="1"/>
  <c r="AR82" i="1" s="1"/>
  <c r="AO46" i="1"/>
  <c r="AR46" i="1" s="1"/>
  <c r="AZ46" i="1"/>
  <c r="AO100" i="1"/>
  <c r="AR100" i="1" s="1"/>
  <c r="AZ52" i="1"/>
  <c r="AO52" i="1"/>
  <c r="AR52" i="1" s="1"/>
  <c r="AY154" i="1"/>
  <c r="AY142" i="1"/>
  <c r="AY130" i="1"/>
  <c r="AY118" i="1"/>
  <c r="AY106" i="1"/>
  <c r="AY94" i="1"/>
  <c r="AY82" i="1"/>
  <c r="BA70" i="1"/>
  <c r="AY70" i="1"/>
  <c r="AY58" i="1"/>
  <c r="AY46" i="1"/>
  <c r="AY34" i="1"/>
  <c r="AY22" i="1"/>
  <c r="AZ119" i="1"/>
  <c r="AO119" i="1"/>
  <c r="AR119" i="1" s="1"/>
  <c r="AZ130" i="1"/>
  <c r="AO130" i="1"/>
  <c r="AR130" i="1" s="1"/>
  <c r="AZ58" i="1"/>
  <c r="AO58" i="1"/>
  <c r="AR58" i="1" s="1"/>
  <c r="AO95" i="1"/>
  <c r="AR95" i="1" s="1"/>
  <c r="AZ95" i="1"/>
  <c r="AO142" i="1"/>
  <c r="AR142" i="1" s="1"/>
  <c r="AO138" i="1"/>
  <c r="AR138" i="1" s="1"/>
  <c r="AQ126" i="1"/>
  <c r="AW126" i="1" s="1"/>
  <c r="AZ126" i="1"/>
  <c r="BA126" i="1" s="1"/>
  <c r="AO126" i="1"/>
  <c r="AR126" i="1" s="1"/>
  <c r="AZ102" i="1"/>
  <c r="AO102" i="1"/>
  <c r="AR102" i="1" s="1"/>
  <c r="AO90" i="1"/>
  <c r="AR90" i="1" s="1"/>
  <c r="AZ90" i="1"/>
  <c r="AQ78" i="1"/>
  <c r="AW78" i="1" s="1"/>
  <c r="AO78" i="1"/>
  <c r="AR78" i="1" s="1"/>
  <c r="AZ78" i="1"/>
  <c r="AO66" i="1"/>
  <c r="AR66" i="1" s="1"/>
  <c r="AO54" i="1"/>
  <c r="AR54" i="1" s="1"/>
  <c r="AZ54" i="1"/>
  <c r="BA54" i="1" s="1"/>
  <c r="AO42" i="1"/>
  <c r="AR42" i="1" s="1"/>
  <c r="AO18" i="1"/>
  <c r="AR18" i="1" s="1"/>
  <c r="AZ107" i="1"/>
  <c r="AO107" i="1"/>
  <c r="AR107" i="1" s="1"/>
  <c r="AZ154" i="1"/>
  <c r="AO154" i="1"/>
  <c r="AR154" i="1" s="1"/>
  <c r="AO150" i="1"/>
  <c r="AR150" i="1" s="1"/>
  <c r="AZ114" i="1"/>
  <c r="AO114" i="1"/>
  <c r="AR114" i="1" s="1"/>
  <c r="AO149" i="1"/>
  <c r="AR149" i="1" s="1"/>
  <c r="AZ137" i="1"/>
  <c r="AO137" i="1"/>
  <c r="AR137" i="1" s="1"/>
  <c r="AQ125" i="1"/>
  <c r="AO125" i="1"/>
  <c r="AR125" i="1" s="1"/>
  <c r="AO113" i="1"/>
  <c r="AR113" i="1" s="1"/>
  <c r="AO101" i="1"/>
  <c r="AR101" i="1" s="1"/>
  <c r="AZ89" i="1"/>
  <c r="AO89" i="1"/>
  <c r="AR89" i="1" s="1"/>
  <c r="AQ77" i="1"/>
  <c r="AW77" i="1" s="1"/>
  <c r="AZ77" i="1"/>
  <c r="AO77" i="1"/>
  <c r="AR77" i="1" s="1"/>
  <c r="AZ65" i="1"/>
  <c r="AO65" i="1"/>
  <c r="AR65" i="1" s="1"/>
  <c r="AQ53" i="1"/>
  <c r="AO53" i="1"/>
  <c r="AR53" i="1" s="1"/>
  <c r="AO41" i="1"/>
  <c r="AR41" i="1" s="1"/>
  <c r="AQ29" i="1"/>
  <c r="AO29" i="1"/>
  <c r="AR29" i="1" s="1"/>
  <c r="AO17" i="1"/>
  <c r="AR17" i="1" s="1"/>
  <c r="AQ160" i="1"/>
  <c r="AO160" i="1"/>
  <c r="AR160" i="1" s="1"/>
  <c r="AO88" i="1"/>
  <c r="AR88" i="1" s="1"/>
  <c r="AQ16" i="1"/>
  <c r="BA78" i="1"/>
  <c r="AQ76" i="1"/>
  <c r="AO76" i="1"/>
  <c r="AR76" i="1" s="1"/>
  <c r="AQ135" i="1"/>
  <c r="AW135" i="1" s="1"/>
  <c r="AZ135" i="1"/>
  <c r="AO135" i="1"/>
  <c r="AR135" i="1" s="1"/>
  <c r="AQ75" i="1"/>
  <c r="AO75" i="1"/>
  <c r="AR75" i="1" s="1"/>
  <c r="AQ15" i="1"/>
  <c r="AO15" i="1"/>
  <c r="AR15" i="1" s="1"/>
  <c r="BA77" i="1"/>
  <c r="BA65" i="1"/>
  <c r="AO136" i="1"/>
  <c r="AR136" i="1" s="1"/>
  <c r="AQ64" i="1"/>
  <c r="AW64" i="1" s="1"/>
  <c r="AZ64" i="1"/>
  <c r="AO64" i="1"/>
  <c r="AR64" i="1" s="1"/>
  <c r="AQ159" i="1"/>
  <c r="AZ159" i="1"/>
  <c r="AO159" i="1"/>
  <c r="AR159" i="1" s="1"/>
  <c r="BA159" i="1" s="1"/>
  <c r="AQ111" i="1"/>
  <c r="AW111" i="1" s="1"/>
  <c r="AO111" i="1"/>
  <c r="AR111" i="1" s="1"/>
  <c r="AQ63" i="1"/>
  <c r="AO63" i="1"/>
  <c r="AR63" i="1" s="1"/>
  <c r="AQ27" i="1"/>
  <c r="AO27" i="1"/>
  <c r="AR27" i="1" s="1"/>
  <c r="AO146" i="1"/>
  <c r="AR146" i="1" s="1"/>
  <c r="AO122" i="1"/>
  <c r="AR122" i="1" s="1"/>
  <c r="AO98" i="1"/>
  <c r="AR98" i="1" s="1"/>
  <c r="AZ86" i="1"/>
  <c r="AO86" i="1"/>
  <c r="AR86" i="1" s="1"/>
  <c r="AO74" i="1"/>
  <c r="AR74" i="1" s="1"/>
  <c r="AZ62" i="1"/>
  <c r="AO62" i="1"/>
  <c r="AR62" i="1" s="1"/>
  <c r="AO50" i="1"/>
  <c r="AR50" i="1" s="1"/>
  <c r="AO38" i="1"/>
  <c r="AR38" i="1" s="1"/>
  <c r="AO26" i="1"/>
  <c r="AR26" i="1" s="1"/>
  <c r="AQ124" i="1"/>
  <c r="AW124" i="1" s="1"/>
  <c r="AO124" i="1"/>
  <c r="AR124" i="1" s="1"/>
  <c r="AZ40" i="1"/>
  <c r="AO40" i="1"/>
  <c r="AR40" i="1" s="1"/>
  <c r="AQ147" i="1"/>
  <c r="AZ147" i="1"/>
  <c r="BA147" i="1" s="1"/>
  <c r="AO147" i="1"/>
  <c r="AR147" i="1" s="1"/>
  <c r="AQ99" i="1"/>
  <c r="AO99" i="1"/>
  <c r="AR99" i="1" s="1"/>
  <c r="AQ51" i="1"/>
  <c r="AW51" i="1" s="1"/>
  <c r="AZ51" i="1"/>
  <c r="AO51" i="1"/>
  <c r="AR51" i="1" s="1"/>
  <c r="AQ39" i="1"/>
  <c r="AW39" i="1" s="1"/>
  <c r="AZ39" i="1"/>
  <c r="AO39" i="1"/>
  <c r="AR39" i="1" s="1"/>
  <c r="AO158" i="1"/>
  <c r="AR158" i="1" s="1"/>
  <c r="AZ134" i="1"/>
  <c r="AO134" i="1"/>
  <c r="AR134" i="1" s="1"/>
  <c r="AO110" i="1"/>
  <c r="AR110" i="1" s="1"/>
  <c r="AO157" i="1"/>
  <c r="AR157" i="1" s="1"/>
  <c r="AO145" i="1"/>
  <c r="AR145" i="1" s="1"/>
  <c r="AZ121" i="1"/>
  <c r="AO121" i="1"/>
  <c r="AR121" i="1" s="1"/>
  <c r="AO109" i="1"/>
  <c r="AR109" i="1" s="1"/>
  <c r="AZ97" i="1"/>
  <c r="AO97" i="1"/>
  <c r="AR97" i="1" s="1"/>
  <c r="AO73" i="1"/>
  <c r="AR73" i="1" s="1"/>
  <c r="AO61" i="1"/>
  <c r="AR61" i="1" s="1"/>
  <c r="AO49" i="1"/>
  <c r="AR49" i="1" s="1"/>
  <c r="AO25" i="1"/>
  <c r="AR25" i="1" s="1"/>
  <c r="AO13" i="1"/>
  <c r="AR13" i="1" s="1"/>
  <c r="AQ112" i="1"/>
  <c r="AW112" i="1" s="1"/>
  <c r="AZ112" i="1"/>
  <c r="AO112" i="1"/>
  <c r="AR112" i="1" s="1"/>
  <c r="AQ28" i="1"/>
  <c r="AO28" i="1"/>
  <c r="AR28" i="1" s="1"/>
  <c r="AQ123" i="1"/>
  <c r="AO123" i="1"/>
  <c r="AR123" i="1" s="1"/>
  <c r="AQ87" i="1"/>
  <c r="AW87" i="1" s="1"/>
  <c r="AZ87" i="1"/>
  <c r="BA87" i="1" s="1"/>
  <c r="AO87" i="1"/>
  <c r="AR87" i="1" s="1"/>
  <c r="AZ156" i="1"/>
  <c r="AO156" i="1"/>
  <c r="AR156" i="1" s="1"/>
  <c r="AO144" i="1"/>
  <c r="AR144" i="1" s="1"/>
  <c r="AZ132" i="1"/>
  <c r="AO132" i="1"/>
  <c r="AR132" i="1" s="1"/>
  <c r="AZ120" i="1"/>
  <c r="AO120" i="1"/>
  <c r="AR120" i="1" s="1"/>
  <c r="AZ108" i="1"/>
  <c r="AO108" i="1"/>
  <c r="AR108" i="1" s="1"/>
  <c r="AZ96" i="1"/>
  <c r="AO96" i="1"/>
  <c r="AR96" i="1" s="1"/>
  <c r="AZ84" i="1"/>
  <c r="AO84" i="1"/>
  <c r="AR84" i="1" s="1"/>
  <c r="AO72" i="1"/>
  <c r="AR72" i="1" s="1"/>
  <c r="AZ60" i="1"/>
  <c r="AO60" i="1"/>
  <c r="AR60" i="1" s="1"/>
  <c r="AZ48" i="1"/>
  <c r="AO48" i="1"/>
  <c r="AR48" i="1" s="1"/>
  <c r="AZ36" i="1"/>
  <c r="AO36" i="1"/>
  <c r="AR36" i="1" s="1"/>
  <c r="AY151" i="1"/>
  <c r="AY139" i="1"/>
  <c r="AY127" i="1"/>
  <c r="AY115" i="1"/>
  <c r="AY103" i="1"/>
  <c r="AY91" i="1"/>
  <c r="AY79" i="1"/>
  <c r="AY67" i="1"/>
  <c r="AY55" i="1"/>
  <c r="AY43" i="1"/>
  <c r="AY31" i="1"/>
  <c r="AY19" i="1"/>
  <c r="AY132" i="1"/>
  <c r="AY60" i="1"/>
  <c r="AY150" i="1"/>
  <c r="AY138" i="1"/>
  <c r="AY126" i="1"/>
  <c r="AY114" i="1"/>
  <c r="AY102" i="1"/>
  <c r="AY90" i="1"/>
  <c r="AY78" i="1"/>
  <c r="AY66" i="1"/>
  <c r="AY54" i="1"/>
  <c r="AY42" i="1"/>
  <c r="AY30" i="1"/>
  <c r="AY18" i="1"/>
  <c r="AY131" i="1"/>
  <c r="AY59" i="1"/>
  <c r="AY149" i="1"/>
  <c r="AY137" i="1"/>
  <c r="AY125" i="1"/>
  <c r="AY113" i="1"/>
  <c r="AY101" i="1"/>
  <c r="AY89" i="1"/>
  <c r="AY77" i="1"/>
  <c r="AY65" i="1"/>
  <c r="AY53" i="1"/>
  <c r="AY41" i="1"/>
  <c r="AY29" i="1"/>
  <c r="AY17" i="1"/>
  <c r="AO85" i="1"/>
  <c r="AR85" i="1" s="1"/>
  <c r="AY160" i="1"/>
  <c r="AY148" i="1"/>
  <c r="AY136" i="1"/>
  <c r="AY124" i="1"/>
  <c r="AY112" i="1"/>
  <c r="AY100" i="1"/>
  <c r="AY88" i="1"/>
  <c r="AY76" i="1"/>
  <c r="AY64" i="1"/>
  <c r="AY52" i="1"/>
  <c r="AY40" i="1"/>
  <c r="AY28" i="1"/>
  <c r="AY16" i="1"/>
  <c r="BA107" i="1"/>
  <c r="AO118" i="1"/>
  <c r="AR118" i="1" s="1"/>
  <c r="AY159" i="1"/>
  <c r="AY147" i="1"/>
  <c r="AY135" i="1"/>
  <c r="AY123" i="1"/>
  <c r="AY111" i="1"/>
  <c r="AY99" i="1"/>
  <c r="AY87" i="1"/>
  <c r="AY75" i="1"/>
  <c r="AY63" i="1"/>
  <c r="AY51" i="1"/>
  <c r="AY39" i="1"/>
  <c r="AY27" i="1"/>
  <c r="AY15" i="1"/>
  <c r="BA120" i="1"/>
  <c r="AY145" i="1"/>
  <c r="AY121" i="1"/>
  <c r="AY97" i="1"/>
  <c r="AY49" i="1"/>
  <c r="AY25" i="1"/>
  <c r="AZ70" i="1"/>
  <c r="AY144" i="1"/>
  <c r="AY96" i="1"/>
  <c r="AY48" i="1"/>
  <c r="AY24" i="1"/>
  <c r="AY143" i="1"/>
  <c r="AY47" i="1"/>
  <c r="AO37" i="1"/>
  <c r="AR37" i="1" s="1"/>
  <c r="BA112" i="1"/>
  <c r="BA64" i="1"/>
  <c r="BA135" i="1"/>
  <c r="BA95" i="1"/>
  <c r="AZ133" i="1"/>
  <c r="BA133" i="1" s="1"/>
  <c r="AO133" i="1"/>
  <c r="AR133" i="1" s="1"/>
  <c r="AY152" i="1"/>
  <c r="AY140" i="1"/>
  <c r="AY128" i="1"/>
  <c r="AY116" i="1"/>
  <c r="AY104" i="1"/>
  <c r="AY92" i="1"/>
  <c r="AY80" i="1"/>
  <c r="AY68" i="1"/>
  <c r="AY56" i="1"/>
  <c r="AY44" i="1"/>
  <c r="AY32" i="1"/>
  <c r="AY20" i="1"/>
  <c r="AY133" i="1"/>
  <c r="AY109" i="1"/>
  <c r="AY37" i="1"/>
  <c r="AN11" i="1"/>
  <c r="AO11" i="1" s="1"/>
  <c r="AR11" i="1" s="1"/>
  <c r="AY10" i="1"/>
  <c r="AN12" i="1"/>
  <c r="AY11" i="1"/>
  <c r="AQ138" i="1"/>
  <c r="AQ90" i="1"/>
  <c r="AW90" i="1" s="1"/>
  <c r="AQ42" i="1"/>
  <c r="AW42" i="1" s="1"/>
  <c r="AQ137" i="1"/>
  <c r="AW137" i="1" s="1"/>
  <c r="AQ89" i="1"/>
  <c r="AW89" i="1" s="1"/>
  <c r="AQ41" i="1"/>
  <c r="AQ136" i="1"/>
  <c r="AW136" i="1" s="1"/>
  <c r="AQ88" i="1"/>
  <c r="AQ40" i="1"/>
  <c r="AW40" i="1" s="1"/>
  <c r="AQ150" i="1"/>
  <c r="AQ102" i="1"/>
  <c r="AW102" i="1" s="1"/>
  <c r="AQ54" i="1"/>
  <c r="AW54" i="1" s="1"/>
  <c r="AQ148" i="1"/>
  <c r="AW148" i="1" s="1"/>
  <c r="AQ100" i="1"/>
  <c r="AW100" i="1" s="1"/>
  <c r="AQ52" i="1"/>
  <c r="AW52" i="1" s="1"/>
  <c r="AQ149" i="1"/>
  <c r="AW149" i="1" s="1"/>
  <c r="AQ101" i="1"/>
  <c r="AW101" i="1" s="1"/>
  <c r="AQ114" i="1"/>
  <c r="AW114" i="1" s="1"/>
  <c r="AQ66" i="1"/>
  <c r="AW66" i="1" s="1"/>
  <c r="AQ18" i="1"/>
  <c r="AQ113" i="1"/>
  <c r="AW113" i="1" s="1"/>
  <c r="AQ65" i="1"/>
  <c r="AW65" i="1" s="1"/>
  <c r="AQ17" i="1"/>
  <c r="AW17" i="1" s="1"/>
  <c r="AN153" i="1"/>
  <c r="AN141" i="1"/>
  <c r="AN129" i="1"/>
  <c r="AN117" i="1"/>
  <c r="AN105" i="1"/>
  <c r="AN93" i="1"/>
  <c r="AN81" i="1"/>
  <c r="AN69" i="1"/>
  <c r="AN57" i="1"/>
  <c r="AN45" i="1"/>
  <c r="AQ45" i="1" s="1"/>
  <c r="AN33" i="1"/>
  <c r="AN21" i="1"/>
  <c r="AQ21" i="1" s="1"/>
  <c r="AN152" i="1"/>
  <c r="AN140" i="1"/>
  <c r="AN128" i="1"/>
  <c r="AN116" i="1"/>
  <c r="AN104" i="1"/>
  <c r="AN92" i="1"/>
  <c r="AN80" i="1"/>
  <c r="AN68" i="1"/>
  <c r="AN56" i="1"/>
  <c r="AN44" i="1"/>
  <c r="AN32" i="1"/>
  <c r="AN20" i="1"/>
  <c r="AQ20" i="1" s="1"/>
  <c r="AN151" i="1"/>
  <c r="AN139" i="1"/>
  <c r="AN127" i="1"/>
  <c r="AN115" i="1"/>
  <c r="AN103" i="1"/>
  <c r="AN91" i="1"/>
  <c r="AN79" i="1"/>
  <c r="AN67" i="1"/>
  <c r="AN55" i="1"/>
  <c r="AN43" i="1"/>
  <c r="AN31" i="1"/>
  <c r="AN19" i="1"/>
  <c r="AQ19" i="1" s="1"/>
  <c r="AQ156" i="1"/>
  <c r="AW156" i="1" s="1"/>
  <c r="AQ153" i="1"/>
  <c r="AQ141" i="1"/>
  <c r="AQ105" i="1"/>
  <c r="AQ33" i="1"/>
  <c r="AQ152" i="1"/>
  <c r="AQ80" i="1"/>
  <c r="AQ56" i="1"/>
  <c r="AQ32" i="1"/>
  <c r="AQ139" i="1"/>
  <c r="AQ91" i="1"/>
  <c r="AQ79" i="1"/>
  <c r="AQ151" i="1"/>
  <c r="AQ31" i="1"/>
  <c r="AQ158" i="1"/>
  <c r="AQ146" i="1"/>
  <c r="AQ134" i="1"/>
  <c r="AW134" i="1" s="1"/>
  <c r="AQ122" i="1"/>
  <c r="AQ110" i="1"/>
  <c r="AQ98" i="1"/>
  <c r="AW98" i="1" s="1"/>
  <c r="AQ86" i="1"/>
  <c r="AW86" i="1" s="1"/>
  <c r="AQ74" i="1"/>
  <c r="AW74" i="1" s="1"/>
  <c r="AQ62" i="1"/>
  <c r="AW62" i="1" s="1"/>
  <c r="AQ50" i="1"/>
  <c r="AW50" i="1" s="1"/>
  <c r="AQ38" i="1"/>
  <c r="AQ26" i="1"/>
  <c r="AQ157" i="1"/>
  <c r="AQ145" i="1"/>
  <c r="AW145" i="1" s="1"/>
  <c r="AQ133" i="1"/>
  <c r="AW133" i="1" s="1"/>
  <c r="AQ121" i="1"/>
  <c r="AW121" i="1" s="1"/>
  <c r="AQ109" i="1"/>
  <c r="AW109" i="1" s="1"/>
  <c r="AQ97" i="1"/>
  <c r="AW97" i="1" s="1"/>
  <c r="AQ85" i="1"/>
  <c r="AW85" i="1" s="1"/>
  <c r="AQ73" i="1"/>
  <c r="AQ61" i="1"/>
  <c r="AQ49" i="1"/>
  <c r="AW49" i="1" s="1"/>
  <c r="AQ37" i="1"/>
  <c r="AW37" i="1" s="1"/>
  <c r="AQ25" i="1"/>
  <c r="AQ13" i="1"/>
  <c r="AQ144" i="1"/>
  <c r="AW144" i="1" s="1"/>
  <c r="AQ120" i="1"/>
  <c r="AW120" i="1" s="1"/>
  <c r="AQ96" i="1"/>
  <c r="AW96" i="1" s="1"/>
  <c r="AQ72" i="1"/>
  <c r="AW72" i="1" s="1"/>
  <c r="AQ48" i="1"/>
  <c r="AW48" i="1" s="1"/>
  <c r="AQ24" i="1"/>
  <c r="AQ155" i="1"/>
  <c r="AW155" i="1" s="1"/>
  <c r="AQ143" i="1"/>
  <c r="AW143" i="1" s="1"/>
  <c r="AQ131" i="1"/>
  <c r="AW131" i="1" s="1"/>
  <c r="AQ119" i="1"/>
  <c r="AW119" i="1" s="1"/>
  <c r="AQ107" i="1"/>
  <c r="AW107" i="1" s="1"/>
  <c r="AQ95" i="1"/>
  <c r="AW95" i="1" s="1"/>
  <c r="AQ83" i="1"/>
  <c r="AW83" i="1" s="1"/>
  <c r="AQ71" i="1"/>
  <c r="AW71" i="1" s="1"/>
  <c r="AQ59" i="1"/>
  <c r="AW59" i="1" s="1"/>
  <c r="AQ47" i="1"/>
  <c r="AW47" i="1" s="1"/>
  <c r="AQ35" i="1"/>
  <c r="AW35" i="1" s="1"/>
  <c r="AQ23" i="1"/>
  <c r="AW23" i="1" s="1"/>
  <c r="AQ154" i="1"/>
  <c r="AW154" i="1" s="1"/>
  <c r="AQ142" i="1"/>
  <c r="AW142" i="1" s="1"/>
  <c r="AQ130" i="1"/>
  <c r="AW130" i="1" s="1"/>
  <c r="AQ118" i="1"/>
  <c r="AQ106" i="1"/>
  <c r="AW106" i="1" s="1"/>
  <c r="AQ94" i="1"/>
  <c r="AW94" i="1" s="1"/>
  <c r="AQ82" i="1"/>
  <c r="AQ70" i="1"/>
  <c r="AW70" i="1" s="1"/>
  <c r="AQ58" i="1"/>
  <c r="AW58" i="1" s="1"/>
  <c r="AQ46" i="1"/>
  <c r="AW46" i="1" s="1"/>
  <c r="AQ34" i="1"/>
  <c r="AW34" i="1" s="1"/>
  <c r="AQ132" i="1"/>
  <c r="AW132" i="1" s="1"/>
  <c r="AQ108" i="1"/>
  <c r="AW108" i="1" s="1"/>
  <c r="AQ84" i="1"/>
  <c r="AW84" i="1" s="1"/>
  <c r="AQ60" i="1"/>
  <c r="AW60" i="1" s="1"/>
  <c r="AQ36" i="1"/>
  <c r="AW36" i="1" s="1"/>
  <c r="AN10" i="1"/>
  <c r="AY9" i="1"/>
  <c r="AO14" i="1" l="1"/>
  <c r="AR14" i="1" s="1"/>
  <c r="AW14" i="1" s="1"/>
  <c r="AW25" i="1"/>
  <c r="AO22" i="1"/>
  <c r="AR22" i="1" s="1"/>
  <c r="AW22" i="1" s="1"/>
  <c r="AO30" i="1"/>
  <c r="AR30" i="1" s="1"/>
  <c r="AW30" i="1" s="1"/>
  <c r="AZ23" i="1"/>
  <c r="BA23" i="1" s="1"/>
  <c r="BB23" i="1" s="1"/>
  <c r="AZ16" i="1"/>
  <c r="BA16" i="1" s="1"/>
  <c r="AW24" i="1"/>
  <c r="AZ18" i="1"/>
  <c r="BA18" i="1" s="1"/>
  <c r="AZ15" i="1"/>
  <c r="BA15" i="1" s="1"/>
  <c r="AW26" i="1"/>
  <c r="AW27" i="1"/>
  <c r="AZ27" i="1"/>
  <c r="BA27" i="1" s="1"/>
  <c r="AW18" i="1"/>
  <c r="AZ28" i="1"/>
  <c r="BA28" i="1" s="1"/>
  <c r="AZ25" i="1"/>
  <c r="BA25" i="1" s="1"/>
  <c r="AZ17" i="1"/>
  <c r="BA17" i="1" s="1"/>
  <c r="BB17" i="1" s="1"/>
  <c r="AZ24" i="1"/>
  <c r="BA24" i="1" s="1"/>
  <c r="AW13" i="1"/>
  <c r="AW28" i="1"/>
  <c r="AZ14" i="1"/>
  <c r="BA14" i="1" s="1"/>
  <c r="AZ9" i="1"/>
  <c r="BA61" i="1"/>
  <c r="BA157" i="1"/>
  <c r="AO55" i="1"/>
  <c r="AR55" i="1" s="1"/>
  <c r="AO56" i="1"/>
  <c r="AR56" i="1" s="1"/>
  <c r="AO57" i="1"/>
  <c r="AR57" i="1" s="1"/>
  <c r="AW88" i="1"/>
  <c r="BA97" i="1"/>
  <c r="AZ61" i="1"/>
  <c r="AZ157" i="1"/>
  <c r="AZ38" i="1"/>
  <c r="AZ122" i="1"/>
  <c r="BA122" i="1" s="1"/>
  <c r="AZ75" i="1"/>
  <c r="BA75" i="1" s="1"/>
  <c r="AZ88" i="1"/>
  <c r="AZ53" i="1"/>
  <c r="BA53" i="1" s="1"/>
  <c r="AZ113" i="1"/>
  <c r="BA113" i="1" s="1"/>
  <c r="AZ82" i="1"/>
  <c r="BA82" i="1" s="1"/>
  <c r="AO67" i="1"/>
  <c r="AR67" i="1" s="1"/>
  <c r="BA154" i="1"/>
  <c r="AO43" i="1"/>
  <c r="AR43" i="1" s="1"/>
  <c r="AW75" i="1"/>
  <c r="AW53" i="1"/>
  <c r="AQ11" i="1"/>
  <c r="AW11" i="1" s="1"/>
  <c r="AW73" i="1"/>
  <c r="AQ67" i="1"/>
  <c r="AW67" i="1" s="1"/>
  <c r="AO79" i="1"/>
  <c r="AR79" i="1" s="1"/>
  <c r="AZ79" i="1"/>
  <c r="BA79" i="1" s="1"/>
  <c r="AO80" i="1"/>
  <c r="AR80" i="1" s="1"/>
  <c r="AZ80" i="1"/>
  <c r="AQ81" i="1"/>
  <c r="AO81" i="1"/>
  <c r="AR81" i="1" s="1"/>
  <c r="AZ81" i="1"/>
  <c r="BA81" i="1" s="1"/>
  <c r="AW41" i="1"/>
  <c r="BA39" i="1"/>
  <c r="BA119" i="1"/>
  <c r="BA71" i="1"/>
  <c r="BA84" i="1"/>
  <c r="BA121" i="1"/>
  <c r="AZ123" i="1"/>
  <c r="BA123" i="1" s="1"/>
  <c r="AZ73" i="1"/>
  <c r="BA73" i="1" s="1"/>
  <c r="AZ110" i="1"/>
  <c r="AZ99" i="1"/>
  <c r="BA99" i="1" s="1"/>
  <c r="AZ50" i="1"/>
  <c r="BA50" i="1" s="1"/>
  <c r="AZ146" i="1"/>
  <c r="BA146" i="1" s="1"/>
  <c r="AW159" i="1"/>
  <c r="BA89" i="1"/>
  <c r="BA90" i="1"/>
  <c r="AZ160" i="1"/>
  <c r="BA160" i="1" s="1"/>
  <c r="AZ125" i="1"/>
  <c r="BA125" i="1" s="1"/>
  <c r="AZ66" i="1"/>
  <c r="BA66" i="1" s="1"/>
  <c r="AZ138" i="1"/>
  <c r="BA138" i="1" s="1"/>
  <c r="AZ106" i="1"/>
  <c r="AZ59" i="1"/>
  <c r="BA59" i="1" s="1"/>
  <c r="AZ44" i="1"/>
  <c r="AO44" i="1"/>
  <c r="AR44" i="1" s="1"/>
  <c r="AW38" i="1"/>
  <c r="AW61" i="1"/>
  <c r="AO69" i="1"/>
  <c r="AR69" i="1" s="1"/>
  <c r="BA36" i="1"/>
  <c r="AW79" i="1"/>
  <c r="AO91" i="1"/>
  <c r="AR91" i="1" s="1"/>
  <c r="AO92" i="1"/>
  <c r="AR92" i="1" s="1"/>
  <c r="AZ92" i="1"/>
  <c r="AQ93" i="1"/>
  <c r="AO93" i="1"/>
  <c r="AR93" i="1" s="1"/>
  <c r="BA51" i="1"/>
  <c r="BA96" i="1"/>
  <c r="AW123" i="1"/>
  <c r="AW99" i="1"/>
  <c r="BA88" i="1"/>
  <c r="BA102" i="1"/>
  <c r="AW160" i="1"/>
  <c r="AW125" i="1"/>
  <c r="BA94" i="1"/>
  <c r="AW80" i="1"/>
  <c r="AQ68" i="1"/>
  <c r="AO68" i="1"/>
  <c r="AR68" i="1" s="1"/>
  <c r="AQ43" i="1"/>
  <c r="AW43" i="1" s="1"/>
  <c r="AQ103" i="1"/>
  <c r="AW103" i="1" s="1"/>
  <c r="AZ103" i="1"/>
  <c r="BA103" i="1" s="1"/>
  <c r="AO103" i="1"/>
  <c r="AR103" i="1" s="1"/>
  <c r="AQ104" i="1"/>
  <c r="AO104" i="1"/>
  <c r="AR104" i="1" s="1"/>
  <c r="AZ105" i="1"/>
  <c r="BA105" i="1" s="1"/>
  <c r="AO105" i="1"/>
  <c r="AR105" i="1" s="1"/>
  <c r="AW105" i="1" s="1"/>
  <c r="AZ37" i="1"/>
  <c r="BA108" i="1"/>
  <c r="BA62" i="1"/>
  <c r="BA114" i="1"/>
  <c r="AZ142" i="1"/>
  <c r="BA142" i="1" s="1"/>
  <c r="AZ143" i="1"/>
  <c r="AZ35" i="1"/>
  <c r="AW91" i="1"/>
  <c r="AQ115" i="1"/>
  <c r="AW115" i="1" s="1"/>
  <c r="AZ115" i="1"/>
  <c r="AO115" i="1"/>
  <c r="AR115" i="1" s="1"/>
  <c r="AO116" i="1"/>
  <c r="AR116" i="1" s="1"/>
  <c r="AQ117" i="1"/>
  <c r="AO117" i="1"/>
  <c r="AR117" i="1" s="1"/>
  <c r="BA38" i="1"/>
  <c r="BA156" i="1"/>
  <c r="BA148" i="1"/>
  <c r="BA34" i="1"/>
  <c r="BA106" i="1"/>
  <c r="BA48" i="1"/>
  <c r="AW110" i="1"/>
  <c r="AQ127" i="1"/>
  <c r="AO127" i="1"/>
  <c r="AR127" i="1" s="1"/>
  <c r="AQ128" i="1"/>
  <c r="AO128" i="1"/>
  <c r="AR128" i="1" s="1"/>
  <c r="AO129" i="1"/>
  <c r="AR129" i="1" s="1"/>
  <c r="AZ129" i="1"/>
  <c r="AZ85" i="1"/>
  <c r="BA85" i="1" s="1"/>
  <c r="BA86" i="1"/>
  <c r="AZ13" i="1"/>
  <c r="BA13" i="1" s="1"/>
  <c r="AZ109" i="1"/>
  <c r="BA109" i="1" s="1"/>
  <c r="AZ158" i="1"/>
  <c r="BA158" i="1" s="1"/>
  <c r="AW147" i="1"/>
  <c r="AZ74" i="1"/>
  <c r="BA74" i="1" s="1"/>
  <c r="BA137" i="1"/>
  <c r="AZ76" i="1"/>
  <c r="BA76" i="1" s="1"/>
  <c r="BA46" i="1"/>
  <c r="AZ131" i="1"/>
  <c r="BA131" i="1" s="1"/>
  <c r="BA60" i="1"/>
  <c r="AY161" i="1"/>
  <c r="AW82" i="1"/>
  <c r="AW122" i="1"/>
  <c r="AW139" i="1"/>
  <c r="AO139" i="1"/>
  <c r="AR139" i="1" s="1"/>
  <c r="AO140" i="1"/>
  <c r="AR140" i="1" s="1"/>
  <c r="AZ141" i="1"/>
  <c r="BA141" i="1" s="1"/>
  <c r="AO141" i="1"/>
  <c r="AR141" i="1" s="1"/>
  <c r="AW141" i="1" s="1"/>
  <c r="AW138" i="1"/>
  <c r="BA134" i="1"/>
  <c r="AZ72" i="1"/>
  <c r="AZ144" i="1"/>
  <c r="BA144" i="1" s="1"/>
  <c r="AZ63" i="1"/>
  <c r="BA63" i="1" s="1"/>
  <c r="AZ136" i="1"/>
  <c r="BA136" i="1" s="1"/>
  <c r="BA149" i="1"/>
  <c r="AW76" i="1"/>
  <c r="AZ29" i="1"/>
  <c r="BA29" i="1" s="1"/>
  <c r="AZ149" i="1"/>
  <c r="AZ22" i="1"/>
  <c r="BA22" i="1" s="1"/>
  <c r="AZ100" i="1"/>
  <c r="BA100" i="1" s="1"/>
  <c r="BA47" i="1"/>
  <c r="AW56" i="1"/>
  <c r="AO151" i="1"/>
  <c r="AR151" i="1" s="1"/>
  <c r="AW151" i="1" s="1"/>
  <c r="AO152" i="1"/>
  <c r="AR152" i="1" s="1"/>
  <c r="AO153" i="1"/>
  <c r="AR153" i="1" s="1"/>
  <c r="AW153" i="1" s="1"/>
  <c r="BA110" i="1"/>
  <c r="BA35" i="1"/>
  <c r="BA72" i="1"/>
  <c r="AW63" i="1"/>
  <c r="AW29" i="1"/>
  <c r="BB29" i="1" s="1"/>
  <c r="BA132" i="1"/>
  <c r="BA143" i="1"/>
  <c r="AZ83" i="1"/>
  <c r="BA83" i="1" s="1"/>
  <c r="AO45" i="1"/>
  <c r="AR45" i="1" s="1"/>
  <c r="AW45" i="1" s="1"/>
  <c r="AZ45" i="1"/>
  <c r="BA45" i="1" s="1"/>
  <c r="AW157" i="1"/>
  <c r="AO21" i="1"/>
  <c r="AR21" i="1" s="1"/>
  <c r="AW21" i="1" s="1"/>
  <c r="BA40" i="1"/>
  <c r="BA80" i="1"/>
  <c r="BA58" i="1"/>
  <c r="BA130" i="1"/>
  <c r="AW31" i="1"/>
  <c r="AQ55" i="1"/>
  <c r="AW146" i="1"/>
  <c r="AO19" i="1"/>
  <c r="AR19" i="1" s="1"/>
  <c r="AW19" i="1" s="1"/>
  <c r="AO20" i="1"/>
  <c r="AR20" i="1" s="1"/>
  <c r="AW20" i="1" s="1"/>
  <c r="AW118" i="1"/>
  <c r="AW158" i="1"/>
  <c r="AQ44" i="1"/>
  <c r="AO31" i="1"/>
  <c r="AR31" i="1" s="1"/>
  <c r="AZ31" i="1"/>
  <c r="BA31" i="1" s="1"/>
  <c r="AO32" i="1"/>
  <c r="AR32" i="1" s="1"/>
  <c r="BA32" i="1" s="1"/>
  <c r="AZ32" i="1"/>
  <c r="AO33" i="1"/>
  <c r="AR33" i="1" s="1"/>
  <c r="AW33" i="1" s="1"/>
  <c r="AZ33" i="1"/>
  <c r="BA33" i="1" s="1"/>
  <c r="AW150" i="1"/>
  <c r="BA52" i="1"/>
  <c r="BA37" i="1"/>
  <c r="AZ49" i="1"/>
  <c r="BA49" i="1" s="1"/>
  <c r="AZ145" i="1"/>
  <c r="BA145" i="1" s="1"/>
  <c r="AZ124" i="1"/>
  <c r="BA124" i="1" s="1"/>
  <c r="AZ26" i="1"/>
  <c r="BA26" i="1" s="1"/>
  <c r="AZ98" i="1"/>
  <c r="BA98" i="1" s="1"/>
  <c r="AZ111" i="1"/>
  <c r="BA111" i="1" s="1"/>
  <c r="AW15" i="1"/>
  <c r="BB15" i="1" s="1"/>
  <c r="BA42" i="1"/>
  <c r="AW16" i="1"/>
  <c r="AZ41" i="1"/>
  <c r="BA41" i="1" s="1"/>
  <c r="AZ101" i="1"/>
  <c r="BA101" i="1" s="1"/>
  <c r="AZ150" i="1"/>
  <c r="BA150" i="1" s="1"/>
  <c r="AZ42" i="1"/>
  <c r="AZ148" i="1"/>
  <c r="AZ118" i="1"/>
  <c r="BA118" i="1" s="1"/>
  <c r="AZ155" i="1"/>
  <c r="BA155" i="1" s="1"/>
  <c r="AQ12" i="1"/>
  <c r="AO12" i="1"/>
  <c r="AR12" i="1" s="1"/>
  <c r="AQ10" i="1"/>
  <c r="AO10" i="1"/>
  <c r="AR10" i="1" s="1"/>
  <c r="AZ11" i="1"/>
  <c r="AQ92" i="1"/>
  <c r="AQ57" i="1"/>
  <c r="AW57" i="1" s="1"/>
  <c r="AQ129" i="1"/>
  <c r="AW129" i="1" s="1"/>
  <c r="AQ116" i="1"/>
  <c r="AQ140" i="1"/>
  <c r="AQ69" i="1"/>
  <c r="AW69" i="1" s="1"/>
  <c r="AR9" i="1"/>
  <c r="AQ9" i="1"/>
  <c r="BB18" i="1" l="1"/>
  <c r="BB13" i="1"/>
  <c r="BB16" i="1"/>
  <c r="BB28" i="1"/>
  <c r="BB27" i="1"/>
  <c r="BB22" i="1"/>
  <c r="BB19" i="1"/>
  <c r="BB26" i="1"/>
  <c r="BB25" i="1"/>
  <c r="BB14" i="1"/>
  <c r="BB24" i="1"/>
  <c r="AZ30" i="1"/>
  <c r="BA30" i="1" s="1"/>
  <c r="BB30" i="1" s="1"/>
  <c r="AW12" i="1"/>
  <c r="BA11" i="1"/>
  <c r="BB11" i="1" s="1"/>
  <c r="AZ68" i="1"/>
  <c r="AW140" i="1"/>
  <c r="AZ19" i="1"/>
  <c r="BA19" i="1" s="1"/>
  <c r="AZ140" i="1"/>
  <c r="BA140" i="1" s="1"/>
  <c r="AZ117" i="1"/>
  <c r="BA117" i="1" s="1"/>
  <c r="AW68" i="1"/>
  <c r="BA68" i="1"/>
  <c r="AW32" i="1"/>
  <c r="BA129" i="1"/>
  <c r="AW152" i="1"/>
  <c r="AW117" i="1"/>
  <c r="AZ104" i="1"/>
  <c r="BA104" i="1" s="1"/>
  <c r="AW81" i="1"/>
  <c r="AZ57" i="1"/>
  <c r="BA57" i="1" s="1"/>
  <c r="AZ21" i="1"/>
  <c r="BA21" i="1" s="1"/>
  <c r="BB21" i="1" s="1"/>
  <c r="AW44" i="1"/>
  <c r="BA44" i="1"/>
  <c r="AZ139" i="1"/>
  <c r="BA139" i="1" s="1"/>
  <c r="AW104" i="1"/>
  <c r="AW116" i="1"/>
  <c r="BA116" i="1"/>
  <c r="AW92" i="1"/>
  <c r="BA92" i="1"/>
  <c r="AW55" i="1"/>
  <c r="AZ128" i="1"/>
  <c r="BA128" i="1" s="1"/>
  <c r="AZ116" i="1"/>
  <c r="AZ93" i="1"/>
  <c r="BA93" i="1" s="1"/>
  <c r="AZ43" i="1"/>
  <c r="BA43" i="1" s="1"/>
  <c r="AZ56" i="1"/>
  <c r="BA56" i="1" s="1"/>
  <c r="AZ153" i="1"/>
  <c r="BA153" i="1" s="1"/>
  <c r="AW128" i="1"/>
  <c r="BA115" i="1"/>
  <c r="AW93" i="1"/>
  <c r="AZ69" i="1"/>
  <c r="BA69" i="1" s="1"/>
  <c r="AZ67" i="1"/>
  <c r="BA67" i="1" s="1"/>
  <c r="AZ55" i="1"/>
  <c r="BA55" i="1" s="1"/>
  <c r="AZ152" i="1"/>
  <c r="BA152" i="1" s="1"/>
  <c r="AZ127" i="1"/>
  <c r="BA127" i="1" s="1"/>
  <c r="AW127" i="1"/>
  <c r="AZ91" i="1"/>
  <c r="BA91" i="1" s="1"/>
  <c r="AZ20" i="1"/>
  <c r="BA20" i="1" s="1"/>
  <c r="BB20" i="1" s="1"/>
  <c r="AZ151" i="1"/>
  <c r="BA151" i="1" s="1"/>
  <c r="AZ10" i="1"/>
  <c r="BA10" i="1" s="1"/>
  <c r="AW10" i="1"/>
  <c r="AZ12" i="1"/>
  <c r="BA12" i="1" s="1"/>
  <c r="BA9" i="1"/>
  <c r="AW9" i="1"/>
  <c r="BB10" i="1" l="1"/>
  <c r="BB12" i="1"/>
  <c r="BB9" i="1"/>
  <c r="BA161" i="1"/>
  <c r="AZ161" i="1"/>
  <c r="BB16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<sst xmlns="http://schemas.openxmlformats.org/spreadsheetml/2006/main" count="172" uniqueCount="71">
  <si>
    <t>Port</t>
  </si>
  <si>
    <t>Latitude</t>
  </si>
  <si>
    <t>Longitude</t>
  </si>
  <si>
    <t>Activation Cost Water</t>
  </si>
  <si>
    <t>Activation Cost Air</t>
  </si>
  <si>
    <t>Risk-Based Cost Additions</t>
  </si>
  <si>
    <t>Capacity</t>
  </si>
  <si>
    <t>East Coast</t>
  </si>
  <si>
    <t>Port A</t>
  </si>
  <si>
    <t>$10000 rerouting cost due to storms.</t>
  </si>
  <si>
    <t>Port B</t>
  </si>
  <si>
    <t>+$15/unit for infrastructure surcharge.</t>
  </si>
  <si>
    <t>Port C</t>
  </si>
  <si>
    <t>Port D</t>
  </si>
  <si>
    <t>Gulf Coast</t>
  </si>
  <si>
    <t>Port E</t>
  </si>
  <si>
    <t>+15% shipping cost due to dock access issues.</t>
  </si>
  <si>
    <t>Port F</t>
  </si>
  <si>
    <t>+1 day delay for every 2 batches processed due to inefficiencies.</t>
  </si>
  <si>
    <t>Port G</t>
  </si>
  <si>
    <t>+$4,000 to recover from a cyberattack (50% per batch).</t>
  </si>
  <si>
    <t>West Coast</t>
  </si>
  <si>
    <t>Port H</t>
  </si>
  <si>
    <t>Capacity loss (30%) due to earthquake risk.</t>
  </si>
  <si>
    <t>Port I</t>
  </si>
  <si>
    <t>+$20/unit high energy cost.</t>
  </si>
  <si>
    <t>Port J</t>
  </si>
  <si>
    <t>+3 days delay due to customs clearance.</t>
  </si>
  <si>
    <t>+$3,000/day to counter labour strikes if needed.</t>
  </si>
  <si>
    <t>Beercup Based Cost per unit</t>
  </si>
  <si>
    <t>Demand</t>
  </si>
  <si>
    <t>Destination</t>
  </si>
  <si>
    <t>France</t>
  </si>
  <si>
    <t>UK</t>
  </si>
  <si>
    <t>Denmark</t>
  </si>
  <si>
    <t>Brazil</t>
  </si>
  <si>
    <t>Spain</t>
  </si>
  <si>
    <t>Maximum Delivery Time (Days)</t>
  </si>
  <si>
    <t>Penalty for Delay per day per batch</t>
  </si>
  <si>
    <t>Urgency Bonus Condition (Days)</t>
  </si>
  <si>
    <t>Urgency Bonus per Day</t>
  </si>
  <si>
    <t>Batch Size</t>
  </si>
  <si>
    <t>Type of Beercup</t>
  </si>
  <si>
    <t>Delay</t>
  </si>
  <si>
    <t>No. of batches</t>
  </si>
  <si>
    <t>Capacity loss</t>
  </si>
  <si>
    <t>No. of Beercups</t>
  </si>
  <si>
    <t>Reward or Penalty</t>
  </si>
  <si>
    <t>Transportation Cost</t>
  </si>
  <si>
    <t>Miscelleneous Cost</t>
  </si>
  <si>
    <t>Total Cost</t>
  </si>
  <si>
    <t>Table: 3.1</t>
  </si>
  <si>
    <t>Table: 3.2</t>
  </si>
  <si>
    <t>Table: 3.3</t>
  </si>
  <si>
    <t>Table: 3.4</t>
  </si>
  <si>
    <t>Air/Water</t>
  </si>
  <si>
    <t>Packaging Cost/unit of  Beercup type</t>
  </si>
  <si>
    <t xml:space="preserve">Total Packaging Cost </t>
  </si>
  <si>
    <t>Distance in Air</t>
  </si>
  <si>
    <t>Distance in Water</t>
  </si>
  <si>
    <t>Days through Air</t>
  </si>
  <si>
    <t>Days through Water</t>
  </si>
  <si>
    <t xml:space="preserve">     BEERCUP CHALLENGE 10.0 ROUND 3</t>
  </si>
  <si>
    <t>+2 days delay for inspections.</t>
  </si>
  <si>
    <t>Country</t>
  </si>
  <si>
    <t>Demand Fulfillled</t>
  </si>
  <si>
    <t>Table: 3.0</t>
  </si>
  <si>
    <t>Activation Cost of Water</t>
  </si>
  <si>
    <t>Activation Cost of Air</t>
  </si>
  <si>
    <t>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</si>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</sst>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20"/>
      <color theme="1"/>
      <name val="Calibri"/>
      <family val="2"/>
    </font>
    <font>
      <b/>
      <sz val="22"/>
      <color theme="1"/>
      <name val="Calibri"/>
      <family val="2"/>
    </font>
    <font>
      <b/>
      <sz val="26"/>
      <color theme="1"/>
      <name val="Calibri"/>
      <family val="2"/>
    </font>
    <font>
      <b/>
      <sz val="36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0" xfId="0" quotePrefix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vertical="center" wrapText="1"/>
    </xf>
    <xf numFmtId="0" fontId="0" fillId="0" borderId="9" xfId="0" applyBorder="1"/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0" fillId="0" borderId="13" xfId="0" applyBorder="1"/>
    <xf numFmtId="0" fontId="0" fillId="0" borderId="15" xfId="0" applyBorder="1"/>
    <xf numFmtId="0" fontId="0" fillId="0" borderId="3" xfId="0" applyBorder="1" applyAlignment="1">
      <alignment vertical="center" wrapText="1"/>
    </xf>
    <xf numFmtId="0" fontId="0" fillId="0" borderId="8" xfId="0" applyBorder="1"/>
    <xf numFmtId="0" fontId="2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1" xfId="0" applyBorder="1"/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9" fontId="2" fillId="3" borderId="11" xfId="0" applyNumberFormat="1" applyFont="1" applyFill="1" applyBorder="1" applyAlignment="1">
      <alignment horizontal="center" wrapText="1"/>
    </xf>
    <xf numFmtId="9" fontId="2" fillId="3" borderId="11" xfId="0" applyNumberFormat="1" applyFont="1" applyFill="1" applyBorder="1" applyAlignment="1">
      <alignment horizontal="center"/>
    </xf>
    <xf numFmtId="9" fontId="2" fillId="3" borderId="12" xfId="0" applyNumberFormat="1" applyFont="1" applyFill="1" applyBorder="1" applyAlignment="1">
      <alignment horizontal="center"/>
    </xf>
    <xf numFmtId="9" fontId="1" fillId="3" borderId="11" xfId="0" applyNumberFormat="1" applyFont="1" applyFill="1" applyBorder="1"/>
    <xf numFmtId="9" fontId="1" fillId="3" borderId="12" xfId="0" applyNumberFormat="1" applyFont="1" applyFill="1" applyBorder="1"/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7" xfId="0" applyFill="1" applyBorder="1"/>
    <xf numFmtId="3" fontId="0" fillId="2" borderId="17" xfId="0" applyNumberFormat="1" applyFill="1" applyBorder="1"/>
    <xf numFmtId="0" fontId="0" fillId="2" borderId="0" xfId="0" applyFill="1" applyAlignment="1">
      <alignment horizontal="center" vertical="center" wrapText="1"/>
    </xf>
    <xf numFmtId="0" fontId="0" fillId="2" borderId="18" xfId="0" applyFill="1" applyBorder="1"/>
    <xf numFmtId="0" fontId="0" fillId="6" borderId="17" xfId="0" applyFill="1" applyBorder="1" applyAlignment="1" applyProtection="1">
      <alignment horizontal="center"/>
      <protection locked="0"/>
    </xf>
    <xf numFmtId="0" fontId="0" fillId="6" borderId="17" xfId="0" applyFill="1" applyBorder="1" applyProtection="1">
      <protection locked="0"/>
    </xf>
    <xf numFmtId="0" fontId="0" fillId="6" borderId="16" xfId="0" applyFill="1" applyBorder="1" applyAlignment="1" applyProtection="1">
      <alignment horizontal="center"/>
      <protection locked="0"/>
    </xf>
    <xf numFmtId="0" fontId="0" fillId="6" borderId="16" xfId="0" applyFill="1" applyBorder="1" applyProtection="1">
      <protection locked="0"/>
    </xf>
    <xf numFmtId="0" fontId="0" fillId="6" borderId="17" xfId="0" applyFill="1" applyBorder="1" applyAlignment="1" applyProtection="1">
      <alignment vertical="center" wrapText="1"/>
      <protection locked="0"/>
    </xf>
    <xf numFmtId="0" fontId="2" fillId="6" borderId="17" xfId="0" applyFont="1" applyFill="1" applyBorder="1" applyAlignment="1" applyProtection="1">
      <alignment vertical="center" wrapText="1"/>
      <protection locked="0"/>
    </xf>
    <xf numFmtId="0" fontId="2" fillId="6" borderId="16" xfId="0" applyFont="1" applyFill="1" applyBorder="1" applyAlignment="1" applyProtection="1">
      <alignment vertical="center" wrapText="1"/>
      <protection locked="0"/>
    </xf>
    <xf numFmtId="0" fontId="0" fillId="6" borderId="16" xfId="0" applyFill="1" applyBorder="1" applyAlignment="1" applyProtection="1">
      <alignment vertical="center" wrapText="1"/>
      <protection locked="0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3" fontId="0" fillId="0" borderId="8" xfId="0" applyNumberFormat="1" applyBorder="1" applyAlignment="1">
      <alignment horizontal="center" vertical="center" wrapText="1"/>
    </xf>
    <xf numFmtId="3" fontId="0" fillId="0" borderId="8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4" borderId="11" xfId="0" applyFont="1" applyFill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1" fillId="2" borderId="0" xfId="0" applyFont="1" applyFill="1"/>
    <xf numFmtId="0" fontId="0" fillId="2" borderId="13" xfId="0" applyFill="1" applyBorder="1"/>
    <xf numFmtId="9" fontId="1" fillId="3" borderId="8" xfId="0" applyNumberFormat="1" applyFont="1" applyFill="1" applyBorder="1"/>
    <xf numFmtId="9" fontId="1" fillId="3" borderId="9" xfId="0" applyNumberFormat="1" applyFont="1" applyFill="1" applyBorder="1"/>
    <xf numFmtId="0" fontId="0" fillId="0" borderId="0" xfId="0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350520</xdr:colOff>
      <xdr:row>29</xdr:row>
      <xdr:rowOff>15240</xdr:rowOff>
    </xdr:from>
    <xdr:to>
      <xdr:col>13</xdr:col>
      <xdr:colOff>487680</xdr:colOff>
      <xdr:row>29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1C1EE0D-B833-0045-44BF-7698109C30CA}"/>
            </a:ext>
          </a:extLst>
        </xdr:cNvPr>
        <xdr:cNvSpPr/>
      </xdr:nvSpPr>
      <xdr:spPr>
        <a:xfrm>
          <a:off x="8275320" y="6233160"/>
          <a:ext cx="137160" cy="13716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15A3-3DB2-4791-AAF3-BE13494780F2}">
  <dimension ref="A1:BB162"/>
  <sheetViews>
    <sheetView tabSelected="1" topLeftCell="AK146" zoomScaleNormal="100" workbookViewId="0">
      <selection activeCell="AP167" sqref="AP167"/>
    </sheetView>
  </sheetViews>
  <sheetFormatPr defaultRowHeight="14.4" x14ac:dyDescent="0.3"/>
  <cols>
    <col min="1" max="5" width="8.88671875" style="1"/>
    <col min="6" max="6" width="8.88671875" style="1" customWidth="1"/>
    <col min="7" max="13" width="8.88671875" style="1"/>
    <col min="14" max="14" width="10.77734375" style="1" customWidth="1"/>
    <col min="15" max="15" width="14.88671875" style="1" customWidth="1"/>
    <col min="16" max="25" width="8.88671875" style="1"/>
    <col min="26" max="26" width="8.88671875" style="50"/>
    <col min="27" max="27" width="10.77734375" style="1" customWidth="1"/>
    <col min="28" max="28" width="12.33203125" style="1" customWidth="1"/>
    <col min="29" max="29" width="11.88671875" style="1" customWidth="1"/>
    <col min="30" max="30" width="12.33203125" style="1" customWidth="1"/>
    <col min="31" max="31" width="8.88671875" style="1"/>
    <col min="32" max="32" width="10.88671875" style="1" customWidth="1"/>
    <col min="33" max="33" width="12" style="1" customWidth="1"/>
    <col min="34" max="34" width="13.6640625" style="1" customWidth="1"/>
    <col min="35" max="35" width="12.5546875" style="1" customWidth="1"/>
    <col min="36" max="36" width="11.6640625" style="1" customWidth="1"/>
    <col min="37" max="38" width="8.88671875" style="1"/>
    <col min="39" max="39" width="16.77734375" style="1" bestFit="1" customWidth="1"/>
    <col min="40" max="44" width="8.88671875" style="1"/>
    <col min="45" max="45" width="11" style="1" customWidth="1"/>
    <col min="46" max="47" width="8.88671875" style="1"/>
    <col min="48" max="48" width="10.88671875" style="1" customWidth="1"/>
    <col min="49" max="49" width="8.88671875" style="1"/>
    <col min="50" max="50" width="13.21875" style="1" customWidth="1"/>
    <col min="51" max="51" width="15.77734375" style="1" customWidth="1"/>
    <col min="52" max="52" width="14.5546875" style="1" customWidth="1"/>
    <col min="53" max="53" width="15" style="1" customWidth="1"/>
    <col min="54" max="54" width="13.21875" style="1" customWidth="1"/>
    <col min="55" max="16384" width="8.88671875" style="1"/>
  </cols>
  <sheetData>
    <row r="1" spans="1:54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 s="91" t="s">
        <v>62</v>
      </c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3"/>
    </row>
    <row r="2" spans="1:54" x14ac:dyDescent="0.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s="76"/>
      <c r="V2"/>
      <c r="W2"/>
      <c r="X2"/>
      <c r="Y2" s="94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6"/>
    </row>
    <row r="3" spans="1:54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 s="76"/>
      <c r="V3"/>
      <c r="W3"/>
      <c r="X3"/>
      <c r="Y3" s="94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6"/>
    </row>
    <row r="4" spans="1:54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s="94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6"/>
    </row>
    <row r="5" spans="1:54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s="94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6"/>
    </row>
    <row r="6" spans="1:54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s="94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6"/>
    </row>
    <row r="7" spans="1:54" ht="15" thickBot="1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s="97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9"/>
    </row>
    <row r="8" spans="1:54" ht="58.2" thickBot="1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2"/>
      <c r="W8"/>
      <c r="X8"/>
      <c r="Y8" s="40" t="s">
        <v>0</v>
      </c>
      <c r="Z8" s="36" t="s">
        <v>1</v>
      </c>
      <c r="AA8" s="41" t="s">
        <v>2</v>
      </c>
      <c r="AB8" s="38" t="s">
        <v>67</v>
      </c>
      <c r="AC8" s="38" t="s">
        <v>68</v>
      </c>
      <c r="AD8" s="35" t="s">
        <v>31</v>
      </c>
      <c r="AE8" s="36" t="s">
        <v>1</v>
      </c>
      <c r="AF8" s="41" t="s">
        <v>2</v>
      </c>
      <c r="AG8" s="40" t="s">
        <v>37</v>
      </c>
      <c r="AH8" s="37" t="s">
        <v>38</v>
      </c>
      <c r="AI8" s="37" t="s">
        <v>39</v>
      </c>
      <c r="AJ8" s="38" t="s">
        <v>40</v>
      </c>
      <c r="AK8" s="39" t="s">
        <v>41</v>
      </c>
      <c r="AL8" s="40" t="s">
        <v>42</v>
      </c>
      <c r="AM8" s="37" t="s">
        <v>30</v>
      </c>
      <c r="AN8" s="37" t="s">
        <v>58</v>
      </c>
      <c r="AO8" s="37" t="s">
        <v>59</v>
      </c>
      <c r="AP8" s="37" t="s">
        <v>43</v>
      </c>
      <c r="AQ8" s="37" t="s">
        <v>60</v>
      </c>
      <c r="AR8" s="37" t="s">
        <v>61</v>
      </c>
      <c r="AS8" s="37" t="s">
        <v>55</v>
      </c>
      <c r="AT8" s="37" t="s">
        <v>44</v>
      </c>
      <c r="AU8" s="37" t="s">
        <v>45</v>
      </c>
      <c r="AV8" s="37" t="s">
        <v>46</v>
      </c>
      <c r="AW8" s="37" t="s">
        <v>47</v>
      </c>
      <c r="AX8" s="37" t="s">
        <v>56</v>
      </c>
      <c r="AY8" s="37" t="s">
        <v>57</v>
      </c>
      <c r="AZ8" s="37" t="s">
        <v>48</v>
      </c>
      <c r="BA8" s="37" t="s">
        <v>49</v>
      </c>
      <c r="BB8" s="39" t="s">
        <v>50</v>
      </c>
    </row>
    <row r="9" spans="1:54" x14ac:dyDescent="0.3">
      <c r="A9"/>
      <c r="B9"/>
      <c r="C9"/>
      <c r="D9"/>
      <c r="E9"/>
      <c r="F9"/>
      <c r="G9"/>
      <c r="H9"/>
      <c r="I9" s="76"/>
      <c r="J9" s="76"/>
      <c r="K9"/>
      <c r="L9"/>
      <c r="M9"/>
      <c r="N9"/>
      <c r="O9"/>
      <c r="P9"/>
      <c r="Q9"/>
      <c r="R9"/>
      <c r="S9"/>
      <c r="T9"/>
      <c r="U9"/>
      <c r="V9" s="2"/>
      <c r="W9"/>
      <c r="X9"/>
      <c r="Y9" s="56" t="s">
        <v>17</v>
      </c>
      <c r="Z9" s="44">
        <f>IFERROR(VLOOKUP(Y9,'Data Sheet'!$D$4:$E$13,2,0),"-")</f>
        <v>250</v>
      </c>
      <c r="AA9" s="45">
        <f>IFERROR(VLOOKUP(Y9,'Data Sheet'!$D$4:$F$13,3,0),"-")</f>
        <v>180</v>
      </c>
      <c r="AB9" s="42">
        <f>IFERROR(VLOOKUP(Y9,'Data Sheet'!$D$4:$G$13,4,0),"-")</f>
        <v>7000</v>
      </c>
      <c r="AC9" s="42">
        <f>IFERROR(VLOOKUP(Y9,'Data Sheet'!$D$4:$H$13,5,0),"-")</f>
        <v>8000</v>
      </c>
      <c r="AD9" s="57" t="s">
        <v>32</v>
      </c>
      <c r="AE9" s="43">
        <f>IFERROR(VLOOKUP(AD9,'Data Sheet'!$L$17:$S$21,2,0),"-")</f>
        <v>600</v>
      </c>
      <c r="AF9" s="43">
        <f>IFERROR(VLOOKUP(AD9,'Data Sheet'!$L$17:$S$21,3,0),"-")</f>
        <v>750</v>
      </c>
      <c r="AG9" s="43">
        <f>IFERROR(VLOOKUP(AD9,'Data Sheet'!$L$17:$O$21,4,0),"-")</f>
        <v>12</v>
      </c>
      <c r="AH9" s="43">
        <f>IFERROR(VLOOKUP(AD9,'Data Sheet'!$L$17:$P$21,5,0),"-")</f>
        <v>1000</v>
      </c>
      <c r="AI9" s="43">
        <f>IFERROR(VLOOKUP(AD9,'Data Sheet'!$L$17:$Q$21,6,0),"-")</f>
        <v>8</v>
      </c>
      <c r="AJ9" s="43">
        <f>IFERROR(VLOOKUP(AD9,'Data Sheet'!$L$17:$R$21,7,0),"-")</f>
        <v>2000</v>
      </c>
      <c r="AK9" s="43">
        <f>IFERROR(VLOOKUP(AD9,'Data Sheet'!$L$17:$S$21,8,0),"-")</f>
        <v>50</v>
      </c>
      <c r="AL9" s="56">
        <v>99</v>
      </c>
      <c r="AM9" s="48" cm="1">
        <f t="array" ref="AM9">IFERROR(VLOOKUP(AD9,'Data Sheet'!$A$19:$D$23,_xlfn.IFS('The Final Run'!AL9=99,2,'The Final Run'!AL9=95,3,'The Final Run'!AL9=90,4),0),"Input Beercup Type")</f>
        <v>500</v>
      </c>
      <c r="AN9" s="48">
        <f>IFERROR(ABS(AE9-Z9)+ABS(AF9-AA9),0)</f>
        <v>920</v>
      </c>
      <c r="AO9" s="48">
        <f>IF(AN9=0,0,AN9+200)</f>
        <v>1120</v>
      </c>
      <c r="AP9" s="48">
        <f>IFERROR(_xlfn.IFS(Y9="Port C",2,Y9="Port F",ROUNDUP(AT9/2,0),Y9="Port J",3),0)</f>
        <v>4</v>
      </c>
      <c r="AQ9" s="48">
        <f>ROUNDUP((AN9/5)/24,0)+AP9</f>
        <v>12</v>
      </c>
      <c r="AR9" s="48">
        <f>ROUNDUP((AO9/4)/24,0)+AP9</f>
        <v>16</v>
      </c>
      <c r="AS9" s="52" t="s">
        <v>69</v>
      </c>
      <c r="AT9" s="53">
        <v>8</v>
      </c>
      <c r="AU9" s="48">
        <f>IF(Y9="Port H",30%,0)</f>
        <v>0</v>
      </c>
      <c r="AV9" s="48">
        <f>IFERROR(IF(Y9="Port H",AT9*AK9*0.7,AK9*AT9),0)</f>
        <v>400</v>
      </c>
      <c r="AW9" s="48">
        <f>IFERROR(_xlfn.IFS(AS9="A",IF(AQ9&lt;=AI9,-AJ9*(ABS(AQ9-AI9)),IF(AQ9&lt;=AG9,0,AH9*(ABS(AQ9-AG9))*AT9)),AS9="W",IF(AR9&lt;=AI9,-AJ9*(ABS(AQ9-AI9)),IF(AR9&lt;=AG9,0,AH9*(ABS(AR9-AG9))*AT9))),0)</f>
        <v>0</v>
      </c>
      <c r="AX9" s="48">
        <f>IFERROR(VLOOKUP(Y9,'Data Sheet'!$F$19:$I$28,_xlfn.IFS(AL9=90,2,AL9=95,3,AL9=99,4),0),0)</f>
        <v>15</v>
      </c>
      <c r="AY9" s="48">
        <f>AX9*AV9</f>
        <v>6000</v>
      </c>
      <c r="AZ9" s="48">
        <f>IFERROR(_xlfn.IFS(AS9="A",AT9*AN9*13,AS9="W",AT9*AO9*10),0)</f>
        <v>95680</v>
      </c>
      <c r="BA9" s="48">
        <f>IFERROR(_xlfn.IFS(Y9="Port A",10000,Y9="Port B",15*AV9,Y9="Port D",_xlfn.IFS(AS9="A",AQ9*300,AS9="W",AR9*300),Y9="Port E",1.3*AZ9,Y9="Port G",(AT9/2)*4000,Y9="Port H",0,Y9="Port I",15*AV9),0)</f>
        <v>0</v>
      </c>
      <c r="BB9" s="49">
        <f>IFERROR(IF(AT9=0,0,_xlfn.IFS(AS9="A",AW9+BA9+AZ9+AY9+AC9,AS9="W",AW9+BA9+AZ9+AY9+AB9)),0)</f>
        <v>109680</v>
      </c>
    </row>
    <row r="10" spans="1:54" x14ac:dyDescent="0.3">
      <c r="A10"/>
      <c r="B10"/>
      <c r="C10"/>
      <c r="D10"/>
      <c r="E10"/>
      <c r="F10"/>
      <c r="G10"/>
      <c r="H10"/>
      <c r="I10" s="76"/>
      <c r="J10" s="76"/>
      <c r="K10"/>
      <c r="L10"/>
      <c r="M10"/>
      <c r="N10"/>
      <c r="O10"/>
      <c r="P10"/>
      <c r="Q10"/>
      <c r="R10"/>
      <c r="S10"/>
      <c r="T10"/>
      <c r="U10" s="76"/>
      <c r="V10"/>
      <c r="W10"/>
      <c r="X10"/>
      <c r="Y10" s="59" t="s">
        <v>17</v>
      </c>
      <c r="Z10" s="44">
        <f>IFERROR(VLOOKUP(Y10,'Data Sheet'!$D$4:$E$13,2,0),"-")</f>
        <v>250</v>
      </c>
      <c r="AA10" s="45">
        <f>IFERROR(VLOOKUP(Y10,'Data Sheet'!$D$4:$F$13,3,0),"-")</f>
        <v>180</v>
      </c>
      <c r="AB10" s="42">
        <f>IFERROR(VLOOKUP(Y10,'Data Sheet'!$D$4:$G$13,4,0),"-")</f>
        <v>7000</v>
      </c>
      <c r="AC10" s="42">
        <f>IFERROR(VLOOKUP(Y10,'Data Sheet'!$D$4:$H$13,5,0),"-")</f>
        <v>8000</v>
      </c>
      <c r="AD10" s="58" t="s">
        <v>34</v>
      </c>
      <c r="AE10" s="43">
        <f>IFERROR(VLOOKUP(AD10,'Data Sheet'!$L$17:$S$21,2,0),"-")</f>
        <v>700</v>
      </c>
      <c r="AF10" s="43">
        <f>IFERROR(VLOOKUP(AD10,'Data Sheet'!$L$17:$S$21,3,0),"-")</f>
        <v>800</v>
      </c>
      <c r="AG10" s="43">
        <f>IFERROR(VLOOKUP(AD10,'Data Sheet'!$L$17:$O$21,4,0),"-")</f>
        <v>13</v>
      </c>
      <c r="AH10" s="43">
        <f>IFERROR(VLOOKUP(AD10,'Data Sheet'!$L$17:$P$21,5,0),"-")</f>
        <v>1000</v>
      </c>
      <c r="AI10" s="43">
        <f>IFERROR(VLOOKUP(AD10,'Data Sheet'!$L$17:$Q$21,6,0),"-")</f>
        <v>7</v>
      </c>
      <c r="AJ10" s="43">
        <f>IFERROR(VLOOKUP(AD10,'Data Sheet'!$L$17:$R$21,7,0),"-")</f>
        <v>2500</v>
      </c>
      <c r="AK10" s="43">
        <f>IFERROR(VLOOKUP(AD10,'Data Sheet'!$L$17:$S$21,8,0),"-")</f>
        <v>50</v>
      </c>
      <c r="AL10" s="55">
        <v>99</v>
      </c>
      <c r="AM10" s="48" cm="1">
        <f t="array" ref="AM10">IFERROR(VLOOKUP(AD10,'Data Sheet'!$A$19:$D$23,_xlfn.IFS('The Final Run'!AL10=99,2,'The Final Run'!AL10=95,3,'The Final Run'!AL10=90,4),0),"Input Beercup Type")</f>
        <v>500</v>
      </c>
      <c r="AN10" s="48">
        <f t="shared" ref="AN10:AN73" si="0">IFERROR(ABS(AE10-Z10)+ABS(AF10-AA10),0)</f>
        <v>1070</v>
      </c>
      <c r="AO10" s="48">
        <f t="shared" ref="AO10:AO73" si="1">IF(AN10=0,0,AN10+200)</f>
        <v>1270</v>
      </c>
      <c r="AP10" s="48">
        <f t="shared" ref="AP10:AP73" si="2">IFERROR(_xlfn.IFS(Y10="Port C",2,Y10="Port F",ROUNDUP(AT10/2,0),Y10="Port J",3),0)</f>
        <v>4</v>
      </c>
      <c r="AQ10" s="48">
        <f t="shared" ref="AQ10:AQ73" si="3">ROUNDUP((AN10/5)/24,0)+AP10</f>
        <v>13</v>
      </c>
      <c r="AR10" s="48">
        <f t="shared" ref="AR10:AR73" si="4">ROUNDUP((AO10/4)/24,0)+AP10</f>
        <v>18</v>
      </c>
      <c r="AS10" s="54" t="s">
        <v>69</v>
      </c>
      <c r="AT10" s="55">
        <v>8</v>
      </c>
      <c r="AU10" s="48">
        <f t="shared" ref="AU10:AU73" si="5">IF(Y10="Port H",30%,0)</f>
        <v>0</v>
      </c>
      <c r="AV10" s="48">
        <f t="shared" ref="AV10:AV73" si="6">IFERROR(IF(Y10="Port H",AT10*AK10*0.7,AK10*AT10),0)</f>
        <v>400</v>
      </c>
      <c r="AW10" s="48">
        <f t="shared" ref="AW10:AW73" si="7">IFERROR(_xlfn.IFS(AS10="A",IF(AQ10&lt;=AI10,-AJ10*(ABS(AQ10-AI10)),IF(AQ10&lt;=AG10,0,AH10*(ABS(AQ10-AG10))*AT10)),AS10="W",IF(AR10&lt;=AI10,-AJ10*(ABS(AQ10-AI10)),IF(AR10&lt;=AG10,0,AH10*(ABS(AR10-AG10))*AT10))),0)</f>
        <v>0</v>
      </c>
      <c r="AX10" s="48">
        <f>IFERROR(VLOOKUP(Y10,'Data Sheet'!$F$19:$I$28,_xlfn.IFS(AL10=90,2,AL10=95,3,AL10=99,4),0),0)</f>
        <v>15</v>
      </c>
      <c r="AY10" s="48">
        <f t="shared" ref="AY10:AY73" si="8">AX10*AV10</f>
        <v>6000</v>
      </c>
      <c r="AZ10" s="48">
        <f t="shared" ref="AZ10:AZ73" si="9">IFERROR(_xlfn.IFS(AS10="A",AT10*AN10*13,AS10="W",AT10*AO10*10),0)</f>
        <v>111280</v>
      </c>
      <c r="BA10" s="48">
        <f t="shared" ref="BA10:BA73" si="10">IFERROR(_xlfn.IFS(Y10="Port A",10000,Y10="Port B",15*AV10,Y10="Port D",_xlfn.IFS(AS10="A",AQ10*300,AS10="W",AR10*300),Y10="Port E",1.3*AZ10,Y10="Port G",(AT10/2)*4000,Y10="Port H",0,Y10="Port I",15*AV10),0)</f>
        <v>0</v>
      </c>
      <c r="BB10" s="49">
        <f t="shared" ref="BB10:BB73" si="11">IFERROR(IF(AT10=0,0,_xlfn.IFS(AS10="A",AW10+BA10+AZ10+AY10+AC10,AS10="W",AW10+BA10+AZ10+AY10+AB10)),0)</f>
        <v>125280</v>
      </c>
    </row>
    <row r="11" spans="1:54" x14ac:dyDescent="0.3">
      <c r="A11"/>
      <c r="B11"/>
      <c r="C11"/>
      <c r="D11"/>
      <c r="E11"/>
      <c r="F11"/>
      <c r="G11"/>
      <c r="H11"/>
      <c r="I11"/>
      <c r="J11" s="76"/>
      <c r="K11" s="76"/>
      <c r="L11"/>
      <c r="M11"/>
      <c r="N11"/>
      <c r="O11"/>
      <c r="P11"/>
      <c r="Q11"/>
      <c r="R11"/>
      <c r="S11"/>
      <c r="T11"/>
      <c r="U11" s="76"/>
      <c r="V11"/>
      <c r="W11"/>
      <c r="X11"/>
      <c r="Y11" s="59" t="s">
        <v>24</v>
      </c>
      <c r="Z11" s="44">
        <f>IFERROR(VLOOKUP(Y11,'Data Sheet'!$D$4:$E$13,2,0),"-")</f>
        <v>250</v>
      </c>
      <c r="AA11" s="45">
        <f>IFERROR(VLOOKUP(Y11,'Data Sheet'!$D$4:$F$13,3,0),"-")</f>
        <v>100</v>
      </c>
      <c r="AB11" s="42">
        <f>IFERROR(VLOOKUP(Y11,'Data Sheet'!$D$4:$G$13,4,0),"-")</f>
        <v>5000</v>
      </c>
      <c r="AC11" s="42">
        <f>IFERROR(VLOOKUP(Y11,'Data Sheet'!$D$4:$H$13,5,0),"-")</f>
        <v>6000</v>
      </c>
      <c r="AD11" s="58" t="s">
        <v>33</v>
      </c>
      <c r="AE11" s="43">
        <f>IFERROR(VLOOKUP(AD11,'Data Sheet'!$L$17:$S$21,2,0),"-")</f>
        <v>620</v>
      </c>
      <c r="AF11" s="43">
        <f>IFERROR(VLOOKUP(AD11,'Data Sheet'!$L$17:$S$21,3,0),"-")</f>
        <v>740</v>
      </c>
      <c r="AG11" s="43">
        <f>IFERROR(VLOOKUP(AD11,'Data Sheet'!$L$17:$O$21,4,0),"-")</f>
        <v>10</v>
      </c>
      <c r="AH11" s="43">
        <f>IFERROR(VLOOKUP(AD11,'Data Sheet'!$L$17:$P$21,5,0),"-")</f>
        <v>1000</v>
      </c>
      <c r="AI11" s="43">
        <f>IFERROR(VLOOKUP(AD11,'Data Sheet'!$L$17:$Q$21,6,0),"-")</f>
        <v>8</v>
      </c>
      <c r="AJ11" s="43">
        <f>IFERROR(VLOOKUP(AD11,'Data Sheet'!$L$17:$R$21,7,0),"-")</f>
        <v>1500</v>
      </c>
      <c r="AK11" s="43">
        <f>IFERROR(VLOOKUP(AD11,'Data Sheet'!$L$17:$S$21,8,0),"-")</f>
        <v>50</v>
      </c>
      <c r="AL11" s="55">
        <v>99</v>
      </c>
      <c r="AM11" s="48" cm="1">
        <f t="array" ref="AM11">IFERROR(VLOOKUP(AD11,'Data Sheet'!$A$19:$D$23,_xlfn.IFS('The Final Run'!AL11=99,2,'The Final Run'!AL11=95,3,'The Final Run'!AL11=90,4),0),"Input Beercup Type")</f>
        <v>750</v>
      </c>
      <c r="AN11" s="48">
        <f t="shared" si="0"/>
        <v>1010</v>
      </c>
      <c r="AO11" s="48">
        <f t="shared" si="1"/>
        <v>1210</v>
      </c>
      <c r="AP11" s="48">
        <f t="shared" si="2"/>
        <v>0</v>
      </c>
      <c r="AQ11" s="48">
        <f t="shared" si="3"/>
        <v>9</v>
      </c>
      <c r="AR11" s="48">
        <f t="shared" si="4"/>
        <v>13</v>
      </c>
      <c r="AS11" s="54" t="s">
        <v>69</v>
      </c>
      <c r="AT11" s="55">
        <v>15</v>
      </c>
      <c r="AU11" s="48">
        <f t="shared" si="5"/>
        <v>0</v>
      </c>
      <c r="AV11" s="48">
        <f t="shared" si="6"/>
        <v>750</v>
      </c>
      <c r="AW11" s="48">
        <f t="shared" si="7"/>
        <v>0</v>
      </c>
      <c r="AX11" s="48">
        <f>IFERROR(VLOOKUP(Y11,'Data Sheet'!$F$19:$I$28,_xlfn.IFS(AL11=90,2,AL11=95,3,AL11=99,4),0),0)</f>
        <v>14</v>
      </c>
      <c r="AY11" s="48">
        <f t="shared" si="8"/>
        <v>10500</v>
      </c>
      <c r="AZ11" s="48">
        <f t="shared" si="9"/>
        <v>196950</v>
      </c>
      <c r="BA11" s="48">
        <f t="shared" si="10"/>
        <v>11250</v>
      </c>
      <c r="BB11" s="49">
        <f t="shared" si="11"/>
        <v>224700</v>
      </c>
    </row>
    <row r="12" spans="1:54" x14ac:dyDescent="0.3">
      <c r="A12"/>
      <c r="B12"/>
      <c r="C12"/>
      <c r="D12"/>
      <c r="E12"/>
      <c r="F12"/>
      <c r="G12"/>
      <c r="H12"/>
      <c r="I12"/>
      <c r="J12" s="76"/>
      <c r="K12" s="76"/>
      <c r="L12"/>
      <c r="M12"/>
      <c r="N12"/>
      <c r="O12"/>
      <c r="P12"/>
      <c r="Q12"/>
      <c r="R12"/>
      <c r="S12"/>
      <c r="T12"/>
      <c r="U12"/>
      <c r="V12"/>
      <c r="W12"/>
      <c r="X12"/>
      <c r="Y12" s="59" t="s">
        <v>24</v>
      </c>
      <c r="Z12" s="44">
        <f>IFERROR(VLOOKUP(Y12,'Data Sheet'!$D$4:$E$13,2,0),"-")</f>
        <v>250</v>
      </c>
      <c r="AA12" s="45">
        <f>IFERROR(VLOOKUP(Y12,'Data Sheet'!$D$4:$F$13,3,0),"-")</f>
        <v>100</v>
      </c>
      <c r="AB12" s="42">
        <f>IFERROR(VLOOKUP(Y12,'Data Sheet'!$D$4:$G$13,4,0),"-")</f>
        <v>5000</v>
      </c>
      <c r="AC12" s="42">
        <f>IFERROR(VLOOKUP(Y12,'Data Sheet'!$D$4:$H$13,5,0),"-")</f>
        <v>6000</v>
      </c>
      <c r="AD12" s="58" t="s">
        <v>34</v>
      </c>
      <c r="AE12" s="43">
        <f>IFERROR(VLOOKUP(AD12,'Data Sheet'!$L$17:$S$21,2,0),"-")</f>
        <v>700</v>
      </c>
      <c r="AF12" s="43">
        <f>IFERROR(VLOOKUP(AD12,'Data Sheet'!$L$17:$S$21,3,0),"-")</f>
        <v>800</v>
      </c>
      <c r="AG12" s="43">
        <f>IFERROR(VLOOKUP(AD12,'Data Sheet'!$L$17:$O$21,4,0),"-")</f>
        <v>13</v>
      </c>
      <c r="AH12" s="43">
        <f>IFERROR(VLOOKUP(AD12,'Data Sheet'!$L$17:$P$21,5,0),"-")</f>
        <v>1000</v>
      </c>
      <c r="AI12" s="43">
        <f>IFERROR(VLOOKUP(AD12,'Data Sheet'!$L$17:$Q$21,6,0),"-")</f>
        <v>7</v>
      </c>
      <c r="AJ12" s="43">
        <f>IFERROR(VLOOKUP(AD12,'Data Sheet'!$L$17:$R$21,7,0),"-")</f>
        <v>2500</v>
      </c>
      <c r="AK12" s="43">
        <f>IFERROR(VLOOKUP(AD12,'Data Sheet'!$L$17:$S$21,8,0),"-")</f>
        <v>50</v>
      </c>
      <c r="AL12" s="55">
        <v>99</v>
      </c>
      <c r="AM12" s="48" cm="1">
        <f t="array" ref="AM12">IFERROR(VLOOKUP(AD12,'Data Sheet'!$A$19:$D$23,_xlfn.IFS('The Final Run'!AL12=99,2,'The Final Run'!AL12=95,3,'The Final Run'!AL12=90,4),0),"Input Beercup Type")</f>
        <v>500</v>
      </c>
      <c r="AN12" s="48">
        <f t="shared" si="0"/>
        <v>1150</v>
      </c>
      <c r="AO12" s="48">
        <f t="shared" si="1"/>
        <v>1350</v>
      </c>
      <c r="AP12" s="48">
        <f t="shared" si="2"/>
        <v>0</v>
      </c>
      <c r="AQ12" s="48">
        <f t="shared" si="3"/>
        <v>10</v>
      </c>
      <c r="AR12" s="48">
        <f t="shared" si="4"/>
        <v>15</v>
      </c>
      <c r="AS12" s="54" t="s">
        <v>69</v>
      </c>
      <c r="AT12" s="55">
        <v>2</v>
      </c>
      <c r="AU12" s="48">
        <f t="shared" si="5"/>
        <v>0</v>
      </c>
      <c r="AV12" s="48">
        <f t="shared" si="6"/>
        <v>100</v>
      </c>
      <c r="AW12" s="48">
        <f t="shared" si="7"/>
        <v>0</v>
      </c>
      <c r="AX12" s="48">
        <f>IFERROR(VLOOKUP(Y12,'Data Sheet'!$F$19:$I$28,_xlfn.IFS(AL12=90,2,AL12=95,3,AL12=99,4),0),0)</f>
        <v>14</v>
      </c>
      <c r="AY12" s="48">
        <f t="shared" si="8"/>
        <v>1400</v>
      </c>
      <c r="AZ12" s="48">
        <f t="shared" si="9"/>
        <v>29900</v>
      </c>
      <c r="BA12" s="48">
        <f t="shared" si="10"/>
        <v>1500</v>
      </c>
      <c r="BB12" s="49">
        <f t="shared" si="11"/>
        <v>38800</v>
      </c>
    </row>
    <row r="13" spans="1:54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s="55" t="s">
        <v>10</v>
      </c>
      <c r="Z13" s="44">
        <f>IFERROR(VLOOKUP(Y13,'Data Sheet'!$D$4:$E$13,2,0),"-")</f>
        <v>120</v>
      </c>
      <c r="AA13" s="45">
        <f>IFERROR(VLOOKUP(Y13,'Data Sheet'!$D$4:$F$13,3,0),"-")</f>
        <v>240</v>
      </c>
      <c r="AB13" s="42">
        <f>IFERROR(VLOOKUP(Y13,'Data Sheet'!$D$4:$G$13,4,0),"-")</f>
        <v>7000</v>
      </c>
      <c r="AC13" s="42">
        <f>IFERROR(VLOOKUP(Y13,'Data Sheet'!$D$4:$H$13,5,0),"-")</f>
        <v>8000</v>
      </c>
      <c r="AD13" s="58" t="s">
        <v>33</v>
      </c>
      <c r="AE13" s="43">
        <f>IFERROR(VLOOKUP(AD13,'Data Sheet'!$L$17:$S$21,2,0),"-")</f>
        <v>620</v>
      </c>
      <c r="AF13" s="43">
        <f>IFERROR(VLOOKUP(AD13,'Data Sheet'!$L$17:$S$21,3,0),"-")</f>
        <v>740</v>
      </c>
      <c r="AG13" s="43">
        <f>IFERROR(VLOOKUP(AD13,'Data Sheet'!$L$17:$O$21,4,0),"-")</f>
        <v>10</v>
      </c>
      <c r="AH13" s="43">
        <f>IFERROR(VLOOKUP(AD13,'Data Sheet'!$L$17:$P$21,5,0),"-")</f>
        <v>1000</v>
      </c>
      <c r="AI13" s="43">
        <f>IFERROR(VLOOKUP(AD13,'Data Sheet'!$L$17:$Q$21,6,0),"-")</f>
        <v>8</v>
      </c>
      <c r="AJ13" s="43">
        <f>IFERROR(VLOOKUP(AD13,'Data Sheet'!$L$17:$R$21,7,0),"-")</f>
        <v>1500</v>
      </c>
      <c r="AK13" s="43">
        <f>IFERROR(VLOOKUP(AD13,'Data Sheet'!$L$17:$S$21,8,0),"-")</f>
        <v>50</v>
      </c>
      <c r="AL13" s="55">
        <v>95</v>
      </c>
      <c r="AM13" s="48" cm="1">
        <f t="array" ref="AM13">IFERROR(VLOOKUP(AD13,'Data Sheet'!$A$19:$D$23,_xlfn.IFS('The Final Run'!AL13=99,2,'The Final Run'!AL13=95,3,'The Final Run'!AL13=90,4),0),"Input Beercup Type")</f>
        <v>1750</v>
      </c>
      <c r="AN13" s="48">
        <f t="shared" si="0"/>
        <v>1000</v>
      </c>
      <c r="AO13" s="48">
        <f t="shared" si="1"/>
        <v>1200</v>
      </c>
      <c r="AP13" s="48">
        <f t="shared" si="2"/>
        <v>0</v>
      </c>
      <c r="AQ13" s="48">
        <f t="shared" si="3"/>
        <v>9</v>
      </c>
      <c r="AR13" s="48">
        <f t="shared" si="4"/>
        <v>13</v>
      </c>
      <c r="AS13" s="54" t="s">
        <v>69</v>
      </c>
      <c r="AT13" s="55">
        <v>35</v>
      </c>
      <c r="AU13" s="48">
        <f t="shared" si="5"/>
        <v>0</v>
      </c>
      <c r="AV13" s="48">
        <f t="shared" si="6"/>
        <v>1750</v>
      </c>
      <c r="AW13" s="48">
        <f t="shared" si="7"/>
        <v>0</v>
      </c>
      <c r="AX13" s="48">
        <f>IFERROR(VLOOKUP(Y13,'Data Sheet'!$F$19:$I$28,_xlfn.IFS(AL13=90,2,AL13=95,3,AL13=99,4),0),0)</f>
        <v>8</v>
      </c>
      <c r="AY13" s="48">
        <f t="shared" si="8"/>
        <v>14000</v>
      </c>
      <c r="AZ13" s="48">
        <f t="shared" si="9"/>
        <v>455000</v>
      </c>
      <c r="BA13" s="48">
        <f t="shared" si="10"/>
        <v>26250</v>
      </c>
      <c r="BB13" s="49">
        <f t="shared" si="11"/>
        <v>503250</v>
      </c>
    </row>
    <row r="14" spans="1:54" x14ac:dyDescent="0.3">
      <c r="A14"/>
      <c r="B14"/>
      <c r="C14"/>
      <c r="D14" s="76"/>
      <c r="E14" s="76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s="55" t="s">
        <v>17</v>
      </c>
      <c r="Z14" s="44">
        <f>IFERROR(VLOOKUP(Y14,'Data Sheet'!$D$4:$E$13,2,0),"-")</f>
        <v>250</v>
      </c>
      <c r="AA14" s="45">
        <f>IFERROR(VLOOKUP(Y14,'Data Sheet'!$D$4:$F$13,3,0),"-")</f>
        <v>180</v>
      </c>
      <c r="AB14" s="42">
        <f>IFERROR(VLOOKUP(Y14,'Data Sheet'!$D$4:$G$13,4,0),"-")</f>
        <v>7000</v>
      </c>
      <c r="AC14" s="42">
        <f>IFERROR(VLOOKUP(Y14,'Data Sheet'!$D$4:$H$13,5,0),"-")</f>
        <v>8000</v>
      </c>
      <c r="AD14" s="55" t="s">
        <v>32</v>
      </c>
      <c r="AE14" s="43">
        <f>IFERROR(VLOOKUP(AD14,'Data Sheet'!$L$17:$S$21,2,0),"-")</f>
        <v>600</v>
      </c>
      <c r="AF14" s="43">
        <f>IFERROR(VLOOKUP(AD14,'Data Sheet'!$L$17:$S$21,3,0),"-")</f>
        <v>750</v>
      </c>
      <c r="AG14" s="43">
        <f>IFERROR(VLOOKUP(AD14,'Data Sheet'!$L$17:$O$21,4,0),"-")</f>
        <v>12</v>
      </c>
      <c r="AH14" s="43">
        <f>IFERROR(VLOOKUP(AD14,'Data Sheet'!$L$17:$P$21,5,0),"-")</f>
        <v>1000</v>
      </c>
      <c r="AI14" s="43">
        <f>IFERROR(VLOOKUP(AD14,'Data Sheet'!$L$17:$Q$21,6,0),"-")</f>
        <v>8</v>
      </c>
      <c r="AJ14" s="43">
        <f>IFERROR(VLOOKUP(AD14,'Data Sheet'!$L$17:$R$21,7,0),"-")</f>
        <v>2000</v>
      </c>
      <c r="AK14" s="43">
        <f>IFERROR(VLOOKUP(AD14,'Data Sheet'!$L$17:$S$21,8,0),"-")</f>
        <v>50</v>
      </c>
      <c r="AL14" s="55">
        <v>95</v>
      </c>
      <c r="AM14" s="48" cm="1">
        <f t="array" ref="AM14">IFERROR(VLOOKUP(AD14,'Data Sheet'!$A$19:$D$23,_xlfn.IFS('The Final Run'!AL14=99,2,'The Final Run'!AL14=95,3,'The Final Run'!AL14=90,4),0),"Input Beercup Type")</f>
        <v>500</v>
      </c>
      <c r="AN14" s="48">
        <f t="shared" si="0"/>
        <v>920</v>
      </c>
      <c r="AO14" s="48">
        <f t="shared" si="1"/>
        <v>1120</v>
      </c>
      <c r="AP14" s="48">
        <f t="shared" si="2"/>
        <v>4</v>
      </c>
      <c r="AQ14" s="48">
        <f t="shared" si="3"/>
        <v>12</v>
      </c>
      <c r="AR14" s="48">
        <f t="shared" si="4"/>
        <v>16</v>
      </c>
      <c r="AS14" s="55" t="s">
        <v>69</v>
      </c>
      <c r="AT14" s="55">
        <v>8</v>
      </c>
      <c r="AU14" s="48">
        <f t="shared" si="5"/>
        <v>0</v>
      </c>
      <c r="AV14" s="48">
        <f t="shared" si="6"/>
        <v>400</v>
      </c>
      <c r="AW14" s="48">
        <f t="shared" si="7"/>
        <v>0</v>
      </c>
      <c r="AX14" s="48">
        <f>IFERROR(VLOOKUP(Y14,'Data Sheet'!$F$19:$I$28,_xlfn.IFS(AL14=90,2,AL14=95,3,AL14=99,4),0),0)</f>
        <v>8</v>
      </c>
      <c r="AY14" s="48">
        <f t="shared" si="8"/>
        <v>3200</v>
      </c>
      <c r="AZ14" s="48">
        <f t="shared" si="9"/>
        <v>95680</v>
      </c>
      <c r="BA14" s="48">
        <f t="shared" si="10"/>
        <v>0</v>
      </c>
      <c r="BB14" s="49">
        <f t="shared" si="11"/>
        <v>106880</v>
      </c>
    </row>
    <row r="15" spans="1:54" x14ac:dyDescent="0.3">
      <c r="A15"/>
      <c r="B15"/>
      <c r="C15"/>
      <c r="D15" s="76"/>
      <c r="E15" s="76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s="55" t="s">
        <v>17</v>
      </c>
      <c r="Z15" s="44">
        <f>IFERROR(VLOOKUP(Y15,'Data Sheet'!$D$4:$E$13,2,0),"-")</f>
        <v>250</v>
      </c>
      <c r="AA15" s="45">
        <f>IFERROR(VLOOKUP(Y15,'Data Sheet'!$D$4:$F$13,3,0),"-")</f>
        <v>180</v>
      </c>
      <c r="AB15" s="42">
        <f>IFERROR(VLOOKUP(Y15,'Data Sheet'!$D$4:$G$13,4,0),"-")</f>
        <v>7000</v>
      </c>
      <c r="AC15" s="42">
        <f>IFERROR(VLOOKUP(Y15,'Data Sheet'!$D$4:$H$13,5,0),"-")</f>
        <v>8000</v>
      </c>
      <c r="AD15" s="55" t="s">
        <v>35</v>
      </c>
      <c r="AE15" s="43">
        <f>IFERROR(VLOOKUP(AD15,'Data Sheet'!$L$17:$S$21,2,0),"-")</f>
        <v>720</v>
      </c>
      <c r="AF15" s="43">
        <f>IFERROR(VLOOKUP(AD15,'Data Sheet'!$L$17:$S$21,3,0),"-")</f>
        <v>700</v>
      </c>
      <c r="AG15" s="43">
        <f>IFERROR(VLOOKUP(AD15,'Data Sheet'!$L$17:$O$21,4,0),"-")</f>
        <v>15</v>
      </c>
      <c r="AH15" s="43">
        <f>IFERROR(VLOOKUP(AD15,'Data Sheet'!$L$17:$P$21,5,0),"-")</f>
        <v>500</v>
      </c>
      <c r="AI15" s="43">
        <f>IFERROR(VLOOKUP(AD15,'Data Sheet'!$L$17:$Q$21,6,0),"-")</f>
        <v>12</v>
      </c>
      <c r="AJ15" s="43">
        <f>IFERROR(VLOOKUP(AD15,'Data Sheet'!$L$17:$R$21,7,0),"-")</f>
        <v>1000</v>
      </c>
      <c r="AK15" s="43">
        <f>IFERROR(VLOOKUP(AD15,'Data Sheet'!$L$17:$S$21,8,0),"-")</f>
        <v>50</v>
      </c>
      <c r="AL15" s="55">
        <v>95</v>
      </c>
      <c r="AM15" s="48" cm="1">
        <f t="array" ref="AM15">IFERROR(VLOOKUP(AD15,'Data Sheet'!$A$19:$D$23,_xlfn.IFS('The Final Run'!AL15=99,2,'The Final Run'!AL15=95,3,'The Final Run'!AL15=90,4),0),"Input Beercup Type")</f>
        <v>500</v>
      </c>
      <c r="AN15" s="48">
        <f t="shared" si="0"/>
        <v>990</v>
      </c>
      <c r="AO15" s="48">
        <f t="shared" si="1"/>
        <v>1190</v>
      </c>
      <c r="AP15" s="48">
        <f t="shared" si="2"/>
        <v>5</v>
      </c>
      <c r="AQ15" s="48">
        <f t="shared" si="3"/>
        <v>14</v>
      </c>
      <c r="AR15" s="48">
        <f t="shared" si="4"/>
        <v>18</v>
      </c>
      <c r="AS15" s="55" t="s">
        <v>69</v>
      </c>
      <c r="AT15" s="55">
        <v>10</v>
      </c>
      <c r="AU15" s="48">
        <f t="shared" si="5"/>
        <v>0</v>
      </c>
      <c r="AV15" s="48">
        <f t="shared" si="6"/>
        <v>500</v>
      </c>
      <c r="AW15" s="48">
        <f t="shared" si="7"/>
        <v>0</v>
      </c>
      <c r="AX15" s="48">
        <f>IFERROR(VLOOKUP(Y15,'Data Sheet'!$F$19:$I$28,_xlfn.IFS(AL15=90,2,AL15=95,3,AL15=99,4),0),0)</f>
        <v>8</v>
      </c>
      <c r="AY15" s="48">
        <f t="shared" si="8"/>
        <v>4000</v>
      </c>
      <c r="AZ15" s="48">
        <f t="shared" si="9"/>
        <v>128700</v>
      </c>
      <c r="BA15" s="48">
        <f t="shared" si="10"/>
        <v>0</v>
      </c>
      <c r="BB15" s="49">
        <f t="shared" si="11"/>
        <v>140700</v>
      </c>
    </row>
    <row r="16" spans="1:54" x14ac:dyDescent="0.3">
      <c r="A16"/>
      <c r="B16"/>
      <c r="C16"/>
      <c r="D16"/>
      <c r="E16"/>
      <c r="F16"/>
      <c r="G16"/>
      <c r="H16" s="76"/>
      <c r="I16" s="76"/>
      <c r="J16" s="7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s="55" t="s">
        <v>17</v>
      </c>
      <c r="Z16" s="44">
        <f>IFERROR(VLOOKUP(Y16,'Data Sheet'!$D$4:$E$13,2,0),"-")</f>
        <v>250</v>
      </c>
      <c r="AA16" s="45">
        <f>IFERROR(VLOOKUP(Y16,'Data Sheet'!$D$4:$F$13,3,0),"-")</f>
        <v>180</v>
      </c>
      <c r="AB16" s="42">
        <f>IFERROR(VLOOKUP(Y16,'Data Sheet'!$D$4:$G$13,4,0),"-")</f>
        <v>7000</v>
      </c>
      <c r="AC16" s="42">
        <f>IFERROR(VLOOKUP(Y16,'Data Sheet'!$D$4:$H$13,5,0),"-")</f>
        <v>8000</v>
      </c>
      <c r="AD16" s="55" t="s">
        <v>34</v>
      </c>
      <c r="AE16" s="43">
        <f>IFERROR(VLOOKUP(AD16,'Data Sheet'!$L$17:$S$21,2,0),"-")</f>
        <v>700</v>
      </c>
      <c r="AF16" s="43">
        <f>IFERROR(VLOOKUP(AD16,'Data Sheet'!$L$17:$S$21,3,0),"-")</f>
        <v>800</v>
      </c>
      <c r="AG16" s="43">
        <f>IFERROR(VLOOKUP(AD16,'Data Sheet'!$L$17:$O$21,4,0),"-")</f>
        <v>13</v>
      </c>
      <c r="AH16" s="43">
        <f>IFERROR(VLOOKUP(AD16,'Data Sheet'!$L$17:$P$21,5,0),"-")</f>
        <v>1000</v>
      </c>
      <c r="AI16" s="43">
        <f>IFERROR(VLOOKUP(AD16,'Data Sheet'!$L$17:$Q$21,6,0),"-")</f>
        <v>7</v>
      </c>
      <c r="AJ16" s="43">
        <f>IFERROR(VLOOKUP(AD16,'Data Sheet'!$L$17:$R$21,7,0),"-")</f>
        <v>2500</v>
      </c>
      <c r="AK16" s="43">
        <f>IFERROR(VLOOKUP(AD16,'Data Sheet'!$L$17:$S$21,8,0),"-")</f>
        <v>50</v>
      </c>
      <c r="AL16" s="55">
        <v>95</v>
      </c>
      <c r="AM16" s="48" cm="1">
        <f t="array" ref="AM16">IFERROR(VLOOKUP(AD16,'Data Sheet'!$A$19:$D$23,_xlfn.IFS('The Final Run'!AL16=99,2,'The Final Run'!AL16=95,3,'The Final Run'!AL16=90,4),0),"Input Beercup Type")</f>
        <v>750</v>
      </c>
      <c r="AN16" s="48">
        <f t="shared" si="0"/>
        <v>1070</v>
      </c>
      <c r="AO16" s="48">
        <f t="shared" si="1"/>
        <v>1270</v>
      </c>
      <c r="AP16" s="48">
        <f t="shared" si="2"/>
        <v>4</v>
      </c>
      <c r="AQ16" s="48">
        <f t="shared" si="3"/>
        <v>13</v>
      </c>
      <c r="AR16" s="48">
        <f t="shared" si="4"/>
        <v>18</v>
      </c>
      <c r="AS16" s="55" t="s">
        <v>69</v>
      </c>
      <c r="AT16" s="55">
        <v>8</v>
      </c>
      <c r="AU16" s="48">
        <f t="shared" si="5"/>
        <v>0</v>
      </c>
      <c r="AV16" s="48">
        <f t="shared" si="6"/>
        <v>400</v>
      </c>
      <c r="AW16" s="48">
        <f t="shared" si="7"/>
        <v>0</v>
      </c>
      <c r="AX16" s="48">
        <f>IFERROR(VLOOKUP(Y16,'Data Sheet'!$F$19:$I$28,_xlfn.IFS(AL16=90,2,AL16=95,3,AL16=99,4),0),0)</f>
        <v>8</v>
      </c>
      <c r="AY16" s="48">
        <f t="shared" si="8"/>
        <v>3200</v>
      </c>
      <c r="AZ16" s="48">
        <f t="shared" si="9"/>
        <v>111280</v>
      </c>
      <c r="BA16" s="48">
        <f t="shared" si="10"/>
        <v>0</v>
      </c>
      <c r="BB16" s="49">
        <f t="shared" si="11"/>
        <v>122480</v>
      </c>
    </row>
    <row r="17" spans="1:54" x14ac:dyDescent="0.3">
      <c r="A17"/>
      <c r="B17"/>
      <c r="C17"/>
      <c r="D17"/>
      <c r="E17"/>
      <c r="F17"/>
      <c r="G17"/>
      <c r="H17" s="76"/>
      <c r="I17" s="76"/>
      <c r="J17" s="76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s="55" t="s">
        <v>10</v>
      </c>
      <c r="Z17" s="44">
        <f>IFERROR(VLOOKUP(Y17,'Data Sheet'!$D$4:$E$13,2,0),"-")</f>
        <v>120</v>
      </c>
      <c r="AA17" s="45">
        <f>IFERROR(VLOOKUP(Y17,'Data Sheet'!$D$4:$F$13,3,0),"-")</f>
        <v>240</v>
      </c>
      <c r="AB17" s="42">
        <f>IFERROR(VLOOKUP(Y17,'Data Sheet'!$D$4:$G$13,4,0),"-")</f>
        <v>7000</v>
      </c>
      <c r="AC17" s="42">
        <f>IFERROR(VLOOKUP(Y17,'Data Sheet'!$D$4:$H$13,5,0),"-")</f>
        <v>8000</v>
      </c>
      <c r="AD17" s="55" t="s">
        <v>33</v>
      </c>
      <c r="AE17" s="43">
        <f>IFERROR(VLOOKUP(AD17,'Data Sheet'!$L$17:$S$21,2,0),"-")</f>
        <v>620</v>
      </c>
      <c r="AF17" s="43">
        <f>IFERROR(VLOOKUP(AD17,'Data Sheet'!$L$17:$S$21,3,0),"-")</f>
        <v>740</v>
      </c>
      <c r="AG17" s="43">
        <f>IFERROR(VLOOKUP(AD17,'Data Sheet'!$L$17:$O$21,4,0),"-")</f>
        <v>10</v>
      </c>
      <c r="AH17" s="43">
        <f>IFERROR(VLOOKUP(AD17,'Data Sheet'!$L$17:$P$21,5,0),"-")</f>
        <v>1000</v>
      </c>
      <c r="AI17" s="43">
        <f>IFERROR(VLOOKUP(AD17,'Data Sheet'!$L$17:$Q$21,6,0),"-")</f>
        <v>8</v>
      </c>
      <c r="AJ17" s="43">
        <f>IFERROR(VLOOKUP(AD17,'Data Sheet'!$L$17:$R$21,7,0),"-")</f>
        <v>1500</v>
      </c>
      <c r="AK17" s="43">
        <f>IFERROR(VLOOKUP(AD17,'Data Sheet'!$L$17:$S$21,8,0),"-")</f>
        <v>50</v>
      </c>
      <c r="AL17" s="55">
        <v>90</v>
      </c>
      <c r="AM17" s="48" cm="1">
        <f t="array" ref="AM17">IFERROR(VLOOKUP(AD17,'Data Sheet'!$A$19:$D$23,_xlfn.IFS('The Final Run'!AL17=99,2,'The Final Run'!AL17=95,3,'The Final Run'!AL17=90,4),0),"Input Beercup Type")</f>
        <v>500</v>
      </c>
      <c r="AN17" s="48">
        <f t="shared" si="0"/>
        <v>1000</v>
      </c>
      <c r="AO17" s="48">
        <f t="shared" si="1"/>
        <v>1200</v>
      </c>
      <c r="AP17" s="48">
        <f t="shared" si="2"/>
        <v>0</v>
      </c>
      <c r="AQ17" s="48">
        <f t="shared" si="3"/>
        <v>9</v>
      </c>
      <c r="AR17" s="48">
        <f t="shared" si="4"/>
        <v>13</v>
      </c>
      <c r="AS17" s="55" t="s">
        <v>69</v>
      </c>
      <c r="AT17" s="55">
        <v>10</v>
      </c>
      <c r="AU17" s="48">
        <f t="shared" si="5"/>
        <v>0</v>
      </c>
      <c r="AV17" s="48">
        <f t="shared" si="6"/>
        <v>500</v>
      </c>
      <c r="AW17" s="48">
        <f t="shared" si="7"/>
        <v>0</v>
      </c>
      <c r="AX17" s="48">
        <f>IFERROR(VLOOKUP(Y17,'Data Sheet'!$F$19:$I$28,_xlfn.IFS(AL17=90,2,AL17=95,3,AL17=99,4),0),0)</f>
        <v>11</v>
      </c>
      <c r="AY17" s="48">
        <f t="shared" si="8"/>
        <v>5500</v>
      </c>
      <c r="AZ17" s="48">
        <f t="shared" si="9"/>
        <v>130000</v>
      </c>
      <c r="BA17" s="48">
        <f t="shared" si="10"/>
        <v>7500</v>
      </c>
      <c r="BB17" s="49">
        <f t="shared" si="11"/>
        <v>151000</v>
      </c>
    </row>
    <row r="18" spans="1:54" x14ac:dyDescent="0.3">
      <c r="A18"/>
      <c r="B18"/>
      <c r="C18"/>
      <c r="D18"/>
      <c r="E18"/>
      <c r="F18"/>
      <c r="G18" s="76"/>
      <c r="H18" s="7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s="55" t="s">
        <v>17</v>
      </c>
      <c r="Z18" s="44">
        <f>IFERROR(VLOOKUP(Y18,'Data Sheet'!$D$4:$E$13,2,0),"-")</f>
        <v>250</v>
      </c>
      <c r="AA18" s="45">
        <f>IFERROR(VLOOKUP(Y18,'Data Sheet'!$D$4:$F$13,3,0),"-")</f>
        <v>180</v>
      </c>
      <c r="AB18" s="42">
        <f>IFERROR(VLOOKUP(Y18,'Data Sheet'!$D$4:$G$13,4,0),"-")</f>
        <v>7000</v>
      </c>
      <c r="AC18" s="42">
        <f>IFERROR(VLOOKUP(Y18,'Data Sheet'!$D$4:$H$13,5,0),"-")</f>
        <v>8000</v>
      </c>
      <c r="AD18" s="55" t="s">
        <v>32</v>
      </c>
      <c r="AE18" s="43">
        <f>IFERROR(VLOOKUP(AD18,'Data Sheet'!$L$17:$S$21,2,0),"-")</f>
        <v>600</v>
      </c>
      <c r="AF18" s="43">
        <f>IFERROR(VLOOKUP(AD18,'Data Sheet'!$L$17:$S$21,3,0),"-")</f>
        <v>750</v>
      </c>
      <c r="AG18" s="43">
        <f>IFERROR(VLOOKUP(AD18,'Data Sheet'!$L$17:$O$21,4,0),"-")</f>
        <v>12</v>
      </c>
      <c r="AH18" s="43">
        <f>IFERROR(VLOOKUP(AD18,'Data Sheet'!$L$17:$P$21,5,0),"-")</f>
        <v>1000</v>
      </c>
      <c r="AI18" s="43">
        <f>IFERROR(VLOOKUP(AD18,'Data Sheet'!$L$17:$Q$21,6,0),"-")</f>
        <v>8</v>
      </c>
      <c r="AJ18" s="43">
        <f>IFERROR(VLOOKUP(AD18,'Data Sheet'!$L$17:$R$21,7,0),"-")</f>
        <v>2000</v>
      </c>
      <c r="AK18" s="43">
        <f>IFERROR(VLOOKUP(AD18,'Data Sheet'!$L$17:$S$21,8,0),"-")</f>
        <v>50</v>
      </c>
      <c r="AL18" s="55">
        <v>90</v>
      </c>
      <c r="AM18" s="48" cm="1">
        <f t="array" ref="AM18">IFERROR(VLOOKUP(AD18,'Data Sheet'!$A$19:$D$23,_xlfn.IFS('The Final Run'!AL18=99,2,'The Final Run'!AL18=95,3,'The Final Run'!AL18=90,4),0),"Input Beercup Type")</f>
        <v>1000</v>
      </c>
      <c r="AN18" s="48">
        <f t="shared" si="0"/>
        <v>920</v>
      </c>
      <c r="AO18" s="48">
        <f t="shared" si="1"/>
        <v>1120</v>
      </c>
      <c r="AP18" s="48">
        <f t="shared" si="2"/>
        <v>4</v>
      </c>
      <c r="AQ18" s="48">
        <f t="shared" si="3"/>
        <v>12</v>
      </c>
      <c r="AR18" s="48">
        <f t="shared" si="4"/>
        <v>16</v>
      </c>
      <c r="AS18" s="55" t="s">
        <v>69</v>
      </c>
      <c r="AT18" s="55">
        <v>8</v>
      </c>
      <c r="AU18" s="48">
        <f t="shared" si="5"/>
        <v>0</v>
      </c>
      <c r="AV18" s="48">
        <f t="shared" si="6"/>
        <v>400</v>
      </c>
      <c r="AW18" s="48">
        <f t="shared" si="7"/>
        <v>0</v>
      </c>
      <c r="AX18" s="48">
        <f>IFERROR(VLOOKUP(Y18,'Data Sheet'!$F$19:$I$28,_xlfn.IFS(AL18=90,2,AL18=95,3,AL18=99,4),0),0)</f>
        <v>12</v>
      </c>
      <c r="AY18" s="48">
        <f t="shared" si="8"/>
        <v>4800</v>
      </c>
      <c r="AZ18" s="48">
        <f t="shared" si="9"/>
        <v>95680</v>
      </c>
      <c r="BA18" s="48">
        <f t="shared" si="10"/>
        <v>0</v>
      </c>
      <c r="BB18" s="49">
        <f t="shared" si="11"/>
        <v>108480</v>
      </c>
    </row>
    <row r="19" spans="1:54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s="55" t="s">
        <v>17</v>
      </c>
      <c r="Z19" s="44">
        <f>IFERROR(VLOOKUP(Y19,'Data Sheet'!$D$4:$E$13,2,0),"-")</f>
        <v>250</v>
      </c>
      <c r="AA19" s="45">
        <f>IFERROR(VLOOKUP(Y19,'Data Sheet'!$D$4:$F$13,3,0),"-")</f>
        <v>180</v>
      </c>
      <c r="AB19" s="42">
        <f>IFERROR(VLOOKUP(Y19,'Data Sheet'!$D$4:$G$13,4,0),"-")</f>
        <v>7000</v>
      </c>
      <c r="AC19" s="42">
        <f>IFERROR(VLOOKUP(Y19,'Data Sheet'!$D$4:$H$13,5,0),"-")</f>
        <v>8000</v>
      </c>
      <c r="AD19" s="55" t="s">
        <v>35</v>
      </c>
      <c r="AE19" s="43">
        <f>IFERROR(VLOOKUP(AD19,'Data Sheet'!$L$17:$S$21,2,0),"-")</f>
        <v>720</v>
      </c>
      <c r="AF19" s="43">
        <f>IFERROR(VLOOKUP(AD19,'Data Sheet'!$L$17:$S$21,3,0),"-")</f>
        <v>700</v>
      </c>
      <c r="AG19" s="43">
        <f>IFERROR(VLOOKUP(AD19,'Data Sheet'!$L$17:$O$21,4,0),"-")</f>
        <v>15</v>
      </c>
      <c r="AH19" s="43">
        <f>IFERROR(VLOOKUP(AD19,'Data Sheet'!$L$17:$P$21,5,0),"-")</f>
        <v>500</v>
      </c>
      <c r="AI19" s="43">
        <f>IFERROR(VLOOKUP(AD19,'Data Sheet'!$L$17:$Q$21,6,0),"-")</f>
        <v>12</v>
      </c>
      <c r="AJ19" s="43">
        <f>IFERROR(VLOOKUP(AD19,'Data Sheet'!$L$17:$R$21,7,0),"-")</f>
        <v>1000</v>
      </c>
      <c r="AK19" s="43">
        <f>IFERROR(VLOOKUP(AD19,'Data Sheet'!$L$17:$S$21,8,0),"-")</f>
        <v>50</v>
      </c>
      <c r="AL19" s="55">
        <v>90</v>
      </c>
      <c r="AM19" s="48" cm="1">
        <f t="array" ref="AM19">IFERROR(VLOOKUP(AD19,'Data Sheet'!$A$19:$D$23,_xlfn.IFS('The Final Run'!AL19=99,2,'The Final Run'!AL19=95,3,'The Final Run'!AL19=90,4),0),"Input Beercup Type")</f>
        <v>1000</v>
      </c>
      <c r="AN19" s="48">
        <f t="shared" si="0"/>
        <v>990</v>
      </c>
      <c r="AO19" s="48">
        <f t="shared" si="1"/>
        <v>1190</v>
      </c>
      <c r="AP19" s="48">
        <f t="shared" si="2"/>
        <v>6</v>
      </c>
      <c r="AQ19" s="48">
        <f t="shared" si="3"/>
        <v>15</v>
      </c>
      <c r="AR19" s="48">
        <f t="shared" si="4"/>
        <v>19</v>
      </c>
      <c r="AS19" s="55" t="s">
        <v>69</v>
      </c>
      <c r="AT19" s="55">
        <v>12</v>
      </c>
      <c r="AU19" s="48">
        <f t="shared" si="5"/>
        <v>0</v>
      </c>
      <c r="AV19" s="48">
        <f t="shared" si="6"/>
        <v>600</v>
      </c>
      <c r="AW19" s="48">
        <f t="shared" si="7"/>
        <v>0</v>
      </c>
      <c r="AX19" s="48">
        <f>IFERROR(VLOOKUP(Y19,'Data Sheet'!$F$19:$I$28,_xlfn.IFS(AL19=90,2,AL19=95,3,AL19=99,4),0),0)</f>
        <v>12</v>
      </c>
      <c r="AY19" s="48">
        <f t="shared" si="8"/>
        <v>7200</v>
      </c>
      <c r="AZ19" s="48">
        <f t="shared" si="9"/>
        <v>154440</v>
      </c>
      <c r="BA19" s="48">
        <f t="shared" si="10"/>
        <v>0</v>
      </c>
      <c r="BB19" s="49">
        <f t="shared" si="11"/>
        <v>169640</v>
      </c>
    </row>
    <row r="20" spans="1:54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 s="55" t="s">
        <v>17</v>
      </c>
      <c r="Z20" s="44">
        <f>IFERROR(VLOOKUP(Y20,'Data Sheet'!$D$4:$E$13,2,0),"-")</f>
        <v>250</v>
      </c>
      <c r="AA20" s="45">
        <f>IFERROR(VLOOKUP(Y20,'Data Sheet'!$D$4:$F$13,3,0),"-")</f>
        <v>180</v>
      </c>
      <c r="AB20" s="42">
        <f>IFERROR(VLOOKUP(Y20,'Data Sheet'!$D$4:$G$13,4,0),"-")</f>
        <v>7000</v>
      </c>
      <c r="AC20" s="42">
        <f>IFERROR(VLOOKUP(Y20,'Data Sheet'!$D$4:$H$13,5,0),"-")</f>
        <v>8000</v>
      </c>
      <c r="AD20" s="55" t="s">
        <v>34</v>
      </c>
      <c r="AE20" s="43">
        <f>IFERROR(VLOOKUP(AD20,'Data Sheet'!$L$17:$S$21,2,0),"-")</f>
        <v>700</v>
      </c>
      <c r="AF20" s="43">
        <f>IFERROR(VLOOKUP(AD20,'Data Sheet'!$L$17:$S$21,3,0),"-")</f>
        <v>800</v>
      </c>
      <c r="AG20" s="43">
        <f>IFERROR(VLOOKUP(AD20,'Data Sheet'!$L$17:$O$21,4,0),"-")</f>
        <v>13</v>
      </c>
      <c r="AH20" s="43">
        <f>IFERROR(VLOOKUP(AD20,'Data Sheet'!$L$17:$P$21,5,0),"-")</f>
        <v>1000</v>
      </c>
      <c r="AI20" s="43">
        <f>IFERROR(VLOOKUP(AD20,'Data Sheet'!$L$17:$Q$21,6,0),"-")</f>
        <v>7</v>
      </c>
      <c r="AJ20" s="43">
        <f>IFERROR(VLOOKUP(AD20,'Data Sheet'!$L$17:$R$21,7,0),"-")</f>
        <v>2500</v>
      </c>
      <c r="AK20" s="43">
        <f>IFERROR(VLOOKUP(AD20,'Data Sheet'!$L$17:$S$21,8,0),"-")</f>
        <v>50</v>
      </c>
      <c r="AL20" s="55">
        <v>90</v>
      </c>
      <c r="AM20" s="48" cm="1">
        <f t="array" ref="AM20">IFERROR(VLOOKUP(AD20,'Data Sheet'!$A$19:$D$23,_xlfn.IFS('The Final Run'!AL20=99,2,'The Final Run'!AL20=95,3,'The Final Run'!AL20=90,4),0),"Input Beercup Type")</f>
        <v>750</v>
      </c>
      <c r="AN20" s="48">
        <f t="shared" si="0"/>
        <v>1070</v>
      </c>
      <c r="AO20" s="48">
        <f t="shared" si="1"/>
        <v>1270</v>
      </c>
      <c r="AP20" s="48">
        <f t="shared" si="2"/>
        <v>4</v>
      </c>
      <c r="AQ20" s="48">
        <f t="shared" si="3"/>
        <v>13</v>
      </c>
      <c r="AR20" s="48">
        <f t="shared" si="4"/>
        <v>18</v>
      </c>
      <c r="AS20" s="55" t="s">
        <v>69</v>
      </c>
      <c r="AT20" s="55">
        <v>8</v>
      </c>
      <c r="AU20" s="48">
        <f t="shared" si="5"/>
        <v>0</v>
      </c>
      <c r="AV20" s="48">
        <f t="shared" si="6"/>
        <v>400</v>
      </c>
      <c r="AW20" s="48">
        <f t="shared" si="7"/>
        <v>0</v>
      </c>
      <c r="AX20" s="48">
        <f>IFERROR(VLOOKUP(Y20,'Data Sheet'!$F$19:$I$28,_xlfn.IFS(AL20=90,2,AL20=95,3,AL20=99,4),0),0)</f>
        <v>12</v>
      </c>
      <c r="AY20" s="48">
        <f t="shared" si="8"/>
        <v>4800</v>
      </c>
      <c r="AZ20" s="48">
        <f t="shared" si="9"/>
        <v>111280</v>
      </c>
      <c r="BA20" s="48">
        <f t="shared" si="10"/>
        <v>0</v>
      </c>
      <c r="BB20" s="49">
        <f t="shared" si="11"/>
        <v>124080</v>
      </c>
    </row>
    <row r="21" spans="1:54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s="55" t="s">
        <v>13</v>
      </c>
      <c r="Z21" s="44">
        <f>IFERROR(VLOOKUP(Y21,'Data Sheet'!$D$4:$E$13,2,0),"-")</f>
        <v>180</v>
      </c>
      <c r="AA21" s="45">
        <f>IFERROR(VLOOKUP(Y21,'Data Sheet'!$D$4:$F$13,3,0),"-")</f>
        <v>100</v>
      </c>
      <c r="AB21" s="42">
        <f>IFERROR(VLOOKUP(Y21,'Data Sheet'!$D$4:$G$13,4,0),"-")</f>
        <v>4000</v>
      </c>
      <c r="AC21" s="42">
        <f>IFERROR(VLOOKUP(Y21,'Data Sheet'!$D$4:$H$13,5,0),"-")</f>
        <v>5000</v>
      </c>
      <c r="AD21" s="55" t="s">
        <v>35</v>
      </c>
      <c r="AE21" s="43">
        <f>IFERROR(VLOOKUP(AD21,'Data Sheet'!$L$17:$S$21,2,0),"-")</f>
        <v>720</v>
      </c>
      <c r="AF21" s="43">
        <f>IFERROR(VLOOKUP(AD21,'Data Sheet'!$L$17:$S$21,3,0),"-")</f>
        <v>700</v>
      </c>
      <c r="AG21" s="43">
        <f>IFERROR(VLOOKUP(AD21,'Data Sheet'!$L$17:$O$21,4,0),"-")</f>
        <v>15</v>
      </c>
      <c r="AH21" s="43">
        <f>IFERROR(VLOOKUP(AD21,'Data Sheet'!$L$17:$P$21,5,0),"-")</f>
        <v>500</v>
      </c>
      <c r="AI21" s="43">
        <f>IFERROR(VLOOKUP(AD21,'Data Sheet'!$L$17:$Q$21,6,0),"-")</f>
        <v>12</v>
      </c>
      <c r="AJ21" s="43">
        <f>IFERROR(VLOOKUP(AD21,'Data Sheet'!$L$17:$R$21,7,0),"-")</f>
        <v>1000</v>
      </c>
      <c r="AK21" s="43">
        <f>IFERROR(VLOOKUP(AD21,'Data Sheet'!$L$17:$S$21,8,0),"-")</f>
        <v>50</v>
      </c>
      <c r="AL21" s="55">
        <v>99</v>
      </c>
      <c r="AM21" s="48" cm="1">
        <f t="array" ref="AM21">IFERROR(VLOOKUP(AD21,'Data Sheet'!$A$19:$D$23,_xlfn.IFS('The Final Run'!AL21=99,2,'The Final Run'!AL21=95,3,'The Final Run'!AL21=90,4),0),"Input Beercup Type")</f>
        <v>1000</v>
      </c>
      <c r="AN21" s="48">
        <f t="shared" si="0"/>
        <v>1140</v>
      </c>
      <c r="AO21" s="48">
        <f t="shared" si="1"/>
        <v>1340</v>
      </c>
      <c r="AP21" s="48">
        <f t="shared" si="2"/>
        <v>0</v>
      </c>
      <c r="AQ21" s="48">
        <f t="shared" si="3"/>
        <v>10</v>
      </c>
      <c r="AR21" s="48">
        <f t="shared" si="4"/>
        <v>14</v>
      </c>
      <c r="AS21" s="55" t="s">
        <v>70</v>
      </c>
      <c r="AT21" s="55">
        <v>20</v>
      </c>
      <c r="AU21" s="48">
        <f t="shared" si="5"/>
        <v>0</v>
      </c>
      <c r="AV21" s="48">
        <f t="shared" si="6"/>
        <v>1000</v>
      </c>
      <c r="AW21" s="48">
        <f t="shared" si="7"/>
        <v>0</v>
      </c>
      <c r="AX21" s="48">
        <f>IFERROR(VLOOKUP(Y21,'Data Sheet'!$F$19:$I$28,_xlfn.IFS(AL21=90,2,AL21=95,3,AL21=99,4),0),0)</f>
        <v>13</v>
      </c>
      <c r="AY21" s="48">
        <f t="shared" si="8"/>
        <v>13000</v>
      </c>
      <c r="AZ21" s="48">
        <f t="shared" si="9"/>
        <v>268000</v>
      </c>
      <c r="BA21" s="48">
        <f t="shared" si="10"/>
        <v>4200</v>
      </c>
      <c r="BB21" s="49">
        <f t="shared" si="11"/>
        <v>289200</v>
      </c>
    </row>
    <row r="22" spans="1:54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s="55" t="s">
        <v>13</v>
      </c>
      <c r="Z22" s="44">
        <f>IFERROR(VLOOKUP(Y22,'Data Sheet'!$D$4:$E$13,2,0),"-")</f>
        <v>180</v>
      </c>
      <c r="AA22" s="45">
        <f>IFERROR(VLOOKUP(Y22,'Data Sheet'!$D$4:$F$13,3,0),"-")</f>
        <v>100</v>
      </c>
      <c r="AB22" s="42">
        <f>IFERROR(VLOOKUP(Y22,'Data Sheet'!$D$4:$G$13,4,0),"-")</f>
        <v>4000</v>
      </c>
      <c r="AC22" s="42">
        <f>IFERROR(VLOOKUP(Y22,'Data Sheet'!$D$4:$H$13,5,0),"-")</f>
        <v>5000</v>
      </c>
      <c r="AD22" s="55" t="s">
        <v>36</v>
      </c>
      <c r="AE22" s="43">
        <f>IFERROR(VLOOKUP(AD22,'Data Sheet'!$L$17:$S$21,2,0),"-")</f>
        <v>710</v>
      </c>
      <c r="AF22" s="43">
        <f>IFERROR(VLOOKUP(AD22,'Data Sheet'!$L$17:$S$21,3,0),"-")</f>
        <v>770</v>
      </c>
      <c r="AG22" s="43">
        <f>IFERROR(VLOOKUP(AD22,'Data Sheet'!$L$17:$O$21,4,0),"-")</f>
        <v>15</v>
      </c>
      <c r="AH22" s="43">
        <f>IFERROR(VLOOKUP(AD22,'Data Sheet'!$L$17:$P$21,5,0),"-")</f>
        <v>500</v>
      </c>
      <c r="AI22" s="43">
        <f>IFERROR(VLOOKUP(AD22,'Data Sheet'!$L$17:$Q$21,6,0),"-")</f>
        <v>12</v>
      </c>
      <c r="AJ22" s="43">
        <f>IFERROR(VLOOKUP(AD22,'Data Sheet'!$L$17:$R$21,7,0),"-")</f>
        <v>1500</v>
      </c>
      <c r="AK22" s="43">
        <f>IFERROR(VLOOKUP(AD22,'Data Sheet'!$L$17:$S$21,8,0),"-")</f>
        <v>50</v>
      </c>
      <c r="AL22" s="55">
        <v>99</v>
      </c>
      <c r="AM22" s="48" cm="1">
        <f t="array" ref="AM22">IFERROR(VLOOKUP(AD22,'Data Sheet'!$A$19:$D$23,_xlfn.IFS('The Final Run'!AL22=99,2,'The Final Run'!AL22=95,3,'The Final Run'!AL22=90,4),0),"Input Beercup Type")</f>
        <v>500</v>
      </c>
      <c r="AN22" s="48">
        <f t="shared" si="0"/>
        <v>1200</v>
      </c>
      <c r="AO22" s="48">
        <f t="shared" si="1"/>
        <v>1400</v>
      </c>
      <c r="AP22" s="48">
        <f t="shared" si="2"/>
        <v>0</v>
      </c>
      <c r="AQ22" s="48">
        <f t="shared" si="3"/>
        <v>10</v>
      </c>
      <c r="AR22" s="48">
        <f t="shared" si="4"/>
        <v>15</v>
      </c>
      <c r="AS22" s="55" t="s">
        <v>70</v>
      </c>
      <c r="AT22" s="55">
        <v>10</v>
      </c>
      <c r="AU22" s="48">
        <f t="shared" si="5"/>
        <v>0</v>
      </c>
      <c r="AV22" s="48">
        <f t="shared" si="6"/>
        <v>500</v>
      </c>
      <c r="AW22" s="48">
        <f t="shared" si="7"/>
        <v>0</v>
      </c>
      <c r="AX22" s="48">
        <f>IFERROR(VLOOKUP(Y22,'Data Sheet'!$F$19:$I$28,_xlfn.IFS(AL22=90,2,AL22=95,3,AL22=99,4),0),0)</f>
        <v>13</v>
      </c>
      <c r="AY22" s="48">
        <f t="shared" si="8"/>
        <v>6500</v>
      </c>
      <c r="AZ22" s="48">
        <f t="shared" si="9"/>
        <v>140000</v>
      </c>
      <c r="BA22" s="48">
        <f t="shared" si="10"/>
        <v>4500</v>
      </c>
      <c r="BB22" s="49">
        <f t="shared" si="11"/>
        <v>155000</v>
      </c>
    </row>
    <row r="23" spans="1:54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 s="55" t="s">
        <v>24</v>
      </c>
      <c r="Z23" s="44">
        <f>IFERROR(VLOOKUP(Y23,'Data Sheet'!$D$4:$E$13,2,0),"-")</f>
        <v>250</v>
      </c>
      <c r="AA23" s="45">
        <f>IFERROR(VLOOKUP(Y23,'Data Sheet'!$D$4:$F$13,3,0),"-")</f>
        <v>100</v>
      </c>
      <c r="AB23" s="42">
        <f>IFERROR(VLOOKUP(Y23,'Data Sheet'!$D$4:$G$13,4,0),"-")</f>
        <v>5000</v>
      </c>
      <c r="AC23" s="42">
        <f>IFERROR(VLOOKUP(Y23,'Data Sheet'!$D$4:$H$13,5,0),"-")</f>
        <v>6000</v>
      </c>
      <c r="AD23" s="55" t="s">
        <v>32</v>
      </c>
      <c r="AE23" s="43">
        <f>IFERROR(VLOOKUP(AD23,'Data Sheet'!$L$17:$S$21,2,0),"-")</f>
        <v>600</v>
      </c>
      <c r="AF23" s="43">
        <f>IFERROR(VLOOKUP(AD23,'Data Sheet'!$L$17:$S$21,3,0),"-")</f>
        <v>750</v>
      </c>
      <c r="AG23" s="43">
        <f>IFERROR(VLOOKUP(AD23,'Data Sheet'!$L$17:$O$21,4,0),"-")</f>
        <v>12</v>
      </c>
      <c r="AH23" s="43">
        <f>IFERROR(VLOOKUP(AD23,'Data Sheet'!$L$17:$P$21,5,0),"-")</f>
        <v>1000</v>
      </c>
      <c r="AI23" s="43">
        <f>IFERROR(VLOOKUP(AD23,'Data Sheet'!$L$17:$Q$21,6,0),"-")</f>
        <v>8</v>
      </c>
      <c r="AJ23" s="43">
        <f>IFERROR(VLOOKUP(AD23,'Data Sheet'!$L$17:$R$21,7,0),"-")</f>
        <v>2000</v>
      </c>
      <c r="AK23" s="43">
        <f>IFERROR(VLOOKUP(AD23,'Data Sheet'!$L$17:$S$21,8,0),"-")</f>
        <v>50</v>
      </c>
      <c r="AL23" s="55">
        <v>99</v>
      </c>
      <c r="AM23" s="48" cm="1">
        <f t="array" ref="AM23">IFERROR(VLOOKUP(AD23,'Data Sheet'!$A$19:$D$23,_xlfn.IFS('The Final Run'!AL23=99,2,'The Final Run'!AL23=95,3,'The Final Run'!AL23=90,4),0),"Input Beercup Type")</f>
        <v>500</v>
      </c>
      <c r="AN23" s="48">
        <f t="shared" si="0"/>
        <v>1000</v>
      </c>
      <c r="AO23" s="48">
        <f t="shared" si="1"/>
        <v>1200</v>
      </c>
      <c r="AP23" s="48">
        <f t="shared" si="2"/>
        <v>0</v>
      </c>
      <c r="AQ23" s="48">
        <f t="shared" si="3"/>
        <v>9</v>
      </c>
      <c r="AR23" s="48">
        <f t="shared" si="4"/>
        <v>13</v>
      </c>
      <c r="AS23" s="55" t="s">
        <v>70</v>
      </c>
      <c r="AT23" s="55">
        <v>2</v>
      </c>
      <c r="AU23" s="48">
        <f t="shared" si="5"/>
        <v>0</v>
      </c>
      <c r="AV23" s="48">
        <f t="shared" si="6"/>
        <v>100</v>
      </c>
      <c r="AW23" s="48">
        <f t="shared" si="7"/>
        <v>2000</v>
      </c>
      <c r="AX23" s="48">
        <f>IFERROR(VLOOKUP(Y23,'Data Sheet'!$F$19:$I$28,_xlfn.IFS(AL23=90,2,AL23=95,3,AL23=99,4),0),0)</f>
        <v>14</v>
      </c>
      <c r="AY23" s="48">
        <f t="shared" si="8"/>
        <v>1400</v>
      </c>
      <c r="AZ23" s="48">
        <f t="shared" si="9"/>
        <v>24000</v>
      </c>
      <c r="BA23" s="48">
        <f t="shared" si="10"/>
        <v>1500</v>
      </c>
      <c r="BB23" s="49">
        <f t="shared" si="11"/>
        <v>33900</v>
      </c>
    </row>
    <row r="24" spans="1:54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s="55" t="s">
        <v>10</v>
      </c>
      <c r="Z24" s="44">
        <f>IFERROR(VLOOKUP(Y24,'Data Sheet'!$D$4:$E$13,2,0),"-")</f>
        <v>120</v>
      </c>
      <c r="AA24" s="45">
        <f>IFERROR(VLOOKUP(Y24,'Data Sheet'!$D$4:$F$13,3,0),"-")</f>
        <v>240</v>
      </c>
      <c r="AB24" s="42">
        <f>IFERROR(VLOOKUP(Y24,'Data Sheet'!$D$4:$G$13,4,0),"-")</f>
        <v>7000</v>
      </c>
      <c r="AC24" s="42">
        <f>IFERROR(VLOOKUP(Y24,'Data Sheet'!$D$4:$H$13,5,0),"-")</f>
        <v>8000</v>
      </c>
      <c r="AD24" s="55" t="s">
        <v>34</v>
      </c>
      <c r="AE24" s="43">
        <f>IFERROR(VLOOKUP(AD24,'Data Sheet'!$L$17:$S$21,2,0),"-")</f>
        <v>700</v>
      </c>
      <c r="AF24" s="43">
        <f>IFERROR(VLOOKUP(AD24,'Data Sheet'!$L$17:$S$21,3,0),"-")</f>
        <v>800</v>
      </c>
      <c r="AG24" s="43">
        <f>IFERROR(VLOOKUP(AD24,'Data Sheet'!$L$17:$O$21,4,0),"-")</f>
        <v>13</v>
      </c>
      <c r="AH24" s="43">
        <f>IFERROR(VLOOKUP(AD24,'Data Sheet'!$L$17:$P$21,5,0),"-")</f>
        <v>1000</v>
      </c>
      <c r="AI24" s="43">
        <f>IFERROR(VLOOKUP(AD24,'Data Sheet'!$L$17:$Q$21,6,0),"-")</f>
        <v>7</v>
      </c>
      <c r="AJ24" s="43">
        <f>IFERROR(VLOOKUP(AD24,'Data Sheet'!$L$17:$R$21,7,0),"-")</f>
        <v>2500</v>
      </c>
      <c r="AK24" s="43">
        <f>IFERROR(VLOOKUP(AD24,'Data Sheet'!$L$17:$S$21,8,0),"-")</f>
        <v>50</v>
      </c>
      <c r="AL24" s="55">
        <v>95</v>
      </c>
      <c r="AM24" s="48" cm="1">
        <f t="array" ref="AM24">IFERROR(VLOOKUP(AD24,'Data Sheet'!$A$19:$D$23,_xlfn.IFS('The Final Run'!AL24=99,2,'The Final Run'!AL24=95,3,'The Final Run'!AL24=90,4),0),"Input Beercup Type")</f>
        <v>750</v>
      </c>
      <c r="AN24" s="48">
        <f t="shared" si="0"/>
        <v>1140</v>
      </c>
      <c r="AO24" s="48">
        <f t="shared" si="1"/>
        <v>1340</v>
      </c>
      <c r="AP24" s="48">
        <f t="shared" si="2"/>
        <v>0</v>
      </c>
      <c r="AQ24" s="48">
        <f t="shared" si="3"/>
        <v>10</v>
      </c>
      <c r="AR24" s="48">
        <f t="shared" si="4"/>
        <v>14</v>
      </c>
      <c r="AS24" s="55" t="s">
        <v>70</v>
      </c>
      <c r="AT24" s="55">
        <v>7</v>
      </c>
      <c r="AU24" s="48">
        <f t="shared" si="5"/>
        <v>0</v>
      </c>
      <c r="AV24" s="48">
        <f t="shared" si="6"/>
        <v>350</v>
      </c>
      <c r="AW24" s="48">
        <f t="shared" si="7"/>
        <v>7000</v>
      </c>
      <c r="AX24" s="48">
        <f>IFERROR(VLOOKUP(Y24,'Data Sheet'!$F$19:$I$28,_xlfn.IFS(AL24=90,2,AL24=95,3,AL24=99,4),0),0)</f>
        <v>8</v>
      </c>
      <c r="AY24" s="48">
        <f t="shared" si="8"/>
        <v>2800</v>
      </c>
      <c r="AZ24" s="48">
        <f t="shared" si="9"/>
        <v>93800</v>
      </c>
      <c r="BA24" s="48">
        <f t="shared" si="10"/>
        <v>5250</v>
      </c>
      <c r="BB24" s="49">
        <f t="shared" si="11"/>
        <v>115850</v>
      </c>
    </row>
    <row r="25" spans="1:54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s="55" t="s">
        <v>13</v>
      </c>
      <c r="Z25" s="44">
        <f>IFERROR(VLOOKUP(Y25,'Data Sheet'!$D$4:$E$13,2,0),"-")</f>
        <v>180</v>
      </c>
      <c r="AA25" s="45">
        <f>IFERROR(VLOOKUP(Y25,'Data Sheet'!$D$4:$F$13,3,0),"-")</f>
        <v>100</v>
      </c>
      <c r="AB25" s="42">
        <f>IFERROR(VLOOKUP(Y25,'Data Sheet'!$D$4:$G$13,4,0),"-")</f>
        <v>4000</v>
      </c>
      <c r="AC25" s="42">
        <f>IFERROR(VLOOKUP(Y25,'Data Sheet'!$D$4:$H$13,5,0),"-")</f>
        <v>5000</v>
      </c>
      <c r="AD25" s="55" t="s">
        <v>36</v>
      </c>
      <c r="AE25" s="43">
        <f>IFERROR(VLOOKUP(AD25,'Data Sheet'!$L$17:$S$21,2,0),"-")</f>
        <v>710</v>
      </c>
      <c r="AF25" s="43">
        <f>IFERROR(VLOOKUP(AD25,'Data Sheet'!$L$17:$S$21,3,0),"-")</f>
        <v>770</v>
      </c>
      <c r="AG25" s="43">
        <f>IFERROR(VLOOKUP(AD25,'Data Sheet'!$L$17:$O$21,4,0),"-")</f>
        <v>15</v>
      </c>
      <c r="AH25" s="43">
        <f>IFERROR(VLOOKUP(AD25,'Data Sheet'!$L$17:$P$21,5,0),"-")</f>
        <v>500</v>
      </c>
      <c r="AI25" s="43">
        <f>IFERROR(VLOOKUP(AD25,'Data Sheet'!$L$17:$Q$21,6,0),"-")</f>
        <v>12</v>
      </c>
      <c r="AJ25" s="43">
        <f>IFERROR(VLOOKUP(AD25,'Data Sheet'!$L$17:$R$21,7,0),"-")</f>
        <v>1500</v>
      </c>
      <c r="AK25" s="43">
        <f>IFERROR(VLOOKUP(AD25,'Data Sheet'!$L$17:$S$21,8,0),"-")</f>
        <v>50</v>
      </c>
      <c r="AL25" s="55">
        <v>95</v>
      </c>
      <c r="AM25" s="48" cm="1">
        <f t="array" ref="AM25">IFERROR(VLOOKUP(AD25,'Data Sheet'!$A$19:$D$23,_xlfn.IFS('The Final Run'!AL25=99,2,'The Final Run'!AL25=95,3,'The Final Run'!AL25=90,4),0),"Input Beercup Type")</f>
        <v>1500</v>
      </c>
      <c r="AN25" s="48">
        <f t="shared" si="0"/>
        <v>1200</v>
      </c>
      <c r="AO25" s="48">
        <f t="shared" si="1"/>
        <v>1400</v>
      </c>
      <c r="AP25" s="48">
        <f t="shared" si="2"/>
        <v>0</v>
      </c>
      <c r="AQ25" s="48">
        <f t="shared" si="3"/>
        <v>10</v>
      </c>
      <c r="AR25" s="48">
        <f t="shared" si="4"/>
        <v>15</v>
      </c>
      <c r="AS25" s="55" t="s">
        <v>70</v>
      </c>
      <c r="AT25" s="55">
        <v>30</v>
      </c>
      <c r="AU25" s="48">
        <f t="shared" si="5"/>
        <v>0</v>
      </c>
      <c r="AV25" s="48">
        <f t="shared" si="6"/>
        <v>1500</v>
      </c>
      <c r="AW25" s="48">
        <f t="shared" si="7"/>
        <v>0</v>
      </c>
      <c r="AX25" s="48">
        <f>IFERROR(VLOOKUP(Y25,'Data Sheet'!$F$19:$I$28,_xlfn.IFS(AL25=90,2,AL25=95,3,AL25=99,4),0),0)</f>
        <v>10</v>
      </c>
      <c r="AY25" s="48">
        <f t="shared" si="8"/>
        <v>15000</v>
      </c>
      <c r="AZ25" s="48">
        <f t="shared" si="9"/>
        <v>420000</v>
      </c>
      <c r="BA25" s="48">
        <f t="shared" si="10"/>
        <v>4500</v>
      </c>
      <c r="BB25" s="49">
        <f t="shared" si="11"/>
        <v>443500</v>
      </c>
    </row>
    <row r="26" spans="1:54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s="55" t="s">
        <v>17</v>
      </c>
      <c r="Z26" s="44">
        <f>IFERROR(VLOOKUP(Y26,'Data Sheet'!$D$4:$E$13,2,0),"-")</f>
        <v>250</v>
      </c>
      <c r="AA26" s="45">
        <f>IFERROR(VLOOKUP(Y26,'Data Sheet'!$D$4:$F$13,3,0),"-")</f>
        <v>180</v>
      </c>
      <c r="AB26" s="42">
        <f>IFERROR(VLOOKUP(Y26,'Data Sheet'!$D$4:$G$13,4,0),"-")</f>
        <v>7000</v>
      </c>
      <c r="AC26" s="42">
        <f>IFERROR(VLOOKUP(Y26,'Data Sheet'!$D$4:$H$13,5,0),"-")</f>
        <v>8000</v>
      </c>
      <c r="AD26" s="55" t="s">
        <v>32</v>
      </c>
      <c r="AE26" s="43">
        <f>IFERROR(VLOOKUP(AD26,'Data Sheet'!$L$17:$S$21,2,0),"-")</f>
        <v>600</v>
      </c>
      <c r="AF26" s="43">
        <f>IFERROR(VLOOKUP(AD26,'Data Sheet'!$L$17:$S$21,3,0),"-")</f>
        <v>750</v>
      </c>
      <c r="AG26" s="43">
        <f>IFERROR(VLOOKUP(AD26,'Data Sheet'!$L$17:$O$21,4,0),"-")</f>
        <v>12</v>
      </c>
      <c r="AH26" s="43">
        <f>IFERROR(VLOOKUP(AD26,'Data Sheet'!$L$17:$P$21,5,0),"-")</f>
        <v>1000</v>
      </c>
      <c r="AI26" s="43">
        <f>IFERROR(VLOOKUP(AD26,'Data Sheet'!$L$17:$Q$21,6,0),"-")</f>
        <v>8</v>
      </c>
      <c r="AJ26" s="43">
        <f>IFERROR(VLOOKUP(AD26,'Data Sheet'!$L$17:$R$21,7,0),"-")</f>
        <v>2000</v>
      </c>
      <c r="AK26" s="43">
        <f>IFERROR(VLOOKUP(AD26,'Data Sheet'!$L$17:$S$21,8,0),"-")</f>
        <v>50</v>
      </c>
      <c r="AL26" s="55">
        <v>95</v>
      </c>
      <c r="AM26" s="48" cm="1">
        <f t="array" ref="AM26">IFERROR(VLOOKUP(AD26,'Data Sheet'!$A$19:$D$23,_xlfn.IFS('The Final Run'!AL26=99,2,'The Final Run'!AL26=95,3,'The Final Run'!AL26=90,4),0),"Input Beercup Type")</f>
        <v>500</v>
      </c>
      <c r="AN26" s="48">
        <f t="shared" si="0"/>
        <v>920</v>
      </c>
      <c r="AO26" s="48">
        <f t="shared" si="1"/>
        <v>1120</v>
      </c>
      <c r="AP26" s="48">
        <f t="shared" si="2"/>
        <v>1</v>
      </c>
      <c r="AQ26" s="48">
        <f t="shared" si="3"/>
        <v>9</v>
      </c>
      <c r="AR26" s="48">
        <f t="shared" si="4"/>
        <v>13</v>
      </c>
      <c r="AS26" s="55" t="s">
        <v>70</v>
      </c>
      <c r="AT26" s="55">
        <v>2</v>
      </c>
      <c r="AU26" s="48">
        <f t="shared" si="5"/>
        <v>0</v>
      </c>
      <c r="AV26" s="48">
        <f t="shared" si="6"/>
        <v>100</v>
      </c>
      <c r="AW26" s="48">
        <f t="shared" si="7"/>
        <v>2000</v>
      </c>
      <c r="AX26" s="48">
        <f>IFERROR(VLOOKUP(Y26,'Data Sheet'!$F$19:$I$28,_xlfn.IFS(AL26=90,2,AL26=95,3,AL26=99,4),0),0)</f>
        <v>8</v>
      </c>
      <c r="AY26" s="48">
        <f t="shared" si="8"/>
        <v>800</v>
      </c>
      <c r="AZ26" s="48">
        <f t="shared" si="9"/>
        <v>22400</v>
      </c>
      <c r="BA26" s="48">
        <f t="shared" si="10"/>
        <v>0</v>
      </c>
      <c r="BB26" s="49">
        <f t="shared" si="11"/>
        <v>32200</v>
      </c>
    </row>
    <row r="27" spans="1:54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s="55" t="s">
        <v>8</v>
      </c>
      <c r="Z27" s="44">
        <f>IFERROR(VLOOKUP(Y27,'Data Sheet'!$D$4:$E$13,2,0),"-")</f>
        <v>100</v>
      </c>
      <c r="AA27" s="45">
        <f>IFERROR(VLOOKUP(Y27,'Data Sheet'!$D$4:$F$13,3,0),"-")</f>
        <v>200</v>
      </c>
      <c r="AB27" s="42">
        <f>IFERROR(VLOOKUP(Y27,'Data Sheet'!$D$4:$G$13,4,0),"-")</f>
        <v>5000</v>
      </c>
      <c r="AC27" s="42">
        <f>IFERROR(VLOOKUP(Y27,'Data Sheet'!$D$4:$H$13,5,0),"-")</f>
        <v>6000</v>
      </c>
      <c r="AD27" s="55" t="s">
        <v>36</v>
      </c>
      <c r="AE27" s="43">
        <f>IFERROR(VLOOKUP(AD27,'Data Sheet'!$L$17:$S$21,2,0),"-")</f>
        <v>710</v>
      </c>
      <c r="AF27" s="43">
        <f>IFERROR(VLOOKUP(AD27,'Data Sheet'!$L$17:$S$21,3,0),"-")</f>
        <v>770</v>
      </c>
      <c r="AG27" s="43">
        <f>IFERROR(VLOOKUP(AD27,'Data Sheet'!$L$17:$O$21,4,0),"-")</f>
        <v>15</v>
      </c>
      <c r="AH27" s="43">
        <f>IFERROR(VLOOKUP(AD27,'Data Sheet'!$L$17:$P$21,5,0),"-")</f>
        <v>500</v>
      </c>
      <c r="AI27" s="43">
        <f>IFERROR(VLOOKUP(AD27,'Data Sheet'!$L$17:$Q$21,6,0),"-")</f>
        <v>12</v>
      </c>
      <c r="AJ27" s="43">
        <f>IFERROR(VLOOKUP(AD27,'Data Sheet'!$L$17:$R$21,7,0),"-")</f>
        <v>1500</v>
      </c>
      <c r="AK27" s="43">
        <f>IFERROR(VLOOKUP(AD27,'Data Sheet'!$L$17:$S$21,8,0),"-")</f>
        <v>50</v>
      </c>
      <c r="AL27" s="55">
        <v>90</v>
      </c>
      <c r="AM27" s="48" cm="1">
        <f t="array" ref="AM27">IFERROR(VLOOKUP(AD27,'Data Sheet'!$A$19:$D$23,_xlfn.IFS('The Final Run'!AL27=99,2,'The Final Run'!AL27=95,3,'The Final Run'!AL27=90,4),0),"Input Beercup Type")</f>
        <v>1000</v>
      </c>
      <c r="AN27" s="48">
        <f t="shared" si="0"/>
        <v>1180</v>
      </c>
      <c r="AO27" s="48">
        <f t="shared" si="1"/>
        <v>1380</v>
      </c>
      <c r="AP27" s="48">
        <f t="shared" si="2"/>
        <v>0</v>
      </c>
      <c r="AQ27" s="48">
        <f t="shared" si="3"/>
        <v>10</v>
      </c>
      <c r="AR27" s="48">
        <f t="shared" si="4"/>
        <v>15</v>
      </c>
      <c r="AS27" s="55" t="s">
        <v>70</v>
      </c>
      <c r="AT27" s="55">
        <v>20</v>
      </c>
      <c r="AU27" s="48">
        <f t="shared" si="5"/>
        <v>0</v>
      </c>
      <c r="AV27" s="48">
        <f t="shared" si="6"/>
        <v>1000</v>
      </c>
      <c r="AW27" s="48">
        <f t="shared" si="7"/>
        <v>0</v>
      </c>
      <c r="AX27" s="48">
        <f>IFERROR(VLOOKUP(Y27,'Data Sheet'!$F$19:$I$28,_xlfn.IFS(AL27=90,2,AL27=95,3,AL27=99,4),0),0)</f>
        <v>10</v>
      </c>
      <c r="AY27" s="48">
        <f t="shared" si="8"/>
        <v>10000</v>
      </c>
      <c r="AZ27" s="48">
        <f t="shared" si="9"/>
        <v>276000</v>
      </c>
      <c r="BA27" s="48">
        <f t="shared" si="10"/>
        <v>10000</v>
      </c>
      <c r="BB27" s="49">
        <f t="shared" si="11"/>
        <v>301000</v>
      </c>
    </row>
    <row r="28" spans="1:54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s="55" t="s">
        <v>10</v>
      </c>
      <c r="Z28" s="44">
        <f>IFERROR(VLOOKUP(Y28,'Data Sheet'!$D$4:$E$13,2,0),"-")</f>
        <v>120</v>
      </c>
      <c r="AA28" s="45">
        <f>IFERROR(VLOOKUP(Y28,'Data Sheet'!$D$4:$F$13,3,0),"-")</f>
        <v>240</v>
      </c>
      <c r="AB28" s="42">
        <f>IFERROR(VLOOKUP(Y28,'Data Sheet'!$D$4:$G$13,4,0),"-")</f>
        <v>7000</v>
      </c>
      <c r="AC28" s="42">
        <f>IFERROR(VLOOKUP(Y28,'Data Sheet'!$D$4:$H$13,5,0),"-")</f>
        <v>8000</v>
      </c>
      <c r="AD28" s="55" t="s">
        <v>34</v>
      </c>
      <c r="AE28" s="43">
        <f>IFERROR(VLOOKUP(AD28,'Data Sheet'!$L$17:$S$21,2,0),"-")</f>
        <v>700</v>
      </c>
      <c r="AF28" s="43">
        <f>IFERROR(VLOOKUP(AD28,'Data Sheet'!$L$17:$S$21,3,0),"-")</f>
        <v>800</v>
      </c>
      <c r="AG28" s="43">
        <f>IFERROR(VLOOKUP(AD28,'Data Sheet'!$L$17:$O$21,4,0),"-")</f>
        <v>13</v>
      </c>
      <c r="AH28" s="43">
        <f>IFERROR(VLOOKUP(AD28,'Data Sheet'!$L$17:$P$21,5,0),"-")</f>
        <v>1000</v>
      </c>
      <c r="AI28" s="43">
        <f>IFERROR(VLOOKUP(AD28,'Data Sheet'!$L$17:$Q$21,6,0),"-")</f>
        <v>7</v>
      </c>
      <c r="AJ28" s="43">
        <f>IFERROR(VLOOKUP(AD28,'Data Sheet'!$L$17:$R$21,7,0),"-")</f>
        <v>2500</v>
      </c>
      <c r="AK28" s="43">
        <f>IFERROR(VLOOKUP(AD28,'Data Sheet'!$L$17:$S$21,8,0),"-")</f>
        <v>50</v>
      </c>
      <c r="AL28" s="55">
        <v>90</v>
      </c>
      <c r="AM28" s="48" cm="1">
        <f t="array" ref="AM28">IFERROR(VLOOKUP(AD28,'Data Sheet'!$A$19:$D$23,_xlfn.IFS('The Final Run'!AL28=99,2,'The Final Run'!AL28=95,3,'The Final Run'!AL28=90,4),0),"Input Beercup Type")</f>
        <v>750</v>
      </c>
      <c r="AN28" s="48">
        <f t="shared" si="0"/>
        <v>1140</v>
      </c>
      <c r="AO28" s="48">
        <f t="shared" si="1"/>
        <v>1340</v>
      </c>
      <c r="AP28" s="48">
        <f t="shared" si="2"/>
        <v>0</v>
      </c>
      <c r="AQ28" s="48">
        <f t="shared" si="3"/>
        <v>10</v>
      </c>
      <c r="AR28" s="48">
        <f t="shared" si="4"/>
        <v>14</v>
      </c>
      <c r="AS28" s="55" t="s">
        <v>70</v>
      </c>
      <c r="AT28" s="55">
        <v>7</v>
      </c>
      <c r="AU28" s="48">
        <f t="shared" si="5"/>
        <v>0</v>
      </c>
      <c r="AV28" s="48">
        <f t="shared" si="6"/>
        <v>350</v>
      </c>
      <c r="AW28" s="48">
        <f t="shared" si="7"/>
        <v>7000</v>
      </c>
      <c r="AX28" s="48">
        <f>IFERROR(VLOOKUP(Y28,'Data Sheet'!$F$19:$I$28,_xlfn.IFS(AL28=90,2,AL28=95,3,AL28=99,4),0),0)</f>
        <v>11</v>
      </c>
      <c r="AY28" s="48">
        <f t="shared" si="8"/>
        <v>3850</v>
      </c>
      <c r="AZ28" s="48">
        <f t="shared" si="9"/>
        <v>93800</v>
      </c>
      <c r="BA28" s="48">
        <f t="shared" si="10"/>
        <v>5250</v>
      </c>
      <c r="BB28" s="49">
        <f t="shared" si="11"/>
        <v>116900</v>
      </c>
    </row>
    <row r="29" spans="1:54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 s="55" t="s">
        <v>17</v>
      </c>
      <c r="Z29" s="44">
        <f>IFERROR(VLOOKUP(Y29,'Data Sheet'!$D$4:$E$13,2,0),"-")</f>
        <v>250</v>
      </c>
      <c r="AA29" s="45">
        <f>IFERROR(VLOOKUP(Y29,'Data Sheet'!$D$4:$F$13,3,0),"-")</f>
        <v>180</v>
      </c>
      <c r="AB29" s="42">
        <f>IFERROR(VLOOKUP(Y29,'Data Sheet'!$D$4:$G$13,4,0),"-")</f>
        <v>7000</v>
      </c>
      <c r="AC29" s="42">
        <f>IFERROR(VLOOKUP(Y29,'Data Sheet'!$D$4:$H$13,5,0),"-")</f>
        <v>8000</v>
      </c>
      <c r="AD29" s="55" t="s">
        <v>35</v>
      </c>
      <c r="AE29" s="43">
        <f>IFERROR(VLOOKUP(AD29,'Data Sheet'!$L$17:$S$21,2,0),"-")</f>
        <v>720</v>
      </c>
      <c r="AF29" s="43">
        <f>IFERROR(VLOOKUP(AD29,'Data Sheet'!$L$17:$S$21,3,0),"-")</f>
        <v>700</v>
      </c>
      <c r="AG29" s="43">
        <f>IFERROR(VLOOKUP(AD29,'Data Sheet'!$L$17:$O$21,4,0),"-")</f>
        <v>15</v>
      </c>
      <c r="AH29" s="43">
        <f>IFERROR(VLOOKUP(AD29,'Data Sheet'!$L$17:$P$21,5,0),"-")</f>
        <v>500</v>
      </c>
      <c r="AI29" s="43">
        <f>IFERROR(VLOOKUP(AD29,'Data Sheet'!$L$17:$Q$21,6,0),"-")</f>
        <v>12</v>
      </c>
      <c r="AJ29" s="43">
        <f>IFERROR(VLOOKUP(AD29,'Data Sheet'!$L$17:$R$21,7,0),"-")</f>
        <v>1000</v>
      </c>
      <c r="AK29" s="43">
        <f>IFERROR(VLOOKUP(AD29,'Data Sheet'!$L$17:$S$21,8,0),"-")</f>
        <v>50</v>
      </c>
      <c r="AL29" s="55">
        <v>90</v>
      </c>
      <c r="AM29" s="48" cm="1">
        <f t="array" ref="AM29">IFERROR(VLOOKUP(AD29,'Data Sheet'!$A$19:$D$23,_xlfn.IFS('The Final Run'!AL29=99,2,'The Final Run'!AL29=95,3,'The Final Run'!AL29=90,4),0),"Input Beercup Type")</f>
        <v>1000</v>
      </c>
      <c r="AN29" s="48">
        <f t="shared" si="0"/>
        <v>990</v>
      </c>
      <c r="AO29" s="48">
        <f t="shared" si="1"/>
        <v>1190</v>
      </c>
      <c r="AP29" s="48">
        <f t="shared" si="2"/>
        <v>4</v>
      </c>
      <c r="AQ29" s="48">
        <f t="shared" si="3"/>
        <v>13</v>
      </c>
      <c r="AR29" s="48">
        <f t="shared" si="4"/>
        <v>17</v>
      </c>
      <c r="AS29" s="55" t="s">
        <v>70</v>
      </c>
      <c r="AT29" s="55">
        <v>8</v>
      </c>
      <c r="AU29" s="48">
        <f t="shared" si="5"/>
        <v>0</v>
      </c>
      <c r="AV29" s="48">
        <f t="shared" si="6"/>
        <v>400</v>
      </c>
      <c r="AW29" s="48">
        <f t="shared" si="7"/>
        <v>8000</v>
      </c>
      <c r="AX29" s="48">
        <f>IFERROR(VLOOKUP(Y29,'Data Sheet'!$F$19:$I$28,_xlfn.IFS(AL29=90,2,AL29=95,3,AL29=99,4),0),0)</f>
        <v>12</v>
      </c>
      <c r="AY29" s="48">
        <f t="shared" si="8"/>
        <v>4800</v>
      </c>
      <c r="AZ29" s="48">
        <f t="shared" si="9"/>
        <v>95200</v>
      </c>
      <c r="BA29" s="48">
        <f t="shared" si="10"/>
        <v>0</v>
      </c>
      <c r="BB29" s="49">
        <f t="shared" si="11"/>
        <v>115000</v>
      </c>
    </row>
    <row r="30" spans="1:54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s="55" t="s">
        <v>24</v>
      </c>
      <c r="Z30" s="44">
        <f>IFERROR(VLOOKUP(Y30,'Data Sheet'!$D$4:$E$13,2,0),"-")</f>
        <v>250</v>
      </c>
      <c r="AA30" s="45">
        <f>IFERROR(VLOOKUP(Y30,'Data Sheet'!$D$4:$F$13,3,0),"-")</f>
        <v>100</v>
      </c>
      <c r="AB30" s="42">
        <f>IFERROR(VLOOKUP(Y30,'Data Sheet'!$D$4:$G$13,4,0),"-")</f>
        <v>5000</v>
      </c>
      <c r="AC30" s="42">
        <f>IFERROR(VLOOKUP(Y30,'Data Sheet'!$D$4:$H$13,5,0),"-")</f>
        <v>6000</v>
      </c>
      <c r="AD30" s="55" t="s">
        <v>32</v>
      </c>
      <c r="AE30" s="43">
        <f>IFERROR(VLOOKUP(AD30,'Data Sheet'!$L$17:$S$21,2,0),"-")</f>
        <v>600</v>
      </c>
      <c r="AF30" s="43">
        <f>IFERROR(VLOOKUP(AD30,'Data Sheet'!$L$17:$S$21,3,0),"-")</f>
        <v>750</v>
      </c>
      <c r="AG30" s="43">
        <f>IFERROR(VLOOKUP(AD30,'Data Sheet'!$L$17:$O$21,4,0),"-")</f>
        <v>12</v>
      </c>
      <c r="AH30" s="43">
        <f>IFERROR(VLOOKUP(AD30,'Data Sheet'!$L$17:$P$21,5,0),"-")</f>
        <v>1000</v>
      </c>
      <c r="AI30" s="43">
        <f>IFERROR(VLOOKUP(AD30,'Data Sheet'!$L$17:$Q$21,6,0),"-")</f>
        <v>8</v>
      </c>
      <c r="AJ30" s="43">
        <f>IFERROR(VLOOKUP(AD30,'Data Sheet'!$L$17:$R$21,7,0),"-")</f>
        <v>2000</v>
      </c>
      <c r="AK30" s="43">
        <f>IFERROR(VLOOKUP(AD30,'Data Sheet'!$L$17:$S$21,8,0),"-")</f>
        <v>50</v>
      </c>
      <c r="AL30" s="55">
        <v>90</v>
      </c>
      <c r="AM30" s="48" cm="1">
        <f t="array" ref="AM30">IFERROR(VLOOKUP(AD30,'Data Sheet'!$A$19:$D$23,_xlfn.IFS('The Final Run'!AL30=99,2,'The Final Run'!AL30=95,3,'The Final Run'!AL30=90,4),0),"Input Beercup Type")</f>
        <v>1000</v>
      </c>
      <c r="AN30" s="48">
        <f t="shared" si="0"/>
        <v>1000</v>
      </c>
      <c r="AO30" s="48">
        <f t="shared" si="1"/>
        <v>1200</v>
      </c>
      <c r="AP30" s="48">
        <f t="shared" si="2"/>
        <v>0</v>
      </c>
      <c r="AQ30" s="48">
        <f t="shared" si="3"/>
        <v>9</v>
      </c>
      <c r="AR30" s="48">
        <f t="shared" si="4"/>
        <v>13</v>
      </c>
      <c r="AS30" s="55" t="s">
        <v>70</v>
      </c>
      <c r="AT30" s="55">
        <v>12</v>
      </c>
      <c r="AU30" s="48">
        <f t="shared" si="5"/>
        <v>0</v>
      </c>
      <c r="AV30" s="48">
        <f t="shared" si="6"/>
        <v>600</v>
      </c>
      <c r="AW30" s="48">
        <f t="shared" si="7"/>
        <v>12000</v>
      </c>
      <c r="AX30" s="48">
        <f>IFERROR(VLOOKUP(Y30,'Data Sheet'!$F$19:$I$28,_xlfn.IFS(AL30=90,2,AL30=95,3,AL30=99,4),0),0)</f>
        <v>11</v>
      </c>
      <c r="AY30" s="48">
        <f t="shared" si="8"/>
        <v>6600</v>
      </c>
      <c r="AZ30" s="48">
        <f t="shared" si="9"/>
        <v>144000</v>
      </c>
      <c r="BA30" s="48">
        <f t="shared" si="10"/>
        <v>9000</v>
      </c>
      <c r="BB30" s="49">
        <f t="shared" si="11"/>
        <v>176600</v>
      </c>
    </row>
    <row r="31" spans="1:54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s="55"/>
      <c r="Z31" s="44" t="str">
        <f>IFERROR(VLOOKUP(Y31,'Data Sheet'!$D$4:$E$13,2,0),"-")</f>
        <v>-</v>
      </c>
      <c r="AA31" s="45" t="str">
        <f>IFERROR(VLOOKUP(Y31,'Data Sheet'!$D$4:$F$13,3,0),"-")</f>
        <v>-</v>
      </c>
      <c r="AB31" s="42" t="str">
        <f>IFERROR(VLOOKUP(Y31,'Data Sheet'!$D$4:$G$13,4,0),"-")</f>
        <v>-</v>
      </c>
      <c r="AC31" s="42" t="str">
        <f>IFERROR(VLOOKUP(Y31,'Data Sheet'!$D$4:$H$13,5,0),"-")</f>
        <v>-</v>
      </c>
      <c r="AD31" s="55"/>
      <c r="AE31" s="43" t="str">
        <f>IFERROR(VLOOKUP(AD31,'Data Sheet'!$L$17:$S$21,2,0),"-")</f>
        <v>-</v>
      </c>
      <c r="AF31" s="43" t="str">
        <f>IFERROR(VLOOKUP(AD31,'Data Sheet'!$L$17:$S$21,3,0),"-")</f>
        <v>-</v>
      </c>
      <c r="AG31" s="43" t="str">
        <f>IFERROR(VLOOKUP(AD31,'Data Sheet'!$L$17:$O$21,4,0),"-")</f>
        <v>-</v>
      </c>
      <c r="AH31" s="43" t="str">
        <f>IFERROR(VLOOKUP(AD31,'Data Sheet'!$L$17:$P$21,5,0),"-")</f>
        <v>-</v>
      </c>
      <c r="AI31" s="43" t="str">
        <f>IFERROR(VLOOKUP(AD31,'Data Sheet'!$L$17:$Q$21,6,0),"-")</f>
        <v>-</v>
      </c>
      <c r="AJ31" s="43" t="str">
        <f>IFERROR(VLOOKUP(AD31,'Data Sheet'!$L$17:$R$21,7,0),"-")</f>
        <v>-</v>
      </c>
      <c r="AK31" s="43" t="str">
        <f>IFERROR(VLOOKUP(AD31,'Data Sheet'!$L$17:$S$21,8,0),"-")</f>
        <v>-</v>
      </c>
      <c r="AL31" s="55"/>
      <c r="AM31" s="48" t="str" cm="1">
        <f t="array" ref="AM31">IFERROR(VLOOKUP(AD31,'Data Sheet'!$A$19:$D$23,_xlfn.IFS('The Final Run'!AL31=99,2,'The Final Run'!AL31=95,3,'The Final Run'!AL31=90,4),0),"Input Beercup Type")</f>
        <v>Input Beercup Type</v>
      </c>
      <c r="AN31" s="48">
        <f t="shared" si="0"/>
        <v>0</v>
      </c>
      <c r="AO31" s="48">
        <f t="shared" si="1"/>
        <v>0</v>
      </c>
      <c r="AP31" s="48">
        <f t="shared" si="2"/>
        <v>0</v>
      </c>
      <c r="AQ31" s="48">
        <f t="shared" si="3"/>
        <v>0</v>
      </c>
      <c r="AR31" s="48">
        <f t="shared" si="4"/>
        <v>0</v>
      </c>
      <c r="AS31" s="55"/>
      <c r="AT31" s="55"/>
      <c r="AU31" s="48">
        <f t="shared" si="5"/>
        <v>0</v>
      </c>
      <c r="AV31" s="48">
        <f t="shared" si="6"/>
        <v>0</v>
      </c>
      <c r="AW31" s="48">
        <f t="shared" si="7"/>
        <v>0</v>
      </c>
      <c r="AX31" s="48">
        <f>IFERROR(VLOOKUP(Y31,'Data Sheet'!$F$19:$I$28,_xlfn.IFS(AL31=90,2,AL31=95,3,AL31=99,4),0),0)</f>
        <v>0</v>
      </c>
      <c r="AY31" s="48">
        <f t="shared" si="8"/>
        <v>0</v>
      </c>
      <c r="AZ31" s="48">
        <f t="shared" si="9"/>
        <v>0</v>
      </c>
      <c r="BA31" s="48">
        <f t="shared" si="10"/>
        <v>0</v>
      </c>
      <c r="BB31" s="49">
        <f t="shared" si="11"/>
        <v>0</v>
      </c>
    </row>
    <row r="32" spans="1:54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 s="55"/>
      <c r="Z32" s="44" t="str">
        <f>IFERROR(VLOOKUP(Y32,'Data Sheet'!$D$4:$E$13,2,0),"-")</f>
        <v>-</v>
      </c>
      <c r="AA32" s="45" t="str">
        <f>IFERROR(VLOOKUP(Y32,'Data Sheet'!$D$4:$F$13,3,0),"-")</f>
        <v>-</v>
      </c>
      <c r="AB32" s="42" t="str">
        <f>IFERROR(VLOOKUP(Y32,'Data Sheet'!$D$4:$G$13,4,0),"-")</f>
        <v>-</v>
      </c>
      <c r="AC32" s="42" t="str">
        <f>IFERROR(VLOOKUP(Y32,'Data Sheet'!$D$4:$H$13,5,0),"-")</f>
        <v>-</v>
      </c>
      <c r="AD32" s="55"/>
      <c r="AE32" s="43" t="str">
        <f>IFERROR(VLOOKUP(AD32,'Data Sheet'!$L$17:$S$21,2,0),"-")</f>
        <v>-</v>
      </c>
      <c r="AF32" s="43" t="str">
        <f>IFERROR(VLOOKUP(AD32,'Data Sheet'!$L$17:$S$21,3,0),"-")</f>
        <v>-</v>
      </c>
      <c r="AG32" s="43" t="str">
        <f>IFERROR(VLOOKUP(AD32,'Data Sheet'!$L$17:$O$21,4,0),"-")</f>
        <v>-</v>
      </c>
      <c r="AH32" s="43" t="str">
        <f>IFERROR(VLOOKUP(AD32,'Data Sheet'!$L$17:$P$21,5,0),"-")</f>
        <v>-</v>
      </c>
      <c r="AI32" s="43" t="str">
        <f>IFERROR(VLOOKUP(AD32,'Data Sheet'!$L$17:$Q$21,6,0),"-")</f>
        <v>-</v>
      </c>
      <c r="AJ32" s="43" t="str">
        <f>IFERROR(VLOOKUP(AD32,'Data Sheet'!$L$17:$R$21,7,0),"-")</f>
        <v>-</v>
      </c>
      <c r="AK32" s="43" t="str">
        <f>IFERROR(VLOOKUP(AD32,'Data Sheet'!$L$17:$S$21,8,0),"-")</f>
        <v>-</v>
      </c>
      <c r="AL32" s="55"/>
      <c r="AM32" s="48" t="str" cm="1">
        <f t="array" ref="AM32">IFERROR(VLOOKUP(AD32,'Data Sheet'!$A$19:$D$23,_xlfn.IFS('The Final Run'!AL32=99,2,'The Final Run'!AL32=95,3,'The Final Run'!AL32=90,4),0),"Input Beercup Type")</f>
        <v>Input Beercup Type</v>
      </c>
      <c r="AN32" s="48">
        <f t="shared" si="0"/>
        <v>0</v>
      </c>
      <c r="AO32" s="48">
        <f t="shared" si="1"/>
        <v>0</v>
      </c>
      <c r="AP32" s="48">
        <f t="shared" si="2"/>
        <v>0</v>
      </c>
      <c r="AQ32" s="48">
        <f t="shared" si="3"/>
        <v>0</v>
      </c>
      <c r="AR32" s="48">
        <f t="shared" si="4"/>
        <v>0</v>
      </c>
      <c r="AS32" s="55"/>
      <c r="AT32" s="55"/>
      <c r="AU32" s="48">
        <f t="shared" si="5"/>
        <v>0</v>
      </c>
      <c r="AV32" s="48">
        <f t="shared" si="6"/>
        <v>0</v>
      </c>
      <c r="AW32" s="48">
        <f t="shared" si="7"/>
        <v>0</v>
      </c>
      <c r="AX32" s="48">
        <f>IFERROR(VLOOKUP(Y32,'Data Sheet'!$F$19:$I$28,_xlfn.IFS(AL32=90,2,AL32=95,3,AL32=99,4),0),0)</f>
        <v>0</v>
      </c>
      <c r="AY32" s="48">
        <f t="shared" si="8"/>
        <v>0</v>
      </c>
      <c r="AZ32" s="48">
        <f t="shared" si="9"/>
        <v>0</v>
      </c>
      <c r="BA32" s="48">
        <f t="shared" si="10"/>
        <v>0</v>
      </c>
      <c r="BB32" s="49">
        <f t="shared" si="11"/>
        <v>0</v>
      </c>
    </row>
    <row r="33" spans="1:54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s="55"/>
      <c r="Z33" s="44" t="str">
        <f>IFERROR(VLOOKUP(Y33,'Data Sheet'!$D$4:$E$13,2,0),"-")</f>
        <v>-</v>
      </c>
      <c r="AA33" s="45" t="str">
        <f>IFERROR(VLOOKUP(Y33,'Data Sheet'!$D$4:$F$13,3,0),"-")</f>
        <v>-</v>
      </c>
      <c r="AB33" s="42" t="str">
        <f>IFERROR(VLOOKUP(Y33,'Data Sheet'!$D$4:$G$13,4,0),"-")</f>
        <v>-</v>
      </c>
      <c r="AC33" s="42" t="str">
        <f>IFERROR(VLOOKUP(Y33,'Data Sheet'!$D$4:$H$13,5,0),"-")</f>
        <v>-</v>
      </c>
      <c r="AD33" s="55"/>
      <c r="AE33" s="43" t="str">
        <f>IFERROR(VLOOKUP(AD33,'Data Sheet'!$L$17:$S$21,2,0),"-")</f>
        <v>-</v>
      </c>
      <c r="AF33" s="43" t="str">
        <f>IFERROR(VLOOKUP(AD33,'Data Sheet'!$L$17:$S$21,3,0),"-")</f>
        <v>-</v>
      </c>
      <c r="AG33" s="43" t="str">
        <f>IFERROR(VLOOKUP(AD33,'Data Sheet'!$L$17:$O$21,4,0),"-")</f>
        <v>-</v>
      </c>
      <c r="AH33" s="43" t="str">
        <f>IFERROR(VLOOKUP(AD33,'Data Sheet'!$L$17:$P$21,5,0),"-")</f>
        <v>-</v>
      </c>
      <c r="AI33" s="43" t="str">
        <f>IFERROR(VLOOKUP(AD33,'Data Sheet'!$L$17:$Q$21,6,0),"-")</f>
        <v>-</v>
      </c>
      <c r="AJ33" s="43" t="str">
        <f>IFERROR(VLOOKUP(AD33,'Data Sheet'!$L$17:$R$21,7,0),"-")</f>
        <v>-</v>
      </c>
      <c r="AK33" s="43" t="str">
        <f>IFERROR(VLOOKUP(AD33,'Data Sheet'!$L$17:$S$21,8,0),"-")</f>
        <v>-</v>
      </c>
      <c r="AL33" s="55"/>
      <c r="AM33" s="48" t="str" cm="1">
        <f t="array" ref="AM33">IFERROR(VLOOKUP(AD33,'Data Sheet'!$A$19:$D$23,_xlfn.IFS('The Final Run'!AL33=99,2,'The Final Run'!AL33=95,3,'The Final Run'!AL33=90,4),0),"Input Beercup Type")</f>
        <v>Input Beercup Type</v>
      </c>
      <c r="AN33" s="48">
        <f t="shared" si="0"/>
        <v>0</v>
      </c>
      <c r="AO33" s="48">
        <f t="shared" si="1"/>
        <v>0</v>
      </c>
      <c r="AP33" s="48">
        <f t="shared" si="2"/>
        <v>0</v>
      </c>
      <c r="AQ33" s="48">
        <f t="shared" si="3"/>
        <v>0</v>
      </c>
      <c r="AR33" s="48">
        <f t="shared" si="4"/>
        <v>0</v>
      </c>
      <c r="AS33" s="55"/>
      <c r="AT33" s="55"/>
      <c r="AU33" s="48">
        <f t="shared" si="5"/>
        <v>0</v>
      </c>
      <c r="AV33" s="48">
        <f t="shared" si="6"/>
        <v>0</v>
      </c>
      <c r="AW33" s="48">
        <f t="shared" si="7"/>
        <v>0</v>
      </c>
      <c r="AX33" s="48">
        <f>IFERROR(VLOOKUP(Y33,'Data Sheet'!$F$19:$I$28,_xlfn.IFS(AL33=90,2,AL33=95,3,AL33=99,4),0),0)</f>
        <v>0</v>
      </c>
      <c r="AY33" s="48">
        <f t="shared" si="8"/>
        <v>0</v>
      </c>
      <c r="AZ33" s="48">
        <f t="shared" si="9"/>
        <v>0</v>
      </c>
      <c r="BA33" s="48">
        <f t="shared" si="10"/>
        <v>0</v>
      </c>
      <c r="BB33" s="49">
        <f t="shared" si="11"/>
        <v>0</v>
      </c>
    </row>
    <row r="34" spans="1:54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 s="55"/>
      <c r="Z34" s="44" t="str">
        <f>IFERROR(VLOOKUP(Y34,'Data Sheet'!$D$4:$E$13,2,0),"-")</f>
        <v>-</v>
      </c>
      <c r="AA34" s="45" t="str">
        <f>IFERROR(VLOOKUP(Y34,'Data Sheet'!$D$4:$F$13,3,0),"-")</f>
        <v>-</v>
      </c>
      <c r="AB34" s="42" t="str">
        <f>IFERROR(VLOOKUP(Y34,'Data Sheet'!$D$4:$G$13,4,0),"-")</f>
        <v>-</v>
      </c>
      <c r="AC34" s="42" t="str">
        <f>IFERROR(VLOOKUP(Y34,'Data Sheet'!$D$4:$H$13,5,0),"-")</f>
        <v>-</v>
      </c>
      <c r="AD34" s="55"/>
      <c r="AE34" s="43" t="str">
        <f>IFERROR(VLOOKUP(AD34,'Data Sheet'!$L$17:$S$21,2,0),"-")</f>
        <v>-</v>
      </c>
      <c r="AF34" s="43" t="str">
        <f>IFERROR(VLOOKUP(AD34,'Data Sheet'!$L$17:$S$21,3,0),"-")</f>
        <v>-</v>
      </c>
      <c r="AG34" s="43" t="str">
        <f>IFERROR(VLOOKUP(AD34,'Data Sheet'!$L$17:$O$21,4,0),"-")</f>
        <v>-</v>
      </c>
      <c r="AH34" s="43" t="str">
        <f>IFERROR(VLOOKUP(AD34,'Data Sheet'!$L$17:$P$21,5,0),"-")</f>
        <v>-</v>
      </c>
      <c r="AI34" s="43" t="str">
        <f>IFERROR(VLOOKUP(AD34,'Data Sheet'!$L$17:$Q$21,6,0),"-")</f>
        <v>-</v>
      </c>
      <c r="AJ34" s="43" t="str">
        <f>IFERROR(VLOOKUP(AD34,'Data Sheet'!$L$17:$R$21,7,0),"-")</f>
        <v>-</v>
      </c>
      <c r="AK34" s="43" t="str">
        <f>IFERROR(VLOOKUP(AD34,'Data Sheet'!$L$17:$S$21,8,0),"-")</f>
        <v>-</v>
      </c>
      <c r="AL34" s="55"/>
      <c r="AM34" s="48" t="str" cm="1">
        <f t="array" ref="AM34">IFERROR(VLOOKUP(AD34,'Data Sheet'!$A$19:$D$23,_xlfn.IFS('The Final Run'!AL34=99,2,'The Final Run'!AL34=95,3,'The Final Run'!AL34=90,4),0),"Input Beercup Type")</f>
        <v>Input Beercup Type</v>
      </c>
      <c r="AN34" s="48">
        <f t="shared" si="0"/>
        <v>0</v>
      </c>
      <c r="AO34" s="48">
        <f t="shared" si="1"/>
        <v>0</v>
      </c>
      <c r="AP34" s="48">
        <f t="shared" si="2"/>
        <v>0</v>
      </c>
      <c r="AQ34" s="48">
        <f t="shared" si="3"/>
        <v>0</v>
      </c>
      <c r="AR34" s="48">
        <f t="shared" si="4"/>
        <v>0</v>
      </c>
      <c r="AS34" s="55"/>
      <c r="AT34" s="55"/>
      <c r="AU34" s="48">
        <f t="shared" si="5"/>
        <v>0</v>
      </c>
      <c r="AV34" s="48">
        <f t="shared" si="6"/>
        <v>0</v>
      </c>
      <c r="AW34" s="48">
        <f t="shared" si="7"/>
        <v>0</v>
      </c>
      <c r="AX34" s="48">
        <f>IFERROR(VLOOKUP(Y34,'Data Sheet'!$F$19:$I$28,_xlfn.IFS(AL34=90,2,AL34=95,3,AL34=99,4),0),0)</f>
        <v>0</v>
      </c>
      <c r="AY34" s="48">
        <f t="shared" si="8"/>
        <v>0</v>
      </c>
      <c r="AZ34" s="48">
        <f t="shared" si="9"/>
        <v>0</v>
      </c>
      <c r="BA34" s="48">
        <f t="shared" si="10"/>
        <v>0</v>
      </c>
      <c r="BB34" s="49">
        <f t="shared" si="11"/>
        <v>0</v>
      </c>
    </row>
    <row r="35" spans="1:54" x14ac:dyDescent="0.3">
      <c r="Y35" s="55"/>
      <c r="Z35" s="44" t="str">
        <f>IFERROR(VLOOKUP(Y35,'Data Sheet'!$D$4:$E$13,2,0),"-")</f>
        <v>-</v>
      </c>
      <c r="AA35" s="45" t="str">
        <f>IFERROR(VLOOKUP(Y35,'Data Sheet'!$D$4:$F$13,3,0),"-")</f>
        <v>-</v>
      </c>
      <c r="AB35" s="42" t="str">
        <f>IFERROR(VLOOKUP(Y35,'Data Sheet'!$D$4:$G$13,4,0),"-")</f>
        <v>-</v>
      </c>
      <c r="AC35" s="42" t="str">
        <f>IFERROR(VLOOKUP(Y35,'Data Sheet'!$D$4:$H$13,5,0),"-")</f>
        <v>-</v>
      </c>
      <c r="AD35" s="55"/>
      <c r="AE35" s="43" t="str">
        <f>IFERROR(VLOOKUP(AD35,'Data Sheet'!$L$17:$S$21,2,0),"-")</f>
        <v>-</v>
      </c>
      <c r="AF35" s="43" t="str">
        <f>IFERROR(VLOOKUP(AD35,'Data Sheet'!$L$17:$S$21,3,0),"-")</f>
        <v>-</v>
      </c>
      <c r="AG35" s="43" t="str">
        <f>IFERROR(VLOOKUP(AD35,'Data Sheet'!$L$17:$O$21,4,0),"-")</f>
        <v>-</v>
      </c>
      <c r="AH35" s="43" t="str">
        <f>IFERROR(VLOOKUP(AD35,'Data Sheet'!$L$17:$P$21,5,0),"-")</f>
        <v>-</v>
      </c>
      <c r="AI35" s="43" t="str">
        <f>IFERROR(VLOOKUP(AD35,'Data Sheet'!$L$17:$Q$21,6,0),"-")</f>
        <v>-</v>
      </c>
      <c r="AJ35" s="43" t="str">
        <f>IFERROR(VLOOKUP(AD35,'Data Sheet'!$L$17:$R$21,7,0),"-")</f>
        <v>-</v>
      </c>
      <c r="AK35" s="43" t="str">
        <f>IFERROR(VLOOKUP(AD35,'Data Sheet'!$L$17:$S$21,8,0),"-")</f>
        <v>-</v>
      </c>
      <c r="AL35" s="55"/>
      <c r="AM35" s="48" t="str" cm="1">
        <f t="array" ref="AM35">IFERROR(VLOOKUP(AD35,'Data Sheet'!$A$19:$D$23,_xlfn.IFS('The Final Run'!AL35=99,2,'The Final Run'!AL35=95,3,'The Final Run'!AL35=90,4),0),"Input Beercup Type")</f>
        <v>Input Beercup Type</v>
      </c>
      <c r="AN35" s="48">
        <f t="shared" si="0"/>
        <v>0</v>
      </c>
      <c r="AO35" s="48">
        <f t="shared" si="1"/>
        <v>0</v>
      </c>
      <c r="AP35" s="48">
        <f t="shared" si="2"/>
        <v>0</v>
      </c>
      <c r="AQ35" s="48">
        <f t="shared" si="3"/>
        <v>0</v>
      </c>
      <c r="AR35" s="48">
        <f t="shared" si="4"/>
        <v>0</v>
      </c>
      <c r="AS35" s="55"/>
      <c r="AT35" s="55"/>
      <c r="AU35" s="48">
        <f t="shared" si="5"/>
        <v>0</v>
      </c>
      <c r="AV35" s="48">
        <f t="shared" si="6"/>
        <v>0</v>
      </c>
      <c r="AW35" s="48">
        <f t="shared" si="7"/>
        <v>0</v>
      </c>
      <c r="AX35" s="48">
        <f>IFERROR(VLOOKUP(Y35,'Data Sheet'!$F$19:$I$28,_xlfn.IFS(AL35=90,2,AL35=95,3,AL35=99,4),0),0)</f>
        <v>0</v>
      </c>
      <c r="AY35" s="48">
        <f t="shared" si="8"/>
        <v>0</v>
      </c>
      <c r="AZ35" s="48">
        <f t="shared" si="9"/>
        <v>0</v>
      </c>
      <c r="BA35" s="48">
        <f t="shared" si="10"/>
        <v>0</v>
      </c>
      <c r="BB35" s="49">
        <f t="shared" si="11"/>
        <v>0</v>
      </c>
    </row>
    <row r="36" spans="1:54" ht="15" thickBot="1" x14ac:dyDescent="0.35">
      <c r="Y36" s="55"/>
      <c r="Z36" s="44" t="str">
        <f>IFERROR(VLOOKUP(Y36,'Data Sheet'!$D$4:$E$13,2,0),"-")</f>
        <v>-</v>
      </c>
      <c r="AA36" s="45" t="str">
        <f>IFERROR(VLOOKUP(Y36,'Data Sheet'!$D$4:$F$13,3,0),"-")</f>
        <v>-</v>
      </c>
      <c r="AB36" s="42" t="str">
        <f>IFERROR(VLOOKUP(Y36,'Data Sheet'!$D$4:$G$13,4,0),"-")</f>
        <v>-</v>
      </c>
      <c r="AC36" s="42" t="str">
        <f>IFERROR(VLOOKUP(Y36,'Data Sheet'!$D$4:$H$13,5,0),"-")</f>
        <v>-</v>
      </c>
      <c r="AD36" s="55"/>
      <c r="AE36" s="43" t="str">
        <f>IFERROR(VLOOKUP(AD36,'Data Sheet'!$L$17:$S$21,2,0),"-")</f>
        <v>-</v>
      </c>
      <c r="AF36" s="43" t="str">
        <f>IFERROR(VLOOKUP(AD36,'Data Sheet'!$L$17:$S$21,3,0),"-")</f>
        <v>-</v>
      </c>
      <c r="AG36" s="43" t="str">
        <f>IFERROR(VLOOKUP(AD36,'Data Sheet'!$L$17:$O$21,4,0),"-")</f>
        <v>-</v>
      </c>
      <c r="AH36" s="43" t="str">
        <f>IFERROR(VLOOKUP(AD36,'Data Sheet'!$L$17:$P$21,5,0),"-")</f>
        <v>-</v>
      </c>
      <c r="AI36" s="43" t="str">
        <f>IFERROR(VLOOKUP(AD36,'Data Sheet'!$L$17:$Q$21,6,0),"-")</f>
        <v>-</v>
      </c>
      <c r="AJ36" s="43" t="str">
        <f>IFERROR(VLOOKUP(AD36,'Data Sheet'!$L$17:$R$21,7,0),"-")</f>
        <v>-</v>
      </c>
      <c r="AK36" s="43" t="str">
        <f>IFERROR(VLOOKUP(AD36,'Data Sheet'!$L$17:$S$21,8,0),"-")</f>
        <v>-</v>
      </c>
      <c r="AL36" s="55"/>
      <c r="AM36" s="48" t="str" cm="1">
        <f t="array" ref="AM36">IFERROR(VLOOKUP(AD36,'Data Sheet'!$A$19:$D$23,_xlfn.IFS('The Final Run'!AL36=99,2,'The Final Run'!AL36=95,3,'The Final Run'!AL36=90,4),0),"Input Beercup Type")</f>
        <v>Input Beercup Type</v>
      </c>
      <c r="AN36" s="48">
        <f t="shared" si="0"/>
        <v>0</v>
      </c>
      <c r="AO36" s="48">
        <f t="shared" si="1"/>
        <v>0</v>
      </c>
      <c r="AP36" s="48">
        <f t="shared" si="2"/>
        <v>0</v>
      </c>
      <c r="AQ36" s="48">
        <f t="shared" si="3"/>
        <v>0</v>
      </c>
      <c r="AR36" s="48">
        <f t="shared" si="4"/>
        <v>0</v>
      </c>
      <c r="AS36" s="55"/>
      <c r="AT36" s="55"/>
      <c r="AU36" s="48">
        <f t="shared" si="5"/>
        <v>0</v>
      </c>
      <c r="AV36" s="48">
        <f t="shared" si="6"/>
        <v>0</v>
      </c>
      <c r="AW36" s="48">
        <f t="shared" si="7"/>
        <v>0</v>
      </c>
      <c r="AX36" s="48">
        <f>IFERROR(VLOOKUP(Y36,'Data Sheet'!$F$19:$I$28,_xlfn.IFS(AL36=90,2,AL36=95,3,AL36=99,4),0),0)</f>
        <v>0</v>
      </c>
      <c r="AY36" s="48">
        <f t="shared" si="8"/>
        <v>0</v>
      </c>
      <c r="AZ36" s="48">
        <f t="shared" si="9"/>
        <v>0</v>
      </c>
      <c r="BA36" s="48">
        <f t="shared" si="10"/>
        <v>0</v>
      </c>
      <c r="BB36" s="49">
        <f t="shared" si="11"/>
        <v>0</v>
      </c>
    </row>
    <row r="37" spans="1:54" ht="15" thickBot="1" x14ac:dyDescent="0.35">
      <c r="Q37" s="88" t="s">
        <v>66</v>
      </c>
      <c r="R37" s="89"/>
      <c r="S37" s="89"/>
      <c r="T37" s="90"/>
      <c r="Y37" s="55"/>
      <c r="Z37" s="44" t="str">
        <f>IFERROR(VLOOKUP(Y37,'Data Sheet'!$D$4:$E$13,2,0),"-")</f>
        <v>-</v>
      </c>
      <c r="AA37" s="45" t="str">
        <f>IFERROR(VLOOKUP(Y37,'Data Sheet'!$D$4:$F$13,3,0),"-")</f>
        <v>-</v>
      </c>
      <c r="AB37" s="42" t="str">
        <f>IFERROR(VLOOKUP(Y37,'Data Sheet'!$D$4:$G$13,4,0),"-")</f>
        <v>-</v>
      </c>
      <c r="AC37" s="42" t="str">
        <f>IFERROR(VLOOKUP(Y37,'Data Sheet'!$D$4:$H$13,5,0),"-")</f>
        <v>-</v>
      </c>
      <c r="AD37" s="55"/>
      <c r="AE37" s="43" t="str">
        <f>IFERROR(VLOOKUP(AD37,'Data Sheet'!$L$17:$S$21,2,0),"-")</f>
        <v>-</v>
      </c>
      <c r="AF37" s="43" t="str">
        <f>IFERROR(VLOOKUP(AD37,'Data Sheet'!$L$17:$S$21,3,0),"-")</f>
        <v>-</v>
      </c>
      <c r="AG37" s="43" t="str">
        <f>IFERROR(VLOOKUP(AD37,'Data Sheet'!$L$17:$O$21,4,0),"-")</f>
        <v>-</v>
      </c>
      <c r="AH37" s="43" t="str">
        <f>IFERROR(VLOOKUP(AD37,'Data Sheet'!$L$17:$P$21,5,0),"-")</f>
        <v>-</v>
      </c>
      <c r="AI37" s="43" t="str">
        <f>IFERROR(VLOOKUP(AD37,'Data Sheet'!$L$17:$Q$21,6,0),"-")</f>
        <v>-</v>
      </c>
      <c r="AJ37" s="43" t="str">
        <f>IFERROR(VLOOKUP(AD37,'Data Sheet'!$L$17:$R$21,7,0),"-")</f>
        <v>-</v>
      </c>
      <c r="AK37" s="43" t="str">
        <f>IFERROR(VLOOKUP(AD37,'Data Sheet'!$L$17:$S$21,8,0),"-")</f>
        <v>-</v>
      </c>
      <c r="AL37" s="55"/>
      <c r="AM37" s="48" t="str" cm="1">
        <f t="array" ref="AM37">IFERROR(VLOOKUP(AD37,'Data Sheet'!$A$19:$D$23,_xlfn.IFS('The Final Run'!AL37=99,2,'The Final Run'!AL37=95,3,'The Final Run'!AL37=90,4),0),"Input Beercup Type")</f>
        <v>Input Beercup Type</v>
      </c>
      <c r="AN37" s="48">
        <f t="shared" si="0"/>
        <v>0</v>
      </c>
      <c r="AO37" s="48">
        <f t="shared" si="1"/>
        <v>0</v>
      </c>
      <c r="AP37" s="48">
        <f t="shared" si="2"/>
        <v>0</v>
      </c>
      <c r="AQ37" s="48">
        <f t="shared" si="3"/>
        <v>0</v>
      </c>
      <c r="AR37" s="48">
        <f t="shared" si="4"/>
        <v>0</v>
      </c>
      <c r="AS37" s="55"/>
      <c r="AT37" s="55"/>
      <c r="AU37" s="48">
        <f t="shared" si="5"/>
        <v>0</v>
      </c>
      <c r="AV37" s="48">
        <f t="shared" si="6"/>
        <v>0</v>
      </c>
      <c r="AW37" s="48">
        <f t="shared" si="7"/>
        <v>0</v>
      </c>
      <c r="AX37" s="48">
        <f>IFERROR(VLOOKUP(Y37,'Data Sheet'!$F$19:$I$28,_xlfn.IFS(AL37=90,2,AL37=95,3,AL37=99,4),0),0)</f>
        <v>0</v>
      </c>
      <c r="AY37" s="48">
        <f t="shared" si="8"/>
        <v>0</v>
      </c>
      <c r="AZ37" s="48">
        <f t="shared" si="9"/>
        <v>0</v>
      </c>
      <c r="BA37" s="48">
        <f t="shared" si="10"/>
        <v>0</v>
      </c>
      <c r="BB37" s="49">
        <f t="shared" si="11"/>
        <v>0</v>
      </c>
    </row>
    <row r="38" spans="1:54" ht="15" thickBot="1" x14ac:dyDescent="0.35">
      <c r="N38" s="72"/>
      <c r="O38" s="72"/>
      <c r="Q38" s="86" t="s">
        <v>64</v>
      </c>
      <c r="R38" s="83" t="s">
        <v>65</v>
      </c>
      <c r="S38" s="84"/>
      <c r="T38" s="85"/>
      <c r="Y38" s="55"/>
      <c r="Z38" s="44" t="str">
        <f>IFERROR(VLOOKUP(Y38,'Data Sheet'!$D$4:$E$13,2,0),"-")</f>
        <v>-</v>
      </c>
      <c r="AA38" s="45" t="str">
        <f>IFERROR(VLOOKUP(Y38,'Data Sheet'!$D$4:$F$13,3,0),"-")</f>
        <v>-</v>
      </c>
      <c r="AB38" s="42" t="str">
        <f>IFERROR(VLOOKUP(Y38,'Data Sheet'!$D$4:$G$13,4,0),"-")</f>
        <v>-</v>
      </c>
      <c r="AC38" s="42" t="str">
        <f>IFERROR(VLOOKUP(Y38,'Data Sheet'!$D$4:$H$13,5,0),"-")</f>
        <v>-</v>
      </c>
      <c r="AD38" s="55"/>
      <c r="AE38" s="43" t="str">
        <f>IFERROR(VLOOKUP(AD38,'Data Sheet'!$L$17:$S$21,2,0),"-")</f>
        <v>-</v>
      </c>
      <c r="AF38" s="43" t="str">
        <f>IFERROR(VLOOKUP(AD38,'Data Sheet'!$L$17:$S$21,3,0),"-")</f>
        <v>-</v>
      </c>
      <c r="AG38" s="43" t="str">
        <f>IFERROR(VLOOKUP(AD38,'Data Sheet'!$L$17:$O$21,4,0),"-")</f>
        <v>-</v>
      </c>
      <c r="AH38" s="43" t="str">
        <f>IFERROR(VLOOKUP(AD38,'Data Sheet'!$L$17:$P$21,5,0),"-")</f>
        <v>-</v>
      </c>
      <c r="AI38" s="43" t="str">
        <f>IFERROR(VLOOKUP(AD38,'Data Sheet'!$L$17:$Q$21,6,0),"-")</f>
        <v>-</v>
      </c>
      <c r="AJ38" s="43" t="str">
        <f>IFERROR(VLOOKUP(AD38,'Data Sheet'!$L$17:$R$21,7,0),"-")</f>
        <v>-</v>
      </c>
      <c r="AK38" s="43" t="str">
        <f>IFERROR(VLOOKUP(AD38,'Data Sheet'!$L$17:$S$21,8,0),"-")</f>
        <v>-</v>
      </c>
      <c r="AL38" s="55"/>
      <c r="AM38" s="48" t="str" cm="1">
        <f t="array" ref="AM38">IFERROR(VLOOKUP(AD38,'Data Sheet'!$A$19:$D$23,_xlfn.IFS('The Final Run'!AL38=99,2,'The Final Run'!AL38=95,3,'The Final Run'!AL38=90,4),0),"Input Beercup Type")</f>
        <v>Input Beercup Type</v>
      </c>
      <c r="AN38" s="48">
        <f t="shared" si="0"/>
        <v>0</v>
      </c>
      <c r="AO38" s="48">
        <f t="shared" si="1"/>
        <v>0</v>
      </c>
      <c r="AP38" s="48">
        <f t="shared" si="2"/>
        <v>0</v>
      </c>
      <c r="AQ38" s="48">
        <f t="shared" si="3"/>
        <v>0</v>
      </c>
      <c r="AR38" s="48">
        <f t="shared" si="4"/>
        <v>0</v>
      </c>
      <c r="AS38" s="55"/>
      <c r="AT38" s="55"/>
      <c r="AU38" s="48">
        <f t="shared" si="5"/>
        <v>0</v>
      </c>
      <c r="AV38" s="48">
        <f t="shared" si="6"/>
        <v>0</v>
      </c>
      <c r="AW38" s="48">
        <f t="shared" si="7"/>
        <v>0</v>
      </c>
      <c r="AX38" s="48">
        <f>IFERROR(VLOOKUP(Y38,'Data Sheet'!$F$19:$I$28,_xlfn.IFS(AL38=90,2,AL38=95,3,AL38=99,4),0),0)</f>
        <v>0</v>
      </c>
      <c r="AY38" s="48">
        <f t="shared" si="8"/>
        <v>0</v>
      </c>
      <c r="AZ38" s="48">
        <f t="shared" si="9"/>
        <v>0</v>
      </c>
      <c r="BA38" s="48">
        <f t="shared" si="10"/>
        <v>0</v>
      </c>
      <c r="BB38" s="49">
        <f t="shared" si="11"/>
        <v>0</v>
      </c>
    </row>
    <row r="39" spans="1:54" ht="15" thickBot="1" x14ac:dyDescent="0.35">
      <c r="Q39" s="87"/>
      <c r="R39" s="74">
        <v>0.9</v>
      </c>
      <c r="S39" s="74">
        <v>0.95</v>
      </c>
      <c r="T39" s="75">
        <v>0.99</v>
      </c>
      <c r="Y39" s="55"/>
      <c r="Z39" s="44" t="str">
        <f>IFERROR(VLOOKUP(Y39,'Data Sheet'!$D$4:$E$13,2,0),"-")</f>
        <v>-</v>
      </c>
      <c r="AA39" s="45" t="str">
        <f>IFERROR(VLOOKUP(Y39,'Data Sheet'!$D$4:$F$13,3,0),"-")</f>
        <v>-</v>
      </c>
      <c r="AB39" s="42" t="str">
        <f>IFERROR(VLOOKUP(Y39,'Data Sheet'!$D$4:$G$13,4,0),"-")</f>
        <v>-</v>
      </c>
      <c r="AC39" s="42" t="str">
        <f>IFERROR(VLOOKUP(Y39,'Data Sheet'!$D$4:$H$13,5,0),"-")</f>
        <v>-</v>
      </c>
      <c r="AD39" s="55"/>
      <c r="AE39" s="43" t="str">
        <f>IFERROR(VLOOKUP(AD39,'Data Sheet'!$L$17:$S$21,2,0),"-")</f>
        <v>-</v>
      </c>
      <c r="AF39" s="43" t="str">
        <f>IFERROR(VLOOKUP(AD39,'Data Sheet'!$L$17:$S$21,3,0),"-")</f>
        <v>-</v>
      </c>
      <c r="AG39" s="43" t="str">
        <f>IFERROR(VLOOKUP(AD39,'Data Sheet'!$L$17:$O$21,4,0),"-")</f>
        <v>-</v>
      </c>
      <c r="AH39" s="43" t="str">
        <f>IFERROR(VLOOKUP(AD39,'Data Sheet'!$L$17:$P$21,5,0),"-")</f>
        <v>-</v>
      </c>
      <c r="AI39" s="43" t="str">
        <f>IFERROR(VLOOKUP(AD39,'Data Sheet'!$L$17:$Q$21,6,0),"-")</f>
        <v>-</v>
      </c>
      <c r="AJ39" s="43" t="str">
        <f>IFERROR(VLOOKUP(AD39,'Data Sheet'!$L$17:$R$21,7,0),"-")</f>
        <v>-</v>
      </c>
      <c r="AK39" s="43" t="str">
        <f>IFERROR(VLOOKUP(AD39,'Data Sheet'!$L$17:$S$21,8,0),"-")</f>
        <v>-</v>
      </c>
      <c r="AL39" s="55"/>
      <c r="AM39" s="48" t="str" cm="1">
        <f t="array" ref="AM39">IFERROR(VLOOKUP(AD39,'Data Sheet'!$A$19:$D$23,_xlfn.IFS('The Final Run'!AL39=99,2,'The Final Run'!AL39=95,3,'The Final Run'!AL39=90,4),0),"Input Beercup Type")</f>
        <v>Input Beercup Type</v>
      </c>
      <c r="AN39" s="48">
        <f t="shared" si="0"/>
        <v>0</v>
      </c>
      <c r="AO39" s="48">
        <f t="shared" si="1"/>
        <v>0</v>
      </c>
      <c r="AP39" s="48">
        <f t="shared" si="2"/>
        <v>0</v>
      </c>
      <c r="AQ39" s="48">
        <f t="shared" si="3"/>
        <v>0</v>
      </c>
      <c r="AR39" s="48">
        <f t="shared" si="4"/>
        <v>0</v>
      </c>
      <c r="AS39" s="55"/>
      <c r="AT39" s="55"/>
      <c r="AU39" s="48">
        <f t="shared" si="5"/>
        <v>0</v>
      </c>
      <c r="AV39" s="48">
        <f t="shared" si="6"/>
        <v>0</v>
      </c>
      <c r="AW39" s="48">
        <f t="shared" si="7"/>
        <v>0</v>
      </c>
      <c r="AX39" s="48">
        <f>IFERROR(VLOOKUP(Y39,'Data Sheet'!$F$19:$I$28,_xlfn.IFS(AL39=90,2,AL39=95,3,AL39=99,4),0),0)</f>
        <v>0</v>
      </c>
      <c r="AY39" s="48">
        <f t="shared" si="8"/>
        <v>0</v>
      </c>
      <c r="AZ39" s="48">
        <f t="shared" si="9"/>
        <v>0</v>
      </c>
      <c r="BA39" s="48">
        <f t="shared" si="10"/>
        <v>0</v>
      </c>
      <c r="BB39" s="49">
        <f t="shared" si="11"/>
        <v>0</v>
      </c>
    </row>
    <row r="40" spans="1:54" x14ac:dyDescent="0.3">
      <c r="Q40" s="70" t="s">
        <v>32</v>
      </c>
      <c r="R40" s="73">
        <f>SUMIFS($AV$9:$AV$160,$AD$9:$AD$160,Q40,$AL$9:$AL$160,90)</f>
        <v>1000</v>
      </c>
      <c r="S40" s="73">
        <f>SUMIFS($AV$9:$AV$160,$AD$9:$AD$160,Q40,$AL$9:$AL$160,95)</f>
        <v>500</v>
      </c>
      <c r="T40" s="73">
        <f>SUMIFS($AV$9:$AV$160,$AD$9:$AD$160,Q40,$AL$9:$AL$160,99)</f>
        <v>500</v>
      </c>
      <c r="Y40" s="55"/>
      <c r="Z40" s="44" t="str">
        <f>IFERROR(VLOOKUP(Y40,'Data Sheet'!$D$4:$E$13,2,0),"-")</f>
        <v>-</v>
      </c>
      <c r="AA40" s="45" t="str">
        <f>IFERROR(VLOOKUP(Y40,'Data Sheet'!$D$4:$F$13,3,0),"-")</f>
        <v>-</v>
      </c>
      <c r="AB40" s="42" t="str">
        <f>IFERROR(VLOOKUP(Y40,'Data Sheet'!$D$4:$G$13,4,0),"-")</f>
        <v>-</v>
      </c>
      <c r="AC40" s="42" t="str">
        <f>IFERROR(VLOOKUP(Y40,'Data Sheet'!$D$4:$H$13,5,0),"-")</f>
        <v>-</v>
      </c>
      <c r="AD40" s="55"/>
      <c r="AE40" s="43" t="str">
        <f>IFERROR(VLOOKUP(AD40,'Data Sheet'!$L$17:$S$21,2,0),"-")</f>
        <v>-</v>
      </c>
      <c r="AF40" s="43" t="str">
        <f>IFERROR(VLOOKUP(AD40,'Data Sheet'!$L$17:$S$21,3,0),"-")</f>
        <v>-</v>
      </c>
      <c r="AG40" s="43" t="str">
        <f>IFERROR(VLOOKUP(AD40,'Data Sheet'!$L$17:$O$21,4,0),"-")</f>
        <v>-</v>
      </c>
      <c r="AH40" s="43" t="str">
        <f>IFERROR(VLOOKUP(AD40,'Data Sheet'!$L$17:$P$21,5,0),"-")</f>
        <v>-</v>
      </c>
      <c r="AI40" s="43" t="str">
        <f>IFERROR(VLOOKUP(AD40,'Data Sheet'!$L$17:$Q$21,6,0),"-")</f>
        <v>-</v>
      </c>
      <c r="AJ40" s="43" t="str">
        <f>IFERROR(VLOOKUP(AD40,'Data Sheet'!$L$17:$R$21,7,0),"-")</f>
        <v>-</v>
      </c>
      <c r="AK40" s="43" t="str">
        <f>IFERROR(VLOOKUP(AD40,'Data Sheet'!$L$17:$S$21,8,0),"-")</f>
        <v>-</v>
      </c>
      <c r="AL40" s="55"/>
      <c r="AM40" s="48" t="str" cm="1">
        <f t="array" ref="AM40">IFERROR(VLOOKUP(AD40,'Data Sheet'!$A$19:$D$23,_xlfn.IFS('The Final Run'!AL40=99,2,'The Final Run'!AL40=95,3,'The Final Run'!AL40=90,4),0),"Input Beercup Type")</f>
        <v>Input Beercup Type</v>
      </c>
      <c r="AN40" s="48">
        <f t="shared" si="0"/>
        <v>0</v>
      </c>
      <c r="AO40" s="48">
        <f t="shared" si="1"/>
        <v>0</v>
      </c>
      <c r="AP40" s="48">
        <f t="shared" si="2"/>
        <v>0</v>
      </c>
      <c r="AQ40" s="48">
        <f t="shared" si="3"/>
        <v>0</v>
      </c>
      <c r="AR40" s="48">
        <f t="shared" si="4"/>
        <v>0</v>
      </c>
      <c r="AS40" s="55"/>
      <c r="AT40" s="55"/>
      <c r="AU40" s="48">
        <f t="shared" si="5"/>
        <v>0</v>
      </c>
      <c r="AV40" s="48">
        <f t="shared" si="6"/>
        <v>0</v>
      </c>
      <c r="AW40" s="48">
        <f t="shared" si="7"/>
        <v>0</v>
      </c>
      <c r="AX40" s="48">
        <f>IFERROR(VLOOKUP(Y40,'Data Sheet'!$F$19:$I$28,_xlfn.IFS(AL40=90,2,AL40=95,3,AL40=99,4),0),0)</f>
        <v>0</v>
      </c>
      <c r="AY40" s="48">
        <f t="shared" si="8"/>
        <v>0</v>
      </c>
      <c r="AZ40" s="48">
        <f t="shared" si="9"/>
        <v>0</v>
      </c>
      <c r="BA40" s="48">
        <f t="shared" si="10"/>
        <v>0</v>
      </c>
      <c r="BB40" s="49">
        <f t="shared" si="11"/>
        <v>0</v>
      </c>
    </row>
    <row r="41" spans="1:54" x14ac:dyDescent="0.3">
      <c r="Q41" s="70" t="s">
        <v>34</v>
      </c>
      <c r="R41" s="70">
        <f t="shared" ref="R41:R44" si="12">SUMIFS($AV$9:$AV$160,$AD$9:$AD$160,Q41,$AL$9:$AL$160,90)</f>
        <v>750</v>
      </c>
      <c r="S41" s="70">
        <f t="shared" ref="S41:S44" si="13">SUMIFS($AV$9:$AV$160,$AD$9:$AD$160,Q41,$AL$9:$AL$160,95)</f>
        <v>750</v>
      </c>
      <c r="T41" s="70">
        <f t="shared" ref="T41:T44" si="14">SUMIFS($AV$9:$AV$160,$AD$9:$AD$160,Q41,$AL$9:$AL$160,99)</f>
        <v>500</v>
      </c>
      <c r="Y41" s="55"/>
      <c r="Z41" s="44" t="str">
        <f>IFERROR(VLOOKUP(Y41,'Data Sheet'!$D$4:$E$13,2,0),"-")</f>
        <v>-</v>
      </c>
      <c r="AA41" s="45" t="str">
        <f>IFERROR(VLOOKUP(Y41,'Data Sheet'!$D$4:$F$13,3,0),"-")</f>
        <v>-</v>
      </c>
      <c r="AB41" s="42" t="str">
        <f>IFERROR(VLOOKUP(Y41,'Data Sheet'!$D$4:$G$13,4,0),"-")</f>
        <v>-</v>
      </c>
      <c r="AC41" s="42" t="str">
        <f>IFERROR(VLOOKUP(Y41,'Data Sheet'!$D$4:$H$13,5,0),"-")</f>
        <v>-</v>
      </c>
      <c r="AD41" s="55"/>
      <c r="AE41" s="43" t="str">
        <f>IFERROR(VLOOKUP(AD41,'Data Sheet'!$L$17:$S$21,2,0),"-")</f>
        <v>-</v>
      </c>
      <c r="AF41" s="43" t="str">
        <f>IFERROR(VLOOKUP(AD41,'Data Sheet'!$L$17:$S$21,3,0),"-")</f>
        <v>-</v>
      </c>
      <c r="AG41" s="43" t="str">
        <f>IFERROR(VLOOKUP(AD41,'Data Sheet'!$L$17:$O$21,4,0),"-")</f>
        <v>-</v>
      </c>
      <c r="AH41" s="43" t="str">
        <f>IFERROR(VLOOKUP(AD41,'Data Sheet'!$L$17:$P$21,5,0),"-")</f>
        <v>-</v>
      </c>
      <c r="AI41" s="43" t="str">
        <f>IFERROR(VLOOKUP(AD41,'Data Sheet'!$L$17:$Q$21,6,0),"-")</f>
        <v>-</v>
      </c>
      <c r="AJ41" s="43" t="str">
        <f>IFERROR(VLOOKUP(AD41,'Data Sheet'!$L$17:$R$21,7,0),"-")</f>
        <v>-</v>
      </c>
      <c r="AK41" s="43" t="str">
        <f>IFERROR(VLOOKUP(AD41,'Data Sheet'!$L$17:$S$21,8,0),"-")</f>
        <v>-</v>
      </c>
      <c r="AL41" s="55"/>
      <c r="AM41" s="48" t="str" cm="1">
        <f t="array" ref="AM41">IFERROR(VLOOKUP(AD41,'Data Sheet'!$A$19:$D$23,_xlfn.IFS('The Final Run'!AL41=99,2,'The Final Run'!AL41=95,3,'The Final Run'!AL41=90,4),0),"Input Beercup Type")</f>
        <v>Input Beercup Type</v>
      </c>
      <c r="AN41" s="48">
        <f t="shared" si="0"/>
        <v>0</v>
      </c>
      <c r="AO41" s="48">
        <f t="shared" si="1"/>
        <v>0</v>
      </c>
      <c r="AP41" s="48">
        <f t="shared" si="2"/>
        <v>0</v>
      </c>
      <c r="AQ41" s="48">
        <f t="shared" si="3"/>
        <v>0</v>
      </c>
      <c r="AR41" s="48">
        <f t="shared" si="4"/>
        <v>0</v>
      </c>
      <c r="AS41" s="55"/>
      <c r="AT41" s="55"/>
      <c r="AU41" s="48">
        <f t="shared" si="5"/>
        <v>0</v>
      </c>
      <c r="AV41" s="48">
        <f t="shared" si="6"/>
        <v>0</v>
      </c>
      <c r="AW41" s="48">
        <f t="shared" si="7"/>
        <v>0</v>
      </c>
      <c r="AX41" s="48">
        <f>IFERROR(VLOOKUP(Y41,'Data Sheet'!$F$19:$I$28,_xlfn.IFS(AL41=90,2,AL41=95,3,AL41=99,4),0),0)</f>
        <v>0</v>
      </c>
      <c r="AY41" s="48">
        <f t="shared" si="8"/>
        <v>0</v>
      </c>
      <c r="AZ41" s="48">
        <f t="shared" si="9"/>
        <v>0</v>
      </c>
      <c r="BA41" s="48">
        <f t="shared" si="10"/>
        <v>0</v>
      </c>
      <c r="BB41" s="49">
        <f t="shared" si="11"/>
        <v>0</v>
      </c>
    </row>
    <row r="42" spans="1:54" x14ac:dyDescent="0.3">
      <c r="Q42" s="70" t="s">
        <v>35</v>
      </c>
      <c r="R42" s="70">
        <f t="shared" si="12"/>
        <v>1000</v>
      </c>
      <c r="S42" s="70">
        <f t="shared" si="13"/>
        <v>500</v>
      </c>
      <c r="T42" s="70">
        <f t="shared" si="14"/>
        <v>1000</v>
      </c>
      <c r="Y42" s="55"/>
      <c r="Z42" s="44" t="str">
        <f>IFERROR(VLOOKUP(Y42,'Data Sheet'!$D$4:$E$13,2,0),"-")</f>
        <v>-</v>
      </c>
      <c r="AA42" s="45" t="str">
        <f>IFERROR(VLOOKUP(Y42,'Data Sheet'!$D$4:$F$13,3,0),"-")</f>
        <v>-</v>
      </c>
      <c r="AB42" s="42" t="str">
        <f>IFERROR(VLOOKUP(Y42,'Data Sheet'!$D$4:$G$13,4,0),"-")</f>
        <v>-</v>
      </c>
      <c r="AC42" s="42" t="str">
        <f>IFERROR(VLOOKUP(Y42,'Data Sheet'!$D$4:$H$13,5,0),"-")</f>
        <v>-</v>
      </c>
      <c r="AD42" s="55"/>
      <c r="AE42" s="43" t="str">
        <f>IFERROR(VLOOKUP(AD42,'Data Sheet'!$L$17:$S$21,2,0),"-")</f>
        <v>-</v>
      </c>
      <c r="AF42" s="43" t="str">
        <f>IFERROR(VLOOKUP(AD42,'Data Sheet'!$L$17:$S$21,3,0),"-")</f>
        <v>-</v>
      </c>
      <c r="AG42" s="43" t="str">
        <f>IFERROR(VLOOKUP(AD42,'Data Sheet'!$L$17:$O$21,4,0),"-")</f>
        <v>-</v>
      </c>
      <c r="AH42" s="43" t="str">
        <f>IFERROR(VLOOKUP(AD42,'Data Sheet'!$L$17:$P$21,5,0),"-")</f>
        <v>-</v>
      </c>
      <c r="AI42" s="43" t="str">
        <f>IFERROR(VLOOKUP(AD42,'Data Sheet'!$L$17:$Q$21,6,0),"-")</f>
        <v>-</v>
      </c>
      <c r="AJ42" s="43" t="str">
        <f>IFERROR(VLOOKUP(AD42,'Data Sheet'!$L$17:$R$21,7,0),"-")</f>
        <v>-</v>
      </c>
      <c r="AK42" s="43" t="str">
        <f>IFERROR(VLOOKUP(AD42,'Data Sheet'!$L$17:$S$21,8,0),"-")</f>
        <v>-</v>
      </c>
      <c r="AL42" s="55"/>
      <c r="AM42" s="48" t="str" cm="1">
        <f t="array" ref="AM42">IFERROR(VLOOKUP(AD42,'Data Sheet'!$A$19:$D$23,_xlfn.IFS('The Final Run'!AL42=99,2,'The Final Run'!AL42=95,3,'The Final Run'!AL42=90,4),0),"Input Beercup Type")</f>
        <v>Input Beercup Type</v>
      </c>
      <c r="AN42" s="48">
        <f t="shared" si="0"/>
        <v>0</v>
      </c>
      <c r="AO42" s="48">
        <f t="shared" si="1"/>
        <v>0</v>
      </c>
      <c r="AP42" s="48">
        <f t="shared" si="2"/>
        <v>0</v>
      </c>
      <c r="AQ42" s="48">
        <f t="shared" si="3"/>
        <v>0</v>
      </c>
      <c r="AR42" s="48">
        <f t="shared" si="4"/>
        <v>0</v>
      </c>
      <c r="AS42" s="55"/>
      <c r="AT42" s="55"/>
      <c r="AU42" s="48">
        <f t="shared" si="5"/>
        <v>0</v>
      </c>
      <c r="AV42" s="48">
        <f t="shared" si="6"/>
        <v>0</v>
      </c>
      <c r="AW42" s="48">
        <f t="shared" si="7"/>
        <v>0</v>
      </c>
      <c r="AX42" s="48">
        <f>IFERROR(VLOOKUP(Y42,'Data Sheet'!$F$19:$I$28,_xlfn.IFS(AL42=90,2,AL42=95,3,AL42=99,4),0),0)</f>
        <v>0</v>
      </c>
      <c r="AY42" s="48">
        <f t="shared" si="8"/>
        <v>0</v>
      </c>
      <c r="AZ42" s="48">
        <f t="shared" si="9"/>
        <v>0</v>
      </c>
      <c r="BA42" s="48">
        <f t="shared" si="10"/>
        <v>0</v>
      </c>
      <c r="BB42" s="49">
        <f t="shared" si="11"/>
        <v>0</v>
      </c>
    </row>
    <row r="43" spans="1:54" x14ac:dyDescent="0.3">
      <c r="Q43" s="70" t="s">
        <v>33</v>
      </c>
      <c r="R43" s="70">
        <f t="shared" si="12"/>
        <v>500</v>
      </c>
      <c r="S43" s="70">
        <f t="shared" si="13"/>
        <v>1750</v>
      </c>
      <c r="T43" s="70">
        <f t="shared" si="14"/>
        <v>750</v>
      </c>
      <c r="Y43" s="55"/>
      <c r="Z43" s="44" t="str">
        <f>IFERROR(VLOOKUP(Y43,'Data Sheet'!$D$4:$E$13,2,0),"-")</f>
        <v>-</v>
      </c>
      <c r="AA43" s="45" t="str">
        <f>IFERROR(VLOOKUP(Y43,'Data Sheet'!$D$4:$F$13,3,0),"-")</f>
        <v>-</v>
      </c>
      <c r="AB43" s="42" t="str">
        <f>IFERROR(VLOOKUP(Y43,'Data Sheet'!$D$4:$G$13,4,0),"-")</f>
        <v>-</v>
      </c>
      <c r="AC43" s="42" t="str">
        <f>IFERROR(VLOOKUP(Y43,'Data Sheet'!$D$4:$H$13,5,0),"-")</f>
        <v>-</v>
      </c>
      <c r="AD43" s="55"/>
      <c r="AE43" s="43" t="str">
        <f>IFERROR(VLOOKUP(AD43,'Data Sheet'!$L$17:$S$21,2,0),"-")</f>
        <v>-</v>
      </c>
      <c r="AF43" s="43" t="str">
        <f>IFERROR(VLOOKUP(AD43,'Data Sheet'!$L$17:$S$21,3,0),"-")</f>
        <v>-</v>
      </c>
      <c r="AG43" s="43" t="str">
        <f>IFERROR(VLOOKUP(AD43,'Data Sheet'!$L$17:$O$21,4,0),"-")</f>
        <v>-</v>
      </c>
      <c r="AH43" s="43" t="str">
        <f>IFERROR(VLOOKUP(AD43,'Data Sheet'!$L$17:$P$21,5,0),"-")</f>
        <v>-</v>
      </c>
      <c r="AI43" s="43" t="str">
        <f>IFERROR(VLOOKUP(AD43,'Data Sheet'!$L$17:$Q$21,6,0),"-")</f>
        <v>-</v>
      </c>
      <c r="AJ43" s="43" t="str">
        <f>IFERROR(VLOOKUP(AD43,'Data Sheet'!$L$17:$R$21,7,0),"-")</f>
        <v>-</v>
      </c>
      <c r="AK43" s="43" t="str">
        <f>IFERROR(VLOOKUP(AD43,'Data Sheet'!$L$17:$S$21,8,0),"-")</f>
        <v>-</v>
      </c>
      <c r="AL43" s="55"/>
      <c r="AM43" s="48" t="str" cm="1">
        <f t="array" ref="AM43">IFERROR(VLOOKUP(AD43,'Data Sheet'!$A$19:$D$23,_xlfn.IFS('The Final Run'!AL43=99,2,'The Final Run'!AL43=95,3,'The Final Run'!AL43=90,4),0),"Input Beercup Type")</f>
        <v>Input Beercup Type</v>
      </c>
      <c r="AN43" s="48">
        <f t="shared" si="0"/>
        <v>0</v>
      </c>
      <c r="AO43" s="48">
        <f t="shared" si="1"/>
        <v>0</v>
      </c>
      <c r="AP43" s="48">
        <f t="shared" si="2"/>
        <v>0</v>
      </c>
      <c r="AQ43" s="48">
        <f t="shared" si="3"/>
        <v>0</v>
      </c>
      <c r="AR43" s="48">
        <f t="shared" si="4"/>
        <v>0</v>
      </c>
      <c r="AS43" s="55"/>
      <c r="AT43" s="55"/>
      <c r="AU43" s="48">
        <f t="shared" si="5"/>
        <v>0</v>
      </c>
      <c r="AV43" s="48">
        <f t="shared" si="6"/>
        <v>0</v>
      </c>
      <c r="AW43" s="48">
        <f t="shared" si="7"/>
        <v>0</v>
      </c>
      <c r="AX43" s="48">
        <f>IFERROR(VLOOKUP(Y43,'Data Sheet'!$F$19:$I$28,_xlfn.IFS(AL43=90,2,AL43=95,3,AL43=99,4),0),0)</f>
        <v>0</v>
      </c>
      <c r="AY43" s="48">
        <f t="shared" si="8"/>
        <v>0</v>
      </c>
      <c r="AZ43" s="48">
        <f t="shared" si="9"/>
        <v>0</v>
      </c>
      <c r="BA43" s="48">
        <f t="shared" si="10"/>
        <v>0</v>
      </c>
      <c r="BB43" s="49">
        <f t="shared" si="11"/>
        <v>0</v>
      </c>
    </row>
    <row r="44" spans="1:54" ht="15" thickBot="1" x14ac:dyDescent="0.35">
      <c r="Q44" s="71" t="s">
        <v>36</v>
      </c>
      <c r="R44" s="71">
        <f t="shared" si="12"/>
        <v>1000</v>
      </c>
      <c r="S44" s="71">
        <f t="shared" si="13"/>
        <v>1500</v>
      </c>
      <c r="T44" s="71">
        <f t="shared" si="14"/>
        <v>500</v>
      </c>
      <c r="Y44" s="55"/>
      <c r="Z44" s="44" t="str">
        <f>IFERROR(VLOOKUP(Y44,'Data Sheet'!$D$4:$E$13,2,0),"-")</f>
        <v>-</v>
      </c>
      <c r="AA44" s="45" t="str">
        <f>IFERROR(VLOOKUP(Y44,'Data Sheet'!$D$4:$F$13,3,0),"-")</f>
        <v>-</v>
      </c>
      <c r="AB44" s="42" t="str">
        <f>IFERROR(VLOOKUP(Y44,'Data Sheet'!$D$4:$G$13,4,0),"-")</f>
        <v>-</v>
      </c>
      <c r="AC44" s="42" t="str">
        <f>IFERROR(VLOOKUP(Y44,'Data Sheet'!$D$4:$H$13,5,0),"-")</f>
        <v>-</v>
      </c>
      <c r="AD44" s="55"/>
      <c r="AE44" s="43" t="str">
        <f>IFERROR(VLOOKUP(AD44,'Data Sheet'!$L$17:$S$21,2,0),"-")</f>
        <v>-</v>
      </c>
      <c r="AF44" s="43" t="str">
        <f>IFERROR(VLOOKUP(AD44,'Data Sheet'!$L$17:$S$21,3,0),"-")</f>
        <v>-</v>
      </c>
      <c r="AG44" s="43" t="str">
        <f>IFERROR(VLOOKUP(AD44,'Data Sheet'!$L$17:$O$21,4,0),"-")</f>
        <v>-</v>
      </c>
      <c r="AH44" s="43" t="str">
        <f>IFERROR(VLOOKUP(AD44,'Data Sheet'!$L$17:$P$21,5,0),"-")</f>
        <v>-</v>
      </c>
      <c r="AI44" s="43" t="str">
        <f>IFERROR(VLOOKUP(AD44,'Data Sheet'!$L$17:$Q$21,6,0),"-")</f>
        <v>-</v>
      </c>
      <c r="AJ44" s="43" t="str">
        <f>IFERROR(VLOOKUP(AD44,'Data Sheet'!$L$17:$R$21,7,0),"-")</f>
        <v>-</v>
      </c>
      <c r="AK44" s="43" t="str">
        <f>IFERROR(VLOOKUP(AD44,'Data Sheet'!$L$17:$S$21,8,0),"-")</f>
        <v>-</v>
      </c>
      <c r="AL44" s="55"/>
      <c r="AM44" s="48" t="str" cm="1">
        <f t="array" ref="AM44">IFERROR(VLOOKUP(AD44,'Data Sheet'!$A$19:$D$23,_xlfn.IFS('The Final Run'!AL44=99,2,'The Final Run'!AL44=95,3,'The Final Run'!AL44=90,4),0),"Input Beercup Type")</f>
        <v>Input Beercup Type</v>
      </c>
      <c r="AN44" s="48">
        <f t="shared" si="0"/>
        <v>0</v>
      </c>
      <c r="AO44" s="48">
        <f t="shared" si="1"/>
        <v>0</v>
      </c>
      <c r="AP44" s="48">
        <f t="shared" si="2"/>
        <v>0</v>
      </c>
      <c r="AQ44" s="48">
        <f t="shared" si="3"/>
        <v>0</v>
      </c>
      <c r="AR44" s="48">
        <f t="shared" si="4"/>
        <v>0</v>
      </c>
      <c r="AS44" s="55"/>
      <c r="AT44" s="55"/>
      <c r="AU44" s="48">
        <f t="shared" si="5"/>
        <v>0</v>
      </c>
      <c r="AV44" s="48">
        <f t="shared" si="6"/>
        <v>0</v>
      </c>
      <c r="AW44" s="48">
        <f t="shared" si="7"/>
        <v>0</v>
      </c>
      <c r="AX44" s="48">
        <f>IFERROR(VLOOKUP(Y44,'Data Sheet'!$F$19:$I$28,_xlfn.IFS(AL44=90,2,AL44=95,3,AL44=99,4),0),0)</f>
        <v>0</v>
      </c>
      <c r="AY44" s="48">
        <f t="shared" si="8"/>
        <v>0</v>
      </c>
      <c r="AZ44" s="48">
        <f t="shared" si="9"/>
        <v>0</v>
      </c>
      <c r="BA44" s="48">
        <f t="shared" si="10"/>
        <v>0</v>
      </c>
      <c r="BB44" s="49">
        <f t="shared" si="11"/>
        <v>0</v>
      </c>
    </row>
    <row r="45" spans="1:54" x14ac:dyDescent="0.3">
      <c r="Y45" s="55"/>
      <c r="Z45" s="44" t="str">
        <f>IFERROR(VLOOKUP(Y45,'Data Sheet'!$D$4:$E$13,2,0),"-")</f>
        <v>-</v>
      </c>
      <c r="AA45" s="45" t="str">
        <f>IFERROR(VLOOKUP(Y45,'Data Sheet'!$D$4:$F$13,3,0),"-")</f>
        <v>-</v>
      </c>
      <c r="AB45" s="42" t="str">
        <f>IFERROR(VLOOKUP(Y45,'Data Sheet'!$D$4:$G$13,4,0),"-")</f>
        <v>-</v>
      </c>
      <c r="AC45" s="42" t="str">
        <f>IFERROR(VLOOKUP(Y45,'Data Sheet'!$D$4:$H$13,5,0),"-")</f>
        <v>-</v>
      </c>
      <c r="AD45" s="55"/>
      <c r="AE45" s="43" t="str">
        <f>IFERROR(VLOOKUP(AD45,'Data Sheet'!$L$17:$S$21,2,0),"-")</f>
        <v>-</v>
      </c>
      <c r="AF45" s="43" t="str">
        <f>IFERROR(VLOOKUP(AD45,'Data Sheet'!$L$17:$S$21,3,0),"-")</f>
        <v>-</v>
      </c>
      <c r="AG45" s="43" t="str">
        <f>IFERROR(VLOOKUP(AD45,'Data Sheet'!$L$17:$O$21,4,0),"-")</f>
        <v>-</v>
      </c>
      <c r="AH45" s="43" t="str">
        <f>IFERROR(VLOOKUP(AD45,'Data Sheet'!$L$17:$P$21,5,0),"-")</f>
        <v>-</v>
      </c>
      <c r="AI45" s="43" t="str">
        <f>IFERROR(VLOOKUP(AD45,'Data Sheet'!$L$17:$Q$21,6,0),"-")</f>
        <v>-</v>
      </c>
      <c r="AJ45" s="43" t="str">
        <f>IFERROR(VLOOKUP(AD45,'Data Sheet'!$L$17:$R$21,7,0),"-")</f>
        <v>-</v>
      </c>
      <c r="AK45" s="43" t="str">
        <f>IFERROR(VLOOKUP(AD45,'Data Sheet'!$L$17:$S$21,8,0),"-")</f>
        <v>-</v>
      </c>
      <c r="AL45" s="55"/>
      <c r="AM45" s="48" t="str" cm="1">
        <f t="array" ref="AM45">IFERROR(VLOOKUP(AD45,'Data Sheet'!$A$19:$D$23,_xlfn.IFS('The Final Run'!AL45=99,2,'The Final Run'!AL45=95,3,'The Final Run'!AL45=90,4),0),"Input Beercup Type")</f>
        <v>Input Beercup Type</v>
      </c>
      <c r="AN45" s="48">
        <f t="shared" si="0"/>
        <v>0</v>
      </c>
      <c r="AO45" s="48">
        <f t="shared" si="1"/>
        <v>0</v>
      </c>
      <c r="AP45" s="48">
        <f t="shared" si="2"/>
        <v>0</v>
      </c>
      <c r="AQ45" s="48">
        <f t="shared" si="3"/>
        <v>0</v>
      </c>
      <c r="AR45" s="48">
        <f t="shared" si="4"/>
        <v>0</v>
      </c>
      <c r="AS45" s="55"/>
      <c r="AT45" s="55"/>
      <c r="AU45" s="48">
        <f t="shared" si="5"/>
        <v>0</v>
      </c>
      <c r="AV45" s="48">
        <f t="shared" si="6"/>
        <v>0</v>
      </c>
      <c r="AW45" s="48">
        <f t="shared" si="7"/>
        <v>0</v>
      </c>
      <c r="AX45" s="48">
        <f>IFERROR(VLOOKUP(Y45,'Data Sheet'!$F$19:$I$28,_xlfn.IFS(AL45=90,2,AL45=95,3,AL45=99,4),0),0)</f>
        <v>0</v>
      </c>
      <c r="AY45" s="48">
        <f t="shared" si="8"/>
        <v>0</v>
      </c>
      <c r="AZ45" s="48">
        <f t="shared" si="9"/>
        <v>0</v>
      </c>
      <c r="BA45" s="48">
        <f t="shared" si="10"/>
        <v>0</v>
      </c>
      <c r="BB45" s="49">
        <f t="shared" si="11"/>
        <v>0</v>
      </c>
    </row>
    <row r="46" spans="1:54" x14ac:dyDescent="0.3">
      <c r="Y46" s="55"/>
      <c r="Z46" s="44" t="str">
        <f>IFERROR(VLOOKUP(Y46,'Data Sheet'!$D$4:$E$13,2,0),"-")</f>
        <v>-</v>
      </c>
      <c r="AA46" s="45" t="str">
        <f>IFERROR(VLOOKUP(Y46,'Data Sheet'!$D$4:$F$13,3,0),"-")</f>
        <v>-</v>
      </c>
      <c r="AB46" s="42" t="str">
        <f>IFERROR(VLOOKUP(Y46,'Data Sheet'!$D$4:$G$13,4,0),"-")</f>
        <v>-</v>
      </c>
      <c r="AC46" s="42" t="str">
        <f>IFERROR(VLOOKUP(Y46,'Data Sheet'!$D$4:$H$13,5,0),"-")</f>
        <v>-</v>
      </c>
      <c r="AD46" s="55"/>
      <c r="AE46" s="43" t="str">
        <f>IFERROR(VLOOKUP(AD46,'Data Sheet'!$L$17:$S$21,2,0),"-")</f>
        <v>-</v>
      </c>
      <c r="AF46" s="43" t="str">
        <f>IFERROR(VLOOKUP(AD46,'Data Sheet'!$L$17:$S$21,3,0),"-")</f>
        <v>-</v>
      </c>
      <c r="AG46" s="43" t="str">
        <f>IFERROR(VLOOKUP(AD46,'Data Sheet'!$L$17:$O$21,4,0),"-")</f>
        <v>-</v>
      </c>
      <c r="AH46" s="43" t="str">
        <f>IFERROR(VLOOKUP(AD46,'Data Sheet'!$L$17:$P$21,5,0),"-")</f>
        <v>-</v>
      </c>
      <c r="AI46" s="43" t="str">
        <f>IFERROR(VLOOKUP(AD46,'Data Sheet'!$L$17:$Q$21,6,0),"-")</f>
        <v>-</v>
      </c>
      <c r="AJ46" s="43" t="str">
        <f>IFERROR(VLOOKUP(AD46,'Data Sheet'!$L$17:$R$21,7,0),"-")</f>
        <v>-</v>
      </c>
      <c r="AK46" s="43" t="str">
        <f>IFERROR(VLOOKUP(AD46,'Data Sheet'!$L$17:$S$21,8,0),"-")</f>
        <v>-</v>
      </c>
      <c r="AL46" s="55"/>
      <c r="AM46" s="48" t="str" cm="1">
        <f t="array" ref="AM46">IFERROR(VLOOKUP(AD46,'Data Sheet'!$A$19:$D$23,_xlfn.IFS('The Final Run'!AL46=99,2,'The Final Run'!AL46=95,3,'The Final Run'!AL46=90,4),0),"Input Beercup Type")</f>
        <v>Input Beercup Type</v>
      </c>
      <c r="AN46" s="48">
        <f t="shared" si="0"/>
        <v>0</v>
      </c>
      <c r="AO46" s="48">
        <f t="shared" si="1"/>
        <v>0</v>
      </c>
      <c r="AP46" s="48">
        <f t="shared" si="2"/>
        <v>0</v>
      </c>
      <c r="AQ46" s="48">
        <f t="shared" si="3"/>
        <v>0</v>
      </c>
      <c r="AR46" s="48">
        <f t="shared" si="4"/>
        <v>0</v>
      </c>
      <c r="AS46" s="55"/>
      <c r="AT46" s="55"/>
      <c r="AU46" s="48">
        <f t="shared" si="5"/>
        <v>0</v>
      </c>
      <c r="AV46" s="48">
        <f t="shared" si="6"/>
        <v>0</v>
      </c>
      <c r="AW46" s="48">
        <f t="shared" si="7"/>
        <v>0</v>
      </c>
      <c r="AX46" s="48">
        <f>IFERROR(VLOOKUP(Y46,'Data Sheet'!$F$19:$I$28,_xlfn.IFS(AL46=90,2,AL46=95,3,AL46=99,4),0),0)</f>
        <v>0</v>
      </c>
      <c r="AY46" s="48">
        <f t="shared" si="8"/>
        <v>0</v>
      </c>
      <c r="AZ46" s="48">
        <f t="shared" si="9"/>
        <v>0</v>
      </c>
      <c r="BA46" s="48">
        <f t="shared" si="10"/>
        <v>0</v>
      </c>
      <c r="BB46" s="49">
        <f t="shared" si="11"/>
        <v>0</v>
      </c>
    </row>
    <row r="47" spans="1:54" x14ac:dyDescent="0.3">
      <c r="Y47" s="55"/>
      <c r="Z47" s="44" t="str">
        <f>IFERROR(VLOOKUP(Y47,'Data Sheet'!$D$4:$E$13,2,0),"-")</f>
        <v>-</v>
      </c>
      <c r="AA47" s="45" t="str">
        <f>IFERROR(VLOOKUP(Y47,'Data Sheet'!$D$4:$F$13,3,0),"-")</f>
        <v>-</v>
      </c>
      <c r="AB47" s="42" t="str">
        <f>IFERROR(VLOOKUP(Y47,'Data Sheet'!$D$4:$G$13,4,0),"-")</f>
        <v>-</v>
      </c>
      <c r="AC47" s="42" t="str">
        <f>IFERROR(VLOOKUP(Y47,'Data Sheet'!$D$4:$H$13,5,0),"-")</f>
        <v>-</v>
      </c>
      <c r="AD47" s="55"/>
      <c r="AE47" s="43" t="str">
        <f>IFERROR(VLOOKUP(AD47,'Data Sheet'!$L$17:$S$21,2,0),"-")</f>
        <v>-</v>
      </c>
      <c r="AF47" s="43" t="str">
        <f>IFERROR(VLOOKUP(AD47,'Data Sheet'!$L$17:$S$21,3,0),"-")</f>
        <v>-</v>
      </c>
      <c r="AG47" s="43" t="str">
        <f>IFERROR(VLOOKUP(AD47,'Data Sheet'!$L$17:$O$21,4,0),"-")</f>
        <v>-</v>
      </c>
      <c r="AH47" s="43" t="str">
        <f>IFERROR(VLOOKUP(AD47,'Data Sheet'!$L$17:$P$21,5,0),"-")</f>
        <v>-</v>
      </c>
      <c r="AI47" s="43" t="str">
        <f>IFERROR(VLOOKUP(AD47,'Data Sheet'!$L$17:$Q$21,6,0),"-")</f>
        <v>-</v>
      </c>
      <c r="AJ47" s="43" t="str">
        <f>IFERROR(VLOOKUP(AD47,'Data Sheet'!$L$17:$R$21,7,0),"-")</f>
        <v>-</v>
      </c>
      <c r="AK47" s="43" t="str">
        <f>IFERROR(VLOOKUP(AD47,'Data Sheet'!$L$17:$S$21,8,0),"-")</f>
        <v>-</v>
      </c>
      <c r="AL47" s="55"/>
      <c r="AM47" s="48" t="str" cm="1">
        <f t="array" ref="AM47">IFERROR(VLOOKUP(AD47,'Data Sheet'!$A$19:$D$23,_xlfn.IFS('The Final Run'!AL47=99,2,'The Final Run'!AL47=95,3,'The Final Run'!AL47=90,4),0),"Input Beercup Type")</f>
        <v>Input Beercup Type</v>
      </c>
      <c r="AN47" s="48">
        <f t="shared" si="0"/>
        <v>0</v>
      </c>
      <c r="AO47" s="48">
        <f t="shared" si="1"/>
        <v>0</v>
      </c>
      <c r="AP47" s="48">
        <f t="shared" si="2"/>
        <v>0</v>
      </c>
      <c r="AQ47" s="48">
        <f t="shared" si="3"/>
        <v>0</v>
      </c>
      <c r="AR47" s="48">
        <f t="shared" si="4"/>
        <v>0</v>
      </c>
      <c r="AS47" s="55"/>
      <c r="AT47" s="55"/>
      <c r="AU47" s="48">
        <f t="shared" si="5"/>
        <v>0</v>
      </c>
      <c r="AV47" s="48">
        <f t="shared" si="6"/>
        <v>0</v>
      </c>
      <c r="AW47" s="48">
        <f t="shared" si="7"/>
        <v>0</v>
      </c>
      <c r="AX47" s="48">
        <f>IFERROR(VLOOKUP(Y47,'Data Sheet'!$F$19:$I$28,_xlfn.IFS(AL47=90,2,AL47=95,3,AL47=99,4),0),0)</f>
        <v>0</v>
      </c>
      <c r="AY47" s="48">
        <f t="shared" si="8"/>
        <v>0</v>
      </c>
      <c r="AZ47" s="48">
        <f t="shared" si="9"/>
        <v>0</v>
      </c>
      <c r="BA47" s="48">
        <f t="shared" si="10"/>
        <v>0</v>
      </c>
      <c r="BB47" s="49">
        <f t="shared" si="11"/>
        <v>0</v>
      </c>
    </row>
    <row r="48" spans="1:54" x14ac:dyDescent="0.3">
      <c r="Y48" s="55"/>
      <c r="Z48" s="44" t="str">
        <f>IFERROR(VLOOKUP(Y48,'Data Sheet'!$D$4:$E$13,2,0),"-")</f>
        <v>-</v>
      </c>
      <c r="AA48" s="45" t="str">
        <f>IFERROR(VLOOKUP(Y48,'Data Sheet'!$D$4:$F$13,3,0),"-")</f>
        <v>-</v>
      </c>
      <c r="AB48" s="42" t="str">
        <f>IFERROR(VLOOKUP(Y48,'Data Sheet'!$D$4:$G$13,4,0),"-")</f>
        <v>-</v>
      </c>
      <c r="AC48" s="42" t="str">
        <f>IFERROR(VLOOKUP(Y48,'Data Sheet'!$D$4:$H$13,5,0),"-")</f>
        <v>-</v>
      </c>
      <c r="AD48" s="55"/>
      <c r="AE48" s="43" t="str">
        <f>IFERROR(VLOOKUP(AD48,'Data Sheet'!$L$17:$S$21,2,0),"-")</f>
        <v>-</v>
      </c>
      <c r="AF48" s="43" t="str">
        <f>IFERROR(VLOOKUP(AD48,'Data Sheet'!$L$17:$S$21,3,0),"-")</f>
        <v>-</v>
      </c>
      <c r="AG48" s="43" t="str">
        <f>IFERROR(VLOOKUP(AD48,'Data Sheet'!$L$17:$O$21,4,0),"-")</f>
        <v>-</v>
      </c>
      <c r="AH48" s="43" t="str">
        <f>IFERROR(VLOOKUP(AD48,'Data Sheet'!$L$17:$P$21,5,0),"-")</f>
        <v>-</v>
      </c>
      <c r="AI48" s="43" t="str">
        <f>IFERROR(VLOOKUP(AD48,'Data Sheet'!$L$17:$Q$21,6,0),"-")</f>
        <v>-</v>
      </c>
      <c r="AJ48" s="43" t="str">
        <f>IFERROR(VLOOKUP(AD48,'Data Sheet'!$L$17:$R$21,7,0),"-")</f>
        <v>-</v>
      </c>
      <c r="AK48" s="43" t="str">
        <f>IFERROR(VLOOKUP(AD48,'Data Sheet'!$L$17:$S$21,8,0),"-")</f>
        <v>-</v>
      </c>
      <c r="AL48" s="55"/>
      <c r="AM48" s="48" t="str" cm="1">
        <f t="array" ref="AM48">IFERROR(VLOOKUP(AD48,'Data Sheet'!$A$19:$D$23,_xlfn.IFS('The Final Run'!AL48=99,2,'The Final Run'!AL48=95,3,'The Final Run'!AL48=90,4),0),"Input Beercup Type")</f>
        <v>Input Beercup Type</v>
      </c>
      <c r="AN48" s="48">
        <f t="shared" si="0"/>
        <v>0</v>
      </c>
      <c r="AO48" s="48">
        <f t="shared" si="1"/>
        <v>0</v>
      </c>
      <c r="AP48" s="48">
        <f t="shared" si="2"/>
        <v>0</v>
      </c>
      <c r="AQ48" s="48">
        <f t="shared" si="3"/>
        <v>0</v>
      </c>
      <c r="AR48" s="48">
        <f t="shared" si="4"/>
        <v>0</v>
      </c>
      <c r="AS48" s="55"/>
      <c r="AT48" s="55"/>
      <c r="AU48" s="48">
        <f t="shared" si="5"/>
        <v>0</v>
      </c>
      <c r="AV48" s="48">
        <f t="shared" si="6"/>
        <v>0</v>
      </c>
      <c r="AW48" s="48">
        <f t="shared" si="7"/>
        <v>0</v>
      </c>
      <c r="AX48" s="48">
        <f>IFERROR(VLOOKUP(Y48,'Data Sheet'!$F$19:$I$28,_xlfn.IFS(AL48=90,2,AL48=95,3,AL48=99,4),0),0)</f>
        <v>0</v>
      </c>
      <c r="AY48" s="48">
        <f t="shared" si="8"/>
        <v>0</v>
      </c>
      <c r="AZ48" s="48">
        <f t="shared" si="9"/>
        <v>0</v>
      </c>
      <c r="BA48" s="48">
        <f t="shared" si="10"/>
        <v>0</v>
      </c>
      <c r="BB48" s="49">
        <f t="shared" si="11"/>
        <v>0</v>
      </c>
    </row>
    <row r="49" spans="25:54" x14ac:dyDescent="0.3">
      <c r="Y49" s="55"/>
      <c r="Z49" s="44" t="str">
        <f>IFERROR(VLOOKUP(Y49,'Data Sheet'!$D$4:$E$13,2,0),"-")</f>
        <v>-</v>
      </c>
      <c r="AA49" s="45" t="str">
        <f>IFERROR(VLOOKUP(Y49,'Data Sheet'!$D$4:$F$13,3,0),"-")</f>
        <v>-</v>
      </c>
      <c r="AB49" s="42" t="str">
        <f>IFERROR(VLOOKUP(Y49,'Data Sheet'!$D$4:$G$13,4,0),"-")</f>
        <v>-</v>
      </c>
      <c r="AC49" s="42" t="str">
        <f>IFERROR(VLOOKUP(Y49,'Data Sheet'!$D$4:$H$13,5,0),"-")</f>
        <v>-</v>
      </c>
      <c r="AD49" s="55"/>
      <c r="AE49" s="43" t="str">
        <f>IFERROR(VLOOKUP(AD49,'Data Sheet'!$L$17:$S$21,2,0),"-")</f>
        <v>-</v>
      </c>
      <c r="AF49" s="43" t="str">
        <f>IFERROR(VLOOKUP(AD49,'Data Sheet'!$L$17:$S$21,3,0),"-")</f>
        <v>-</v>
      </c>
      <c r="AG49" s="43" t="str">
        <f>IFERROR(VLOOKUP(AD49,'Data Sheet'!$L$17:$O$21,4,0),"-")</f>
        <v>-</v>
      </c>
      <c r="AH49" s="43" t="str">
        <f>IFERROR(VLOOKUP(AD49,'Data Sheet'!$L$17:$P$21,5,0),"-")</f>
        <v>-</v>
      </c>
      <c r="AI49" s="43" t="str">
        <f>IFERROR(VLOOKUP(AD49,'Data Sheet'!$L$17:$Q$21,6,0),"-")</f>
        <v>-</v>
      </c>
      <c r="AJ49" s="43" t="str">
        <f>IFERROR(VLOOKUP(AD49,'Data Sheet'!$L$17:$R$21,7,0),"-")</f>
        <v>-</v>
      </c>
      <c r="AK49" s="43" t="str">
        <f>IFERROR(VLOOKUP(AD49,'Data Sheet'!$L$17:$S$21,8,0),"-")</f>
        <v>-</v>
      </c>
      <c r="AL49" s="55"/>
      <c r="AM49" s="48" t="str" cm="1">
        <f t="array" ref="AM49">IFERROR(VLOOKUP(AD49,'Data Sheet'!$A$19:$D$23,_xlfn.IFS('The Final Run'!AL49=99,2,'The Final Run'!AL49=95,3,'The Final Run'!AL49=90,4),0),"Input Beercup Type")</f>
        <v>Input Beercup Type</v>
      </c>
      <c r="AN49" s="48">
        <f t="shared" si="0"/>
        <v>0</v>
      </c>
      <c r="AO49" s="48">
        <f t="shared" si="1"/>
        <v>0</v>
      </c>
      <c r="AP49" s="48">
        <f t="shared" si="2"/>
        <v>0</v>
      </c>
      <c r="AQ49" s="48">
        <f t="shared" si="3"/>
        <v>0</v>
      </c>
      <c r="AR49" s="48">
        <f t="shared" si="4"/>
        <v>0</v>
      </c>
      <c r="AS49" s="55"/>
      <c r="AT49" s="55"/>
      <c r="AU49" s="48">
        <f t="shared" si="5"/>
        <v>0</v>
      </c>
      <c r="AV49" s="48">
        <f t="shared" si="6"/>
        <v>0</v>
      </c>
      <c r="AW49" s="48">
        <f t="shared" si="7"/>
        <v>0</v>
      </c>
      <c r="AX49" s="48">
        <f>IFERROR(VLOOKUP(Y49,'Data Sheet'!$F$19:$I$28,_xlfn.IFS(AL49=90,2,AL49=95,3,AL49=99,4),0),0)</f>
        <v>0</v>
      </c>
      <c r="AY49" s="48">
        <f t="shared" si="8"/>
        <v>0</v>
      </c>
      <c r="AZ49" s="48">
        <f t="shared" si="9"/>
        <v>0</v>
      </c>
      <c r="BA49" s="48">
        <f t="shared" si="10"/>
        <v>0</v>
      </c>
      <c r="BB49" s="49">
        <f t="shared" si="11"/>
        <v>0</v>
      </c>
    </row>
    <row r="50" spans="25:54" x14ac:dyDescent="0.3">
      <c r="Y50" s="55"/>
      <c r="Z50" s="44" t="str">
        <f>IFERROR(VLOOKUP(Y50,'Data Sheet'!$D$4:$E$13,2,0),"-")</f>
        <v>-</v>
      </c>
      <c r="AA50" s="45" t="str">
        <f>IFERROR(VLOOKUP(Y50,'Data Sheet'!$D$4:$F$13,3,0),"-")</f>
        <v>-</v>
      </c>
      <c r="AB50" s="42" t="str">
        <f>IFERROR(VLOOKUP(Y50,'Data Sheet'!$D$4:$G$13,4,0),"-")</f>
        <v>-</v>
      </c>
      <c r="AC50" s="42" t="str">
        <f>IFERROR(VLOOKUP(Y50,'Data Sheet'!$D$4:$H$13,5,0),"-")</f>
        <v>-</v>
      </c>
      <c r="AD50" s="55"/>
      <c r="AE50" s="43" t="str">
        <f>IFERROR(VLOOKUP(AD50,'Data Sheet'!$L$17:$S$21,2,0),"-")</f>
        <v>-</v>
      </c>
      <c r="AF50" s="43" t="str">
        <f>IFERROR(VLOOKUP(AD50,'Data Sheet'!$L$17:$S$21,3,0),"-")</f>
        <v>-</v>
      </c>
      <c r="AG50" s="43" t="str">
        <f>IFERROR(VLOOKUP(AD50,'Data Sheet'!$L$17:$O$21,4,0),"-")</f>
        <v>-</v>
      </c>
      <c r="AH50" s="43" t="str">
        <f>IFERROR(VLOOKUP(AD50,'Data Sheet'!$L$17:$P$21,5,0),"-")</f>
        <v>-</v>
      </c>
      <c r="AI50" s="43" t="str">
        <f>IFERROR(VLOOKUP(AD50,'Data Sheet'!$L$17:$Q$21,6,0),"-")</f>
        <v>-</v>
      </c>
      <c r="AJ50" s="43" t="str">
        <f>IFERROR(VLOOKUP(AD50,'Data Sheet'!$L$17:$R$21,7,0),"-")</f>
        <v>-</v>
      </c>
      <c r="AK50" s="43" t="str">
        <f>IFERROR(VLOOKUP(AD50,'Data Sheet'!$L$17:$S$21,8,0),"-")</f>
        <v>-</v>
      </c>
      <c r="AL50" s="55"/>
      <c r="AM50" s="48" t="str" cm="1">
        <f t="array" ref="AM50">IFERROR(VLOOKUP(AD50,'Data Sheet'!$A$19:$D$23,_xlfn.IFS('The Final Run'!AL50=99,2,'The Final Run'!AL50=95,3,'The Final Run'!AL50=90,4),0),"Input Beercup Type")</f>
        <v>Input Beercup Type</v>
      </c>
      <c r="AN50" s="48">
        <f t="shared" si="0"/>
        <v>0</v>
      </c>
      <c r="AO50" s="48">
        <f t="shared" si="1"/>
        <v>0</v>
      </c>
      <c r="AP50" s="48">
        <f t="shared" si="2"/>
        <v>0</v>
      </c>
      <c r="AQ50" s="48">
        <f t="shared" si="3"/>
        <v>0</v>
      </c>
      <c r="AR50" s="48">
        <f t="shared" si="4"/>
        <v>0</v>
      </c>
      <c r="AS50" s="55"/>
      <c r="AT50" s="55"/>
      <c r="AU50" s="48">
        <f t="shared" si="5"/>
        <v>0</v>
      </c>
      <c r="AV50" s="48">
        <f t="shared" si="6"/>
        <v>0</v>
      </c>
      <c r="AW50" s="48">
        <f t="shared" si="7"/>
        <v>0</v>
      </c>
      <c r="AX50" s="48">
        <f>IFERROR(VLOOKUP(Y50,'Data Sheet'!$F$19:$I$28,_xlfn.IFS(AL50=90,2,AL50=95,3,AL50=99,4),0),0)</f>
        <v>0</v>
      </c>
      <c r="AY50" s="48">
        <f t="shared" si="8"/>
        <v>0</v>
      </c>
      <c r="AZ50" s="48">
        <f t="shared" si="9"/>
        <v>0</v>
      </c>
      <c r="BA50" s="48">
        <f t="shared" si="10"/>
        <v>0</v>
      </c>
      <c r="BB50" s="49">
        <f t="shared" si="11"/>
        <v>0</v>
      </c>
    </row>
    <row r="51" spans="25:54" x14ac:dyDescent="0.3">
      <c r="Y51" s="55"/>
      <c r="Z51" s="44" t="str">
        <f>IFERROR(VLOOKUP(Y51,'Data Sheet'!$D$4:$E$13,2,0),"-")</f>
        <v>-</v>
      </c>
      <c r="AA51" s="45" t="str">
        <f>IFERROR(VLOOKUP(Y51,'Data Sheet'!$D$4:$F$13,3,0),"-")</f>
        <v>-</v>
      </c>
      <c r="AB51" s="42" t="str">
        <f>IFERROR(VLOOKUP(Y51,'Data Sheet'!$D$4:$G$13,4,0),"-")</f>
        <v>-</v>
      </c>
      <c r="AC51" s="42" t="str">
        <f>IFERROR(VLOOKUP(Y51,'Data Sheet'!$D$4:$H$13,5,0),"-")</f>
        <v>-</v>
      </c>
      <c r="AD51" s="55"/>
      <c r="AE51" s="43" t="str">
        <f>IFERROR(VLOOKUP(AD51,'Data Sheet'!$L$17:$S$21,2,0),"-")</f>
        <v>-</v>
      </c>
      <c r="AF51" s="43" t="str">
        <f>IFERROR(VLOOKUP(AD51,'Data Sheet'!$L$17:$S$21,3,0),"-")</f>
        <v>-</v>
      </c>
      <c r="AG51" s="43" t="str">
        <f>IFERROR(VLOOKUP(AD51,'Data Sheet'!$L$17:$O$21,4,0),"-")</f>
        <v>-</v>
      </c>
      <c r="AH51" s="43" t="str">
        <f>IFERROR(VLOOKUP(AD51,'Data Sheet'!$L$17:$P$21,5,0),"-")</f>
        <v>-</v>
      </c>
      <c r="AI51" s="43" t="str">
        <f>IFERROR(VLOOKUP(AD51,'Data Sheet'!$L$17:$Q$21,6,0),"-")</f>
        <v>-</v>
      </c>
      <c r="AJ51" s="43" t="str">
        <f>IFERROR(VLOOKUP(AD51,'Data Sheet'!$L$17:$R$21,7,0),"-")</f>
        <v>-</v>
      </c>
      <c r="AK51" s="43" t="str">
        <f>IFERROR(VLOOKUP(AD51,'Data Sheet'!$L$17:$S$21,8,0),"-")</f>
        <v>-</v>
      </c>
      <c r="AL51" s="55"/>
      <c r="AM51" s="48" t="str" cm="1">
        <f t="array" ref="AM51">IFERROR(VLOOKUP(AD51,'Data Sheet'!$A$19:$D$23,_xlfn.IFS('The Final Run'!AL51=99,2,'The Final Run'!AL51=95,3,'The Final Run'!AL51=90,4),0),"Input Beercup Type")</f>
        <v>Input Beercup Type</v>
      </c>
      <c r="AN51" s="48">
        <f t="shared" si="0"/>
        <v>0</v>
      </c>
      <c r="AO51" s="48">
        <f t="shared" si="1"/>
        <v>0</v>
      </c>
      <c r="AP51" s="48">
        <f t="shared" si="2"/>
        <v>0</v>
      </c>
      <c r="AQ51" s="48">
        <f t="shared" si="3"/>
        <v>0</v>
      </c>
      <c r="AR51" s="48">
        <f t="shared" si="4"/>
        <v>0</v>
      </c>
      <c r="AS51" s="55"/>
      <c r="AT51" s="55"/>
      <c r="AU51" s="48">
        <f t="shared" si="5"/>
        <v>0</v>
      </c>
      <c r="AV51" s="48">
        <f t="shared" si="6"/>
        <v>0</v>
      </c>
      <c r="AW51" s="48">
        <f t="shared" si="7"/>
        <v>0</v>
      </c>
      <c r="AX51" s="48">
        <f>IFERROR(VLOOKUP(Y51,'Data Sheet'!$F$19:$I$28,_xlfn.IFS(AL51=90,2,AL51=95,3,AL51=99,4),0),0)</f>
        <v>0</v>
      </c>
      <c r="AY51" s="48">
        <f t="shared" si="8"/>
        <v>0</v>
      </c>
      <c r="AZ51" s="48">
        <f t="shared" si="9"/>
        <v>0</v>
      </c>
      <c r="BA51" s="48">
        <f t="shared" si="10"/>
        <v>0</v>
      </c>
      <c r="BB51" s="49">
        <f t="shared" si="11"/>
        <v>0</v>
      </c>
    </row>
    <row r="52" spans="25:54" x14ac:dyDescent="0.3">
      <c r="Y52" s="55"/>
      <c r="Z52" s="44" t="str">
        <f>IFERROR(VLOOKUP(Y52,'Data Sheet'!$D$4:$E$13,2,0),"-")</f>
        <v>-</v>
      </c>
      <c r="AA52" s="45" t="str">
        <f>IFERROR(VLOOKUP(Y52,'Data Sheet'!$D$4:$F$13,3,0),"-")</f>
        <v>-</v>
      </c>
      <c r="AB52" s="42" t="str">
        <f>IFERROR(VLOOKUP(Y52,'Data Sheet'!$D$4:$G$13,4,0),"-")</f>
        <v>-</v>
      </c>
      <c r="AC52" s="42" t="str">
        <f>IFERROR(VLOOKUP(Y52,'Data Sheet'!$D$4:$H$13,5,0),"-")</f>
        <v>-</v>
      </c>
      <c r="AD52" s="55"/>
      <c r="AE52" s="43" t="str">
        <f>IFERROR(VLOOKUP(AD52,'Data Sheet'!$L$17:$S$21,2,0),"-")</f>
        <v>-</v>
      </c>
      <c r="AF52" s="43" t="str">
        <f>IFERROR(VLOOKUP(AD52,'Data Sheet'!$L$17:$S$21,3,0),"-")</f>
        <v>-</v>
      </c>
      <c r="AG52" s="43" t="str">
        <f>IFERROR(VLOOKUP(AD52,'Data Sheet'!$L$17:$O$21,4,0),"-")</f>
        <v>-</v>
      </c>
      <c r="AH52" s="43" t="str">
        <f>IFERROR(VLOOKUP(AD52,'Data Sheet'!$L$17:$P$21,5,0),"-")</f>
        <v>-</v>
      </c>
      <c r="AI52" s="43" t="str">
        <f>IFERROR(VLOOKUP(AD52,'Data Sheet'!$L$17:$Q$21,6,0),"-")</f>
        <v>-</v>
      </c>
      <c r="AJ52" s="43" t="str">
        <f>IFERROR(VLOOKUP(AD52,'Data Sheet'!$L$17:$R$21,7,0),"-")</f>
        <v>-</v>
      </c>
      <c r="AK52" s="43" t="str">
        <f>IFERROR(VLOOKUP(AD52,'Data Sheet'!$L$17:$S$21,8,0),"-")</f>
        <v>-</v>
      </c>
      <c r="AL52" s="55"/>
      <c r="AM52" s="48" t="str" cm="1">
        <f t="array" ref="AM52">IFERROR(VLOOKUP(AD52,'Data Sheet'!$A$19:$D$23,_xlfn.IFS('The Final Run'!AL52=99,2,'The Final Run'!AL52=95,3,'The Final Run'!AL52=90,4),0),"Input Beercup Type")</f>
        <v>Input Beercup Type</v>
      </c>
      <c r="AN52" s="48">
        <f t="shared" si="0"/>
        <v>0</v>
      </c>
      <c r="AO52" s="48">
        <f t="shared" si="1"/>
        <v>0</v>
      </c>
      <c r="AP52" s="48">
        <f t="shared" si="2"/>
        <v>0</v>
      </c>
      <c r="AQ52" s="48">
        <f t="shared" si="3"/>
        <v>0</v>
      </c>
      <c r="AR52" s="48">
        <f t="shared" si="4"/>
        <v>0</v>
      </c>
      <c r="AS52" s="55"/>
      <c r="AT52" s="55"/>
      <c r="AU52" s="48">
        <f t="shared" si="5"/>
        <v>0</v>
      </c>
      <c r="AV52" s="48">
        <f t="shared" si="6"/>
        <v>0</v>
      </c>
      <c r="AW52" s="48">
        <f t="shared" si="7"/>
        <v>0</v>
      </c>
      <c r="AX52" s="48">
        <f>IFERROR(VLOOKUP(Y52,'Data Sheet'!$F$19:$I$28,_xlfn.IFS(AL52=90,2,AL52=95,3,AL52=99,4),0),0)</f>
        <v>0</v>
      </c>
      <c r="AY52" s="48">
        <f t="shared" si="8"/>
        <v>0</v>
      </c>
      <c r="AZ52" s="48">
        <f t="shared" si="9"/>
        <v>0</v>
      </c>
      <c r="BA52" s="48">
        <f t="shared" si="10"/>
        <v>0</v>
      </c>
      <c r="BB52" s="49">
        <f t="shared" si="11"/>
        <v>0</v>
      </c>
    </row>
    <row r="53" spans="25:54" x14ac:dyDescent="0.3">
      <c r="Y53" s="55"/>
      <c r="Z53" s="44" t="str">
        <f>IFERROR(VLOOKUP(Y53,'Data Sheet'!$D$4:$E$13,2,0),"-")</f>
        <v>-</v>
      </c>
      <c r="AA53" s="45" t="str">
        <f>IFERROR(VLOOKUP(Y53,'Data Sheet'!$D$4:$F$13,3,0),"-")</f>
        <v>-</v>
      </c>
      <c r="AB53" s="42" t="str">
        <f>IFERROR(VLOOKUP(Y53,'Data Sheet'!$D$4:$G$13,4,0),"-")</f>
        <v>-</v>
      </c>
      <c r="AC53" s="42" t="str">
        <f>IFERROR(VLOOKUP(Y53,'Data Sheet'!$D$4:$H$13,5,0),"-")</f>
        <v>-</v>
      </c>
      <c r="AD53" s="55"/>
      <c r="AE53" s="43" t="str">
        <f>IFERROR(VLOOKUP(AD53,'Data Sheet'!$L$17:$S$21,2,0),"-")</f>
        <v>-</v>
      </c>
      <c r="AF53" s="43" t="str">
        <f>IFERROR(VLOOKUP(AD53,'Data Sheet'!$L$17:$S$21,3,0),"-")</f>
        <v>-</v>
      </c>
      <c r="AG53" s="43" t="str">
        <f>IFERROR(VLOOKUP(AD53,'Data Sheet'!$L$17:$O$21,4,0),"-")</f>
        <v>-</v>
      </c>
      <c r="AH53" s="43" t="str">
        <f>IFERROR(VLOOKUP(AD53,'Data Sheet'!$L$17:$P$21,5,0),"-")</f>
        <v>-</v>
      </c>
      <c r="AI53" s="43" t="str">
        <f>IFERROR(VLOOKUP(AD53,'Data Sheet'!$L$17:$Q$21,6,0),"-")</f>
        <v>-</v>
      </c>
      <c r="AJ53" s="43" t="str">
        <f>IFERROR(VLOOKUP(AD53,'Data Sheet'!$L$17:$R$21,7,0),"-")</f>
        <v>-</v>
      </c>
      <c r="AK53" s="43" t="str">
        <f>IFERROR(VLOOKUP(AD53,'Data Sheet'!$L$17:$S$21,8,0),"-")</f>
        <v>-</v>
      </c>
      <c r="AL53" s="55"/>
      <c r="AM53" s="48" t="str" cm="1">
        <f t="array" ref="AM53">IFERROR(VLOOKUP(AD53,'Data Sheet'!$A$19:$D$23,_xlfn.IFS('The Final Run'!AL53=99,2,'The Final Run'!AL53=95,3,'The Final Run'!AL53=90,4),0),"Input Beercup Type")</f>
        <v>Input Beercup Type</v>
      </c>
      <c r="AN53" s="48">
        <f t="shared" si="0"/>
        <v>0</v>
      </c>
      <c r="AO53" s="48">
        <f t="shared" si="1"/>
        <v>0</v>
      </c>
      <c r="AP53" s="48">
        <f t="shared" si="2"/>
        <v>0</v>
      </c>
      <c r="AQ53" s="48">
        <f t="shared" si="3"/>
        <v>0</v>
      </c>
      <c r="AR53" s="48">
        <f t="shared" si="4"/>
        <v>0</v>
      </c>
      <c r="AS53" s="55"/>
      <c r="AT53" s="55"/>
      <c r="AU53" s="48">
        <f t="shared" si="5"/>
        <v>0</v>
      </c>
      <c r="AV53" s="48">
        <f t="shared" si="6"/>
        <v>0</v>
      </c>
      <c r="AW53" s="48">
        <f t="shared" si="7"/>
        <v>0</v>
      </c>
      <c r="AX53" s="48">
        <f>IFERROR(VLOOKUP(Y53,'Data Sheet'!$F$19:$I$28,_xlfn.IFS(AL53=90,2,AL53=95,3,AL53=99,4),0),0)</f>
        <v>0</v>
      </c>
      <c r="AY53" s="48">
        <f t="shared" si="8"/>
        <v>0</v>
      </c>
      <c r="AZ53" s="48">
        <f t="shared" si="9"/>
        <v>0</v>
      </c>
      <c r="BA53" s="48">
        <f t="shared" si="10"/>
        <v>0</v>
      </c>
      <c r="BB53" s="49">
        <f t="shared" si="11"/>
        <v>0</v>
      </c>
    </row>
    <row r="54" spans="25:54" x14ac:dyDescent="0.3">
      <c r="Y54" s="55"/>
      <c r="Z54" s="44" t="str">
        <f>IFERROR(VLOOKUP(Y54,'Data Sheet'!$D$4:$E$13,2,0),"-")</f>
        <v>-</v>
      </c>
      <c r="AA54" s="45" t="str">
        <f>IFERROR(VLOOKUP(Y54,'Data Sheet'!$D$4:$F$13,3,0),"-")</f>
        <v>-</v>
      </c>
      <c r="AB54" s="42" t="str">
        <f>IFERROR(VLOOKUP(Y54,'Data Sheet'!$D$4:$G$13,4,0),"-")</f>
        <v>-</v>
      </c>
      <c r="AC54" s="42" t="str">
        <f>IFERROR(VLOOKUP(Y54,'Data Sheet'!$D$4:$H$13,5,0),"-")</f>
        <v>-</v>
      </c>
      <c r="AD54" s="55"/>
      <c r="AE54" s="43" t="str">
        <f>IFERROR(VLOOKUP(AD54,'Data Sheet'!$L$17:$S$21,2,0),"-")</f>
        <v>-</v>
      </c>
      <c r="AF54" s="43" t="str">
        <f>IFERROR(VLOOKUP(AD54,'Data Sheet'!$L$17:$S$21,3,0),"-")</f>
        <v>-</v>
      </c>
      <c r="AG54" s="43" t="str">
        <f>IFERROR(VLOOKUP(AD54,'Data Sheet'!$L$17:$O$21,4,0),"-")</f>
        <v>-</v>
      </c>
      <c r="AH54" s="43" t="str">
        <f>IFERROR(VLOOKUP(AD54,'Data Sheet'!$L$17:$P$21,5,0),"-")</f>
        <v>-</v>
      </c>
      <c r="AI54" s="43" t="str">
        <f>IFERROR(VLOOKUP(AD54,'Data Sheet'!$L$17:$Q$21,6,0),"-")</f>
        <v>-</v>
      </c>
      <c r="AJ54" s="43" t="str">
        <f>IFERROR(VLOOKUP(AD54,'Data Sheet'!$L$17:$R$21,7,0),"-")</f>
        <v>-</v>
      </c>
      <c r="AK54" s="43" t="str">
        <f>IFERROR(VLOOKUP(AD54,'Data Sheet'!$L$17:$S$21,8,0),"-")</f>
        <v>-</v>
      </c>
      <c r="AL54" s="55"/>
      <c r="AM54" s="48" t="str" cm="1">
        <f t="array" ref="AM54">IFERROR(VLOOKUP(AD54,'Data Sheet'!$A$19:$D$23,_xlfn.IFS('The Final Run'!AL54=99,2,'The Final Run'!AL54=95,3,'The Final Run'!AL54=90,4),0),"Input Beercup Type")</f>
        <v>Input Beercup Type</v>
      </c>
      <c r="AN54" s="48">
        <f t="shared" si="0"/>
        <v>0</v>
      </c>
      <c r="AO54" s="48">
        <f t="shared" si="1"/>
        <v>0</v>
      </c>
      <c r="AP54" s="48">
        <f t="shared" si="2"/>
        <v>0</v>
      </c>
      <c r="AQ54" s="48">
        <f t="shared" si="3"/>
        <v>0</v>
      </c>
      <c r="AR54" s="48">
        <f t="shared" si="4"/>
        <v>0</v>
      </c>
      <c r="AS54" s="55"/>
      <c r="AT54" s="55"/>
      <c r="AU54" s="48">
        <f t="shared" si="5"/>
        <v>0</v>
      </c>
      <c r="AV54" s="48">
        <f t="shared" si="6"/>
        <v>0</v>
      </c>
      <c r="AW54" s="48">
        <f t="shared" si="7"/>
        <v>0</v>
      </c>
      <c r="AX54" s="48">
        <f>IFERROR(VLOOKUP(Y54,'Data Sheet'!$F$19:$I$28,_xlfn.IFS(AL54=90,2,AL54=95,3,AL54=99,4),0),0)</f>
        <v>0</v>
      </c>
      <c r="AY54" s="48">
        <f t="shared" si="8"/>
        <v>0</v>
      </c>
      <c r="AZ54" s="48">
        <f t="shared" si="9"/>
        <v>0</v>
      </c>
      <c r="BA54" s="48">
        <f t="shared" si="10"/>
        <v>0</v>
      </c>
      <c r="BB54" s="49">
        <f t="shared" si="11"/>
        <v>0</v>
      </c>
    </row>
    <row r="55" spans="25:54" x14ac:dyDescent="0.3">
      <c r="Y55" s="55"/>
      <c r="Z55" s="44" t="str">
        <f>IFERROR(VLOOKUP(Y55,'Data Sheet'!$D$4:$E$13,2,0),"-")</f>
        <v>-</v>
      </c>
      <c r="AA55" s="45" t="str">
        <f>IFERROR(VLOOKUP(Y55,'Data Sheet'!$D$4:$F$13,3,0),"-")</f>
        <v>-</v>
      </c>
      <c r="AB55" s="42" t="str">
        <f>IFERROR(VLOOKUP(Y55,'Data Sheet'!$D$4:$G$13,4,0),"-")</f>
        <v>-</v>
      </c>
      <c r="AC55" s="42" t="str">
        <f>IFERROR(VLOOKUP(Y55,'Data Sheet'!$D$4:$H$13,5,0),"-")</f>
        <v>-</v>
      </c>
      <c r="AD55" s="55"/>
      <c r="AE55" s="43" t="str">
        <f>IFERROR(VLOOKUP(AD55,'Data Sheet'!$L$17:$S$21,2,0),"-")</f>
        <v>-</v>
      </c>
      <c r="AF55" s="43" t="str">
        <f>IFERROR(VLOOKUP(AD55,'Data Sheet'!$L$17:$S$21,3,0),"-")</f>
        <v>-</v>
      </c>
      <c r="AG55" s="43" t="str">
        <f>IFERROR(VLOOKUP(AD55,'Data Sheet'!$L$17:$O$21,4,0),"-")</f>
        <v>-</v>
      </c>
      <c r="AH55" s="43" t="str">
        <f>IFERROR(VLOOKUP(AD55,'Data Sheet'!$L$17:$P$21,5,0),"-")</f>
        <v>-</v>
      </c>
      <c r="AI55" s="43" t="str">
        <f>IFERROR(VLOOKUP(AD55,'Data Sheet'!$L$17:$Q$21,6,0),"-")</f>
        <v>-</v>
      </c>
      <c r="AJ55" s="43" t="str">
        <f>IFERROR(VLOOKUP(AD55,'Data Sheet'!$L$17:$R$21,7,0),"-")</f>
        <v>-</v>
      </c>
      <c r="AK55" s="43" t="str">
        <f>IFERROR(VLOOKUP(AD55,'Data Sheet'!$L$17:$S$21,8,0),"-")</f>
        <v>-</v>
      </c>
      <c r="AL55" s="55"/>
      <c r="AM55" s="48" t="str" cm="1">
        <f t="array" ref="AM55">IFERROR(VLOOKUP(AD55,'Data Sheet'!$A$19:$D$23,_xlfn.IFS('The Final Run'!AL55=99,2,'The Final Run'!AL55=95,3,'The Final Run'!AL55=90,4),0),"Input Beercup Type")</f>
        <v>Input Beercup Type</v>
      </c>
      <c r="AN55" s="48">
        <f t="shared" si="0"/>
        <v>0</v>
      </c>
      <c r="AO55" s="48">
        <f t="shared" si="1"/>
        <v>0</v>
      </c>
      <c r="AP55" s="48">
        <f t="shared" si="2"/>
        <v>0</v>
      </c>
      <c r="AQ55" s="48">
        <f t="shared" si="3"/>
        <v>0</v>
      </c>
      <c r="AR55" s="48">
        <f t="shared" si="4"/>
        <v>0</v>
      </c>
      <c r="AS55" s="55"/>
      <c r="AT55" s="55"/>
      <c r="AU55" s="48">
        <f t="shared" si="5"/>
        <v>0</v>
      </c>
      <c r="AV55" s="48">
        <f t="shared" si="6"/>
        <v>0</v>
      </c>
      <c r="AW55" s="48">
        <f t="shared" si="7"/>
        <v>0</v>
      </c>
      <c r="AX55" s="48">
        <f>IFERROR(VLOOKUP(Y55,'Data Sheet'!$F$19:$I$28,_xlfn.IFS(AL55=90,2,AL55=95,3,AL55=99,4),0),0)</f>
        <v>0</v>
      </c>
      <c r="AY55" s="48">
        <f t="shared" si="8"/>
        <v>0</v>
      </c>
      <c r="AZ55" s="48">
        <f t="shared" si="9"/>
        <v>0</v>
      </c>
      <c r="BA55" s="48">
        <f t="shared" si="10"/>
        <v>0</v>
      </c>
      <c r="BB55" s="49">
        <f t="shared" si="11"/>
        <v>0</v>
      </c>
    </row>
    <row r="56" spans="25:54" x14ac:dyDescent="0.3">
      <c r="Y56" s="55"/>
      <c r="Z56" s="44" t="str">
        <f>IFERROR(VLOOKUP(Y56,'Data Sheet'!$D$4:$E$13,2,0),"-")</f>
        <v>-</v>
      </c>
      <c r="AA56" s="45" t="str">
        <f>IFERROR(VLOOKUP(Y56,'Data Sheet'!$D$4:$F$13,3,0),"-")</f>
        <v>-</v>
      </c>
      <c r="AB56" s="42" t="str">
        <f>IFERROR(VLOOKUP(Y56,'Data Sheet'!$D$4:$G$13,4,0),"-")</f>
        <v>-</v>
      </c>
      <c r="AC56" s="42" t="str">
        <f>IFERROR(VLOOKUP(Y56,'Data Sheet'!$D$4:$H$13,5,0),"-")</f>
        <v>-</v>
      </c>
      <c r="AD56" s="55"/>
      <c r="AE56" s="43" t="str">
        <f>IFERROR(VLOOKUP(AD56,'Data Sheet'!$L$17:$S$21,2,0),"-")</f>
        <v>-</v>
      </c>
      <c r="AF56" s="43" t="str">
        <f>IFERROR(VLOOKUP(AD56,'Data Sheet'!$L$17:$S$21,3,0),"-")</f>
        <v>-</v>
      </c>
      <c r="AG56" s="43" t="str">
        <f>IFERROR(VLOOKUP(AD56,'Data Sheet'!$L$17:$O$21,4,0),"-")</f>
        <v>-</v>
      </c>
      <c r="AH56" s="43" t="str">
        <f>IFERROR(VLOOKUP(AD56,'Data Sheet'!$L$17:$P$21,5,0),"-")</f>
        <v>-</v>
      </c>
      <c r="AI56" s="43" t="str">
        <f>IFERROR(VLOOKUP(AD56,'Data Sheet'!$L$17:$Q$21,6,0),"-")</f>
        <v>-</v>
      </c>
      <c r="AJ56" s="43" t="str">
        <f>IFERROR(VLOOKUP(AD56,'Data Sheet'!$L$17:$R$21,7,0),"-")</f>
        <v>-</v>
      </c>
      <c r="AK56" s="43" t="str">
        <f>IFERROR(VLOOKUP(AD56,'Data Sheet'!$L$17:$S$21,8,0),"-")</f>
        <v>-</v>
      </c>
      <c r="AL56" s="55"/>
      <c r="AM56" s="48" t="str" cm="1">
        <f t="array" ref="AM56">IFERROR(VLOOKUP(AD56,'Data Sheet'!$A$19:$D$23,_xlfn.IFS('The Final Run'!AL56=99,2,'The Final Run'!AL56=95,3,'The Final Run'!AL56=90,4),0),"Input Beercup Type")</f>
        <v>Input Beercup Type</v>
      </c>
      <c r="AN56" s="48">
        <f t="shared" si="0"/>
        <v>0</v>
      </c>
      <c r="AO56" s="48">
        <f t="shared" si="1"/>
        <v>0</v>
      </c>
      <c r="AP56" s="48">
        <f t="shared" si="2"/>
        <v>0</v>
      </c>
      <c r="AQ56" s="48">
        <f t="shared" si="3"/>
        <v>0</v>
      </c>
      <c r="AR56" s="48">
        <f t="shared" si="4"/>
        <v>0</v>
      </c>
      <c r="AS56" s="55"/>
      <c r="AT56" s="55"/>
      <c r="AU56" s="48">
        <f t="shared" si="5"/>
        <v>0</v>
      </c>
      <c r="AV56" s="48">
        <f t="shared" si="6"/>
        <v>0</v>
      </c>
      <c r="AW56" s="48">
        <f t="shared" si="7"/>
        <v>0</v>
      </c>
      <c r="AX56" s="48">
        <f>IFERROR(VLOOKUP(Y56,'Data Sheet'!$F$19:$I$28,_xlfn.IFS(AL56=90,2,AL56=95,3,AL56=99,4),0),0)</f>
        <v>0</v>
      </c>
      <c r="AY56" s="48">
        <f t="shared" si="8"/>
        <v>0</v>
      </c>
      <c r="AZ56" s="48">
        <f t="shared" si="9"/>
        <v>0</v>
      </c>
      <c r="BA56" s="48">
        <f t="shared" si="10"/>
        <v>0</v>
      </c>
      <c r="BB56" s="49">
        <f t="shared" si="11"/>
        <v>0</v>
      </c>
    </row>
    <row r="57" spans="25:54" x14ac:dyDescent="0.3">
      <c r="Y57" s="55"/>
      <c r="Z57" s="44" t="str">
        <f>IFERROR(VLOOKUP(Y57,'Data Sheet'!$D$4:$E$13,2,0),"-")</f>
        <v>-</v>
      </c>
      <c r="AA57" s="45" t="str">
        <f>IFERROR(VLOOKUP(Y57,'Data Sheet'!$D$4:$F$13,3,0),"-")</f>
        <v>-</v>
      </c>
      <c r="AB57" s="42" t="str">
        <f>IFERROR(VLOOKUP(Y57,'Data Sheet'!$D$4:$G$13,4,0),"-")</f>
        <v>-</v>
      </c>
      <c r="AC57" s="42" t="str">
        <f>IFERROR(VLOOKUP(Y57,'Data Sheet'!$D$4:$H$13,5,0),"-")</f>
        <v>-</v>
      </c>
      <c r="AD57" s="55"/>
      <c r="AE57" s="43" t="str">
        <f>IFERROR(VLOOKUP(AD57,'Data Sheet'!$L$17:$S$21,2,0),"-")</f>
        <v>-</v>
      </c>
      <c r="AF57" s="43" t="str">
        <f>IFERROR(VLOOKUP(AD57,'Data Sheet'!$L$17:$S$21,3,0),"-")</f>
        <v>-</v>
      </c>
      <c r="AG57" s="43" t="str">
        <f>IFERROR(VLOOKUP(AD57,'Data Sheet'!$L$17:$O$21,4,0),"-")</f>
        <v>-</v>
      </c>
      <c r="AH57" s="43" t="str">
        <f>IFERROR(VLOOKUP(AD57,'Data Sheet'!$L$17:$P$21,5,0),"-")</f>
        <v>-</v>
      </c>
      <c r="AI57" s="43" t="str">
        <f>IFERROR(VLOOKUP(AD57,'Data Sheet'!$L$17:$Q$21,6,0),"-")</f>
        <v>-</v>
      </c>
      <c r="AJ57" s="43" t="str">
        <f>IFERROR(VLOOKUP(AD57,'Data Sheet'!$L$17:$R$21,7,0),"-")</f>
        <v>-</v>
      </c>
      <c r="AK57" s="43" t="str">
        <f>IFERROR(VLOOKUP(AD57,'Data Sheet'!$L$17:$S$21,8,0),"-")</f>
        <v>-</v>
      </c>
      <c r="AL57" s="55"/>
      <c r="AM57" s="48" t="str" cm="1">
        <f t="array" ref="AM57">IFERROR(VLOOKUP(AD57,'Data Sheet'!$A$19:$D$23,_xlfn.IFS('The Final Run'!AL57=99,2,'The Final Run'!AL57=95,3,'The Final Run'!AL57=90,4),0),"Input Beercup Type")</f>
        <v>Input Beercup Type</v>
      </c>
      <c r="AN57" s="48">
        <f t="shared" si="0"/>
        <v>0</v>
      </c>
      <c r="AO57" s="48">
        <f t="shared" si="1"/>
        <v>0</v>
      </c>
      <c r="AP57" s="48">
        <f t="shared" si="2"/>
        <v>0</v>
      </c>
      <c r="AQ57" s="48">
        <f t="shared" si="3"/>
        <v>0</v>
      </c>
      <c r="AR57" s="48">
        <f t="shared" si="4"/>
        <v>0</v>
      </c>
      <c r="AS57" s="55"/>
      <c r="AT57" s="55"/>
      <c r="AU57" s="48">
        <f t="shared" si="5"/>
        <v>0</v>
      </c>
      <c r="AV57" s="48">
        <f t="shared" si="6"/>
        <v>0</v>
      </c>
      <c r="AW57" s="48">
        <f t="shared" si="7"/>
        <v>0</v>
      </c>
      <c r="AX57" s="48">
        <f>IFERROR(VLOOKUP(Y57,'Data Sheet'!$F$19:$I$28,_xlfn.IFS(AL57=90,2,AL57=95,3,AL57=99,4),0),0)</f>
        <v>0</v>
      </c>
      <c r="AY57" s="48">
        <f t="shared" si="8"/>
        <v>0</v>
      </c>
      <c r="AZ57" s="48">
        <f t="shared" si="9"/>
        <v>0</v>
      </c>
      <c r="BA57" s="48">
        <f t="shared" si="10"/>
        <v>0</v>
      </c>
      <c r="BB57" s="49">
        <f t="shared" si="11"/>
        <v>0</v>
      </c>
    </row>
    <row r="58" spans="25:54" x14ac:dyDescent="0.3">
      <c r="Y58" s="55"/>
      <c r="Z58" s="44" t="str">
        <f>IFERROR(VLOOKUP(Y58,'Data Sheet'!$D$4:$E$13,2,0),"-")</f>
        <v>-</v>
      </c>
      <c r="AA58" s="45" t="str">
        <f>IFERROR(VLOOKUP(Y58,'Data Sheet'!$D$4:$F$13,3,0),"-")</f>
        <v>-</v>
      </c>
      <c r="AB58" s="42" t="str">
        <f>IFERROR(VLOOKUP(Y58,'Data Sheet'!$D$4:$G$13,4,0),"-")</f>
        <v>-</v>
      </c>
      <c r="AC58" s="42" t="str">
        <f>IFERROR(VLOOKUP(Y58,'Data Sheet'!$D$4:$H$13,5,0),"-")</f>
        <v>-</v>
      </c>
      <c r="AD58" s="55"/>
      <c r="AE58" s="43" t="str">
        <f>IFERROR(VLOOKUP(AD58,'Data Sheet'!$L$17:$S$21,2,0),"-")</f>
        <v>-</v>
      </c>
      <c r="AF58" s="43" t="str">
        <f>IFERROR(VLOOKUP(AD58,'Data Sheet'!$L$17:$S$21,3,0),"-")</f>
        <v>-</v>
      </c>
      <c r="AG58" s="43" t="str">
        <f>IFERROR(VLOOKUP(AD58,'Data Sheet'!$L$17:$O$21,4,0),"-")</f>
        <v>-</v>
      </c>
      <c r="AH58" s="43" t="str">
        <f>IFERROR(VLOOKUP(AD58,'Data Sheet'!$L$17:$P$21,5,0),"-")</f>
        <v>-</v>
      </c>
      <c r="AI58" s="43" t="str">
        <f>IFERROR(VLOOKUP(AD58,'Data Sheet'!$L$17:$Q$21,6,0),"-")</f>
        <v>-</v>
      </c>
      <c r="AJ58" s="43" t="str">
        <f>IFERROR(VLOOKUP(AD58,'Data Sheet'!$L$17:$R$21,7,0),"-")</f>
        <v>-</v>
      </c>
      <c r="AK58" s="43" t="str">
        <f>IFERROR(VLOOKUP(AD58,'Data Sheet'!$L$17:$S$21,8,0),"-")</f>
        <v>-</v>
      </c>
      <c r="AL58" s="55"/>
      <c r="AM58" s="48" t="str" cm="1">
        <f t="array" ref="AM58">IFERROR(VLOOKUP(AD58,'Data Sheet'!$A$19:$D$23,_xlfn.IFS('The Final Run'!AL58=99,2,'The Final Run'!AL58=95,3,'The Final Run'!AL58=90,4),0),"Input Beercup Type")</f>
        <v>Input Beercup Type</v>
      </c>
      <c r="AN58" s="48">
        <f t="shared" si="0"/>
        <v>0</v>
      </c>
      <c r="AO58" s="48">
        <f t="shared" si="1"/>
        <v>0</v>
      </c>
      <c r="AP58" s="48">
        <f t="shared" si="2"/>
        <v>0</v>
      </c>
      <c r="AQ58" s="48">
        <f t="shared" si="3"/>
        <v>0</v>
      </c>
      <c r="AR58" s="48">
        <f t="shared" si="4"/>
        <v>0</v>
      </c>
      <c r="AS58" s="55"/>
      <c r="AT58" s="55"/>
      <c r="AU58" s="48">
        <f t="shared" si="5"/>
        <v>0</v>
      </c>
      <c r="AV58" s="48">
        <f t="shared" si="6"/>
        <v>0</v>
      </c>
      <c r="AW58" s="48">
        <f t="shared" si="7"/>
        <v>0</v>
      </c>
      <c r="AX58" s="48">
        <f>IFERROR(VLOOKUP(Y58,'Data Sheet'!$F$19:$I$28,_xlfn.IFS(AL58=90,2,AL58=95,3,AL58=99,4),0),0)</f>
        <v>0</v>
      </c>
      <c r="AY58" s="48">
        <f t="shared" si="8"/>
        <v>0</v>
      </c>
      <c r="AZ58" s="48">
        <f t="shared" si="9"/>
        <v>0</v>
      </c>
      <c r="BA58" s="48">
        <f t="shared" si="10"/>
        <v>0</v>
      </c>
      <c r="BB58" s="49">
        <f t="shared" si="11"/>
        <v>0</v>
      </c>
    </row>
    <row r="59" spans="25:54" x14ac:dyDescent="0.3">
      <c r="Y59" s="55"/>
      <c r="Z59" s="44" t="str">
        <f>IFERROR(VLOOKUP(Y59,'Data Sheet'!$D$4:$E$13,2,0),"-")</f>
        <v>-</v>
      </c>
      <c r="AA59" s="45" t="str">
        <f>IFERROR(VLOOKUP(Y59,'Data Sheet'!$D$4:$F$13,3,0),"-")</f>
        <v>-</v>
      </c>
      <c r="AB59" s="42" t="str">
        <f>IFERROR(VLOOKUP(Y59,'Data Sheet'!$D$4:$G$13,4,0),"-")</f>
        <v>-</v>
      </c>
      <c r="AC59" s="42" t="str">
        <f>IFERROR(VLOOKUP(Y59,'Data Sheet'!$D$4:$H$13,5,0),"-")</f>
        <v>-</v>
      </c>
      <c r="AD59" s="55"/>
      <c r="AE59" s="43" t="str">
        <f>IFERROR(VLOOKUP(AD59,'Data Sheet'!$L$17:$S$21,2,0),"-")</f>
        <v>-</v>
      </c>
      <c r="AF59" s="43" t="str">
        <f>IFERROR(VLOOKUP(AD59,'Data Sheet'!$L$17:$S$21,3,0),"-")</f>
        <v>-</v>
      </c>
      <c r="AG59" s="43" t="str">
        <f>IFERROR(VLOOKUP(AD59,'Data Sheet'!$L$17:$O$21,4,0),"-")</f>
        <v>-</v>
      </c>
      <c r="AH59" s="43" t="str">
        <f>IFERROR(VLOOKUP(AD59,'Data Sheet'!$L$17:$P$21,5,0),"-")</f>
        <v>-</v>
      </c>
      <c r="AI59" s="43" t="str">
        <f>IFERROR(VLOOKUP(AD59,'Data Sheet'!$L$17:$Q$21,6,0),"-")</f>
        <v>-</v>
      </c>
      <c r="AJ59" s="43" t="str">
        <f>IFERROR(VLOOKUP(AD59,'Data Sheet'!$L$17:$R$21,7,0),"-")</f>
        <v>-</v>
      </c>
      <c r="AK59" s="43" t="str">
        <f>IFERROR(VLOOKUP(AD59,'Data Sheet'!$L$17:$S$21,8,0),"-")</f>
        <v>-</v>
      </c>
      <c r="AL59" s="55"/>
      <c r="AM59" s="48" t="str" cm="1">
        <f t="array" ref="AM59">IFERROR(VLOOKUP(AD59,'Data Sheet'!$A$19:$D$23,_xlfn.IFS('The Final Run'!AL59=99,2,'The Final Run'!AL59=95,3,'The Final Run'!AL59=90,4),0),"Input Beercup Type")</f>
        <v>Input Beercup Type</v>
      </c>
      <c r="AN59" s="48">
        <f t="shared" si="0"/>
        <v>0</v>
      </c>
      <c r="AO59" s="48">
        <f t="shared" si="1"/>
        <v>0</v>
      </c>
      <c r="AP59" s="48">
        <f t="shared" si="2"/>
        <v>0</v>
      </c>
      <c r="AQ59" s="48">
        <f t="shared" si="3"/>
        <v>0</v>
      </c>
      <c r="AR59" s="48">
        <f t="shared" si="4"/>
        <v>0</v>
      </c>
      <c r="AS59" s="55"/>
      <c r="AT59" s="55"/>
      <c r="AU59" s="48">
        <f t="shared" si="5"/>
        <v>0</v>
      </c>
      <c r="AV59" s="48">
        <f t="shared" si="6"/>
        <v>0</v>
      </c>
      <c r="AW59" s="48">
        <f t="shared" si="7"/>
        <v>0</v>
      </c>
      <c r="AX59" s="48">
        <f>IFERROR(VLOOKUP(Y59,'Data Sheet'!$F$19:$I$28,_xlfn.IFS(AL59=90,2,AL59=95,3,AL59=99,4),0),0)</f>
        <v>0</v>
      </c>
      <c r="AY59" s="48">
        <f t="shared" si="8"/>
        <v>0</v>
      </c>
      <c r="AZ59" s="48">
        <f t="shared" si="9"/>
        <v>0</v>
      </c>
      <c r="BA59" s="48">
        <f t="shared" si="10"/>
        <v>0</v>
      </c>
      <c r="BB59" s="49">
        <f t="shared" si="11"/>
        <v>0</v>
      </c>
    </row>
    <row r="60" spans="25:54" x14ac:dyDescent="0.3">
      <c r="Y60" s="55"/>
      <c r="Z60" s="44" t="str">
        <f>IFERROR(VLOOKUP(Y60,'Data Sheet'!$D$4:$E$13,2,0),"-")</f>
        <v>-</v>
      </c>
      <c r="AA60" s="45" t="str">
        <f>IFERROR(VLOOKUP(Y60,'Data Sheet'!$D$4:$F$13,3,0),"-")</f>
        <v>-</v>
      </c>
      <c r="AB60" s="42" t="str">
        <f>IFERROR(VLOOKUP(Y60,'Data Sheet'!$D$4:$G$13,4,0),"-")</f>
        <v>-</v>
      </c>
      <c r="AC60" s="42" t="str">
        <f>IFERROR(VLOOKUP(Y60,'Data Sheet'!$D$4:$H$13,5,0),"-")</f>
        <v>-</v>
      </c>
      <c r="AD60" s="55"/>
      <c r="AE60" s="43" t="str">
        <f>IFERROR(VLOOKUP(AD60,'Data Sheet'!$L$17:$S$21,2,0),"-")</f>
        <v>-</v>
      </c>
      <c r="AF60" s="43" t="str">
        <f>IFERROR(VLOOKUP(AD60,'Data Sheet'!$L$17:$S$21,3,0),"-")</f>
        <v>-</v>
      </c>
      <c r="AG60" s="43" t="str">
        <f>IFERROR(VLOOKUP(AD60,'Data Sheet'!$L$17:$O$21,4,0),"-")</f>
        <v>-</v>
      </c>
      <c r="AH60" s="43" t="str">
        <f>IFERROR(VLOOKUP(AD60,'Data Sheet'!$L$17:$P$21,5,0),"-")</f>
        <v>-</v>
      </c>
      <c r="AI60" s="43" t="str">
        <f>IFERROR(VLOOKUP(AD60,'Data Sheet'!$L$17:$Q$21,6,0),"-")</f>
        <v>-</v>
      </c>
      <c r="AJ60" s="43" t="str">
        <f>IFERROR(VLOOKUP(AD60,'Data Sheet'!$L$17:$R$21,7,0),"-")</f>
        <v>-</v>
      </c>
      <c r="AK60" s="43" t="str">
        <f>IFERROR(VLOOKUP(AD60,'Data Sheet'!$L$17:$S$21,8,0),"-")</f>
        <v>-</v>
      </c>
      <c r="AL60" s="55"/>
      <c r="AM60" s="48" t="str" cm="1">
        <f t="array" ref="AM60">IFERROR(VLOOKUP(AD60,'Data Sheet'!$A$19:$D$23,_xlfn.IFS('The Final Run'!AL60=99,2,'The Final Run'!AL60=95,3,'The Final Run'!AL60=90,4),0),"Input Beercup Type")</f>
        <v>Input Beercup Type</v>
      </c>
      <c r="AN60" s="48">
        <f t="shared" si="0"/>
        <v>0</v>
      </c>
      <c r="AO60" s="48">
        <f t="shared" si="1"/>
        <v>0</v>
      </c>
      <c r="AP60" s="48">
        <f t="shared" si="2"/>
        <v>0</v>
      </c>
      <c r="AQ60" s="48">
        <f t="shared" si="3"/>
        <v>0</v>
      </c>
      <c r="AR60" s="48">
        <f t="shared" si="4"/>
        <v>0</v>
      </c>
      <c r="AS60" s="55"/>
      <c r="AT60" s="55"/>
      <c r="AU60" s="48">
        <f t="shared" si="5"/>
        <v>0</v>
      </c>
      <c r="AV60" s="48">
        <f t="shared" si="6"/>
        <v>0</v>
      </c>
      <c r="AW60" s="48">
        <f t="shared" si="7"/>
        <v>0</v>
      </c>
      <c r="AX60" s="48">
        <f>IFERROR(VLOOKUP(Y60,'Data Sheet'!$F$19:$I$28,_xlfn.IFS(AL60=90,2,AL60=95,3,AL60=99,4),0),0)</f>
        <v>0</v>
      </c>
      <c r="AY60" s="48">
        <f t="shared" si="8"/>
        <v>0</v>
      </c>
      <c r="AZ60" s="48">
        <f t="shared" si="9"/>
        <v>0</v>
      </c>
      <c r="BA60" s="48">
        <f t="shared" si="10"/>
        <v>0</v>
      </c>
      <c r="BB60" s="49">
        <f t="shared" si="11"/>
        <v>0</v>
      </c>
    </row>
    <row r="61" spans="25:54" x14ac:dyDescent="0.3">
      <c r="Y61" s="55"/>
      <c r="Z61" s="44" t="str">
        <f>IFERROR(VLOOKUP(Y61,'Data Sheet'!$D$4:$E$13,2,0),"-")</f>
        <v>-</v>
      </c>
      <c r="AA61" s="45" t="str">
        <f>IFERROR(VLOOKUP(Y61,'Data Sheet'!$D$4:$F$13,3,0),"-")</f>
        <v>-</v>
      </c>
      <c r="AB61" s="42" t="str">
        <f>IFERROR(VLOOKUP(Y61,'Data Sheet'!$D$4:$G$13,4,0),"-")</f>
        <v>-</v>
      </c>
      <c r="AC61" s="42" t="str">
        <f>IFERROR(VLOOKUP(Y61,'Data Sheet'!$D$4:$H$13,5,0),"-")</f>
        <v>-</v>
      </c>
      <c r="AD61" s="55"/>
      <c r="AE61" s="43" t="str">
        <f>IFERROR(VLOOKUP(AD61,'Data Sheet'!$L$17:$S$21,2,0),"-")</f>
        <v>-</v>
      </c>
      <c r="AF61" s="43" t="str">
        <f>IFERROR(VLOOKUP(AD61,'Data Sheet'!$L$17:$S$21,3,0),"-")</f>
        <v>-</v>
      </c>
      <c r="AG61" s="43" t="str">
        <f>IFERROR(VLOOKUP(AD61,'Data Sheet'!$L$17:$O$21,4,0),"-")</f>
        <v>-</v>
      </c>
      <c r="AH61" s="43" t="str">
        <f>IFERROR(VLOOKUP(AD61,'Data Sheet'!$L$17:$P$21,5,0),"-")</f>
        <v>-</v>
      </c>
      <c r="AI61" s="43" t="str">
        <f>IFERROR(VLOOKUP(AD61,'Data Sheet'!$L$17:$Q$21,6,0),"-")</f>
        <v>-</v>
      </c>
      <c r="AJ61" s="43" t="str">
        <f>IFERROR(VLOOKUP(AD61,'Data Sheet'!$L$17:$R$21,7,0),"-")</f>
        <v>-</v>
      </c>
      <c r="AK61" s="43" t="str">
        <f>IFERROR(VLOOKUP(AD61,'Data Sheet'!$L$17:$S$21,8,0),"-")</f>
        <v>-</v>
      </c>
      <c r="AL61" s="55"/>
      <c r="AM61" s="48" t="str" cm="1">
        <f t="array" ref="AM61">IFERROR(VLOOKUP(AD61,'Data Sheet'!$A$19:$D$23,_xlfn.IFS('The Final Run'!AL61=99,2,'The Final Run'!AL61=95,3,'The Final Run'!AL61=90,4),0),"Input Beercup Type")</f>
        <v>Input Beercup Type</v>
      </c>
      <c r="AN61" s="48">
        <f t="shared" si="0"/>
        <v>0</v>
      </c>
      <c r="AO61" s="48">
        <f t="shared" si="1"/>
        <v>0</v>
      </c>
      <c r="AP61" s="48">
        <f t="shared" si="2"/>
        <v>0</v>
      </c>
      <c r="AQ61" s="48">
        <f t="shared" si="3"/>
        <v>0</v>
      </c>
      <c r="AR61" s="48">
        <f t="shared" si="4"/>
        <v>0</v>
      </c>
      <c r="AS61" s="55"/>
      <c r="AT61" s="55"/>
      <c r="AU61" s="48">
        <f t="shared" si="5"/>
        <v>0</v>
      </c>
      <c r="AV61" s="48">
        <f t="shared" si="6"/>
        <v>0</v>
      </c>
      <c r="AW61" s="48">
        <f t="shared" si="7"/>
        <v>0</v>
      </c>
      <c r="AX61" s="48">
        <f>IFERROR(VLOOKUP(Y61,'Data Sheet'!$F$19:$I$28,_xlfn.IFS(AL61=90,2,AL61=95,3,AL61=99,4),0),0)</f>
        <v>0</v>
      </c>
      <c r="AY61" s="48">
        <f t="shared" si="8"/>
        <v>0</v>
      </c>
      <c r="AZ61" s="48">
        <f t="shared" si="9"/>
        <v>0</v>
      </c>
      <c r="BA61" s="48">
        <f t="shared" si="10"/>
        <v>0</v>
      </c>
      <c r="BB61" s="49">
        <f t="shared" si="11"/>
        <v>0</v>
      </c>
    </row>
    <row r="62" spans="25:54" x14ac:dyDescent="0.3">
      <c r="Y62" s="55"/>
      <c r="Z62" s="44" t="str">
        <f>IFERROR(VLOOKUP(Y62,'Data Sheet'!$D$4:$E$13,2,0),"-")</f>
        <v>-</v>
      </c>
      <c r="AA62" s="45" t="str">
        <f>IFERROR(VLOOKUP(Y62,'Data Sheet'!$D$4:$F$13,3,0),"-")</f>
        <v>-</v>
      </c>
      <c r="AB62" s="42" t="str">
        <f>IFERROR(VLOOKUP(Y62,'Data Sheet'!$D$4:$G$13,4,0),"-")</f>
        <v>-</v>
      </c>
      <c r="AC62" s="42" t="str">
        <f>IFERROR(VLOOKUP(Y62,'Data Sheet'!$D$4:$H$13,5,0),"-")</f>
        <v>-</v>
      </c>
      <c r="AD62" s="55"/>
      <c r="AE62" s="43" t="str">
        <f>IFERROR(VLOOKUP(AD62,'Data Sheet'!$L$17:$S$21,2,0),"-")</f>
        <v>-</v>
      </c>
      <c r="AF62" s="43" t="str">
        <f>IFERROR(VLOOKUP(AD62,'Data Sheet'!$L$17:$S$21,3,0),"-")</f>
        <v>-</v>
      </c>
      <c r="AG62" s="43" t="str">
        <f>IFERROR(VLOOKUP(AD62,'Data Sheet'!$L$17:$O$21,4,0),"-")</f>
        <v>-</v>
      </c>
      <c r="AH62" s="43" t="str">
        <f>IFERROR(VLOOKUP(AD62,'Data Sheet'!$L$17:$P$21,5,0),"-")</f>
        <v>-</v>
      </c>
      <c r="AI62" s="43" t="str">
        <f>IFERROR(VLOOKUP(AD62,'Data Sheet'!$L$17:$Q$21,6,0),"-")</f>
        <v>-</v>
      </c>
      <c r="AJ62" s="43" t="str">
        <f>IFERROR(VLOOKUP(AD62,'Data Sheet'!$L$17:$R$21,7,0),"-")</f>
        <v>-</v>
      </c>
      <c r="AK62" s="43" t="str">
        <f>IFERROR(VLOOKUP(AD62,'Data Sheet'!$L$17:$S$21,8,0),"-")</f>
        <v>-</v>
      </c>
      <c r="AL62" s="55"/>
      <c r="AM62" s="48" t="str" cm="1">
        <f t="array" ref="AM62">IFERROR(VLOOKUP(AD62,'Data Sheet'!$A$19:$D$23,_xlfn.IFS('The Final Run'!AL62=99,2,'The Final Run'!AL62=95,3,'The Final Run'!AL62=90,4),0),"Input Beercup Type")</f>
        <v>Input Beercup Type</v>
      </c>
      <c r="AN62" s="48">
        <f t="shared" si="0"/>
        <v>0</v>
      </c>
      <c r="AO62" s="48">
        <f t="shared" si="1"/>
        <v>0</v>
      </c>
      <c r="AP62" s="48">
        <f t="shared" si="2"/>
        <v>0</v>
      </c>
      <c r="AQ62" s="48">
        <f t="shared" si="3"/>
        <v>0</v>
      </c>
      <c r="AR62" s="48">
        <f t="shared" si="4"/>
        <v>0</v>
      </c>
      <c r="AS62" s="55"/>
      <c r="AT62" s="55"/>
      <c r="AU62" s="48">
        <f t="shared" si="5"/>
        <v>0</v>
      </c>
      <c r="AV62" s="48">
        <f t="shared" si="6"/>
        <v>0</v>
      </c>
      <c r="AW62" s="48">
        <f t="shared" si="7"/>
        <v>0</v>
      </c>
      <c r="AX62" s="48">
        <f>IFERROR(VLOOKUP(Y62,'Data Sheet'!$F$19:$I$28,_xlfn.IFS(AL62=90,2,AL62=95,3,AL62=99,4),0),0)</f>
        <v>0</v>
      </c>
      <c r="AY62" s="48">
        <f t="shared" si="8"/>
        <v>0</v>
      </c>
      <c r="AZ62" s="48">
        <f t="shared" si="9"/>
        <v>0</v>
      </c>
      <c r="BA62" s="48">
        <f t="shared" si="10"/>
        <v>0</v>
      </c>
      <c r="BB62" s="49">
        <f t="shared" si="11"/>
        <v>0</v>
      </c>
    </row>
    <row r="63" spans="25:54" x14ac:dyDescent="0.3">
      <c r="Y63" s="55"/>
      <c r="Z63" s="44" t="str">
        <f>IFERROR(VLOOKUP(Y63,'Data Sheet'!$D$4:$E$13,2,0),"-")</f>
        <v>-</v>
      </c>
      <c r="AA63" s="45" t="str">
        <f>IFERROR(VLOOKUP(Y63,'Data Sheet'!$D$4:$F$13,3,0),"-")</f>
        <v>-</v>
      </c>
      <c r="AB63" s="42" t="str">
        <f>IFERROR(VLOOKUP(Y63,'Data Sheet'!$D$4:$G$13,4,0),"-")</f>
        <v>-</v>
      </c>
      <c r="AC63" s="42" t="str">
        <f>IFERROR(VLOOKUP(Y63,'Data Sheet'!$D$4:$H$13,5,0),"-")</f>
        <v>-</v>
      </c>
      <c r="AD63" s="55"/>
      <c r="AE63" s="43" t="str">
        <f>IFERROR(VLOOKUP(AD63,'Data Sheet'!$L$17:$S$21,2,0),"-")</f>
        <v>-</v>
      </c>
      <c r="AF63" s="43" t="str">
        <f>IFERROR(VLOOKUP(AD63,'Data Sheet'!$L$17:$S$21,3,0),"-")</f>
        <v>-</v>
      </c>
      <c r="AG63" s="43" t="str">
        <f>IFERROR(VLOOKUP(AD63,'Data Sheet'!$L$17:$O$21,4,0),"-")</f>
        <v>-</v>
      </c>
      <c r="AH63" s="43" t="str">
        <f>IFERROR(VLOOKUP(AD63,'Data Sheet'!$L$17:$P$21,5,0),"-")</f>
        <v>-</v>
      </c>
      <c r="AI63" s="43" t="str">
        <f>IFERROR(VLOOKUP(AD63,'Data Sheet'!$L$17:$Q$21,6,0),"-")</f>
        <v>-</v>
      </c>
      <c r="AJ63" s="43" t="str">
        <f>IFERROR(VLOOKUP(AD63,'Data Sheet'!$L$17:$R$21,7,0),"-")</f>
        <v>-</v>
      </c>
      <c r="AK63" s="43" t="str">
        <f>IFERROR(VLOOKUP(AD63,'Data Sheet'!$L$17:$S$21,8,0),"-")</f>
        <v>-</v>
      </c>
      <c r="AL63" s="55"/>
      <c r="AM63" s="48" t="str" cm="1">
        <f t="array" ref="AM63">IFERROR(VLOOKUP(AD63,'Data Sheet'!$A$19:$D$23,_xlfn.IFS('The Final Run'!AL63=99,2,'The Final Run'!AL63=95,3,'The Final Run'!AL63=90,4),0),"Input Beercup Type")</f>
        <v>Input Beercup Type</v>
      </c>
      <c r="AN63" s="48">
        <f t="shared" si="0"/>
        <v>0</v>
      </c>
      <c r="AO63" s="48">
        <f t="shared" si="1"/>
        <v>0</v>
      </c>
      <c r="AP63" s="48">
        <f t="shared" si="2"/>
        <v>0</v>
      </c>
      <c r="AQ63" s="48">
        <f t="shared" si="3"/>
        <v>0</v>
      </c>
      <c r="AR63" s="48">
        <f t="shared" si="4"/>
        <v>0</v>
      </c>
      <c r="AS63" s="55"/>
      <c r="AT63" s="55"/>
      <c r="AU63" s="48">
        <f t="shared" si="5"/>
        <v>0</v>
      </c>
      <c r="AV63" s="48">
        <f t="shared" si="6"/>
        <v>0</v>
      </c>
      <c r="AW63" s="48">
        <f t="shared" si="7"/>
        <v>0</v>
      </c>
      <c r="AX63" s="48">
        <f>IFERROR(VLOOKUP(Y63,'Data Sheet'!$F$19:$I$28,_xlfn.IFS(AL63=90,2,AL63=95,3,AL63=99,4),0),0)</f>
        <v>0</v>
      </c>
      <c r="AY63" s="48">
        <f t="shared" si="8"/>
        <v>0</v>
      </c>
      <c r="AZ63" s="48">
        <f t="shared" si="9"/>
        <v>0</v>
      </c>
      <c r="BA63" s="48">
        <f t="shared" si="10"/>
        <v>0</v>
      </c>
      <c r="BB63" s="49">
        <f t="shared" si="11"/>
        <v>0</v>
      </c>
    </row>
    <row r="64" spans="25:54" x14ac:dyDescent="0.3">
      <c r="Y64" s="55"/>
      <c r="Z64" s="44" t="str">
        <f>IFERROR(VLOOKUP(Y64,'Data Sheet'!$D$4:$E$13,2,0),"-")</f>
        <v>-</v>
      </c>
      <c r="AA64" s="45" t="str">
        <f>IFERROR(VLOOKUP(Y64,'Data Sheet'!$D$4:$F$13,3,0),"-")</f>
        <v>-</v>
      </c>
      <c r="AB64" s="42" t="str">
        <f>IFERROR(VLOOKUP(Y64,'Data Sheet'!$D$4:$G$13,4,0),"-")</f>
        <v>-</v>
      </c>
      <c r="AC64" s="42" t="str">
        <f>IFERROR(VLOOKUP(Y64,'Data Sheet'!$D$4:$H$13,5,0),"-")</f>
        <v>-</v>
      </c>
      <c r="AD64" s="55"/>
      <c r="AE64" s="43" t="str">
        <f>IFERROR(VLOOKUP(AD64,'Data Sheet'!$L$17:$S$21,2,0),"-")</f>
        <v>-</v>
      </c>
      <c r="AF64" s="43" t="str">
        <f>IFERROR(VLOOKUP(AD64,'Data Sheet'!$L$17:$S$21,3,0),"-")</f>
        <v>-</v>
      </c>
      <c r="AG64" s="43" t="str">
        <f>IFERROR(VLOOKUP(AD64,'Data Sheet'!$L$17:$O$21,4,0),"-")</f>
        <v>-</v>
      </c>
      <c r="AH64" s="43" t="str">
        <f>IFERROR(VLOOKUP(AD64,'Data Sheet'!$L$17:$P$21,5,0),"-")</f>
        <v>-</v>
      </c>
      <c r="AI64" s="43" t="str">
        <f>IFERROR(VLOOKUP(AD64,'Data Sheet'!$L$17:$Q$21,6,0),"-")</f>
        <v>-</v>
      </c>
      <c r="AJ64" s="43" t="str">
        <f>IFERROR(VLOOKUP(AD64,'Data Sheet'!$L$17:$R$21,7,0),"-")</f>
        <v>-</v>
      </c>
      <c r="AK64" s="43" t="str">
        <f>IFERROR(VLOOKUP(AD64,'Data Sheet'!$L$17:$S$21,8,0),"-")</f>
        <v>-</v>
      </c>
      <c r="AL64" s="55"/>
      <c r="AM64" s="48" t="str" cm="1">
        <f t="array" ref="AM64">IFERROR(VLOOKUP(AD64,'Data Sheet'!$A$19:$D$23,_xlfn.IFS('The Final Run'!AL64=99,2,'The Final Run'!AL64=95,3,'The Final Run'!AL64=90,4),0),"Input Beercup Type")</f>
        <v>Input Beercup Type</v>
      </c>
      <c r="AN64" s="48">
        <f t="shared" si="0"/>
        <v>0</v>
      </c>
      <c r="AO64" s="48">
        <f t="shared" si="1"/>
        <v>0</v>
      </c>
      <c r="AP64" s="48">
        <f t="shared" si="2"/>
        <v>0</v>
      </c>
      <c r="AQ64" s="48">
        <f t="shared" si="3"/>
        <v>0</v>
      </c>
      <c r="AR64" s="48">
        <f t="shared" si="4"/>
        <v>0</v>
      </c>
      <c r="AS64" s="55"/>
      <c r="AT64" s="55"/>
      <c r="AU64" s="48">
        <f t="shared" si="5"/>
        <v>0</v>
      </c>
      <c r="AV64" s="48">
        <f t="shared" si="6"/>
        <v>0</v>
      </c>
      <c r="AW64" s="48">
        <f t="shared" si="7"/>
        <v>0</v>
      </c>
      <c r="AX64" s="48">
        <f>IFERROR(VLOOKUP(Y64,'Data Sheet'!$F$19:$I$28,_xlfn.IFS(AL64=90,2,AL64=95,3,AL64=99,4),0),0)</f>
        <v>0</v>
      </c>
      <c r="AY64" s="48">
        <f t="shared" si="8"/>
        <v>0</v>
      </c>
      <c r="AZ64" s="48">
        <f t="shared" si="9"/>
        <v>0</v>
      </c>
      <c r="BA64" s="48">
        <f t="shared" si="10"/>
        <v>0</v>
      </c>
      <c r="BB64" s="49">
        <f t="shared" si="11"/>
        <v>0</v>
      </c>
    </row>
    <row r="65" spans="25:54" x14ac:dyDescent="0.3">
      <c r="Y65" s="55"/>
      <c r="Z65" s="44" t="str">
        <f>IFERROR(VLOOKUP(Y65,'Data Sheet'!$D$4:$E$13,2,0),"-")</f>
        <v>-</v>
      </c>
      <c r="AA65" s="45" t="str">
        <f>IFERROR(VLOOKUP(Y65,'Data Sheet'!$D$4:$F$13,3,0),"-")</f>
        <v>-</v>
      </c>
      <c r="AB65" s="42" t="str">
        <f>IFERROR(VLOOKUP(Y65,'Data Sheet'!$D$4:$G$13,4,0),"-")</f>
        <v>-</v>
      </c>
      <c r="AC65" s="42" t="str">
        <f>IFERROR(VLOOKUP(Y65,'Data Sheet'!$D$4:$H$13,5,0),"-")</f>
        <v>-</v>
      </c>
      <c r="AD65" s="55"/>
      <c r="AE65" s="43" t="str">
        <f>IFERROR(VLOOKUP(AD65,'Data Sheet'!$L$17:$S$21,2,0),"-")</f>
        <v>-</v>
      </c>
      <c r="AF65" s="43" t="str">
        <f>IFERROR(VLOOKUP(AD65,'Data Sheet'!$L$17:$S$21,3,0),"-")</f>
        <v>-</v>
      </c>
      <c r="AG65" s="43" t="str">
        <f>IFERROR(VLOOKUP(AD65,'Data Sheet'!$L$17:$O$21,4,0),"-")</f>
        <v>-</v>
      </c>
      <c r="AH65" s="43" t="str">
        <f>IFERROR(VLOOKUP(AD65,'Data Sheet'!$L$17:$P$21,5,0),"-")</f>
        <v>-</v>
      </c>
      <c r="AI65" s="43" t="str">
        <f>IFERROR(VLOOKUP(AD65,'Data Sheet'!$L$17:$Q$21,6,0),"-")</f>
        <v>-</v>
      </c>
      <c r="AJ65" s="43" t="str">
        <f>IFERROR(VLOOKUP(AD65,'Data Sheet'!$L$17:$R$21,7,0),"-")</f>
        <v>-</v>
      </c>
      <c r="AK65" s="43" t="str">
        <f>IFERROR(VLOOKUP(AD65,'Data Sheet'!$L$17:$S$21,8,0),"-")</f>
        <v>-</v>
      </c>
      <c r="AL65" s="55"/>
      <c r="AM65" s="48" t="str" cm="1">
        <f t="array" ref="AM65">IFERROR(VLOOKUP(AD65,'Data Sheet'!$A$19:$D$23,_xlfn.IFS('The Final Run'!AL65=99,2,'The Final Run'!AL65=95,3,'The Final Run'!AL65=90,4),0),"Input Beercup Type")</f>
        <v>Input Beercup Type</v>
      </c>
      <c r="AN65" s="48">
        <f t="shared" si="0"/>
        <v>0</v>
      </c>
      <c r="AO65" s="48">
        <f t="shared" si="1"/>
        <v>0</v>
      </c>
      <c r="AP65" s="48">
        <f t="shared" si="2"/>
        <v>0</v>
      </c>
      <c r="AQ65" s="48">
        <f t="shared" si="3"/>
        <v>0</v>
      </c>
      <c r="AR65" s="48">
        <f t="shared" si="4"/>
        <v>0</v>
      </c>
      <c r="AS65" s="55"/>
      <c r="AT65" s="55"/>
      <c r="AU65" s="48">
        <f t="shared" si="5"/>
        <v>0</v>
      </c>
      <c r="AV65" s="48">
        <f t="shared" si="6"/>
        <v>0</v>
      </c>
      <c r="AW65" s="48">
        <f t="shared" si="7"/>
        <v>0</v>
      </c>
      <c r="AX65" s="48">
        <f>IFERROR(VLOOKUP(Y65,'Data Sheet'!$F$19:$I$28,_xlfn.IFS(AL65=90,2,AL65=95,3,AL65=99,4),0),0)</f>
        <v>0</v>
      </c>
      <c r="AY65" s="48">
        <f t="shared" si="8"/>
        <v>0</v>
      </c>
      <c r="AZ65" s="48">
        <f t="shared" si="9"/>
        <v>0</v>
      </c>
      <c r="BA65" s="48">
        <f t="shared" si="10"/>
        <v>0</v>
      </c>
      <c r="BB65" s="49">
        <f t="shared" si="11"/>
        <v>0</v>
      </c>
    </row>
    <row r="66" spans="25:54" x14ac:dyDescent="0.3">
      <c r="Y66" s="55"/>
      <c r="Z66" s="44" t="str">
        <f>IFERROR(VLOOKUP(Y66,'Data Sheet'!$D$4:$E$13,2,0),"-")</f>
        <v>-</v>
      </c>
      <c r="AA66" s="45" t="str">
        <f>IFERROR(VLOOKUP(Y66,'Data Sheet'!$D$4:$F$13,3,0),"-")</f>
        <v>-</v>
      </c>
      <c r="AB66" s="42" t="str">
        <f>IFERROR(VLOOKUP(Y66,'Data Sheet'!$D$4:$G$13,4,0),"-")</f>
        <v>-</v>
      </c>
      <c r="AC66" s="42" t="str">
        <f>IFERROR(VLOOKUP(Y66,'Data Sheet'!$D$4:$H$13,5,0),"-")</f>
        <v>-</v>
      </c>
      <c r="AD66" s="55"/>
      <c r="AE66" s="43" t="str">
        <f>IFERROR(VLOOKUP(AD66,'Data Sheet'!$L$17:$S$21,2,0),"-")</f>
        <v>-</v>
      </c>
      <c r="AF66" s="43" t="str">
        <f>IFERROR(VLOOKUP(AD66,'Data Sheet'!$L$17:$S$21,3,0),"-")</f>
        <v>-</v>
      </c>
      <c r="AG66" s="43" t="str">
        <f>IFERROR(VLOOKUP(AD66,'Data Sheet'!$L$17:$O$21,4,0),"-")</f>
        <v>-</v>
      </c>
      <c r="AH66" s="43" t="str">
        <f>IFERROR(VLOOKUP(AD66,'Data Sheet'!$L$17:$P$21,5,0),"-")</f>
        <v>-</v>
      </c>
      <c r="AI66" s="43" t="str">
        <f>IFERROR(VLOOKUP(AD66,'Data Sheet'!$L$17:$Q$21,6,0),"-")</f>
        <v>-</v>
      </c>
      <c r="AJ66" s="43" t="str">
        <f>IFERROR(VLOOKUP(AD66,'Data Sheet'!$L$17:$R$21,7,0),"-")</f>
        <v>-</v>
      </c>
      <c r="AK66" s="43" t="str">
        <f>IFERROR(VLOOKUP(AD66,'Data Sheet'!$L$17:$S$21,8,0),"-")</f>
        <v>-</v>
      </c>
      <c r="AL66" s="55"/>
      <c r="AM66" s="48" t="str" cm="1">
        <f t="array" ref="AM66">IFERROR(VLOOKUP(AD66,'Data Sheet'!$A$19:$D$23,_xlfn.IFS('The Final Run'!AL66=99,2,'The Final Run'!AL66=95,3,'The Final Run'!AL66=90,4),0),"Input Beercup Type")</f>
        <v>Input Beercup Type</v>
      </c>
      <c r="AN66" s="48">
        <f t="shared" si="0"/>
        <v>0</v>
      </c>
      <c r="AO66" s="48">
        <f t="shared" si="1"/>
        <v>0</v>
      </c>
      <c r="AP66" s="48">
        <f t="shared" si="2"/>
        <v>0</v>
      </c>
      <c r="AQ66" s="48">
        <f t="shared" si="3"/>
        <v>0</v>
      </c>
      <c r="AR66" s="48">
        <f t="shared" si="4"/>
        <v>0</v>
      </c>
      <c r="AS66" s="55"/>
      <c r="AT66" s="55"/>
      <c r="AU66" s="48">
        <f t="shared" si="5"/>
        <v>0</v>
      </c>
      <c r="AV66" s="48">
        <f t="shared" si="6"/>
        <v>0</v>
      </c>
      <c r="AW66" s="48">
        <f t="shared" si="7"/>
        <v>0</v>
      </c>
      <c r="AX66" s="48">
        <f>IFERROR(VLOOKUP(Y66,'Data Sheet'!$F$19:$I$28,_xlfn.IFS(AL66=90,2,AL66=95,3,AL66=99,4),0),0)</f>
        <v>0</v>
      </c>
      <c r="AY66" s="48">
        <f t="shared" si="8"/>
        <v>0</v>
      </c>
      <c r="AZ66" s="48">
        <f t="shared" si="9"/>
        <v>0</v>
      </c>
      <c r="BA66" s="48">
        <f t="shared" si="10"/>
        <v>0</v>
      </c>
      <c r="BB66" s="49">
        <f t="shared" si="11"/>
        <v>0</v>
      </c>
    </row>
    <row r="67" spans="25:54" x14ac:dyDescent="0.3">
      <c r="Y67" s="55"/>
      <c r="Z67" s="44" t="str">
        <f>IFERROR(VLOOKUP(Y67,'Data Sheet'!$D$4:$E$13,2,0),"-")</f>
        <v>-</v>
      </c>
      <c r="AA67" s="45" t="str">
        <f>IFERROR(VLOOKUP(Y67,'Data Sheet'!$D$4:$F$13,3,0),"-")</f>
        <v>-</v>
      </c>
      <c r="AB67" s="42" t="str">
        <f>IFERROR(VLOOKUP(Y67,'Data Sheet'!$D$4:$G$13,4,0),"-")</f>
        <v>-</v>
      </c>
      <c r="AC67" s="42" t="str">
        <f>IFERROR(VLOOKUP(Y67,'Data Sheet'!$D$4:$H$13,5,0),"-")</f>
        <v>-</v>
      </c>
      <c r="AD67" s="55"/>
      <c r="AE67" s="43" t="str">
        <f>IFERROR(VLOOKUP(AD67,'Data Sheet'!$L$17:$S$21,2,0),"-")</f>
        <v>-</v>
      </c>
      <c r="AF67" s="43" t="str">
        <f>IFERROR(VLOOKUP(AD67,'Data Sheet'!$L$17:$S$21,3,0),"-")</f>
        <v>-</v>
      </c>
      <c r="AG67" s="43" t="str">
        <f>IFERROR(VLOOKUP(AD67,'Data Sheet'!$L$17:$O$21,4,0),"-")</f>
        <v>-</v>
      </c>
      <c r="AH67" s="43" t="str">
        <f>IFERROR(VLOOKUP(AD67,'Data Sheet'!$L$17:$P$21,5,0),"-")</f>
        <v>-</v>
      </c>
      <c r="AI67" s="43" t="str">
        <f>IFERROR(VLOOKUP(AD67,'Data Sheet'!$L$17:$Q$21,6,0),"-")</f>
        <v>-</v>
      </c>
      <c r="AJ67" s="43" t="str">
        <f>IFERROR(VLOOKUP(AD67,'Data Sheet'!$L$17:$R$21,7,0),"-")</f>
        <v>-</v>
      </c>
      <c r="AK67" s="43" t="str">
        <f>IFERROR(VLOOKUP(AD67,'Data Sheet'!$L$17:$S$21,8,0),"-")</f>
        <v>-</v>
      </c>
      <c r="AL67" s="55"/>
      <c r="AM67" s="48" t="str" cm="1">
        <f t="array" ref="AM67">IFERROR(VLOOKUP(AD67,'Data Sheet'!$A$19:$D$23,_xlfn.IFS('The Final Run'!AL67=99,2,'The Final Run'!AL67=95,3,'The Final Run'!AL67=90,4),0),"Input Beercup Type")</f>
        <v>Input Beercup Type</v>
      </c>
      <c r="AN67" s="48">
        <f t="shared" si="0"/>
        <v>0</v>
      </c>
      <c r="AO67" s="48">
        <f t="shared" si="1"/>
        <v>0</v>
      </c>
      <c r="AP67" s="48">
        <f t="shared" si="2"/>
        <v>0</v>
      </c>
      <c r="AQ67" s="48">
        <f t="shared" si="3"/>
        <v>0</v>
      </c>
      <c r="AR67" s="48">
        <f t="shared" si="4"/>
        <v>0</v>
      </c>
      <c r="AS67" s="55"/>
      <c r="AT67" s="55"/>
      <c r="AU67" s="48">
        <f t="shared" si="5"/>
        <v>0</v>
      </c>
      <c r="AV67" s="48">
        <f t="shared" si="6"/>
        <v>0</v>
      </c>
      <c r="AW67" s="48">
        <f t="shared" si="7"/>
        <v>0</v>
      </c>
      <c r="AX67" s="48">
        <f>IFERROR(VLOOKUP(Y67,'Data Sheet'!$F$19:$I$28,_xlfn.IFS(AL67=90,2,AL67=95,3,AL67=99,4),0),0)</f>
        <v>0</v>
      </c>
      <c r="AY67" s="48">
        <f t="shared" si="8"/>
        <v>0</v>
      </c>
      <c r="AZ67" s="48">
        <f t="shared" si="9"/>
        <v>0</v>
      </c>
      <c r="BA67" s="48">
        <f t="shared" si="10"/>
        <v>0</v>
      </c>
      <c r="BB67" s="49">
        <f t="shared" si="11"/>
        <v>0</v>
      </c>
    </row>
    <row r="68" spans="25:54" x14ac:dyDescent="0.3">
      <c r="Y68" s="55"/>
      <c r="Z68" s="44" t="str">
        <f>IFERROR(VLOOKUP(Y68,'Data Sheet'!$D$4:$E$13,2,0),"-")</f>
        <v>-</v>
      </c>
      <c r="AA68" s="45" t="str">
        <f>IFERROR(VLOOKUP(Y68,'Data Sheet'!$D$4:$F$13,3,0),"-")</f>
        <v>-</v>
      </c>
      <c r="AB68" s="42" t="str">
        <f>IFERROR(VLOOKUP(Y68,'Data Sheet'!$D$4:$G$13,4,0),"-")</f>
        <v>-</v>
      </c>
      <c r="AC68" s="42" t="str">
        <f>IFERROR(VLOOKUP(Y68,'Data Sheet'!$D$4:$H$13,5,0),"-")</f>
        <v>-</v>
      </c>
      <c r="AD68" s="55"/>
      <c r="AE68" s="43" t="str">
        <f>IFERROR(VLOOKUP(AD68,'Data Sheet'!$L$17:$S$21,2,0),"-")</f>
        <v>-</v>
      </c>
      <c r="AF68" s="43" t="str">
        <f>IFERROR(VLOOKUP(AD68,'Data Sheet'!$L$17:$S$21,3,0),"-")</f>
        <v>-</v>
      </c>
      <c r="AG68" s="43" t="str">
        <f>IFERROR(VLOOKUP(AD68,'Data Sheet'!$L$17:$O$21,4,0),"-")</f>
        <v>-</v>
      </c>
      <c r="AH68" s="43" t="str">
        <f>IFERROR(VLOOKUP(AD68,'Data Sheet'!$L$17:$P$21,5,0),"-")</f>
        <v>-</v>
      </c>
      <c r="AI68" s="43" t="str">
        <f>IFERROR(VLOOKUP(AD68,'Data Sheet'!$L$17:$Q$21,6,0),"-")</f>
        <v>-</v>
      </c>
      <c r="AJ68" s="43" t="str">
        <f>IFERROR(VLOOKUP(AD68,'Data Sheet'!$L$17:$R$21,7,0),"-")</f>
        <v>-</v>
      </c>
      <c r="AK68" s="43" t="str">
        <f>IFERROR(VLOOKUP(AD68,'Data Sheet'!$L$17:$S$21,8,0),"-")</f>
        <v>-</v>
      </c>
      <c r="AL68" s="55"/>
      <c r="AM68" s="48" t="str" cm="1">
        <f t="array" ref="AM68">IFERROR(VLOOKUP(AD68,'Data Sheet'!$A$19:$D$23,_xlfn.IFS('The Final Run'!AL68=99,2,'The Final Run'!AL68=95,3,'The Final Run'!AL68=90,4),0),"Input Beercup Type")</f>
        <v>Input Beercup Type</v>
      </c>
      <c r="AN68" s="48">
        <f t="shared" si="0"/>
        <v>0</v>
      </c>
      <c r="AO68" s="48">
        <f t="shared" si="1"/>
        <v>0</v>
      </c>
      <c r="AP68" s="48">
        <f t="shared" si="2"/>
        <v>0</v>
      </c>
      <c r="AQ68" s="48">
        <f t="shared" si="3"/>
        <v>0</v>
      </c>
      <c r="AR68" s="48">
        <f t="shared" si="4"/>
        <v>0</v>
      </c>
      <c r="AS68" s="55"/>
      <c r="AT68" s="55"/>
      <c r="AU68" s="48">
        <f t="shared" si="5"/>
        <v>0</v>
      </c>
      <c r="AV68" s="48">
        <f t="shared" si="6"/>
        <v>0</v>
      </c>
      <c r="AW68" s="48">
        <f t="shared" si="7"/>
        <v>0</v>
      </c>
      <c r="AX68" s="48">
        <f>IFERROR(VLOOKUP(Y68,'Data Sheet'!$F$19:$I$28,_xlfn.IFS(AL68=90,2,AL68=95,3,AL68=99,4),0),0)</f>
        <v>0</v>
      </c>
      <c r="AY68" s="48">
        <f t="shared" si="8"/>
        <v>0</v>
      </c>
      <c r="AZ68" s="48">
        <f t="shared" si="9"/>
        <v>0</v>
      </c>
      <c r="BA68" s="48">
        <f t="shared" si="10"/>
        <v>0</v>
      </c>
      <c r="BB68" s="49">
        <f t="shared" si="11"/>
        <v>0</v>
      </c>
    </row>
    <row r="69" spans="25:54" x14ac:dyDescent="0.3">
      <c r="Y69" s="55"/>
      <c r="Z69" s="44" t="str">
        <f>IFERROR(VLOOKUP(Y69,'Data Sheet'!$D$4:$E$13,2,0),"-")</f>
        <v>-</v>
      </c>
      <c r="AA69" s="45" t="str">
        <f>IFERROR(VLOOKUP(Y69,'Data Sheet'!$D$4:$F$13,3,0),"-")</f>
        <v>-</v>
      </c>
      <c r="AB69" s="42" t="str">
        <f>IFERROR(VLOOKUP(Y69,'Data Sheet'!$D$4:$G$13,4,0),"-")</f>
        <v>-</v>
      </c>
      <c r="AC69" s="42" t="str">
        <f>IFERROR(VLOOKUP(Y69,'Data Sheet'!$D$4:$H$13,5,0),"-")</f>
        <v>-</v>
      </c>
      <c r="AD69" s="55"/>
      <c r="AE69" s="43" t="str">
        <f>IFERROR(VLOOKUP(AD69,'Data Sheet'!$L$17:$S$21,2,0),"-")</f>
        <v>-</v>
      </c>
      <c r="AF69" s="43" t="str">
        <f>IFERROR(VLOOKUP(AD69,'Data Sheet'!$L$17:$S$21,3,0),"-")</f>
        <v>-</v>
      </c>
      <c r="AG69" s="43" t="str">
        <f>IFERROR(VLOOKUP(AD69,'Data Sheet'!$L$17:$O$21,4,0),"-")</f>
        <v>-</v>
      </c>
      <c r="AH69" s="43" t="str">
        <f>IFERROR(VLOOKUP(AD69,'Data Sheet'!$L$17:$P$21,5,0),"-")</f>
        <v>-</v>
      </c>
      <c r="AI69" s="43" t="str">
        <f>IFERROR(VLOOKUP(AD69,'Data Sheet'!$L$17:$Q$21,6,0),"-")</f>
        <v>-</v>
      </c>
      <c r="AJ69" s="43" t="str">
        <f>IFERROR(VLOOKUP(AD69,'Data Sheet'!$L$17:$R$21,7,0),"-")</f>
        <v>-</v>
      </c>
      <c r="AK69" s="43" t="str">
        <f>IFERROR(VLOOKUP(AD69,'Data Sheet'!$L$17:$S$21,8,0),"-")</f>
        <v>-</v>
      </c>
      <c r="AL69" s="55"/>
      <c r="AM69" s="48" t="str" cm="1">
        <f t="array" ref="AM69">IFERROR(VLOOKUP(AD69,'Data Sheet'!$A$19:$D$23,_xlfn.IFS('The Final Run'!AL69=99,2,'The Final Run'!AL69=95,3,'The Final Run'!AL69=90,4),0),"Input Beercup Type")</f>
        <v>Input Beercup Type</v>
      </c>
      <c r="AN69" s="48">
        <f t="shared" si="0"/>
        <v>0</v>
      </c>
      <c r="AO69" s="48">
        <f t="shared" si="1"/>
        <v>0</v>
      </c>
      <c r="AP69" s="48">
        <f t="shared" si="2"/>
        <v>0</v>
      </c>
      <c r="AQ69" s="48">
        <f t="shared" si="3"/>
        <v>0</v>
      </c>
      <c r="AR69" s="48">
        <f t="shared" si="4"/>
        <v>0</v>
      </c>
      <c r="AS69" s="55"/>
      <c r="AT69" s="55"/>
      <c r="AU69" s="48">
        <f t="shared" si="5"/>
        <v>0</v>
      </c>
      <c r="AV69" s="48">
        <f t="shared" si="6"/>
        <v>0</v>
      </c>
      <c r="AW69" s="48">
        <f t="shared" si="7"/>
        <v>0</v>
      </c>
      <c r="AX69" s="48">
        <f>IFERROR(VLOOKUP(Y69,'Data Sheet'!$F$19:$I$28,_xlfn.IFS(AL69=90,2,AL69=95,3,AL69=99,4),0),0)</f>
        <v>0</v>
      </c>
      <c r="AY69" s="48">
        <f t="shared" si="8"/>
        <v>0</v>
      </c>
      <c r="AZ69" s="48">
        <f t="shared" si="9"/>
        <v>0</v>
      </c>
      <c r="BA69" s="48">
        <f t="shared" si="10"/>
        <v>0</v>
      </c>
      <c r="BB69" s="49">
        <f t="shared" si="11"/>
        <v>0</v>
      </c>
    </row>
    <row r="70" spans="25:54" x14ac:dyDescent="0.3">
      <c r="Y70" s="55"/>
      <c r="Z70" s="44" t="str">
        <f>IFERROR(VLOOKUP(Y70,'Data Sheet'!$D$4:$E$13,2,0),"-")</f>
        <v>-</v>
      </c>
      <c r="AA70" s="45" t="str">
        <f>IFERROR(VLOOKUP(Y70,'Data Sheet'!$D$4:$F$13,3,0),"-")</f>
        <v>-</v>
      </c>
      <c r="AB70" s="42" t="str">
        <f>IFERROR(VLOOKUP(Y70,'Data Sheet'!$D$4:$G$13,4,0),"-")</f>
        <v>-</v>
      </c>
      <c r="AC70" s="42" t="str">
        <f>IFERROR(VLOOKUP(Y70,'Data Sheet'!$D$4:$H$13,5,0),"-")</f>
        <v>-</v>
      </c>
      <c r="AD70" s="55"/>
      <c r="AE70" s="43" t="str">
        <f>IFERROR(VLOOKUP(AD70,'Data Sheet'!$L$17:$S$21,2,0),"-")</f>
        <v>-</v>
      </c>
      <c r="AF70" s="43" t="str">
        <f>IFERROR(VLOOKUP(AD70,'Data Sheet'!$L$17:$S$21,3,0),"-")</f>
        <v>-</v>
      </c>
      <c r="AG70" s="43" t="str">
        <f>IFERROR(VLOOKUP(AD70,'Data Sheet'!$L$17:$O$21,4,0),"-")</f>
        <v>-</v>
      </c>
      <c r="AH70" s="43" t="str">
        <f>IFERROR(VLOOKUP(AD70,'Data Sheet'!$L$17:$P$21,5,0),"-")</f>
        <v>-</v>
      </c>
      <c r="AI70" s="43" t="str">
        <f>IFERROR(VLOOKUP(AD70,'Data Sheet'!$L$17:$Q$21,6,0),"-")</f>
        <v>-</v>
      </c>
      <c r="AJ70" s="43" t="str">
        <f>IFERROR(VLOOKUP(AD70,'Data Sheet'!$L$17:$R$21,7,0),"-")</f>
        <v>-</v>
      </c>
      <c r="AK70" s="43" t="str">
        <f>IFERROR(VLOOKUP(AD70,'Data Sheet'!$L$17:$S$21,8,0),"-")</f>
        <v>-</v>
      </c>
      <c r="AL70" s="55"/>
      <c r="AM70" s="48" t="str" cm="1">
        <f t="array" ref="AM70">IFERROR(VLOOKUP(AD70,'Data Sheet'!$A$19:$D$23,_xlfn.IFS('The Final Run'!AL70=99,2,'The Final Run'!AL70=95,3,'The Final Run'!AL70=90,4),0),"Input Beercup Type")</f>
        <v>Input Beercup Type</v>
      </c>
      <c r="AN70" s="48">
        <f t="shared" si="0"/>
        <v>0</v>
      </c>
      <c r="AO70" s="48">
        <f t="shared" si="1"/>
        <v>0</v>
      </c>
      <c r="AP70" s="48">
        <f t="shared" si="2"/>
        <v>0</v>
      </c>
      <c r="AQ70" s="48">
        <f t="shared" si="3"/>
        <v>0</v>
      </c>
      <c r="AR70" s="48">
        <f t="shared" si="4"/>
        <v>0</v>
      </c>
      <c r="AS70" s="55"/>
      <c r="AT70" s="55"/>
      <c r="AU70" s="48">
        <f t="shared" si="5"/>
        <v>0</v>
      </c>
      <c r="AV70" s="48">
        <f t="shared" si="6"/>
        <v>0</v>
      </c>
      <c r="AW70" s="48">
        <f t="shared" si="7"/>
        <v>0</v>
      </c>
      <c r="AX70" s="48">
        <f>IFERROR(VLOOKUP(Y70,'Data Sheet'!$F$19:$I$28,_xlfn.IFS(AL70=90,2,AL70=95,3,AL70=99,4),0),0)</f>
        <v>0</v>
      </c>
      <c r="AY70" s="48">
        <f t="shared" si="8"/>
        <v>0</v>
      </c>
      <c r="AZ70" s="48">
        <f t="shared" si="9"/>
        <v>0</v>
      </c>
      <c r="BA70" s="48">
        <f t="shared" si="10"/>
        <v>0</v>
      </c>
      <c r="BB70" s="49">
        <f t="shared" si="11"/>
        <v>0</v>
      </c>
    </row>
    <row r="71" spans="25:54" x14ac:dyDescent="0.3">
      <c r="Y71" s="55"/>
      <c r="Z71" s="44" t="str">
        <f>IFERROR(VLOOKUP(Y71,'Data Sheet'!$D$4:$E$13,2,0),"-")</f>
        <v>-</v>
      </c>
      <c r="AA71" s="45" t="str">
        <f>IFERROR(VLOOKUP(Y71,'Data Sheet'!$D$4:$F$13,3,0),"-")</f>
        <v>-</v>
      </c>
      <c r="AB71" s="42" t="str">
        <f>IFERROR(VLOOKUP(Y71,'Data Sheet'!$D$4:$G$13,4,0),"-")</f>
        <v>-</v>
      </c>
      <c r="AC71" s="42" t="str">
        <f>IFERROR(VLOOKUP(Y71,'Data Sheet'!$D$4:$H$13,5,0),"-")</f>
        <v>-</v>
      </c>
      <c r="AD71" s="55"/>
      <c r="AE71" s="43" t="str">
        <f>IFERROR(VLOOKUP(AD71,'Data Sheet'!$L$17:$S$21,2,0),"-")</f>
        <v>-</v>
      </c>
      <c r="AF71" s="43" t="str">
        <f>IFERROR(VLOOKUP(AD71,'Data Sheet'!$L$17:$S$21,3,0),"-")</f>
        <v>-</v>
      </c>
      <c r="AG71" s="43" t="str">
        <f>IFERROR(VLOOKUP(AD71,'Data Sheet'!$L$17:$O$21,4,0),"-")</f>
        <v>-</v>
      </c>
      <c r="AH71" s="43" t="str">
        <f>IFERROR(VLOOKUP(AD71,'Data Sheet'!$L$17:$P$21,5,0),"-")</f>
        <v>-</v>
      </c>
      <c r="AI71" s="43" t="str">
        <f>IFERROR(VLOOKUP(AD71,'Data Sheet'!$L$17:$Q$21,6,0),"-")</f>
        <v>-</v>
      </c>
      <c r="AJ71" s="43" t="str">
        <f>IFERROR(VLOOKUP(AD71,'Data Sheet'!$L$17:$R$21,7,0),"-")</f>
        <v>-</v>
      </c>
      <c r="AK71" s="43" t="str">
        <f>IFERROR(VLOOKUP(AD71,'Data Sheet'!$L$17:$S$21,8,0),"-")</f>
        <v>-</v>
      </c>
      <c r="AL71" s="55"/>
      <c r="AM71" s="48" t="str" cm="1">
        <f t="array" ref="AM71">IFERROR(VLOOKUP(AD71,'Data Sheet'!$A$19:$D$23,_xlfn.IFS('The Final Run'!AL71=99,2,'The Final Run'!AL71=95,3,'The Final Run'!AL71=90,4),0),"Input Beercup Type")</f>
        <v>Input Beercup Type</v>
      </c>
      <c r="AN71" s="48">
        <f t="shared" si="0"/>
        <v>0</v>
      </c>
      <c r="AO71" s="48">
        <f t="shared" si="1"/>
        <v>0</v>
      </c>
      <c r="AP71" s="48">
        <f t="shared" si="2"/>
        <v>0</v>
      </c>
      <c r="AQ71" s="48">
        <f t="shared" si="3"/>
        <v>0</v>
      </c>
      <c r="AR71" s="48">
        <f t="shared" si="4"/>
        <v>0</v>
      </c>
      <c r="AS71" s="55"/>
      <c r="AT71" s="55"/>
      <c r="AU71" s="48">
        <f t="shared" si="5"/>
        <v>0</v>
      </c>
      <c r="AV71" s="48">
        <f t="shared" si="6"/>
        <v>0</v>
      </c>
      <c r="AW71" s="48">
        <f t="shared" si="7"/>
        <v>0</v>
      </c>
      <c r="AX71" s="48">
        <f>IFERROR(VLOOKUP(Y71,'Data Sheet'!$F$19:$I$28,_xlfn.IFS(AL71=90,2,AL71=95,3,AL71=99,4),0),0)</f>
        <v>0</v>
      </c>
      <c r="AY71" s="48">
        <f t="shared" si="8"/>
        <v>0</v>
      </c>
      <c r="AZ71" s="48">
        <f t="shared" si="9"/>
        <v>0</v>
      </c>
      <c r="BA71" s="48">
        <f t="shared" si="10"/>
        <v>0</v>
      </c>
      <c r="BB71" s="49">
        <f t="shared" si="11"/>
        <v>0</v>
      </c>
    </row>
    <row r="72" spans="25:54" x14ac:dyDescent="0.3">
      <c r="Y72" s="55"/>
      <c r="Z72" s="44" t="str">
        <f>IFERROR(VLOOKUP(Y72,'Data Sheet'!$D$4:$E$13,2,0),"-")</f>
        <v>-</v>
      </c>
      <c r="AA72" s="45" t="str">
        <f>IFERROR(VLOOKUP(Y72,'Data Sheet'!$D$4:$F$13,3,0),"-")</f>
        <v>-</v>
      </c>
      <c r="AB72" s="42" t="str">
        <f>IFERROR(VLOOKUP(Y72,'Data Sheet'!$D$4:$G$13,4,0),"-")</f>
        <v>-</v>
      </c>
      <c r="AC72" s="42" t="str">
        <f>IFERROR(VLOOKUP(Y72,'Data Sheet'!$D$4:$H$13,5,0),"-")</f>
        <v>-</v>
      </c>
      <c r="AD72" s="55"/>
      <c r="AE72" s="43" t="str">
        <f>IFERROR(VLOOKUP(AD72,'Data Sheet'!$L$17:$S$21,2,0),"-")</f>
        <v>-</v>
      </c>
      <c r="AF72" s="43" t="str">
        <f>IFERROR(VLOOKUP(AD72,'Data Sheet'!$L$17:$S$21,3,0),"-")</f>
        <v>-</v>
      </c>
      <c r="AG72" s="43" t="str">
        <f>IFERROR(VLOOKUP(AD72,'Data Sheet'!$L$17:$O$21,4,0),"-")</f>
        <v>-</v>
      </c>
      <c r="AH72" s="43" t="str">
        <f>IFERROR(VLOOKUP(AD72,'Data Sheet'!$L$17:$P$21,5,0),"-")</f>
        <v>-</v>
      </c>
      <c r="AI72" s="43" t="str">
        <f>IFERROR(VLOOKUP(AD72,'Data Sheet'!$L$17:$Q$21,6,0),"-")</f>
        <v>-</v>
      </c>
      <c r="AJ72" s="43" t="str">
        <f>IFERROR(VLOOKUP(AD72,'Data Sheet'!$L$17:$R$21,7,0),"-")</f>
        <v>-</v>
      </c>
      <c r="AK72" s="43" t="str">
        <f>IFERROR(VLOOKUP(AD72,'Data Sheet'!$L$17:$S$21,8,0),"-")</f>
        <v>-</v>
      </c>
      <c r="AL72" s="55"/>
      <c r="AM72" s="48" t="str" cm="1">
        <f t="array" ref="AM72">IFERROR(VLOOKUP(AD72,'Data Sheet'!$A$19:$D$23,_xlfn.IFS('The Final Run'!AL72=99,2,'The Final Run'!AL72=95,3,'The Final Run'!AL72=90,4),0),"Input Beercup Type")</f>
        <v>Input Beercup Type</v>
      </c>
      <c r="AN72" s="48">
        <f t="shared" si="0"/>
        <v>0</v>
      </c>
      <c r="AO72" s="48">
        <f t="shared" si="1"/>
        <v>0</v>
      </c>
      <c r="AP72" s="48">
        <f t="shared" si="2"/>
        <v>0</v>
      </c>
      <c r="AQ72" s="48">
        <f t="shared" si="3"/>
        <v>0</v>
      </c>
      <c r="AR72" s="48">
        <f t="shared" si="4"/>
        <v>0</v>
      </c>
      <c r="AS72" s="55"/>
      <c r="AT72" s="55"/>
      <c r="AU72" s="48">
        <f t="shared" si="5"/>
        <v>0</v>
      </c>
      <c r="AV72" s="48">
        <f t="shared" si="6"/>
        <v>0</v>
      </c>
      <c r="AW72" s="48">
        <f t="shared" si="7"/>
        <v>0</v>
      </c>
      <c r="AX72" s="48">
        <f>IFERROR(VLOOKUP(Y72,'Data Sheet'!$F$19:$I$28,_xlfn.IFS(AL72=90,2,AL72=95,3,AL72=99,4),0),0)</f>
        <v>0</v>
      </c>
      <c r="AY72" s="48">
        <f t="shared" si="8"/>
        <v>0</v>
      </c>
      <c r="AZ72" s="48">
        <f t="shared" si="9"/>
        <v>0</v>
      </c>
      <c r="BA72" s="48">
        <f t="shared" si="10"/>
        <v>0</v>
      </c>
      <c r="BB72" s="49">
        <f t="shared" si="11"/>
        <v>0</v>
      </c>
    </row>
    <row r="73" spans="25:54" x14ac:dyDescent="0.3">
      <c r="Y73" s="55"/>
      <c r="Z73" s="44" t="str">
        <f>IFERROR(VLOOKUP(Y73,'Data Sheet'!$D$4:$E$13,2,0),"-")</f>
        <v>-</v>
      </c>
      <c r="AA73" s="45" t="str">
        <f>IFERROR(VLOOKUP(Y73,'Data Sheet'!$D$4:$F$13,3,0),"-")</f>
        <v>-</v>
      </c>
      <c r="AB73" s="42" t="str">
        <f>IFERROR(VLOOKUP(Y73,'Data Sheet'!$D$4:$G$13,4,0),"-")</f>
        <v>-</v>
      </c>
      <c r="AC73" s="42" t="str">
        <f>IFERROR(VLOOKUP(Y73,'Data Sheet'!$D$4:$H$13,5,0),"-")</f>
        <v>-</v>
      </c>
      <c r="AD73" s="55"/>
      <c r="AE73" s="43" t="str">
        <f>IFERROR(VLOOKUP(AD73,'Data Sheet'!$L$17:$S$21,2,0),"-")</f>
        <v>-</v>
      </c>
      <c r="AF73" s="43" t="str">
        <f>IFERROR(VLOOKUP(AD73,'Data Sheet'!$L$17:$S$21,3,0),"-")</f>
        <v>-</v>
      </c>
      <c r="AG73" s="43" t="str">
        <f>IFERROR(VLOOKUP(AD73,'Data Sheet'!$L$17:$O$21,4,0),"-")</f>
        <v>-</v>
      </c>
      <c r="AH73" s="43" t="str">
        <f>IFERROR(VLOOKUP(AD73,'Data Sheet'!$L$17:$P$21,5,0),"-")</f>
        <v>-</v>
      </c>
      <c r="AI73" s="43" t="str">
        <f>IFERROR(VLOOKUP(AD73,'Data Sheet'!$L$17:$Q$21,6,0),"-")</f>
        <v>-</v>
      </c>
      <c r="AJ73" s="43" t="str">
        <f>IFERROR(VLOOKUP(AD73,'Data Sheet'!$L$17:$R$21,7,0),"-")</f>
        <v>-</v>
      </c>
      <c r="AK73" s="43" t="str">
        <f>IFERROR(VLOOKUP(AD73,'Data Sheet'!$L$17:$S$21,8,0),"-")</f>
        <v>-</v>
      </c>
      <c r="AL73" s="55"/>
      <c r="AM73" s="48" t="str" cm="1">
        <f t="array" ref="AM73">IFERROR(VLOOKUP(AD73,'Data Sheet'!$A$19:$D$23,_xlfn.IFS('The Final Run'!AL73=99,2,'The Final Run'!AL73=95,3,'The Final Run'!AL73=90,4),0),"Input Beercup Type")</f>
        <v>Input Beercup Type</v>
      </c>
      <c r="AN73" s="48">
        <f t="shared" si="0"/>
        <v>0</v>
      </c>
      <c r="AO73" s="48">
        <f t="shared" si="1"/>
        <v>0</v>
      </c>
      <c r="AP73" s="48">
        <f t="shared" si="2"/>
        <v>0</v>
      </c>
      <c r="AQ73" s="48">
        <f t="shared" si="3"/>
        <v>0</v>
      </c>
      <c r="AR73" s="48">
        <f t="shared" si="4"/>
        <v>0</v>
      </c>
      <c r="AS73" s="55"/>
      <c r="AT73" s="55"/>
      <c r="AU73" s="48">
        <f t="shared" si="5"/>
        <v>0</v>
      </c>
      <c r="AV73" s="48">
        <f t="shared" si="6"/>
        <v>0</v>
      </c>
      <c r="AW73" s="48">
        <f t="shared" si="7"/>
        <v>0</v>
      </c>
      <c r="AX73" s="48">
        <f>IFERROR(VLOOKUP(Y73,'Data Sheet'!$F$19:$I$28,_xlfn.IFS(AL73=90,2,AL73=95,3,AL73=99,4),0),0)</f>
        <v>0</v>
      </c>
      <c r="AY73" s="48">
        <f t="shared" si="8"/>
        <v>0</v>
      </c>
      <c r="AZ73" s="48">
        <f t="shared" si="9"/>
        <v>0</v>
      </c>
      <c r="BA73" s="48">
        <f t="shared" si="10"/>
        <v>0</v>
      </c>
      <c r="BB73" s="49">
        <f t="shared" si="11"/>
        <v>0</v>
      </c>
    </row>
    <row r="74" spans="25:54" x14ac:dyDescent="0.3">
      <c r="Y74" s="55"/>
      <c r="Z74" s="44" t="str">
        <f>IFERROR(VLOOKUP(Y74,'Data Sheet'!$D$4:$E$13,2,0),"-")</f>
        <v>-</v>
      </c>
      <c r="AA74" s="45" t="str">
        <f>IFERROR(VLOOKUP(Y74,'Data Sheet'!$D$4:$F$13,3,0),"-")</f>
        <v>-</v>
      </c>
      <c r="AB74" s="42" t="str">
        <f>IFERROR(VLOOKUP(Y74,'Data Sheet'!$D$4:$G$13,4,0),"-")</f>
        <v>-</v>
      </c>
      <c r="AC74" s="42" t="str">
        <f>IFERROR(VLOOKUP(Y74,'Data Sheet'!$D$4:$H$13,5,0),"-")</f>
        <v>-</v>
      </c>
      <c r="AD74" s="55"/>
      <c r="AE74" s="43" t="str">
        <f>IFERROR(VLOOKUP(AD74,'Data Sheet'!$L$17:$S$21,2,0),"-")</f>
        <v>-</v>
      </c>
      <c r="AF74" s="43" t="str">
        <f>IFERROR(VLOOKUP(AD74,'Data Sheet'!$L$17:$S$21,3,0),"-")</f>
        <v>-</v>
      </c>
      <c r="AG74" s="43" t="str">
        <f>IFERROR(VLOOKUP(AD74,'Data Sheet'!$L$17:$O$21,4,0),"-")</f>
        <v>-</v>
      </c>
      <c r="AH74" s="43" t="str">
        <f>IFERROR(VLOOKUP(AD74,'Data Sheet'!$L$17:$P$21,5,0),"-")</f>
        <v>-</v>
      </c>
      <c r="AI74" s="43" t="str">
        <f>IFERROR(VLOOKUP(AD74,'Data Sheet'!$L$17:$Q$21,6,0),"-")</f>
        <v>-</v>
      </c>
      <c r="AJ74" s="43" t="str">
        <f>IFERROR(VLOOKUP(AD74,'Data Sheet'!$L$17:$R$21,7,0),"-")</f>
        <v>-</v>
      </c>
      <c r="AK74" s="43" t="str">
        <f>IFERROR(VLOOKUP(AD74,'Data Sheet'!$L$17:$S$21,8,0),"-")</f>
        <v>-</v>
      </c>
      <c r="AL74" s="55"/>
      <c r="AM74" s="48" t="str" cm="1">
        <f t="array" ref="AM74">IFERROR(VLOOKUP(AD74,'Data Sheet'!$A$19:$D$23,_xlfn.IFS('The Final Run'!AL74=99,2,'The Final Run'!AL74=95,3,'The Final Run'!AL74=90,4),0),"Input Beercup Type")</f>
        <v>Input Beercup Type</v>
      </c>
      <c r="AN74" s="48">
        <f t="shared" ref="AN74:AN137" si="15">IFERROR(ABS(AE74-Z74)+ABS(AF74-AA74),0)</f>
        <v>0</v>
      </c>
      <c r="AO74" s="48">
        <f t="shared" ref="AO74:AO137" si="16">IF(AN74=0,0,AN74+200)</f>
        <v>0</v>
      </c>
      <c r="AP74" s="48">
        <f t="shared" ref="AP74:AP137" si="17">IFERROR(_xlfn.IFS(Y74="Port C",2,Y74="Port F",ROUNDUP(AT74/2,0),Y74="Port J",3),0)</f>
        <v>0</v>
      </c>
      <c r="AQ74" s="48">
        <f t="shared" ref="AQ74:AQ137" si="18">ROUNDUP((AN74/5)/24,0)+AP74</f>
        <v>0</v>
      </c>
      <c r="AR74" s="48">
        <f t="shared" ref="AR74:AR137" si="19">ROUNDUP((AO74/4)/24,0)+AP74</f>
        <v>0</v>
      </c>
      <c r="AS74" s="55"/>
      <c r="AT74" s="55"/>
      <c r="AU74" s="48">
        <f t="shared" ref="AU74:AU137" si="20">IF(Y74="Port H",30%,0)</f>
        <v>0</v>
      </c>
      <c r="AV74" s="48">
        <f t="shared" ref="AV74:AV137" si="21">IFERROR(IF(Y74="Port H",AT74*AK74*0.7,AK74*AT74),0)</f>
        <v>0</v>
      </c>
      <c r="AW74" s="48">
        <f t="shared" ref="AW74:AW137" si="22">IFERROR(_xlfn.IFS(AS74="A",IF(AQ74&lt;=AI74,-AJ74*(ABS(AQ74-AI74)),IF(AQ74&lt;=AG74,0,AH74*(ABS(AQ74-AG74))*AT74)),AS74="W",IF(AR74&lt;=AI74,-AJ74*(ABS(AQ74-AI74)),IF(AR74&lt;=AG74,0,AH74*(ABS(AR74-AG74))*AT74))),0)</f>
        <v>0</v>
      </c>
      <c r="AX74" s="48">
        <f>IFERROR(VLOOKUP(Y74,'Data Sheet'!$F$19:$I$28,_xlfn.IFS(AL74=90,2,AL74=95,3,AL74=99,4),0),0)</f>
        <v>0</v>
      </c>
      <c r="AY74" s="48">
        <f t="shared" ref="AY74:AY137" si="23">AX74*AV74</f>
        <v>0</v>
      </c>
      <c r="AZ74" s="48">
        <f t="shared" ref="AZ74:AZ137" si="24">IFERROR(_xlfn.IFS(AS74="A",AT74*AN74*13,AS74="W",AT74*AO74*10),0)</f>
        <v>0</v>
      </c>
      <c r="BA74" s="48">
        <f t="shared" ref="BA74:BA137" si="25">IFERROR(_xlfn.IFS(Y74="Port A",10000,Y74="Port B",15*AV74,Y74="Port D",_xlfn.IFS(AS74="A",AQ74*300,AS74="W",AR74*300),Y74="Port E",1.3*AZ74,Y74="Port G",(AT74/2)*4000,Y74="Port H",0,Y74="Port I",15*AV74),0)</f>
        <v>0</v>
      </c>
      <c r="BB74" s="49">
        <f t="shared" ref="BB74:BB137" si="26">IFERROR(IF(AT74=0,0,_xlfn.IFS(AS74="A",AW74+BA74+AZ74+AY74+AC74,AS74="W",AW74+BA74+AZ74+AY74+AB74)),0)</f>
        <v>0</v>
      </c>
    </row>
    <row r="75" spans="25:54" x14ac:dyDescent="0.3">
      <c r="Y75" s="55"/>
      <c r="Z75" s="44" t="str">
        <f>IFERROR(VLOOKUP(Y75,'Data Sheet'!$D$4:$E$13,2,0),"-")</f>
        <v>-</v>
      </c>
      <c r="AA75" s="45" t="str">
        <f>IFERROR(VLOOKUP(Y75,'Data Sheet'!$D$4:$F$13,3,0),"-")</f>
        <v>-</v>
      </c>
      <c r="AB75" s="42" t="str">
        <f>IFERROR(VLOOKUP(Y75,'Data Sheet'!$D$4:$G$13,4,0),"-")</f>
        <v>-</v>
      </c>
      <c r="AC75" s="42" t="str">
        <f>IFERROR(VLOOKUP(Y75,'Data Sheet'!$D$4:$H$13,5,0),"-")</f>
        <v>-</v>
      </c>
      <c r="AD75" s="55"/>
      <c r="AE75" s="43" t="str">
        <f>IFERROR(VLOOKUP(AD75,'Data Sheet'!$L$17:$S$21,2,0),"-")</f>
        <v>-</v>
      </c>
      <c r="AF75" s="43" t="str">
        <f>IFERROR(VLOOKUP(AD75,'Data Sheet'!$L$17:$S$21,3,0),"-")</f>
        <v>-</v>
      </c>
      <c r="AG75" s="43" t="str">
        <f>IFERROR(VLOOKUP(AD75,'Data Sheet'!$L$17:$O$21,4,0),"-")</f>
        <v>-</v>
      </c>
      <c r="AH75" s="43" t="str">
        <f>IFERROR(VLOOKUP(AD75,'Data Sheet'!$L$17:$P$21,5,0),"-")</f>
        <v>-</v>
      </c>
      <c r="AI75" s="43" t="str">
        <f>IFERROR(VLOOKUP(AD75,'Data Sheet'!$L$17:$Q$21,6,0),"-")</f>
        <v>-</v>
      </c>
      <c r="AJ75" s="43" t="str">
        <f>IFERROR(VLOOKUP(AD75,'Data Sheet'!$L$17:$R$21,7,0),"-")</f>
        <v>-</v>
      </c>
      <c r="AK75" s="43" t="str">
        <f>IFERROR(VLOOKUP(AD75,'Data Sheet'!$L$17:$S$21,8,0),"-")</f>
        <v>-</v>
      </c>
      <c r="AL75" s="55"/>
      <c r="AM75" s="48" t="str" cm="1">
        <f t="array" ref="AM75">IFERROR(VLOOKUP(AD75,'Data Sheet'!$A$19:$D$23,_xlfn.IFS('The Final Run'!AL75=99,2,'The Final Run'!AL75=95,3,'The Final Run'!AL75=90,4),0),"Input Beercup Type")</f>
        <v>Input Beercup Type</v>
      </c>
      <c r="AN75" s="48">
        <f t="shared" si="15"/>
        <v>0</v>
      </c>
      <c r="AO75" s="48">
        <f t="shared" si="16"/>
        <v>0</v>
      </c>
      <c r="AP75" s="48">
        <f t="shared" si="17"/>
        <v>0</v>
      </c>
      <c r="AQ75" s="48">
        <f t="shared" si="18"/>
        <v>0</v>
      </c>
      <c r="AR75" s="48">
        <f t="shared" si="19"/>
        <v>0</v>
      </c>
      <c r="AS75" s="55"/>
      <c r="AT75" s="55"/>
      <c r="AU75" s="48">
        <f t="shared" si="20"/>
        <v>0</v>
      </c>
      <c r="AV75" s="48">
        <f t="shared" si="21"/>
        <v>0</v>
      </c>
      <c r="AW75" s="48">
        <f t="shared" si="22"/>
        <v>0</v>
      </c>
      <c r="AX75" s="48">
        <f>IFERROR(VLOOKUP(Y75,'Data Sheet'!$F$19:$I$28,_xlfn.IFS(AL75=90,2,AL75=95,3,AL75=99,4),0),0)</f>
        <v>0</v>
      </c>
      <c r="AY75" s="48">
        <f t="shared" si="23"/>
        <v>0</v>
      </c>
      <c r="AZ75" s="48">
        <f t="shared" si="24"/>
        <v>0</v>
      </c>
      <c r="BA75" s="48">
        <f t="shared" si="25"/>
        <v>0</v>
      </c>
      <c r="BB75" s="49">
        <f t="shared" si="26"/>
        <v>0</v>
      </c>
    </row>
    <row r="76" spans="25:54" x14ac:dyDescent="0.3">
      <c r="Y76" s="55"/>
      <c r="Z76" s="44" t="str">
        <f>IFERROR(VLOOKUP(Y76,'Data Sheet'!$D$4:$E$13,2,0),"-")</f>
        <v>-</v>
      </c>
      <c r="AA76" s="45" t="str">
        <f>IFERROR(VLOOKUP(Y76,'Data Sheet'!$D$4:$F$13,3,0),"-")</f>
        <v>-</v>
      </c>
      <c r="AB76" s="42" t="str">
        <f>IFERROR(VLOOKUP(Y76,'Data Sheet'!$D$4:$G$13,4,0),"-")</f>
        <v>-</v>
      </c>
      <c r="AC76" s="42" t="str">
        <f>IFERROR(VLOOKUP(Y76,'Data Sheet'!$D$4:$H$13,5,0),"-")</f>
        <v>-</v>
      </c>
      <c r="AD76" s="55"/>
      <c r="AE76" s="43" t="str">
        <f>IFERROR(VLOOKUP(AD76,'Data Sheet'!$L$17:$S$21,2,0),"-")</f>
        <v>-</v>
      </c>
      <c r="AF76" s="43" t="str">
        <f>IFERROR(VLOOKUP(AD76,'Data Sheet'!$L$17:$S$21,3,0),"-")</f>
        <v>-</v>
      </c>
      <c r="AG76" s="43" t="str">
        <f>IFERROR(VLOOKUP(AD76,'Data Sheet'!$L$17:$O$21,4,0),"-")</f>
        <v>-</v>
      </c>
      <c r="AH76" s="43" t="str">
        <f>IFERROR(VLOOKUP(AD76,'Data Sheet'!$L$17:$P$21,5,0),"-")</f>
        <v>-</v>
      </c>
      <c r="AI76" s="43" t="str">
        <f>IFERROR(VLOOKUP(AD76,'Data Sheet'!$L$17:$Q$21,6,0),"-")</f>
        <v>-</v>
      </c>
      <c r="AJ76" s="43" t="str">
        <f>IFERROR(VLOOKUP(AD76,'Data Sheet'!$L$17:$R$21,7,0),"-")</f>
        <v>-</v>
      </c>
      <c r="AK76" s="43" t="str">
        <f>IFERROR(VLOOKUP(AD76,'Data Sheet'!$L$17:$S$21,8,0),"-")</f>
        <v>-</v>
      </c>
      <c r="AL76" s="55"/>
      <c r="AM76" s="48" t="str" cm="1">
        <f t="array" ref="AM76">IFERROR(VLOOKUP(AD76,'Data Sheet'!$A$19:$D$23,_xlfn.IFS('The Final Run'!AL76=99,2,'The Final Run'!AL76=95,3,'The Final Run'!AL76=90,4),0),"Input Beercup Type")</f>
        <v>Input Beercup Type</v>
      </c>
      <c r="AN76" s="48">
        <f t="shared" si="15"/>
        <v>0</v>
      </c>
      <c r="AO76" s="48">
        <f t="shared" si="16"/>
        <v>0</v>
      </c>
      <c r="AP76" s="48">
        <f t="shared" si="17"/>
        <v>0</v>
      </c>
      <c r="AQ76" s="48">
        <f t="shared" si="18"/>
        <v>0</v>
      </c>
      <c r="AR76" s="48">
        <f t="shared" si="19"/>
        <v>0</v>
      </c>
      <c r="AS76" s="55"/>
      <c r="AT76" s="55"/>
      <c r="AU76" s="48">
        <f t="shared" si="20"/>
        <v>0</v>
      </c>
      <c r="AV76" s="48">
        <f t="shared" si="21"/>
        <v>0</v>
      </c>
      <c r="AW76" s="48">
        <f t="shared" si="22"/>
        <v>0</v>
      </c>
      <c r="AX76" s="48">
        <f>IFERROR(VLOOKUP(Y76,'Data Sheet'!$F$19:$I$28,_xlfn.IFS(AL76=90,2,AL76=95,3,AL76=99,4),0),0)</f>
        <v>0</v>
      </c>
      <c r="AY76" s="48">
        <f t="shared" si="23"/>
        <v>0</v>
      </c>
      <c r="AZ76" s="48">
        <f t="shared" si="24"/>
        <v>0</v>
      </c>
      <c r="BA76" s="48">
        <f t="shared" si="25"/>
        <v>0</v>
      </c>
      <c r="BB76" s="49">
        <f t="shared" si="26"/>
        <v>0</v>
      </c>
    </row>
    <row r="77" spans="25:54" x14ac:dyDescent="0.3">
      <c r="Y77" s="55"/>
      <c r="Z77" s="44" t="str">
        <f>IFERROR(VLOOKUP(Y77,'Data Sheet'!$D$4:$E$13,2,0),"-")</f>
        <v>-</v>
      </c>
      <c r="AA77" s="45" t="str">
        <f>IFERROR(VLOOKUP(Y77,'Data Sheet'!$D$4:$F$13,3,0),"-")</f>
        <v>-</v>
      </c>
      <c r="AB77" s="42" t="str">
        <f>IFERROR(VLOOKUP(Y77,'Data Sheet'!$D$4:$G$13,4,0),"-")</f>
        <v>-</v>
      </c>
      <c r="AC77" s="42" t="str">
        <f>IFERROR(VLOOKUP(Y77,'Data Sheet'!$D$4:$H$13,5,0),"-")</f>
        <v>-</v>
      </c>
      <c r="AD77" s="55"/>
      <c r="AE77" s="43" t="str">
        <f>IFERROR(VLOOKUP(AD77,'Data Sheet'!$L$17:$S$21,2,0),"-")</f>
        <v>-</v>
      </c>
      <c r="AF77" s="43" t="str">
        <f>IFERROR(VLOOKUP(AD77,'Data Sheet'!$L$17:$S$21,3,0),"-")</f>
        <v>-</v>
      </c>
      <c r="AG77" s="43" t="str">
        <f>IFERROR(VLOOKUP(AD77,'Data Sheet'!$L$17:$O$21,4,0),"-")</f>
        <v>-</v>
      </c>
      <c r="AH77" s="43" t="str">
        <f>IFERROR(VLOOKUP(AD77,'Data Sheet'!$L$17:$P$21,5,0),"-")</f>
        <v>-</v>
      </c>
      <c r="AI77" s="43" t="str">
        <f>IFERROR(VLOOKUP(AD77,'Data Sheet'!$L$17:$Q$21,6,0),"-")</f>
        <v>-</v>
      </c>
      <c r="AJ77" s="43" t="str">
        <f>IFERROR(VLOOKUP(AD77,'Data Sheet'!$L$17:$R$21,7,0),"-")</f>
        <v>-</v>
      </c>
      <c r="AK77" s="43" t="str">
        <f>IFERROR(VLOOKUP(AD77,'Data Sheet'!$L$17:$S$21,8,0),"-")</f>
        <v>-</v>
      </c>
      <c r="AL77" s="55"/>
      <c r="AM77" s="48" t="str" cm="1">
        <f t="array" ref="AM77">IFERROR(VLOOKUP(AD77,'Data Sheet'!$A$19:$D$23,_xlfn.IFS('The Final Run'!AL77=99,2,'The Final Run'!AL77=95,3,'The Final Run'!AL77=90,4),0),"Input Beercup Type")</f>
        <v>Input Beercup Type</v>
      </c>
      <c r="AN77" s="48">
        <f t="shared" si="15"/>
        <v>0</v>
      </c>
      <c r="AO77" s="48">
        <f t="shared" si="16"/>
        <v>0</v>
      </c>
      <c r="AP77" s="48">
        <f t="shared" si="17"/>
        <v>0</v>
      </c>
      <c r="AQ77" s="48">
        <f t="shared" si="18"/>
        <v>0</v>
      </c>
      <c r="AR77" s="48">
        <f t="shared" si="19"/>
        <v>0</v>
      </c>
      <c r="AS77" s="55"/>
      <c r="AT77" s="55"/>
      <c r="AU77" s="48">
        <f t="shared" si="20"/>
        <v>0</v>
      </c>
      <c r="AV77" s="48">
        <f t="shared" si="21"/>
        <v>0</v>
      </c>
      <c r="AW77" s="48">
        <f t="shared" si="22"/>
        <v>0</v>
      </c>
      <c r="AX77" s="48">
        <f>IFERROR(VLOOKUP(Y77,'Data Sheet'!$F$19:$I$28,_xlfn.IFS(AL77=90,2,AL77=95,3,AL77=99,4),0),0)</f>
        <v>0</v>
      </c>
      <c r="AY77" s="48">
        <f t="shared" si="23"/>
        <v>0</v>
      </c>
      <c r="AZ77" s="48">
        <f t="shared" si="24"/>
        <v>0</v>
      </c>
      <c r="BA77" s="48">
        <f t="shared" si="25"/>
        <v>0</v>
      </c>
      <c r="BB77" s="49">
        <f t="shared" si="26"/>
        <v>0</v>
      </c>
    </row>
    <row r="78" spans="25:54" x14ac:dyDescent="0.3">
      <c r="Y78" s="55"/>
      <c r="Z78" s="44" t="str">
        <f>IFERROR(VLOOKUP(Y78,'Data Sheet'!$D$4:$E$13,2,0),"-")</f>
        <v>-</v>
      </c>
      <c r="AA78" s="45" t="str">
        <f>IFERROR(VLOOKUP(Y78,'Data Sheet'!$D$4:$F$13,3,0),"-")</f>
        <v>-</v>
      </c>
      <c r="AB78" s="42" t="str">
        <f>IFERROR(VLOOKUP(Y78,'Data Sheet'!$D$4:$G$13,4,0),"-")</f>
        <v>-</v>
      </c>
      <c r="AC78" s="42" t="str">
        <f>IFERROR(VLOOKUP(Y78,'Data Sheet'!$D$4:$H$13,5,0),"-")</f>
        <v>-</v>
      </c>
      <c r="AD78" s="55"/>
      <c r="AE78" s="43" t="str">
        <f>IFERROR(VLOOKUP(AD78,'Data Sheet'!$L$17:$S$21,2,0),"-")</f>
        <v>-</v>
      </c>
      <c r="AF78" s="43" t="str">
        <f>IFERROR(VLOOKUP(AD78,'Data Sheet'!$L$17:$S$21,3,0),"-")</f>
        <v>-</v>
      </c>
      <c r="AG78" s="43" t="str">
        <f>IFERROR(VLOOKUP(AD78,'Data Sheet'!$L$17:$O$21,4,0),"-")</f>
        <v>-</v>
      </c>
      <c r="AH78" s="43" t="str">
        <f>IFERROR(VLOOKUP(AD78,'Data Sheet'!$L$17:$P$21,5,0),"-")</f>
        <v>-</v>
      </c>
      <c r="AI78" s="43" t="str">
        <f>IFERROR(VLOOKUP(AD78,'Data Sheet'!$L$17:$Q$21,6,0),"-")</f>
        <v>-</v>
      </c>
      <c r="AJ78" s="43" t="str">
        <f>IFERROR(VLOOKUP(AD78,'Data Sheet'!$L$17:$R$21,7,0),"-")</f>
        <v>-</v>
      </c>
      <c r="AK78" s="43" t="str">
        <f>IFERROR(VLOOKUP(AD78,'Data Sheet'!$L$17:$S$21,8,0),"-")</f>
        <v>-</v>
      </c>
      <c r="AL78" s="55"/>
      <c r="AM78" s="48" t="str" cm="1">
        <f t="array" ref="AM78">IFERROR(VLOOKUP(AD78,'Data Sheet'!$A$19:$D$23,_xlfn.IFS('The Final Run'!AL78=99,2,'The Final Run'!AL78=95,3,'The Final Run'!AL78=90,4),0),"Input Beercup Type")</f>
        <v>Input Beercup Type</v>
      </c>
      <c r="AN78" s="48">
        <f t="shared" si="15"/>
        <v>0</v>
      </c>
      <c r="AO78" s="48">
        <f t="shared" si="16"/>
        <v>0</v>
      </c>
      <c r="AP78" s="48">
        <f t="shared" si="17"/>
        <v>0</v>
      </c>
      <c r="AQ78" s="48">
        <f t="shared" si="18"/>
        <v>0</v>
      </c>
      <c r="AR78" s="48">
        <f t="shared" si="19"/>
        <v>0</v>
      </c>
      <c r="AS78" s="55"/>
      <c r="AT78" s="55"/>
      <c r="AU78" s="48">
        <f t="shared" si="20"/>
        <v>0</v>
      </c>
      <c r="AV78" s="48">
        <f t="shared" si="21"/>
        <v>0</v>
      </c>
      <c r="AW78" s="48">
        <f t="shared" si="22"/>
        <v>0</v>
      </c>
      <c r="AX78" s="48">
        <f>IFERROR(VLOOKUP(Y78,'Data Sheet'!$F$19:$I$28,_xlfn.IFS(AL78=90,2,AL78=95,3,AL78=99,4),0),0)</f>
        <v>0</v>
      </c>
      <c r="AY78" s="48">
        <f t="shared" si="23"/>
        <v>0</v>
      </c>
      <c r="AZ78" s="48">
        <f t="shared" si="24"/>
        <v>0</v>
      </c>
      <c r="BA78" s="48">
        <f t="shared" si="25"/>
        <v>0</v>
      </c>
      <c r="BB78" s="49">
        <f t="shared" si="26"/>
        <v>0</v>
      </c>
    </row>
    <row r="79" spans="25:54" x14ac:dyDescent="0.3">
      <c r="Y79" s="55"/>
      <c r="Z79" s="44" t="str">
        <f>IFERROR(VLOOKUP(Y79,'Data Sheet'!$D$4:$E$13,2,0),"-")</f>
        <v>-</v>
      </c>
      <c r="AA79" s="45" t="str">
        <f>IFERROR(VLOOKUP(Y79,'Data Sheet'!$D$4:$F$13,3,0),"-")</f>
        <v>-</v>
      </c>
      <c r="AB79" s="42" t="str">
        <f>IFERROR(VLOOKUP(Y79,'Data Sheet'!$D$4:$G$13,4,0),"-")</f>
        <v>-</v>
      </c>
      <c r="AC79" s="42" t="str">
        <f>IFERROR(VLOOKUP(Y79,'Data Sheet'!$D$4:$H$13,5,0),"-")</f>
        <v>-</v>
      </c>
      <c r="AD79" s="55"/>
      <c r="AE79" s="43" t="str">
        <f>IFERROR(VLOOKUP(AD79,'Data Sheet'!$L$17:$S$21,2,0),"-")</f>
        <v>-</v>
      </c>
      <c r="AF79" s="43" t="str">
        <f>IFERROR(VLOOKUP(AD79,'Data Sheet'!$L$17:$S$21,3,0),"-")</f>
        <v>-</v>
      </c>
      <c r="AG79" s="43" t="str">
        <f>IFERROR(VLOOKUP(AD79,'Data Sheet'!$L$17:$O$21,4,0),"-")</f>
        <v>-</v>
      </c>
      <c r="AH79" s="43" t="str">
        <f>IFERROR(VLOOKUP(AD79,'Data Sheet'!$L$17:$P$21,5,0),"-")</f>
        <v>-</v>
      </c>
      <c r="AI79" s="43" t="str">
        <f>IFERROR(VLOOKUP(AD79,'Data Sheet'!$L$17:$Q$21,6,0),"-")</f>
        <v>-</v>
      </c>
      <c r="AJ79" s="43" t="str">
        <f>IFERROR(VLOOKUP(AD79,'Data Sheet'!$L$17:$R$21,7,0),"-")</f>
        <v>-</v>
      </c>
      <c r="AK79" s="43" t="str">
        <f>IFERROR(VLOOKUP(AD79,'Data Sheet'!$L$17:$S$21,8,0),"-")</f>
        <v>-</v>
      </c>
      <c r="AL79" s="55"/>
      <c r="AM79" s="48" t="str" cm="1">
        <f t="array" ref="AM79">IFERROR(VLOOKUP(AD79,'Data Sheet'!$A$19:$D$23,_xlfn.IFS('The Final Run'!AL79=99,2,'The Final Run'!AL79=95,3,'The Final Run'!AL79=90,4),0),"Input Beercup Type")</f>
        <v>Input Beercup Type</v>
      </c>
      <c r="AN79" s="48">
        <f t="shared" si="15"/>
        <v>0</v>
      </c>
      <c r="AO79" s="48">
        <f t="shared" si="16"/>
        <v>0</v>
      </c>
      <c r="AP79" s="48">
        <f t="shared" si="17"/>
        <v>0</v>
      </c>
      <c r="AQ79" s="48">
        <f t="shared" si="18"/>
        <v>0</v>
      </c>
      <c r="AR79" s="48">
        <f t="shared" si="19"/>
        <v>0</v>
      </c>
      <c r="AS79" s="55"/>
      <c r="AT79" s="55"/>
      <c r="AU79" s="48">
        <f t="shared" si="20"/>
        <v>0</v>
      </c>
      <c r="AV79" s="48">
        <f t="shared" si="21"/>
        <v>0</v>
      </c>
      <c r="AW79" s="48">
        <f t="shared" si="22"/>
        <v>0</v>
      </c>
      <c r="AX79" s="48">
        <f>IFERROR(VLOOKUP(Y79,'Data Sheet'!$F$19:$I$28,_xlfn.IFS(AL79=90,2,AL79=95,3,AL79=99,4),0),0)</f>
        <v>0</v>
      </c>
      <c r="AY79" s="48">
        <f t="shared" si="23"/>
        <v>0</v>
      </c>
      <c r="AZ79" s="48">
        <f t="shared" si="24"/>
        <v>0</v>
      </c>
      <c r="BA79" s="48">
        <f t="shared" si="25"/>
        <v>0</v>
      </c>
      <c r="BB79" s="49">
        <f t="shared" si="26"/>
        <v>0</v>
      </c>
    </row>
    <row r="80" spans="25:54" x14ac:dyDescent="0.3">
      <c r="Y80" s="55"/>
      <c r="Z80" s="44" t="str">
        <f>IFERROR(VLOOKUP(Y80,'Data Sheet'!$D$4:$E$13,2,0),"-")</f>
        <v>-</v>
      </c>
      <c r="AA80" s="45" t="str">
        <f>IFERROR(VLOOKUP(Y80,'Data Sheet'!$D$4:$F$13,3,0),"-")</f>
        <v>-</v>
      </c>
      <c r="AB80" s="42" t="str">
        <f>IFERROR(VLOOKUP(Y80,'Data Sheet'!$D$4:$G$13,4,0),"-")</f>
        <v>-</v>
      </c>
      <c r="AC80" s="42" t="str">
        <f>IFERROR(VLOOKUP(Y80,'Data Sheet'!$D$4:$H$13,5,0),"-")</f>
        <v>-</v>
      </c>
      <c r="AD80" s="55"/>
      <c r="AE80" s="43" t="str">
        <f>IFERROR(VLOOKUP(AD80,'Data Sheet'!$L$17:$S$21,2,0),"-")</f>
        <v>-</v>
      </c>
      <c r="AF80" s="43" t="str">
        <f>IFERROR(VLOOKUP(AD80,'Data Sheet'!$L$17:$S$21,3,0),"-")</f>
        <v>-</v>
      </c>
      <c r="AG80" s="43" t="str">
        <f>IFERROR(VLOOKUP(AD80,'Data Sheet'!$L$17:$O$21,4,0),"-")</f>
        <v>-</v>
      </c>
      <c r="AH80" s="43" t="str">
        <f>IFERROR(VLOOKUP(AD80,'Data Sheet'!$L$17:$P$21,5,0),"-")</f>
        <v>-</v>
      </c>
      <c r="AI80" s="43" t="str">
        <f>IFERROR(VLOOKUP(AD80,'Data Sheet'!$L$17:$Q$21,6,0),"-")</f>
        <v>-</v>
      </c>
      <c r="AJ80" s="43" t="str">
        <f>IFERROR(VLOOKUP(AD80,'Data Sheet'!$L$17:$R$21,7,0),"-")</f>
        <v>-</v>
      </c>
      <c r="AK80" s="43" t="str">
        <f>IFERROR(VLOOKUP(AD80,'Data Sheet'!$L$17:$S$21,8,0),"-")</f>
        <v>-</v>
      </c>
      <c r="AL80" s="55"/>
      <c r="AM80" s="48" t="str" cm="1">
        <f t="array" ref="AM80">IFERROR(VLOOKUP(AD80,'Data Sheet'!$A$19:$D$23,_xlfn.IFS('The Final Run'!AL80=99,2,'The Final Run'!AL80=95,3,'The Final Run'!AL80=90,4),0),"Input Beercup Type")</f>
        <v>Input Beercup Type</v>
      </c>
      <c r="AN80" s="48">
        <f t="shared" si="15"/>
        <v>0</v>
      </c>
      <c r="AO80" s="48">
        <f t="shared" si="16"/>
        <v>0</v>
      </c>
      <c r="AP80" s="48">
        <f t="shared" si="17"/>
        <v>0</v>
      </c>
      <c r="AQ80" s="48">
        <f t="shared" si="18"/>
        <v>0</v>
      </c>
      <c r="AR80" s="48">
        <f t="shared" si="19"/>
        <v>0</v>
      </c>
      <c r="AS80" s="55"/>
      <c r="AT80" s="55"/>
      <c r="AU80" s="48">
        <f t="shared" si="20"/>
        <v>0</v>
      </c>
      <c r="AV80" s="48">
        <f t="shared" si="21"/>
        <v>0</v>
      </c>
      <c r="AW80" s="48">
        <f t="shared" si="22"/>
        <v>0</v>
      </c>
      <c r="AX80" s="48">
        <f>IFERROR(VLOOKUP(Y80,'Data Sheet'!$F$19:$I$28,_xlfn.IFS(AL80=90,2,AL80=95,3,AL80=99,4),0),0)</f>
        <v>0</v>
      </c>
      <c r="AY80" s="48">
        <f t="shared" si="23"/>
        <v>0</v>
      </c>
      <c r="AZ80" s="48">
        <f t="shared" si="24"/>
        <v>0</v>
      </c>
      <c r="BA80" s="48">
        <f t="shared" si="25"/>
        <v>0</v>
      </c>
      <c r="BB80" s="49">
        <f t="shared" si="26"/>
        <v>0</v>
      </c>
    </row>
    <row r="81" spans="25:54" x14ac:dyDescent="0.3">
      <c r="Y81" s="55"/>
      <c r="Z81" s="44" t="str">
        <f>IFERROR(VLOOKUP(Y81,'Data Sheet'!$D$4:$E$13,2,0),"-")</f>
        <v>-</v>
      </c>
      <c r="AA81" s="45" t="str">
        <f>IFERROR(VLOOKUP(Y81,'Data Sheet'!$D$4:$F$13,3,0),"-")</f>
        <v>-</v>
      </c>
      <c r="AB81" s="42" t="str">
        <f>IFERROR(VLOOKUP(Y81,'Data Sheet'!$D$4:$G$13,4,0),"-")</f>
        <v>-</v>
      </c>
      <c r="AC81" s="42" t="str">
        <f>IFERROR(VLOOKUP(Y81,'Data Sheet'!$D$4:$H$13,5,0),"-")</f>
        <v>-</v>
      </c>
      <c r="AD81" s="55"/>
      <c r="AE81" s="43" t="str">
        <f>IFERROR(VLOOKUP(AD81,'Data Sheet'!$L$17:$S$21,2,0),"-")</f>
        <v>-</v>
      </c>
      <c r="AF81" s="43" t="str">
        <f>IFERROR(VLOOKUP(AD81,'Data Sheet'!$L$17:$S$21,3,0),"-")</f>
        <v>-</v>
      </c>
      <c r="AG81" s="43" t="str">
        <f>IFERROR(VLOOKUP(AD81,'Data Sheet'!$L$17:$O$21,4,0),"-")</f>
        <v>-</v>
      </c>
      <c r="AH81" s="43" t="str">
        <f>IFERROR(VLOOKUP(AD81,'Data Sheet'!$L$17:$P$21,5,0),"-")</f>
        <v>-</v>
      </c>
      <c r="AI81" s="43" t="str">
        <f>IFERROR(VLOOKUP(AD81,'Data Sheet'!$L$17:$Q$21,6,0),"-")</f>
        <v>-</v>
      </c>
      <c r="AJ81" s="43" t="str">
        <f>IFERROR(VLOOKUP(AD81,'Data Sheet'!$L$17:$R$21,7,0),"-")</f>
        <v>-</v>
      </c>
      <c r="AK81" s="43" t="str">
        <f>IFERROR(VLOOKUP(AD81,'Data Sheet'!$L$17:$S$21,8,0),"-")</f>
        <v>-</v>
      </c>
      <c r="AL81" s="55"/>
      <c r="AM81" s="48" t="str" cm="1">
        <f t="array" ref="AM81">IFERROR(VLOOKUP(AD81,'Data Sheet'!$A$19:$D$23,_xlfn.IFS('The Final Run'!AL81=99,2,'The Final Run'!AL81=95,3,'The Final Run'!AL81=90,4),0),"Input Beercup Type")</f>
        <v>Input Beercup Type</v>
      </c>
      <c r="AN81" s="48">
        <f t="shared" si="15"/>
        <v>0</v>
      </c>
      <c r="AO81" s="48">
        <f t="shared" si="16"/>
        <v>0</v>
      </c>
      <c r="AP81" s="48">
        <f t="shared" si="17"/>
        <v>0</v>
      </c>
      <c r="AQ81" s="48">
        <f t="shared" si="18"/>
        <v>0</v>
      </c>
      <c r="AR81" s="48">
        <f t="shared" si="19"/>
        <v>0</v>
      </c>
      <c r="AS81" s="55"/>
      <c r="AT81" s="55"/>
      <c r="AU81" s="48">
        <f t="shared" si="20"/>
        <v>0</v>
      </c>
      <c r="AV81" s="48">
        <f t="shared" si="21"/>
        <v>0</v>
      </c>
      <c r="AW81" s="48">
        <f t="shared" si="22"/>
        <v>0</v>
      </c>
      <c r="AX81" s="48">
        <f>IFERROR(VLOOKUP(Y81,'Data Sheet'!$F$19:$I$28,_xlfn.IFS(AL81=90,2,AL81=95,3,AL81=99,4),0),0)</f>
        <v>0</v>
      </c>
      <c r="AY81" s="48">
        <f t="shared" si="23"/>
        <v>0</v>
      </c>
      <c r="AZ81" s="48">
        <f t="shared" si="24"/>
        <v>0</v>
      </c>
      <c r="BA81" s="48">
        <f t="shared" si="25"/>
        <v>0</v>
      </c>
      <c r="BB81" s="49">
        <f t="shared" si="26"/>
        <v>0</v>
      </c>
    </row>
    <row r="82" spans="25:54" x14ac:dyDescent="0.3">
      <c r="Y82" s="55"/>
      <c r="Z82" s="44" t="str">
        <f>IFERROR(VLOOKUP(Y82,'Data Sheet'!$D$4:$E$13,2,0),"-")</f>
        <v>-</v>
      </c>
      <c r="AA82" s="45" t="str">
        <f>IFERROR(VLOOKUP(Y82,'Data Sheet'!$D$4:$F$13,3,0),"-")</f>
        <v>-</v>
      </c>
      <c r="AB82" s="42" t="str">
        <f>IFERROR(VLOOKUP(Y82,'Data Sheet'!$D$4:$G$13,4,0),"-")</f>
        <v>-</v>
      </c>
      <c r="AC82" s="42" t="str">
        <f>IFERROR(VLOOKUP(Y82,'Data Sheet'!$D$4:$H$13,5,0),"-")</f>
        <v>-</v>
      </c>
      <c r="AD82" s="55"/>
      <c r="AE82" s="43" t="str">
        <f>IFERROR(VLOOKUP(AD82,'Data Sheet'!$L$17:$S$21,2,0),"-")</f>
        <v>-</v>
      </c>
      <c r="AF82" s="43" t="str">
        <f>IFERROR(VLOOKUP(AD82,'Data Sheet'!$L$17:$S$21,3,0),"-")</f>
        <v>-</v>
      </c>
      <c r="AG82" s="43" t="str">
        <f>IFERROR(VLOOKUP(AD82,'Data Sheet'!$L$17:$O$21,4,0),"-")</f>
        <v>-</v>
      </c>
      <c r="AH82" s="43" t="str">
        <f>IFERROR(VLOOKUP(AD82,'Data Sheet'!$L$17:$P$21,5,0),"-")</f>
        <v>-</v>
      </c>
      <c r="AI82" s="43" t="str">
        <f>IFERROR(VLOOKUP(AD82,'Data Sheet'!$L$17:$Q$21,6,0),"-")</f>
        <v>-</v>
      </c>
      <c r="AJ82" s="43" t="str">
        <f>IFERROR(VLOOKUP(AD82,'Data Sheet'!$L$17:$R$21,7,0),"-")</f>
        <v>-</v>
      </c>
      <c r="AK82" s="43" t="str">
        <f>IFERROR(VLOOKUP(AD82,'Data Sheet'!$L$17:$S$21,8,0),"-")</f>
        <v>-</v>
      </c>
      <c r="AL82" s="55"/>
      <c r="AM82" s="48" t="str" cm="1">
        <f t="array" ref="AM82">IFERROR(VLOOKUP(AD82,'Data Sheet'!$A$19:$D$23,_xlfn.IFS('The Final Run'!AL82=99,2,'The Final Run'!AL82=95,3,'The Final Run'!AL82=90,4),0),"Input Beercup Type")</f>
        <v>Input Beercup Type</v>
      </c>
      <c r="AN82" s="48">
        <f t="shared" si="15"/>
        <v>0</v>
      </c>
      <c r="AO82" s="48">
        <f t="shared" si="16"/>
        <v>0</v>
      </c>
      <c r="AP82" s="48">
        <f t="shared" si="17"/>
        <v>0</v>
      </c>
      <c r="AQ82" s="48">
        <f t="shared" si="18"/>
        <v>0</v>
      </c>
      <c r="AR82" s="48">
        <f t="shared" si="19"/>
        <v>0</v>
      </c>
      <c r="AS82" s="55"/>
      <c r="AT82" s="55"/>
      <c r="AU82" s="48">
        <f t="shared" si="20"/>
        <v>0</v>
      </c>
      <c r="AV82" s="48">
        <f t="shared" si="21"/>
        <v>0</v>
      </c>
      <c r="AW82" s="48">
        <f t="shared" si="22"/>
        <v>0</v>
      </c>
      <c r="AX82" s="48">
        <f>IFERROR(VLOOKUP(Y82,'Data Sheet'!$F$19:$I$28,_xlfn.IFS(AL82=90,2,AL82=95,3,AL82=99,4),0),0)</f>
        <v>0</v>
      </c>
      <c r="AY82" s="48">
        <f t="shared" si="23"/>
        <v>0</v>
      </c>
      <c r="AZ82" s="48">
        <f t="shared" si="24"/>
        <v>0</v>
      </c>
      <c r="BA82" s="48">
        <f t="shared" si="25"/>
        <v>0</v>
      </c>
      <c r="BB82" s="49">
        <f t="shared" si="26"/>
        <v>0</v>
      </c>
    </row>
    <row r="83" spans="25:54" x14ac:dyDescent="0.3">
      <c r="Y83" s="55"/>
      <c r="Z83" s="44" t="str">
        <f>IFERROR(VLOOKUP(Y83,'Data Sheet'!$D$4:$E$13,2,0),"-")</f>
        <v>-</v>
      </c>
      <c r="AA83" s="45" t="str">
        <f>IFERROR(VLOOKUP(Y83,'Data Sheet'!$D$4:$F$13,3,0),"-")</f>
        <v>-</v>
      </c>
      <c r="AB83" s="42" t="str">
        <f>IFERROR(VLOOKUP(Y83,'Data Sheet'!$D$4:$G$13,4,0),"-")</f>
        <v>-</v>
      </c>
      <c r="AC83" s="42" t="str">
        <f>IFERROR(VLOOKUP(Y83,'Data Sheet'!$D$4:$H$13,5,0),"-")</f>
        <v>-</v>
      </c>
      <c r="AD83" s="55"/>
      <c r="AE83" s="43" t="str">
        <f>IFERROR(VLOOKUP(AD83,'Data Sheet'!$L$17:$S$21,2,0),"-")</f>
        <v>-</v>
      </c>
      <c r="AF83" s="43" t="str">
        <f>IFERROR(VLOOKUP(AD83,'Data Sheet'!$L$17:$S$21,3,0),"-")</f>
        <v>-</v>
      </c>
      <c r="AG83" s="43" t="str">
        <f>IFERROR(VLOOKUP(AD83,'Data Sheet'!$L$17:$O$21,4,0),"-")</f>
        <v>-</v>
      </c>
      <c r="AH83" s="43" t="str">
        <f>IFERROR(VLOOKUP(AD83,'Data Sheet'!$L$17:$P$21,5,0),"-")</f>
        <v>-</v>
      </c>
      <c r="AI83" s="43" t="str">
        <f>IFERROR(VLOOKUP(AD83,'Data Sheet'!$L$17:$Q$21,6,0),"-")</f>
        <v>-</v>
      </c>
      <c r="AJ83" s="43" t="str">
        <f>IFERROR(VLOOKUP(AD83,'Data Sheet'!$L$17:$R$21,7,0),"-")</f>
        <v>-</v>
      </c>
      <c r="AK83" s="43" t="str">
        <f>IFERROR(VLOOKUP(AD83,'Data Sheet'!$L$17:$S$21,8,0),"-")</f>
        <v>-</v>
      </c>
      <c r="AL83" s="55"/>
      <c r="AM83" s="48" t="str" cm="1">
        <f t="array" ref="AM83">IFERROR(VLOOKUP(AD83,'Data Sheet'!$A$19:$D$23,_xlfn.IFS('The Final Run'!AL83=99,2,'The Final Run'!AL83=95,3,'The Final Run'!AL83=90,4),0),"Input Beercup Type")</f>
        <v>Input Beercup Type</v>
      </c>
      <c r="AN83" s="48">
        <f t="shared" si="15"/>
        <v>0</v>
      </c>
      <c r="AO83" s="48">
        <f t="shared" si="16"/>
        <v>0</v>
      </c>
      <c r="AP83" s="48">
        <f t="shared" si="17"/>
        <v>0</v>
      </c>
      <c r="AQ83" s="48">
        <f t="shared" si="18"/>
        <v>0</v>
      </c>
      <c r="AR83" s="48">
        <f t="shared" si="19"/>
        <v>0</v>
      </c>
      <c r="AS83" s="55"/>
      <c r="AT83" s="55"/>
      <c r="AU83" s="48">
        <f t="shared" si="20"/>
        <v>0</v>
      </c>
      <c r="AV83" s="48">
        <f t="shared" si="21"/>
        <v>0</v>
      </c>
      <c r="AW83" s="48">
        <f t="shared" si="22"/>
        <v>0</v>
      </c>
      <c r="AX83" s="48">
        <f>IFERROR(VLOOKUP(Y83,'Data Sheet'!$F$19:$I$28,_xlfn.IFS(AL83=90,2,AL83=95,3,AL83=99,4),0),0)</f>
        <v>0</v>
      </c>
      <c r="AY83" s="48">
        <f t="shared" si="23"/>
        <v>0</v>
      </c>
      <c r="AZ83" s="48">
        <f t="shared" si="24"/>
        <v>0</v>
      </c>
      <c r="BA83" s="48">
        <f t="shared" si="25"/>
        <v>0</v>
      </c>
      <c r="BB83" s="49">
        <f t="shared" si="26"/>
        <v>0</v>
      </c>
    </row>
    <row r="84" spans="25:54" x14ac:dyDescent="0.3">
      <c r="Y84" s="55"/>
      <c r="Z84" s="44" t="str">
        <f>IFERROR(VLOOKUP(Y84,'Data Sheet'!$D$4:$E$13,2,0),"-")</f>
        <v>-</v>
      </c>
      <c r="AA84" s="45" t="str">
        <f>IFERROR(VLOOKUP(Y84,'Data Sheet'!$D$4:$F$13,3,0),"-")</f>
        <v>-</v>
      </c>
      <c r="AB84" s="42" t="str">
        <f>IFERROR(VLOOKUP(Y84,'Data Sheet'!$D$4:$G$13,4,0),"-")</f>
        <v>-</v>
      </c>
      <c r="AC84" s="42" t="str">
        <f>IFERROR(VLOOKUP(Y84,'Data Sheet'!$D$4:$H$13,5,0),"-")</f>
        <v>-</v>
      </c>
      <c r="AD84" s="55"/>
      <c r="AE84" s="43" t="str">
        <f>IFERROR(VLOOKUP(AD84,'Data Sheet'!$L$17:$S$21,2,0),"-")</f>
        <v>-</v>
      </c>
      <c r="AF84" s="43" t="str">
        <f>IFERROR(VLOOKUP(AD84,'Data Sheet'!$L$17:$S$21,3,0),"-")</f>
        <v>-</v>
      </c>
      <c r="AG84" s="43" t="str">
        <f>IFERROR(VLOOKUP(AD84,'Data Sheet'!$L$17:$O$21,4,0),"-")</f>
        <v>-</v>
      </c>
      <c r="AH84" s="43" t="str">
        <f>IFERROR(VLOOKUP(AD84,'Data Sheet'!$L$17:$P$21,5,0),"-")</f>
        <v>-</v>
      </c>
      <c r="AI84" s="43" t="str">
        <f>IFERROR(VLOOKUP(AD84,'Data Sheet'!$L$17:$Q$21,6,0),"-")</f>
        <v>-</v>
      </c>
      <c r="AJ84" s="43" t="str">
        <f>IFERROR(VLOOKUP(AD84,'Data Sheet'!$L$17:$R$21,7,0),"-")</f>
        <v>-</v>
      </c>
      <c r="AK84" s="43" t="str">
        <f>IFERROR(VLOOKUP(AD84,'Data Sheet'!$L$17:$S$21,8,0),"-")</f>
        <v>-</v>
      </c>
      <c r="AL84" s="55"/>
      <c r="AM84" s="48" t="str" cm="1">
        <f t="array" ref="AM84">IFERROR(VLOOKUP(AD84,'Data Sheet'!$A$19:$D$23,_xlfn.IFS('The Final Run'!AL84=99,2,'The Final Run'!AL84=95,3,'The Final Run'!AL84=90,4),0),"Input Beercup Type")</f>
        <v>Input Beercup Type</v>
      </c>
      <c r="AN84" s="48">
        <f t="shared" si="15"/>
        <v>0</v>
      </c>
      <c r="AO84" s="48">
        <f t="shared" si="16"/>
        <v>0</v>
      </c>
      <c r="AP84" s="48">
        <f t="shared" si="17"/>
        <v>0</v>
      </c>
      <c r="AQ84" s="48">
        <f t="shared" si="18"/>
        <v>0</v>
      </c>
      <c r="AR84" s="48">
        <f t="shared" si="19"/>
        <v>0</v>
      </c>
      <c r="AS84" s="55"/>
      <c r="AT84" s="55"/>
      <c r="AU84" s="48">
        <f t="shared" si="20"/>
        <v>0</v>
      </c>
      <c r="AV84" s="48">
        <f t="shared" si="21"/>
        <v>0</v>
      </c>
      <c r="AW84" s="48">
        <f t="shared" si="22"/>
        <v>0</v>
      </c>
      <c r="AX84" s="48">
        <f>IFERROR(VLOOKUP(Y84,'Data Sheet'!$F$19:$I$28,_xlfn.IFS(AL84=90,2,AL84=95,3,AL84=99,4),0),0)</f>
        <v>0</v>
      </c>
      <c r="AY84" s="48">
        <f t="shared" si="23"/>
        <v>0</v>
      </c>
      <c r="AZ84" s="48">
        <f t="shared" si="24"/>
        <v>0</v>
      </c>
      <c r="BA84" s="48">
        <f t="shared" si="25"/>
        <v>0</v>
      </c>
      <c r="BB84" s="49">
        <f t="shared" si="26"/>
        <v>0</v>
      </c>
    </row>
    <row r="85" spans="25:54" x14ac:dyDescent="0.3">
      <c r="Y85" s="55"/>
      <c r="Z85" s="44" t="str">
        <f>IFERROR(VLOOKUP(Y85,'Data Sheet'!$D$4:$E$13,2,0),"-")</f>
        <v>-</v>
      </c>
      <c r="AA85" s="45" t="str">
        <f>IFERROR(VLOOKUP(Y85,'Data Sheet'!$D$4:$F$13,3,0),"-")</f>
        <v>-</v>
      </c>
      <c r="AB85" s="42" t="str">
        <f>IFERROR(VLOOKUP(Y85,'Data Sheet'!$D$4:$G$13,4,0),"-")</f>
        <v>-</v>
      </c>
      <c r="AC85" s="42" t="str">
        <f>IFERROR(VLOOKUP(Y85,'Data Sheet'!$D$4:$H$13,5,0),"-")</f>
        <v>-</v>
      </c>
      <c r="AD85" s="55"/>
      <c r="AE85" s="43" t="str">
        <f>IFERROR(VLOOKUP(AD85,'Data Sheet'!$L$17:$S$21,2,0),"-")</f>
        <v>-</v>
      </c>
      <c r="AF85" s="43" t="str">
        <f>IFERROR(VLOOKUP(AD85,'Data Sheet'!$L$17:$S$21,3,0),"-")</f>
        <v>-</v>
      </c>
      <c r="AG85" s="43" t="str">
        <f>IFERROR(VLOOKUP(AD85,'Data Sheet'!$L$17:$O$21,4,0),"-")</f>
        <v>-</v>
      </c>
      <c r="AH85" s="43" t="str">
        <f>IFERROR(VLOOKUP(AD85,'Data Sheet'!$L$17:$P$21,5,0),"-")</f>
        <v>-</v>
      </c>
      <c r="AI85" s="43" t="str">
        <f>IFERROR(VLOOKUP(AD85,'Data Sheet'!$L$17:$Q$21,6,0),"-")</f>
        <v>-</v>
      </c>
      <c r="AJ85" s="43" t="str">
        <f>IFERROR(VLOOKUP(AD85,'Data Sheet'!$L$17:$R$21,7,0),"-")</f>
        <v>-</v>
      </c>
      <c r="AK85" s="43" t="str">
        <f>IFERROR(VLOOKUP(AD85,'Data Sheet'!$L$17:$S$21,8,0),"-")</f>
        <v>-</v>
      </c>
      <c r="AL85" s="55"/>
      <c r="AM85" s="48" t="str" cm="1">
        <f t="array" ref="AM85">IFERROR(VLOOKUP(AD85,'Data Sheet'!$A$19:$D$23,_xlfn.IFS('The Final Run'!AL85=99,2,'The Final Run'!AL85=95,3,'The Final Run'!AL85=90,4),0),"Input Beercup Type")</f>
        <v>Input Beercup Type</v>
      </c>
      <c r="AN85" s="48">
        <f t="shared" si="15"/>
        <v>0</v>
      </c>
      <c r="AO85" s="48">
        <f t="shared" si="16"/>
        <v>0</v>
      </c>
      <c r="AP85" s="48">
        <f t="shared" si="17"/>
        <v>0</v>
      </c>
      <c r="AQ85" s="48">
        <f t="shared" si="18"/>
        <v>0</v>
      </c>
      <c r="AR85" s="48">
        <f t="shared" si="19"/>
        <v>0</v>
      </c>
      <c r="AS85" s="55"/>
      <c r="AT85" s="55"/>
      <c r="AU85" s="48">
        <f t="shared" si="20"/>
        <v>0</v>
      </c>
      <c r="AV85" s="48">
        <f t="shared" si="21"/>
        <v>0</v>
      </c>
      <c r="AW85" s="48">
        <f t="shared" si="22"/>
        <v>0</v>
      </c>
      <c r="AX85" s="48">
        <f>IFERROR(VLOOKUP(Y85,'Data Sheet'!$F$19:$I$28,_xlfn.IFS(AL85=90,2,AL85=95,3,AL85=99,4),0),0)</f>
        <v>0</v>
      </c>
      <c r="AY85" s="48">
        <f t="shared" si="23"/>
        <v>0</v>
      </c>
      <c r="AZ85" s="48">
        <f t="shared" si="24"/>
        <v>0</v>
      </c>
      <c r="BA85" s="48">
        <f t="shared" si="25"/>
        <v>0</v>
      </c>
      <c r="BB85" s="49">
        <f t="shared" si="26"/>
        <v>0</v>
      </c>
    </row>
    <row r="86" spans="25:54" x14ac:dyDescent="0.3">
      <c r="Y86" s="55"/>
      <c r="Z86" s="44" t="str">
        <f>IFERROR(VLOOKUP(Y86,'Data Sheet'!$D$4:$E$13,2,0),"-")</f>
        <v>-</v>
      </c>
      <c r="AA86" s="45" t="str">
        <f>IFERROR(VLOOKUP(Y86,'Data Sheet'!$D$4:$F$13,3,0),"-")</f>
        <v>-</v>
      </c>
      <c r="AB86" s="42" t="str">
        <f>IFERROR(VLOOKUP(Y86,'Data Sheet'!$D$4:$G$13,4,0),"-")</f>
        <v>-</v>
      </c>
      <c r="AC86" s="42" t="str">
        <f>IFERROR(VLOOKUP(Y86,'Data Sheet'!$D$4:$H$13,5,0),"-")</f>
        <v>-</v>
      </c>
      <c r="AD86" s="55"/>
      <c r="AE86" s="43" t="str">
        <f>IFERROR(VLOOKUP(AD86,'Data Sheet'!$L$17:$S$21,2,0),"-")</f>
        <v>-</v>
      </c>
      <c r="AF86" s="43" t="str">
        <f>IFERROR(VLOOKUP(AD86,'Data Sheet'!$L$17:$S$21,3,0),"-")</f>
        <v>-</v>
      </c>
      <c r="AG86" s="43" t="str">
        <f>IFERROR(VLOOKUP(AD86,'Data Sheet'!$L$17:$O$21,4,0),"-")</f>
        <v>-</v>
      </c>
      <c r="AH86" s="43" t="str">
        <f>IFERROR(VLOOKUP(AD86,'Data Sheet'!$L$17:$P$21,5,0),"-")</f>
        <v>-</v>
      </c>
      <c r="AI86" s="43" t="str">
        <f>IFERROR(VLOOKUP(AD86,'Data Sheet'!$L$17:$Q$21,6,0),"-")</f>
        <v>-</v>
      </c>
      <c r="AJ86" s="43" t="str">
        <f>IFERROR(VLOOKUP(AD86,'Data Sheet'!$L$17:$R$21,7,0),"-")</f>
        <v>-</v>
      </c>
      <c r="AK86" s="43" t="str">
        <f>IFERROR(VLOOKUP(AD86,'Data Sheet'!$L$17:$S$21,8,0),"-")</f>
        <v>-</v>
      </c>
      <c r="AL86" s="55"/>
      <c r="AM86" s="48" t="str" cm="1">
        <f t="array" ref="AM86">IFERROR(VLOOKUP(AD86,'Data Sheet'!$A$19:$D$23,_xlfn.IFS('The Final Run'!AL86=99,2,'The Final Run'!AL86=95,3,'The Final Run'!AL86=90,4),0),"Input Beercup Type")</f>
        <v>Input Beercup Type</v>
      </c>
      <c r="AN86" s="48">
        <f t="shared" si="15"/>
        <v>0</v>
      </c>
      <c r="AO86" s="48">
        <f t="shared" si="16"/>
        <v>0</v>
      </c>
      <c r="AP86" s="48">
        <f t="shared" si="17"/>
        <v>0</v>
      </c>
      <c r="AQ86" s="48">
        <f t="shared" si="18"/>
        <v>0</v>
      </c>
      <c r="AR86" s="48">
        <f t="shared" si="19"/>
        <v>0</v>
      </c>
      <c r="AS86" s="55"/>
      <c r="AT86" s="55"/>
      <c r="AU86" s="48">
        <f t="shared" si="20"/>
        <v>0</v>
      </c>
      <c r="AV86" s="48">
        <f t="shared" si="21"/>
        <v>0</v>
      </c>
      <c r="AW86" s="48">
        <f t="shared" si="22"/>
        <v>0</v>
      </c>
      <c r="AX86" s="48">
        <f>IFERROR(VLOOKUP(Y86,'Data Sheet'!$F$19:$I$28,_xlfn.IFS(AL86=90,2,AL86=95,3,AL86=99,4),0),0)</f>
        <v>0</v>
      </c>
      <c r="AY86" s="48">
        <f t="shared" si="23"/>
        <v>0</v>
      </c>
      <c r="AZ86" s="48">
        <f t="shared" si="24"/>
        <v>0</v>
      </c>
      <c r="BA86" s="48">
        <f t="shared" si="25"/>
        <v>0</v>
      </c>
      <c r="BB86" s="49">
        <f t="shared" si="26"/>
        <v>0</v>
      </c>
    </row>
    <row r="87" spans="25:54" x14ac:dyDescent="0.3">
      <c r="Y87" s="55"/>
      <c r="Z87" s="44" t="str">
        <f>IFERROR(VLOOKUP(Y87,'Data Sheet'!$D$4:$E$13,2,0),"-")</f>
        <v>-</v>
      </c>
      <c r="AA87" s="45" t="str">
        <f>IFERROR(VLOOKUP(Y87,'Data Sheet'!$D$4:$F$13,3,0),"-")</f>
        <v>-</v>
      </c>
      <c r="AB87" s="42" t="str">
        <f>IFERROR(VLOOKUP(Y87,'Data Sheet'!$D$4:$G$13,4,0),"-")</f>
        <v>-</v>
      </c>
      <c r="AC87" s="42" t="str">
        <f>IFERROR(VLOOKUP(Y87,'Data Sheet'!$D$4:$H$13,5,0),"-")</f>
        <v>-</v>
      </c>
      <c r="AD87" s="55"/>
      <c r="AE87" s="43" t="str">
        <f>IFERROR(VLOOKUP(AD87,'Data Sheet'!$L$17:$S$21,2,0),"-")</f>
        <v>-</v>
      </c>
      <c r="AF87" s="43" t="str">
        <f>IFERROR(VLOOKUP(AD87,'Data Sheet'!$L$17:$S$21,3,0),"-")</f>
        <v>-</v>
      </c>
      <c r="AG87" s="43" t="str">
        <f>IFERROR(VLOOKUP(AD87,'Data Sheet'!$L$17:$O$21,4,0),"-")</f>
        <v>-</v>
      </c>
      <c r="AH87" s="43" t="str">
        <f>IFERROR(VLOOKUP(AD87,'Data Sheet'!$L$17:$P$21,5,0),"-")</f>
        <v>-</v>
      </c>
      <c r="AI87" s="43" t="str">
        <f>IFERROR(VLOOKUP(AD87,'Data Sheet'!$L$17:$Q$21,6,0),"-")</f>
        <v>-</v>
      </c>
      <c r="AJ87" s="43" t="str">
        <f>IFERROR(VLOOKUP(AD87,'Data Sheet'!$L$17:$R$21,7,0),"-")</f>
        <v>-</v>
      </c>
      <c r="AK87" s="43" t="str">
        <f>IFERROR(VLOOKUP(AD87,'Data Sheet'!$L$17:$S$21,8,0),"-")</f>
        <v>-</v>
      </c>
      <c r="AL87" s="55"/>
      <c r="AM87" s="48" t="str" cm="1">
        <f t="array" ref="AM87">IFERROR(VLOOKUP(AD87,'Data Sheet'!$A$19:$D$23,_xlfn.IFS('The Final Run'!AL87=99,2,'The Final Run'!AL87=95,3,'The Final Run'!AL87=90,4),0),"Input Beercup Type")</f>
        <v>Input Beercup Type</v>
      </c>
      <c r="AN87" s="48">
        <f t="shared" si="15"/>
        <v>0</v>
      </c>
      <c r="AO87" s="48">
        <f t="shared" si="16"/>
        <v>0</v>
      </c>
      <c r="AP87" s="48">
        <f t="shared" si="17"/>
        <v>0</v>
      </c>
      <c r="AQ87" s="48">
        <f t="shared" si="18"/>
        <v>0</v>
      </c>
      <c r="AR87" s="48">
        <f t="shared" si="19"/>
        <v>0</v>
      </c>
      <c r="AS87" s="55"/>
      <c r="AT87" s="55"/>
      <c r="AU87" s="48">
        <f t="shared" si="20"/>
        <v>0</v>
      </c>
      <c r="AV87" s="48">
        <f t="shared" si="21"/>
        <v>0</v>
      </c>
      <c r="AW87" s="48">
        <f t="shared" si="22"/>
        <v>0</v>
      </c>
      <c r="AX87" s="48">
        <f>IFERROR(VLOOKUP(Y87,'Data Sheet'!$F$19:$I$28,_xlfn.IFS(AL87=90,2,AL87=95,3,AL87=99,4),0),0)</f>
        <v>0</v>
      </c>
      <c r="AY87" s="48">
        <f t="shared" si="23"/>
        <v>0</v>
      </c>
      <c r="AZ87" s="48">
        <f t="shared" si="24"/>
        <v>0</v>
      </c>
      <c r="BA87" s="48">
        <f t="shared" si="25"/>
        <v>0</v>
      </c>
      <c r="BB87" s="49">
        <f t="shared" si="26"/>
        <v>0</v>
      </c>
    </row>
    <row r="88" spans="25:54" x14ac:dyDescent="0.3">
      <c r="Y88" s="55"/>
      <c r="Z88" s="44" t="str">
        <f>IFERROR(VLOOKUP(Y88,'Data Sheet'!$D$4:$E$13,2,0),"-")</f>
        <v>-</v>
      </c>
      <c r="AA88" s="45" t="str">
        <f>IFERROR(VLOOKUP(Y88,'Data Sheet'!$D$4:$F$13,3,0),"-")</f>
        <v>-</v>
      </c>
      <c r="AB88" s="42" t="str">
        <f>IFERROR(VLOOKUP(Y88,'Data Sheet'!$D$4:$G$13,4,0),"-")</f>
        <v>-</v>
      </c>
      <c r="AC88" s="42" t="str">
        <f>IFERROR(VLOOKUP(Y88,'Data Sheet'!$D$4:$H$13,5,0),"-")</f>
        <v>-</v>
      </c>
      <c r="AD88" s="55"/>
      <c r="AE88" s="43" t="str">
        <f>IFERROR(VLOOKUP(AD88,'Data Sheet'!$L$17:$S$21,2,0),"-")</f>
        <v>-</v>
      </c>
      <c r="AF88" s="43" t="str">
        <f>IFERROR(VLOOKUP(AD88,'Data Sheet'!$L$17:$S$21,3,0),"-")</f>
        <v>-</v>
      </c>
      <c r="AG88" s="43" t="str">
        <f>IFERROR(VLOOKUP(AD88,'Data Sheet'!$L$17:$O$21,4,0),"-")</f>
        <v>-</v>
      </c>
      <c r="AH88" s="43" t="str">
        <f>IFERROR(VLOOKUP(AD88,'Data Sheet'!$L$17:$P$21,5,0),"-")</f>
        <v>-</v>
      </c>
      <c r="AI88" s="43" t="str">
        <f>IFERROR(VLOOKUP(AD88,'Data Sheet'!$L$17:$Q$21,6,0),"-")</f>
        <v>-</v>
      </c>
      <c r="AJ88" s="43" t="str">
        <f>IFERROR(VLOOKUP(AD88,'Data Sheet'!$L$17:$R$21,7,0),"-")</f>
        <v>-</v>
      </c>
      <c r="AK88" s="43" t="str">
        <f>IFERROR(VLOOKUP(AD88,'Data Sheet'!$L$17:$S$21,8,0),"-")</f>
        <v>-</v>
      </c>
      <c r="AL88" s="55"/>
      <c r="AM88" s="48" t="str" cm="1">
        <f t="array" ref="AM88">IFERROR(VLOOKUP(AD88,'Data Sheet'!$A$19:$D$23,_xlfn.IFS('The Final Run'!AL88=99,2,'The Final Run'!AL88=95,3,'The Final Run'!AL88=90,4),0),"Input Beercup Type")</f>
        <v>Input Beercup Type</v>
      </c>
      <c r="AN88" s="48">
        <f t="shared" si="15"/>
        <v>0</v>
      </c>
      <c r="AO88" s="48">
        <f t="shared" si="16"/>
        <v>0</v>
      </c>
      <c r="AP88" s="48">
        <f t="shared" si="17"/>
        <v>0</v>
      </c>
      <c r="AQ88" s="48">
        <f t="shared" si="18"/>
        <v>0</v>
      </c>
      <c r="AR88" s="48">
        <f t="shared" si="19"/>
        <v>0</v>
      </c>
      <c r="AS88" s="55"/>
      <c r="AT88" s="55"/>
      <c r="AU88" s="48">
        <f t="shared" si="20"/>
        <v>0</v>
      </c>
      <c r="AV88" s="48">
        <f t="shared" si="21"/>
        <v>0</v>
      </c>
      <c r="AW88" s="48">
        <f t="shared" si="22"/>
        <v>0</v>
      </c>
      <c r="AX88" s="48">
        <f>IFERROR(VLOOKUP(Y88,'Data Sheet'!$F$19:$I$28,_xlfn.IFS(AL88=90,2,AL88=95,3,AL88=99,4),0),0)</f>
        <v>0</v>
      </c>
      <c r="AY88" s="48">
        <f t="shared" si="23"/>
        <v>0</v>
      </c>
      <c r="AZ88" s="48">
        <f t="shared" si="24"/>
        <v>0</v>
      </c>
      <c r="BA88" s="48">
        <f t="shared" si="25"/>
        <v>0</v>
      </c>
      <c r="BB88" s="49">
        <f t="shared" si="26"/>
        <v>0</v>
      </c>
    </row>
    <row r="89" spans="25:54" x14ac:dyDescent="0.3">
      <c r="Y89" s="55"/>
      <c r="Z89" s="44" t="str">
        <f>IFERROR(VLOOKUP(Y89,'Data Sheet'!$D$4:$E$13,2,0),"-")</f>
        <v>-</v>
      </c>
      <c r="AA89" s="45" t="str">
        <f>IFERROR(VLOOKUP(Y89,'Data Sheet'!$D$4:$F$13,3,0),"-")</f>
        <v>-</v>
      </c>
      <c r="AB89" s="42" t="str">
        <f>IFERROR(VLOOKUP(Y89,'Data Sheet'!$D$4:$G$13,4,0),"-")</f>
        <v>-</v>
      </c>
      <c r="AC89" s="42" t="str">
        <f>IFERROR(VLOOKUP(Y89,'Data Sheet'!$D$4:$H$13,5,0),"-")</f>
        <v>-</v>
      </c>
      <c r="AD89" s="55"/>
      <c r="AE89" s="43" t="str">
        <f>IFERROR(VLOOKUP(AD89,'Data Sheet'!$L$17:$S$21,2,0),"-")</f>
        <v>-</v>
      </c>
      <c r="AF89" s="43" t="str">
        <f>IFERROR(VLOOKUP(AD89,'Data Sheet'!$L$17:$S$21,3,0),"-")</f>
        <v>-</v>
      </c>
      <c r="AG89" s="43" t="str">
        <f>IFERROR(VLOOKUP(AD89,'Data Sheet'!$L$17:$O$21,4,0),"-")</f>
        <v>-</v>
      </c>
      <c r="AH89" s="43" t="str">
        <f>IFERROR(VLOOKUP(AD89,'Data Sheet'!$L$17:$P$21,5,0),"-")</f>
        <v>-</v>
      </c>
      <c r="AI89" s="43" t="str">
        <f>IFERROR(VLOOKUP(AD89,'Data Sheet'!$L$17:$Q$21,6,0),"-")</f>
        <v>-</v>
      </c>
      <c r="AJ89" s="43" t="str">
        <f>IFERROR(VLOOKUP(AD89,'Data Sheet'!$L$17:$R$21,7,0),"-")</f>
        <v>-</v>
      </c>
      <c r="AK89" s="43" t="str">
        <f>IFERROR(VLOOKUP(AD89,'Data Sheet'!$L$17:$S$21,8,0),"-")</f>
        <v>-</v>
      </c>
      <c r="AL89" s="55"/>
      <c r="AM89" s="48" t="str" cm="1">
        <f t="array" ref="AM89">IFERROR(VLOOKUP(AD89,'Data Sheet'!$A$19:$D$23,_xlfn.IFS('The Final Run'!AL89=99,2,'The Final Run'!AL89=95,3,'The Final Run'!AL89=90,4),0),"Input Beercup Type")</f>
        <v>Input Beercup Type</v>
      </c>
      <c r="AN89" s="48">
        <f t="shared" si="15"/>
        <v>0</v>
      </c>
      <c r="AO89" s="48">
        <f t="shared" si="16"/>
        <v>0</v>
      </c>
      <c r="AP89" s="48">
        <f t="shared" si="17"/>
        <v>0</v>
      </c>
      <c r="AQ89" s="48">
        <f t="shared" si="18"/>
        <v>0</v>
      </c>
      <c r="AR89" s="48">
        <f t="shared" si="19"/>
        <v>0</v>
      </c>
      <c r="AS89" s="55"/>
      <c r="AT89" s="55"/>
      <c r="AU89" s="48">
        <f t="shared" si="20"/>
        <v>0</v>
      </c>
      <c r="AV89" s="48">
        <f t="shared" si="21"/>
        <v>0</v>
      </c>
      <c r="AW89" s="48">
        <f t="shared" si="22"/>
        <v>0</v>
      </c>
      <c r="AX89" s="48">
        <f>IFERROR(VLOOKUP(Y89,'Data Sheet'!$F$19:$I$28,_xlfn.IFS(AL89=90,2,AL89=95,3,AL89=99,4),0),0)</f>
        <v>0</v>
      </c>
      <c r="AY89" s="48">
        <f t="shared" si="23"/>
        <v>0</v>
      </c>
      <c r="AZ89" s="48">
        <f t="shared" si="24"/>
        <v>0</v>
      </c>
      <c r="BA89" s="48">
        <f t="shared" si="25"/>
        <v>0</v>
      </c>
      <c r="BB89" s="49">
        <f t="shared" si="26"/>
        <v>0</v>
      </c>
    </row>
    <row r="90" spans="25:54" x14ac:dyDescent="0.3">
      <c r="Y90" s="55"/>
      <c r="Z90" s="44" t="str">
        <f>IFERROR(VLOOKUP(Y90,'Data Sheet'!$D$4:$E$13,2,0),"-")</f>
        <v>-</v>
      </c>
      <c r="AA90" s="45" t="str">
        <f>IFERROR(VLOOKUP(Y90,'Data Sheet'!$D$4:$F$13,3,0),"-")</f>
        <v>-</v>
      </c>
      <c r="AB90" s="42" t="str">
        <f>IFERROR(VLOOKUP(Y90,'Data Sheet'!$D$4:$G$13,4,0),"-")</f>
        <v>-</v>
      </c>
      <c r="AC90" s="42" t="str">
        <f>IFERROR(VLOOKUP(Y90,'Data Sheet'!$D$4:$H$13,5,0),"-")</f>
        <v>-</v>
      </c>
      <c r="AD90" s="55"/>
      <c r="AE90" s="43" t="str">
        <f>IFERROR(VLOOKUP(AD90,'Data Sheet'!$L$17:$S$21,2,0),"-")</f>
        <v>-</v>
      </c>
      <c r="AF90" s="43" t="str">
        <f>IFERROR(VLOOKUP(AD90,'Data Sheet'!$L$17:$S$21,3,0),"-")</f>
        <v>-</v>
      </c>
      <c r="AG90" s="43" t="str">
        <f>IFERROR(VLOOKUP(AD90,'Data Sheet'!$L$17:$O$21,4,0),"-")</f>
        <v>-</v>
      </c>
      <c r="AH90" s="43" t="str">
        <f>IFERROR(VLOOKUP(AD90,'Data Sheet'!$L$17:$P$21,5,0),"-")</f>
        <v>-</v>
      </c>
      <c r="AI90" s="43" t="str">
        <f>IFERROR(VLOOKUP(AD90,'Data Sheet'!$L$17:$Q$21,6,0),"-")</f>
        <v>-</v>
      </c>
      <c r="AJ90" s="43" t="str">
        <f>IFERROR(VLOOKUP(AD90,'Data Sheet'!$L$17:$R$21,7,0),"-")</f>
        <v>-</v>
      </c>
      <c r="AK90" s="43" t="str">
        <f>IFERROR(VLOOKUP(AD90,'Data Sheet'!$L$17:$S$21,8,0),"-")</f>
        <v>-</v>
      </c>
      <c r="AL90" s="55"/>
      <c r="AM90" s="48" t="str" cm="1">
        <f t="array" ref="AM90">IFERROR(VLOOKUP(AD90,'Data Sheet'!$A$19:$D$23,_xlfn.IFS('The Final Run'!AL90=99,2,'The Final Run'!AL90=95,3,'The Final Run'!AL90=90,4),0),"Input Beercup Type")</f>
        <v>Input Beercup Type</v>
      </c>
      <c r="AN90" s="48">
        <f t="shared" si="15"/>
        <v>0</v>
      </c>
      <c r="AO90" s="48">
        <f t="shared" si="16"/>
        <v>0</v>
      </c>
      <c r="AP90" s="48">
        <f t="shared" si="17"/>
        <v>0</v>
      </c>
      <c r="AQ90" s="48">
        <f t="shared" si="18"/>
        <v>0</v>
      </c>
      <c r="AR90" s="48">
        <f t="shared" si="19"/>
        <v>0</v>
      </c>
      <c r="AS90" s="55"/>
      <c r="AT90" s="55"/>
      <c r="AU90" s="48">
        <f t="shared" si="20"/>
        <v>0</v>
      </c>
      <c r="AV90" s="48">
        <f t="shared" si="21"/>
        <v>0</v>
      </c>
      <c r="AW90" s="48">
        <f t="shared" si="22"/>
        <v>0</v>
      </c>
      <c r="AX90" s="48">
        <f>IFERROR(VLOOKUP(Y90,'Data Sheet'!$F$19:$I$28,_xlfn.IFS(AL90=90,2,AL90=95,3,AL90=99,4),0),0)</f>
        <v>0</v>
      </c>
      <c r="AY90" s="48">
        <f t="shared" si="23"/>
        <v>0</v>
      </c>
      <c r="AZ90" s="48">
        <f t="shared" si="24"/>
        <v>0</v>
      </c>
      <c r="BA90" s="48">
        <f t="shared" si="25"/>
        <v>0</v>
      </c>
      <c r="BB90" s="49">
        <f t="shared" si="26"/>
        <v>0</v>
      </c>
    </row>
    <row r="91" spans="25:54" x14ac:dyDescent="0.3">
      <c r="Y91" s="55"/>
      <c r="Z91" s="44" t="str">
        <f>IFERROR(VLOOKUP(Y91,'Data Sheet'!$D$4:$E$13,2,0),"-")</f>
        <v>-</v>
      </c>
      <c r="AA91" s="45" t="str">
        <f>IFERROR(VLOOKUP(Y91,'Data Sheet'!$D$4:$F$13,3,0),"-")</f>
        <v>-</v>
      </c>
      <c r="AB91" s="42" t="str">
        <f>IFERROR(VLOOKUP(Y91,'Data Sheet'!$D$4:$G$13,4,0),"-")</f>
        <v>-</v>
      </c>
      <c r="AC91" s="42" t="str">
        <f>IFERROR(VLOOKUP(Y91,'Data Sheet'!$D$4:$H$13,5,0),"-")</f>
        <v>-</v>
      </c>
      <c r="AD91" s="55"/>
      <c r="AE91" s="43" t="str">
        <f>IFERROR(VLOOKUP(AD91,'Data Sheet'!$L$17:$S$21,2,0),"-")</f>
        <v>-</v>
      </c>
      <c r="AF91" s="43" t="str">
        <f>IFERROR(VLOOKUP(AD91,'Data Sheet'!$L$17:$S$21,3,0),"-")</f>
        <v>-</v>
      </c>
      <c r="AG91" s="43" t="str">
        <f>IFERROR(VLOOKUP(AD91,'Data Sheet'!$L$17:$O$21,4,0),"-")</f>
        <v>-</v>
      </c>
      <c r="AH91" s="43" t="str">
        <f>IFERROR(VLOOKUP(AD91,'Data Sheet'!$L$17:$P$21,5,0),"-")</f>
        <v>-</v>
      </c>
      <c r="AI91" s="43" t="str">
        <f>IFERROR(VLOOKUP(AD91,'Data Sheet'!$L$17:$Q$21,6,0),"-")</f>
        <v>-</v>
      </c>
      <c r="AJ91" s="43" t="str">
        <f>IFERROR(VLOOKUP(AD91,'Data Sheet'!$L$17:$R$21,7,0),"-")</f>
        <v>-</v>
      </c>
      <c r="AK91" s="43" t="str">
        <f>IFERROR(VLOOKUP(AD91,'Data Sheet'!$L$17:$S$21,8,0),"-")</f>
        <v>-</v>
      </c>
      <c r="AL91" s="55"/>
      <c r="AM91" s="48" t="str" cm="1">
        <f t="array" ref="AM91">IFERROR(VLOOKUP(AD91,'Data Sheet'!$A$19:$D$23,_xlfn.IFS('The Final Run'!AL91=99,2,'The Final Run'!AL91=95,3,'The Final Run'!AL91=90,4),0),"Input Beercup Type")</f>
        <v>Input Beercup Type</v>
      </c>
      <c r="AN91" s="48">
        <f t="shared" si="15"/>
        <v>0</v>
      </c>
      <c r="AO91" s="48">
        <f t="shared" si="16"/>
        <v>0</v>
      </c>
      <c r="AP91" s="48">
        <f t="shared" si="17"/>
        <v>0</v>
      </c>
      <c r="AQ91" s="48">
        <f t="shared" si="18"/>
        <v>0</v>
      </c>
      <c r="AR91" s="48">
        <f t="shared" si="19"/>
        <v>0</v>
      </c>
      <c r="AS91" s="55"/>
      <c r="AT91" s="55"/>
      <c r="AU91" s="48">
        <f t="shared" si="20"/>
        <v>0</v>
      </c>
      <c r="AV91" s="48">
        <f t="shared" si="21"/>
        <v>0</v>
      </c>
      <c r="AW91" s="48">
        <f t="shared" si="22"/>
        <v>0</v>
      </c>
      <c r="AX91" s="48">
        <f>IFERROR(VLOOKUP(Y91,'Data Sheet'!$F$19:$I$28,_xlfn.IFS(AL91=90,2,AL91=95,3,AL91=99,4),0),0)</f>
        <v>0</v>
      </c>
      <c r="AY91" s="48">
        <f t="shared" si="23"/>
        <v>0</v>
      </c>
      <c r="AZ91" s="48">
        <f t="shared" si="24"/>
        <v>0</v>
      </c>
      <c r="BA91" s="48">
        <f t="shared" si="25"/>
        <v>0</v>
      </c>
      <c r="BB91" s="49">
        <f t="shared" si="26"/>
        <v>0</v>
      </c>
    </row>
    <row r="92" spans="25:54" x14ac:dyDescent="0.3">
      <c r="Y92" s="55"/>
      <c r="Z92" s="44" t="str">
        <f>IFERROR(VLOOKUP(Y92,'Data Sheet'!$D$4:$E$13,2,0),"-")</f>
        <v>-</v>
      </c>
      <c r="AA92" s="45" t="str">
        <f>IFERROR(VLOOKUP(Y92,'Data Sheet'!$D$4:$F$13,3,0),"-")</f>
        <v>-</v>
      </c>
      <c r="AB92" s="42" t="str">
        <f>IFERROR(VLOOKUP(Y92,'Data Sheet'!$D$4:$G$13,4,0),"-")</f>
        <v>-</v>
      </c>
      <c r="AC92" s="42" t="str">
        <f>IFERROR(VLOOKUP(Y92,'Data Sheet'!$D$4:$H$13,5,0),"-")</f>
        <v>-</v>
      </c>
      <c r="AD92" s="55"/>
      <c r="AE92" s="43" t="str">
        <f>IFERROR(VLOOKUP(AD92,'Data Sheet'!$L$17:$S$21,2,0),"-")</f>
        <v>-</v>
      </c>
      <c r="AF92" s="43" t="str">
        <f>IFERROR(VLOOKUP(AD92,'Data Sheet'!$L$17:$S$21,3,0),"-")</f>
        <v>-</v>
      </c>
      <c r="AG92" s="43" t="str">
        <f>IFERROR(VLOOKUP(AD92,'Data Sheet'!$L$17:$O$21,4,0),"-")</f>
        <v>-</v>
      </c>
      <c r="AH92" s="43" t="str">
        <f>IFERROR(VLOOKUP(AD92,'Data Sheet'!$L$17:$P$21,5,0),"-")</f>
        <v>-</v>
      </c>
      <c r="AI92" s="43" t="str">
        <f>IFERROR(VLOOKUP(AD92,'Data Sheet'!$L$17:$Q$21,6,0),"-")</f>
        <v>-</v>
      </c>
      <c r="AJ92" s="43" t="str">
        <f>IFERROR(VLOOKUP(AD92,'Data Sheet'!$L$17:$R$21,7,0),"-")</f>
        <v>-</v>
      </c>
      <c r="AK92" s="43" t="str">
        <f>IFERROR(VLOOKUP(AD92,'Data Sheet'!$L$17:$S$21,8,0),"-")</f>
        <v>-</v>
      </c>
      <c r="AL92" s="55"/>
      <c r="AM92" s="48" t="str" cm="1">
        <f t="array" ref="AM92">IFERROR(VLOOKUP(AD92,'Data Sheet'!$A$19:$D$23,_xlfn.IFS('The Final Run'!AL92=99,2,'The Final Run'!AL92=95,3,'The Final Run'!AL92=90,4),0),"Input Beercup Type")</f>
        <v>Input Beercup Type</v>
      </c>
      <c r="AN92" s="48">
        <f t="shared" si="15"/>
        <v>0</v>
      </c>
      <c r="AO92" s="48">
        <f t="shared" si="16"/>
        <v>0</v>
      </c>
      <c r="AP92" s="48">
        <f t="shared" si="17"/>
        <v>0</v>
      </c>
      <c r="AQ92" s="48">
        <f t="shared" si="18"/>
        <v>0</v>
      </c>
      <c r="AR92" s="48">
        <f t="shared" si="19"/>
        <v>0</v>
      </c>
      <c r="AS92" s="55"/>
      <c r="AT92" s="55"/>
      <c r="AU92" s="48">
        <f t="shared" si="20"/>
        <v>0</v>
      </c>
      <c r="AV92" s="48">
        <f t="shared" si="21"/>
        <v>0</v>
      </c>
      <c r="AW92" s="48">
        <f t="shared" si="22"/>
        <v>0</v>
      </c>
      <c r="AX92" s="48">
        <f>IFERROR(VLOOKUP(Y92,'Data Sheet'!$F$19:$I$28,_xlfn.IFS(AL92=90,2,AL92=95,3,AL92=99,4),0),0)</f>
        <v>0</v>
      </c>
      <c r="AY92" s="48">
        <f t="shared" si="23"/>
        <v>0</v>
      </c>
      <c r="AZ92" s="48">
        <f t="shared" si="24"/>
        <v>0</v>
      </c>
      <c r="BA92" s="48">
        <f t="shared" si="25"/>
        <v>0</v>
      </c>
      <c r="BB92" s="49">
        <f t="shared" si="26"/>
        <v>0</v>
      </c>
    </row>
    <row r="93" spans="25:54" x14ac:dyDescent="0.3">
      <c r="Y93" s="55"/>
      <c r="Z93" s="44" t="str">
        <f>IFERROR(VLOOKUP(Y93,'Data Sheet'!$D$4:$E$13,2,0),"-")</f>
        <v>-</v>
      </c>
      <c r="AA93" s="45" t="str">
        <f>IFERROR(VLOOKUP(Y93,'Data Sheet'!$D$4:$F$13,3,0),"-")</f>
        <v>-</v>
      </c>
      <c r="AB93" s="42" t="str">
        <f>IFERROR(VLOOKUP(Y93,'Data Sheet'!$D$4:$G$13,4,0),"-")</f>
        <v>-</v>
      </c>
      <c r="AC93" s="42" t="str">
        <f>IFERROR(VLOOKUP(Y93,'Data Sheet'!$D$4:$H$13,5,0),"-")</f>
        <v>-</v>
      </c>
      <c r="AD93" s="55"/>
      <c r="AE93" s="43" t="str">
        <f>IFERROR(VLOOKUP(AD93,'Data Sheet'!$L$17:$S$21,2,0),"-")</f>
        <v>-</v>
      </c>
      <c r="AF93" s="43" t="str">
        <f>IFERROR(VLOOKUP(AD93,'Data Sheet'!$L$17:$S$21,3,0),"-")</f>
        <v>-</v>
      </c>
      <c r="AG93" s="43" t="str">
        <f>IFERROR(VLOOKUP(AD93,'Data Sheet'!$L$17:$O$21,4,0),"-")</f>
        <v>-</v>
      </c>
      <c r="AH93" s="43" t="str">
        <f>IFERROR(VLOOKUP(AD93,'Data Sheet'!$L$17:$P$21,5,0),"-")</f>
        <v>-</v>
      </c>
      <c r="AI93" s="43" t="str">
        <f>IFERROR(VLOOKUP(AD93,'Data Sheet'!$L$17:$Q$21,6,0),"-")</f>
        <v>-</v>
      </c>
      <c r="AJ93" s="43" t="str">
        <f>IFERROR(VLOOKUP(AD93,'Data Sheet'!$L$17:$R$21,7,0),"-")</f>
        <v>-</v>
      </c>
      <c r="AK93" s="43" t="str">
        <f>IFERROR(VLOOKUP(AD93,'Data Sheet'!$L$17:$S$21,8,0),"-")</f>
        <v>-</v>
      </c>
      <c r="AL93" s="55"/>
      <c r="AM93" s="48" t="str" cm="1">
        <f t="array" ref="AM93">IFERROR(VLOOKUP(AD93,'Data Sheet'!$A$19:$D$23,_xlfn.IFS('The Final Run'!AL93=99,2,'The Final Run'!AL93=95,3,'The Final Run'!AL93=90,4),0),"Input Beercup Type")</f>
        <v>Input Beercup Type</v>
      </c>
      <c r="AN93" s="48">
        <f t="shared" si="15"/>
        <v>0</v>
      </c>
      <c r="AO93" s="48">
        <f t="shared" si="16"/>
        <v>0</v>
      </c>
      <c r="AP93" s="48">
        <f t="shared" si="17"/>
        <v>0</v>
      </c>
      <c r="AQ93" s="48">
        <f t="shared" si="18"/>
        <v>0</v>
      </c>
      <c r="AR93" s="48">
        <f t="shared" si="19"/>
        <v>0</v>
      </c>
      <c r="AS93" s="55"/>
      <c r="AT93" s="55"/>
      <c r="AU93" s="48">
        <f t="shared" si="20"/>
        <v>0</v>
      </c>
      <c r="AV93" s="48">
        <f t="shared" si="21"/>
        <v>0</v>
      </c>
      <c r="AW93" s="48">
        <f t="shared" si="22"/>
        <v>0</v>
      </c>
      <c r="AX93" s="48">
        <f>IFERROR(VLOOKUP(Y93,'Data Sheet'!$F$19:$I$28,_xlfn.IFS(AL93=90,2,AL93=95,3,AL93=99,4),0),0)</f>
        <v>0</v>
      </c>
      <c r="AY93" s="48">
        <f t="shared" si="23"/>
        <v>0</v>
      </c>
      <c r="AZ93" s="48">
        <f t="shared" si="24"/>
        <v>0</v>
      </c>
      <c r="BA93" s="48">
        <f t="shared" si="25"/>
        <v>0</v>
      </c>
      <c r="BB93" s="49">
        <f t="shared" si="26"/>
        <v>0</v>
      </c>
    </row>
    <row r="94" spans="25:54" x14ac:dyDescent="0.3">
      <c r="Y94" s="55"/>
      <c r="Z94" s="44" t="str">
        <f>IFERROR(VLOOKUP(Y94,'Data Sheet'!$D$4:$E$13,2,0),"-")</f>
        <v>-</v>
      </c>
      <c r="AA94" s="45" t="str">
        <f>IFERROR(VLOOKUP(Y94,'Data Sheet'!$D$4:$F$13,3,0),"-")</f>
        <v>-</v>
      </c>
      <c r="AB94" s="42" t="str">
        <f>IFERROR(VLOOKUP(Y94,'Data Sheet'!$D$4:$G$13,4,0),"-")</f>
        <v>-</v>
      </c>
      <c r="AC94" s="42" t="str">
        <f>IFERROR(VLOOKUP(Y94,'Data Sheet'!$D$4:$H$13,5,0),"-")</f>
        <v>-</v>
      </c>
      <c r="AD94" s="55"/>
      <c r="AE94" s="43" t="str">
        <f>IFERROR(VLOOKUP(AD94,'Data Sheet'!$L$17:$S$21,2,0),"-")</f>
        <v>-</v>
      </c>
      <c r="AF94" s="43" t="str">
        <f>IFERROR(VLOOKUP(AD94,'Data Sheet'!$L$17:$S$21,3,0),"-")</f>
        <v>-</v>
      </c>
      <c r="AG94" s="43" t="str">
        <f>IFERROR(VLOOKUP(AD94,'Data Sheet'!$L$17:$O$21,4,0),"-")</f>
        <v>-</v>
      </c>
      <c r="AH94" s="43" t="str">
        <f>IFERROR(VLOOKUP(AD94,'Data Sheet'!$L$17:$P$21,5,0),"-")</f>
        <v>-</v>
      </c>
      <c r="AI94" s="43" t="str">
        <f>IFERROR(VLOOKUP(AD94,'Data Sheet'!$L$17:$Q$21,6,0),"-")</f>
        <v>-</v>
      </c>
      <c r="AJ94" s="43" t="str">
        <f>IFERROR(VLOOKUP(AD94,'Data Sheet'!$L$17:$R$21,7,0),"-")</f>
        <v>-</v>
      </c>
      <c r="AK94" s="43" t="str">
        <f>IFERROR(VLOOKUP(AD94,'Data Sheet'!$L$17:$S$21,8,0),"-")</f>
        <v>-</v>
      </c>
      <c r="AL94" s="55"/>
      <c r="AM94" s="48" t="str" cm="1">
        <f t="array" ref="AM94">IFERROR(VLOOKUP(AD94,'Data Sheet'!$A$19:$D$23,_xlfn.IFS('The Final Run'!AL94=99,2,'The Final Run'!AL94=95,3,'The Final Run'!AL94=90,4),0),"Input Beercup Type")</f>
        <v>Input Beercup Type</v>
      </c>
      <c r="AN94" s="48">
        <f t="shared" si="15"/>
        <v>0</v>
      </c>
      <c r="AO94" s="48">
        <f t="shared" si="16"/>
        <v>0</v>
      </c>
      <c r="AP94" s="48">
        <f t="shared" si="17"/>
        <v>0</v>
      </c>
      <c r="AQ94" s="48">
        <f t="shared" si="18"/>
        <v>0</v>
      </c>
      <c r="AR94" s="48">
        <f t="shared" si="19"/>
        <v>0</v>
      </c>
      <c r="AS94" s="55"/>
      <c r="AT94" s="55"/>
      <c r="AU94" s="48">
        <f t="shared" si="20"/>
        <v>0</v>
      </c>
      <c r="AV94" s="48">
        <f t="shared" si="21"/>
        <v>0</v>
      </c>
      <c r="AW94" s="48">
        <f t="shared" si="22"/>
        <v>0</v>
      </c>
      <c r="AX94" s="48">
        <f>IFERROR(VLOOKUP(Y94,'Data Sheet'!$F$19:$I$28,_xlfn.IFS(AL94=90,2,AL94=95,3,AL94=99,4),0),0)</f>
        <v>0</v>
      </c>
      <c r="AY94" s="48">
        <f t="shared" si="23"/>
        <v>0</v>
      </c>
      <c r="AZ94" s="48">
        <f t="shared" si="24"/>
        <v>0</v>
      </c>
      <c r="BA94" s="48">
        <f t="shared" si="25"/>
        <v>0</v>
      </c>
      <c r="BB94" s="49">
        <f t="shared" si="26"/>
        <v>0</v>
      </c>
    </row>
    <row r="95" spans="25:54" x14ac:dyDescent="0.3">
      <c r="Y95" s="55"/>
      <c r="Z95" s="44" t="str">
        <f>IFERROR(VLOOKUP(Y95,'Data Sheet'!$D$4:$E$13,2,0),"-")</f>
        <v>-</v>
      </c>
      <c r="AA95" s="45" t="str">
        <f>IFERROR(VLOOKUP(Y95,'Data Sheet'!$D$4:$F$13,3,0),"-")</f>
        <v>-</v>
      </c>
      <c r="AB95" s="42" t="str">
        <f>IFERROR(VLOOKUP(Y95,'Data Sheet'!$D$4:$G$13,4,0),"-")</f>
        <v>-</v>
      </c>
      <c r="AC95" s="42" t="str">
        <f>IFERROR(VLOOKUP(Y95,'Data Sheet'!$D$4:$H$13,5,0),"-")</f>
        <v>-</v>
      </c>
      <c r="AD95" s="55"/>
      <c r="AE95" s="43" t="str">
        <f>IFERROR(VLOOKUP(AD95,'Data Sheet'!$L$17:$S$21,2,0),"-")</f>
        <v>-</v>
      </c>
      <c r="AF95" s="43" t="str">
        <f>IFERROR(VLOOKUP(AD95,'Data Sheet'!$L$17:$S$21,3,0),"-")</f>
        <v>-</v>
      </c>
      <c r="AG95" s="43" t="str">
        <f>IFERROR(VLOOKUP(AD95,'Data Sheet'!$L$17:$O$21,4,0),"-")</f>
        <v>-</v>
      </c>
      <c r="AH95" s="43" t="str">
        <f>IFERROR(VLOOKUP(AD95,'Data Sheet'!$L$17:$P$21,5,0),"-")</f>
        <v>-</v>
      </c>
      <c r="AI95" s="43" t="str">
        <f>IFERROR(VLOOKUP(AD95,'Data Sheet'!$L$17:$Q$21,6,0),"-")</f>
        <v>-</v>
      </c>
      <c r="AJ95" s="43" t="str">
        <f>IFERROR(VLOOKUP(AD95,'Data Sheet'!$L$17:$R$21,7,0),"-")</f>
        <v>-</v>
      </c>
      <c r="AK95" s="43" t="str">
        <f>IFERROR(VLOOKUP(AD95,'Data Sheet'!$L$17:$S$21,8,0),"-")</f>
        <v>-</v>
      </c>
      <c r="AL95" s="55"/>
      <c r="AM95" s="48" t="str" cm="1">
        <f t="array" ref="AM95">IFERROR(VLOOKUP(AD95,'Data Sheet'!$A$19:$D$23,_xlfn.IFS('The Final Run'!AL95=99,2,'The Final Run'!AL95=95,3,'The Final Run'!AL95=90,4),0),"Input Beercup Type")</f>
        <v>Input Beercup Type</v>
      </c>
      <c r="AN95" s="48">
        <f t="shared" si="15"/>
        <v>0</v>
      </c>
      <c r="AO95" s="48">
        <f t="shared" si="16"/>
        <v>0</v>
      </c>
      <c r="AP95" s="48">
        <f t="shared" si="17"/>
        <v>0</v>
      </c>
      <c r="AQ95" s="48">
        <f t="shared" si="18"/>
        <v>0</v>
      </c>
      <c r="AR95" s="48">
        <f t="shared" si="19"/>
        <v>0</v>
      </c>
      <c r="AS95" s="55"/>
      <c r="AT95" s="55"/>
      <c r="AU95" s="48">
        <f t="shared" si="20"/>
        <v>0</v>
      </c>
      <c r="AV95" s="48">
        <f t="shared" si="21"/>
        <v>0</v>
      </c>
      <c r="AW95" s="48">
        <f t="shared" si="22"/>
        <v>0</v>
      </c>
      <c r="AX95" s="48">
        <f>IFERROR(VLOOKUP(Y95,'Data Sheet'!$F$19:$I$28,_xlfn.IFS(AL95=90,2,AL95=95,3,AL95=99,4),0),0)</f>
        <v>0</v>
      </c>
      <c r="AY95" s="48">
        <f t="shared" si="23"/>
        <v>0</v>
      </c>
      <c r="AZ95" s="48">
        <f t="shared" si="24"/>
        <v>0</v>
      </c>
      <c r="BA95" s="48">
        <f t="shared" si="25"/>
        <v>0</v>
      </c>
      <c r="BB95" s="49">
        <f t="shared" si="26"/>
        <v>0</v>
      </c>
    </row>
    <row r="96" spans="25:54" x14ac:dyDescent="0.3">
      <c r="Y96" s="55"/>
      <c r="Z96" s="44" t="str">
        <f>IFERROR(VLOOKUP(Y96,'Data Sheet'!$D$4:$E$13,2,0),"-")</f>
        <v>-</v>
      </c>
      <c r="AA96" s="45" t="str">
        <f>IFERROR(VLOOKUP(Y96,'Data Sheet'!$D$4:$F$13,3,0),"-")</f>
        <v>-</v>
      </c>
      <c r="AB96" s="42" t="str">
        <f>IFERROR(VLOOKUP(Y96,'Data Sheet'!$D$4:$G$13,4,0),"-")</f>
        <v>-</v>
      </c>
      <c r="AC96" s="42" t="str">
        <f>IFERROR(VLOOKUP(Y96,'Data Sheet'!$D$4:$H$13,5,0),"-")</f>
        <v>-</v>
      </c>
      <c r="AD96" s="55"/>
      <c r="AE96" s="43" t="str">
        <f>IFERROR(VLOOKUP(AD96,'Data Sheet'!$L$17:$S$21,2,0),"-")</f>
        <v>-</v>
      </c>
      <c r="AF96" s="43" t="str">
        <f>IFERROR(VLOOKUP(AD96,'Data Sheet'!$L$17:$S$21,3,0),"-")</f>
        <v>-</v>
      </c>
      <c r="AG96" s="43" t="str">
        <f>IFERROR(VLOOKUP(AD96,'Data Sheet'!$L$17:$O$21,4,0),"-")</f>
        <v>-</v>
      </c>
      <c r="AH96" s="43" t="str">
        <f>IFERROR(VLOOKUP(AD96,'Data Sheet'!$L$17:$P$21,5,0),"-")</f>
        <v>-</v>
      </c>
      <c r="AI96" s="43" t="str">
        <f>IFERROR(VLOOKUP(AD96,'Data Sheet'!$L$17:$Q$21,6,0),"-")</f>
        <v>-</v>
      </c>
      <c r="AJ96" s="43" t="str">
        <f>IFERROR(VLOOKUP(AD96,'Data Sheet'!$L$17:$R$21,7,0),"-")</f>
        <v>-</v>
      </c>
      <c r="AK96" s="43" t="str">
        <f>IFERROR(VLOOKUP(AD96,'Data Sheet'!$L$17:$S$21,8,0),"-")</f>
        <v>-</v>
      </c>
      <c r="AL96" s="55"/>
      <c r="AM96" s="48" t="str" cm="1">
        <f t="array" ref="AM96">IFERROR(VLOOKUP(AD96,'Data Sheet'!$A$19:$D$23,_xlfn.IFS('The Final Run'!AL96=99,2,'The Final Run'!AL96=95,3,'The Final Run'!AL96=90,4),0),"Input Beercup Type")</f>
        <v>Input Beercup Type</v>
      </c>
      <c r="AN96" s="48">
        <f t="shared" si="15"/>
        <v>0</v>
      </c>
      <c r="AO96" s="48">
        <f t="shared" si="16"/>
        <v>0</v>
      </c>
      <c r="AP96" s="48">
        <f t="shared" si="17"/>
        <v>0</v>
      </c>
      <c r="AQ96" s="48">
        <f t="shared" si="18"/>
        <v>0</v>
      </c>
      <c r="AR96" s="48">
        <f t="shared" si="19"/>
        <v>0</v>
      </c>
      <c r="AS96" s="55"/>
      <c r="AT96" s="55"/>
      <c r="AU96" s="48">
        <f t="shared" si="20"/>
        <v>0</v>
      </c>
      <c r="AV96" s="48">
        <f t="shared" si="21"/>
        <v>0</v>
      </c>
      <c r="AW96" s="48">
        <f t="shared" si="22"/>
        <v>0</v>
      </c>
      <c r="AX96" s="48">
        <f>IFERROR(VLOOKUP(Y96,'Data Sheet'!$F$19:$I$28,_xlfn.IFS(AL96=90,2,AL96=95,3,AL96=99,4),0),0)</f>
        <v>0</v>
      </c>
      <c r="AY96" s="48">
        <f t="shared" si="23"/>
        <v>0</v>
      </c>
      <c r="AZ96" s="48">
        <f t="shared" si="24"/>
        <v>0</v>
      </c>
      <c r="BA96" s="48">
        <f t="shared" si="25"/>
        <v>0</v>
      </c>
      <c r="BB96" s="49">
        <f t="shared" si="26"/>
        <v>0</v>
      </c>
    </row>
    <row r="97" spans="25:54" x14ac:dyDescent="0.3">
      <c r="Y97" s="55"/>
      <c r="Z97" s="44" t="str">
        <f>IFERROR(VLOOKUP(Y97,'Data Sheet'!$D$4:$E$13,2,0),"-")</f>
        <v>-</v>
      </c>
      <c r="AA97" s="45" t="str">
        <f>IFERROR(VLOOKUP(Y97,'Data Sheet'!$D$4:$F$13,3,0),"-")</f>
        <v>-</v>
      </c>
      <c r="AB97" s="42" t="str">
        <f>IFERROR(VLOOKUP(Y97,'Data Sheet'!$D$4:$G$13,4,0),"-")</f>
        <v>-</v>
      </c>
      <c r="AC97" s="42" t="str">
        <f>IFERROR(VLOOKUP(Y97,'Data Sheet'!$D$4:$H$13,5,0),"-")</f>
        <v>-</v>
      </c>
      <c r="AD97" s="55"/>
      <c r="AE97" s="43" t="str">
        <f>IFERROR(VLOOKUP(AD97,'Data Sheet'!$L$17:$S$21,2,0),"-")</f>
        <v>-</v>
      </c>
      <c r="AF97" s="43" t="str">
        <f>IFERROR(VLOOKUP(AD97,'Data Sheet'!$L$17:$S$21,3,0),"-")</f>
        <v>-</v>
      </c>
      <c r="AG97" s="43" t="str">
        <f>IFERROR(VLOOKUP(AD97,'Data Sheet'!$L$17:$O$21,4,0),"-")</f>
        <v>-</v>
      </c>
      <c r="AH97" s="43" t="str">
        <f>IFERROR(VLOOKUP(AD97,'Data Sheet'!$L$17:$P$21,5,0),"-")</f>
        <v>-</v>
      </c>
      <c r="AI97" s="43" t="str">
        <f>IFERROR(VLOOKUP(AD97,'Data Sheet'!$L$17:$Q$21,6,0),"-")</f>
        <v>-</v>
      </c>
      <c r="AJ97" s="43" t="str">
        <f>IFERROR(VLOOKUP(AD97,'Data Sheet'!$L$17:$R$21,7,0),"-")</f>
        <v>-</v>
      </c>
      <c r="AK97" s="43" t="str">
        <f>IFERROR(VLOOKUP(AD97,'Data Sheet'!$L$17:$S$21,8,0),"-")</f>
        <v>-</v>
      </c>
      <c r="AL97" s="55"/>
      <c r="AM97" s="48" t="str" cm="1">
        <f t="array" ref="AM97">IFERROR(VLOOKUP(AD97,'Data Sheet'!$A$19:$D$23,_xlfn.IFS('The Final Run'!AL97=99,2,'The Final Run'!AL97=95,3,'The Final Run'!AL97=90,4),0),"Input Beercup Type")</f>
        <v>Input Beercup Type</v>
      </c>
      <c r="AN97" s="48">
        <f t="shared" si="15"/>
        <v>0</v>
      </c>
      <c r="AO97" s="48">
        <f t="shared" si="16"/>
        <v>0</v>
      </c>
      <c r="AP97" s="48">
        <f t="shared" si="17"/>
        <v>0</v>
      </c>
      <c r="AQ97" s="48">
        <f t="shared" si="18"/>
        <v>0</v>
      </c>
      <c r="AR97" s="48">
        <f t="shared" si="19"/>
        <v>0</v>
      </c>
      <c r="AS97" s="55"/>
      <c r="AT97" s="55"/>
      <c r="AU97" s="48">
        <f t="shared" si="20"/>
        <v>0</v>
      </c>
      <c r="AV97" s="48">
        <f t="shared" si="21"/>
        <v>0</v>
      </c>
      <c r="AW97" s="48">
        <f t="shared" si="22"/>
        <v>0</v>
      </c>
      <c r="AX97" s="48">
        <f>IFERROR(VLOOKUP(Y97,'Data Sheet'!$F$19:$I$28,_xlfn.IFS(AL97=90,2,AL97=95,3,AL97=99,4),0),0)</f>
        <v>0</v>
      </c>
      <c r="AY97" s="48">
        <f t="shared" si="23"/>
        <v>0</v>
      </c>
      <c r="AZ97" s="48">
        <f t="shared" si="24"/>
        <v>0</v>
      </c>
      <c r="BA97" s="48">
        <f t="shared" si="25"/>
        <v>0</v>
      </c>
      <c r="BB97" s="49">
        <f t="shared" si="26"/>
        <v>0</v>
      </c>
    </row>
    <row r="98" spans="25:54" x14ac:dyDescent="0.3">
      <c r="Y98" s="55"/>
      <c r="Z98" s="44" t="str">
        <f>IFERROR(VLOOKUP(Y98,'Data Sheet'!$D$4:$E$13,2,0),"-")</f>
        <v>-</v>
      </c>
      <c r="AA98" s="45" t="str">
        <f>IFERROR(VLOOKUP(Y98,'Data Sheet'!$D$4:$F$13,3,0),"-")</f>
        <v>-</v>
      </c>
      <c r="AB98" s="42" t="str">
        <f>IFERROR(VLOOKUP(Y98,'Data Sheet'!$D$4:$G$13,4,0),"-")</f>
        <v>-</v>
      </c>
      <c r="AC98" s="42" t="str">
        <f>IFERROR(VLOOKUP(Y98,'Data Sheet'!$D$4:$H$13,5,0),"-")</f>
        <v>-</v>
      </c>
      <c r="AD98" s="55"/>
      <c r="AE98" s="43" t="str">
        <f>IFERROR(VLOOKUP(AD98,'Data Sheet'!$L$17:$S$21,2,0),"-")</f>
        <v>-</v>
      </c>
      <c r="AF98" s="43" t="str">
        <f>IFERROR(VLOOKUP(AD98,'Data Sheet'!$L$17:$S$21,3,0),"-")</f>
        <v>-</v>
      </c>
      <c r="AG98" s="43" t="str">
        <f>IFERROR(VLOOKUP(AD98,'Data Sheet'!$L$17:$O$21,4,0),"-")</f>
        <v>-</v>
      </c>
      <c r="AH98" s="43" t="str">
        <f>IFERROR(VLOOKUP(AD98,'Data Sheet'!$L$17:$P$21,5,0),"-")</f>
        <v>-</v>
      </c>
      <c r="AI98" s="43" t="str">
        <f>IFERROR(VLOOKUP(AD98,'Data Sheet'!$L$17:$Q$21,6,0),"-")</f>
        <v>-</v>
      </c>
      <c r="AJ98" s="43" t="str">
        <f>IFERROR(VLOOKUP(AD98,'Data Sheet'!$L$17:$R$21,7,0),"-")</f>
        <v>-</v>
      </c>
      <c r="AK98" s="43" t="str">
        <f>IFERROR(VLOOKUP(AD98,'Data Sheet'!$L$17:$S$21,8,0),"-")</f>
        <v>-</v>
      </c>
      <c r="AL98" s="55"/>
      <c r="AM98" s="48" t="str" cm="1">
        <f t="array" ref="AM98">IFERROR(VLOOKUP(AD98,'Data Sheet'!$A$19:$D$23,_xlfn.IFS('The Final Run'!AL98=99,2,'The Final Run'!AL98=95,3,'The Final Run'!AL98=90,4),0),"Input Beercup Type")</f>
        <v>Input Beercup Type</v>
      </c>
      <c r="AN98" s="48">
        <f t="shared" si="15"/>
        <v>0</v>
      </c>
      <c r="AO98" s="48">
        <f t="shared" si="16"/>
        <v>0</v>
      </c>
      <c r="AP98" s="48">
        <f t="shared" si="17"/>
        <v>0</v>
      </c>
      <c r="AQ98" s="48">
        <f t="shared" si="18"/>
        <v>0</v>
      </c>
      <c r="AR98" s="48">
        <f t="shared" si="19"/>
        <v>0</v>
      </c>
      <c r="AS98" s="55"/>
      <c r="AT98" s="55"/>
      <c r="AU98" s="48">
        <f t="shared" si="20"/>
        <v>0</v>
      </c>
      <c r="AV98" s="48">
        <f t="shared" si="21"/>
        <v>0</v>
      </c>
      <c r="AW98" s="48">
        <f t="shared" si="22"/>
        <v>0</v>
      </c>
      <c r="AX98" s="48">
        <f>IFERROR(VLOOKUP(Y98,'Data Sheet'!$F$19:$I$28,_xlfn.IFS(AL98=90,2,AL98=95,3,AL98=99,4),0),0)</f>
        <v>0</v>
      </c>
      <c r="AY98" s="48">
        <f t="shared" si="23"/>
        <v>0</v>
      </c>
      <c r="AZ98" s="48">
        <f t="shared" si="24"/>
        <v>0</v>
      </c>
      <c r="BA98" s="48">
        <f t="shared" si="25"/>
        <v>0</v>
      </c>
      <c r="BB98" s="49">
        <f t="shared" si="26"/>
        <v>0</v>
      </c>
    </row>
    <row r="99" spans="25:54" x14ac:dyDescent="0.3">
      <c r="Y99" s="55"/>
      <c r="Z99" s="44" t="str">
        <f>IFERROR(VLOOKUP(Y99,'Data Sheet'!$D$4:$E$13,2,0),"-")</f>
        <v>-</v>
      </c>
      <c r="AA99" s="45" t="str">
        <f>IFERROR(VLOOKUP(Y99,'Data Sheet'!$D$4:$F$13,3,0),"-")</f>
        <v>-</v>
      </c>
      <c r="AB99" s="42" t="str">
        <f>IFERROR(VLOOKUP(Y99,'Data Sheet'!$D$4:$G$13,4,0),"-")</f>
        <v>-</v>
      </c>
      <c r="AC99" s="42" t="str">
        <f>IFERROR(VLOOKUP(Y99,'Data Sheet'!$D$4:$H$13,5,0),"-")</f>
        <v>-</v>
      </c>
      <c r="AD99" s="55"/>
      <c r="AE99" s="43" t="str">
        <f>IFERROR(VLOOKUP(AD99,'Data Sheet'!$L$17:$S$21,2,0),"-")</f>
        <v>-</v>
      </c>
      <c r="AF99" s="43" t="str">
        <f>IFERROR(VLOOKUP(AD99,'Data Sheet'!$L$17:$S$21,3,0),"-")</f>
        <v>-</v>
      </c>
      <c r="AG99" s="43" t="str">
        <f>IFERROR(VLOOKUP(AD99,'Data Sheet'!$L$17:$O$21,4,0),"-")</f>
        <v>-</v>
      </c>
      <c r="AH99" s="43" t="str">
        <f>IFERROR(VLOOKUP(AD99,'Data Sheet'!$L$17:$P$21,5,0),"-")</f>
        <v>-</v>
      </c>
      <c r="AI99" s="43" t="str">
        <f>IFERROR(VLOOKUP(AD99,'Data Sheet'!$L$17:$Q$21,6,0),"-")</f>
        <v>-</v>
      </c>
      <c r="AJ99" s="43" t="str">
        <f>IFERROR(VLOOKUP(AD99,'Data Sheet'!$L$17:$R$21,7,0),"-")</f>
        <v>-</v>
      </c>
      <c r="AK99" s="43" t="str">
        <f>IFERROR(VLOOKUP(AD99,'Data Sheet'!$L$17:$S$21,8,0),"-")</f>
        <v>-</v>
      </c>
      <c r="AL99" s="55"/>
      <c r="AM99" s="48" t="str" cm="1">
        <f t="array" ref="AM99">IFERROR(VLOOKUP(AD99,'Data Sheet'!$A$19:$D$23,_xlfn.IFS('The Final Run'!AL99=99,2,'The Final Run'!AL99=95,3,'The Final Run'!AL99=90,4),0),"Input Beercup Type")</f>
        <v>Input Beercup Type</v>
      </c>
      <c r="AN99" s="48">
        <f t="shared" si="15"/>
        <v>0</v>
      </c>
      <c r="AO99" s="48">
        <f t="shared" si="16"/>
        <v>0</v>
      </c>
      <c r="AP99" s="48">
        <f t="shared" si="17"/>
        <v>0</v>
      </c>
      <c r="AQ99" s="48">
        <f t="shared" si="18"/>
        <v>0</v>
      </c>
      <c r="AR99" s="48">
        <f t="shared" si="19"/>
        <v>0</v>
      </c>
      <c r="AS99" s="55"/>
      <c r="AT99" s="55"/>
      <c r="AU99" s="48">
        <f t="shared" si="20"/>
        <v>0</v>
      </c>
      <c r="AV99" s="48">
        <f t="shared" si="21"/>
        <v>0</v>
      </c>
      <c r="AW99" s="48">
        <f t="shared" si="22"/>
        <v>0</v>
      </c>
      <c r="AX99" s="48">
        <f>IFERROR(VLOOKUP(Y99,'Data Sheet'!$F$19:$I$28,_xlfn.IFS(AL99=90,2,AL99=95,3,AL99=99,4),0),0)</f>
        <v>0</v>
      </c>
      <c r="AY99" s="48">
        <f t="shared" si="23"/>
        <v>0</v>
      </c>
      <c r="AZ99" s="48">
        <f t="shared" si="24"/>
        <v>0</v>
      </c>
      <c r="BA99" s="48">
        <f t="shared" si="25"/>
        <v>0</v>
      </c>
      <c r="BB99" s="49">
        <f t="shared" si="26"/>
        <v>0</v>
      </c>
    </row>
    <row r="100" spans="25:54" x14ac:dyDescent="0.3">
      <c r="Y100" s="55"/>
      <c r="Z100" s="44" t="str">
        <f>IFERROR(VLOOKUP(Y100,'Data Sheet'!$D$4:$E$13,2,0),"-")</f>
        <v>-</v>
      </c>
      <c r="AA100" s="45" t="str">
        <f>IFERROR(VLOOKUP(Y100,'Data Sheet'!$D$4:$F$13,3,0),"-")</f>
        <v>-</v>
      </c>
      <c r="AB100" s="42" t="str">
        <f>IFERROR(VLOOKUP(Y100,'Data Sheet'!$D$4:$G$13,4,0),"-")</f>
        <v>-</v>
      </c>
      <c r="AC100" s="42" t="str">
        <f>IFERROR(VLOOKUP(Y100,'Data Sheet'!$D$4:$H$13,5,0),"-")</f>
        <v>-</v>
      </c>
      <c r="AD100" s="55"/>
      <c r="AE100" s="43" t="str">
        <f>IFERROR(VLOOKUP(AD100,'Data Sheet'!$L$17:$S$21,2,0),"-")</f>
        <v>-</v>
      </c>
      <c r="AF100" s="43" t="str">
        <f>IFERROR(VLOOKUP(AD100,'Data Sheet'!$L$17:$S$21,3,0),"-")</f>
        <v>-</v>
      </c>
      <c r="AG100" s="43" t="str">
        <f>IFERROR(VLOOKUP(AD100,'Data Sheet'!$L$17:$O$21,4,0),"-")</f>
        <v>-</v>
      </c>
      <c r="AH100" s="43" t="str">
        <f>IFERROR(VLOOKUP(AD100,'Data Sheet'!$L$17:$P$21,5,0),"-")</f>
        <v>-</v>
      </c>
      <c r="AI100" s="43" t="str">
        <f>IFERROR(VLOOKUP(AD100,'Data Sheet'!$L$17:$Q$21,6,0),"-")</f>
        <v>-</v>
      </c>
      <c r="AJ100" s="43" t="str">
        <f>IFERROR(VLOOKUP(AD100,'Data Sheet'!$L$17:$R$21,7,0),"-")</f>
        <v>-</v>
      </c>
      <c r="AK100" s="43" t="str">
        <f>IFERROR(VLOOKUP(AD100,'Data Sheet'!$L$17:$S$21,8,0),"-")</f>
        <v>-</v>
      </c>
      <c r="AL100" s="55"/>
      <c r="AM100" s="48" t="str" cm="1">
        <f t="array" ref="AM100">IFERROR(VLOOKUP(AD100,'Data Sheet'!$A$19:$D$23,_xlfn.IFS('The Final Run'!AL100=99,2,'The Final Run'!AL100=95,3,'The Final Run'!AL100=90,4),0),"Input Beercup Type")</f>
        <v>Input Beercup Type</v>
      </c>
      <c r="AN100" s="48">
        <f t="shared" si="15"/>
        <v>0</v>
      </c>
      <c r="AO100" s="48">
        <f t="shared" si="16"/>
        <v>0</v>
      </c>
      <c r="AP100" s="48">
        <f t="shared" si="17"/>
        <v>0</v>
      </c>
      <c r="AQ100" s="48">
        <f t="shared" si="18"/>
        <v>0</v>
      </c>
      <c r="AR100" s="48">
        <f t="shared" si="19"/>
        <v>0</v>
      </c>
      <c r="AS100" s="55"/>
      <c r="AT100" s="55"/>
      <c r="AU100" s="48">
        <f t="shared" si="20"/>
        <v>0</v>
      </c>
      <c r="AV100" s="48">
        <f t="shared" si="21"/>
        <v>0</v>
      </c>
      <c r="AW100" s="48">
        <f t="shared" si="22"/>
        <v>0</v>
      </c>
      <c r="AX100" s="48">
        <f>IFERROR(VLOOKUP(Y100,'Data Sheet'!$F$19:$I$28,_xlfn.IFS(AL100=90,2,AL100=95,3,AL100=99,4),0),0)</f>
        <v>0</v>
      </c>
      <c r="AY100" s="48">
        <f t="shared" si="23"/>
        <v>0</v>
      </c>
      <c r="AZ100" s="48">
        <f t="shared" si="24"/>
        <v>0</v>
      </c>
      <c r="BA100" s="48">
        <f t="shared" si="25"/>
        <v>0</v>
      </c>
      <c r="BB100" s="49">
        <f t="shared" si="26"/>
        <v>0</v>
      </c>
    </row>
    <row r="101" spans="25:54" x14ac:dyDescent="0.3">
      <c r="Y101" s="55"/>
      <c r="Z101" s="44" t="str">
        <f>IFERROR(VLOOKUP(Y101,'Data Sheet'!$D$4:$E$13,2,0),"-")</f>
        <v>-</v>
      </c>
      <c r="AA101" s="45" t="str">
        <f>IFERROR(VLOOKUP(Y101,'Data Sheet'!$D$4:$F$13,3,0),"-")</f>
        <v>-</v>
      </c>
      <c r="AB101" s="42" t="str">
        <f>IFERROR(VLOOKUP(Y101,'Data Sheet'!$D$4:$G$13,4,0),"-")</f>
        <v>-</v>
      </c>
      <c r="AC101" s="42" t="str">
        <f>IFERROR(VLOOKUP(Y101,'Data Sheet'!$D$4:$H$13,5,0),"-")</f>
        <v>-</v>
      </c>
      <c r="AD101" s="55"/>
      <c r="AE101" s="43" t="str">
        <f>IFERROR(VLOOKUP(AD101,'Data Sheet'!$L$17:$S$21,2,0),"-")</f>
        <v>-</v>
      </c>
      <c r="AF101" s="43" t="str">
        <f>IFERROR(VLOOKUP(AD101,'Data Sheet'!$L$17:$S$21,3,0),"-")</f>
        <v>-</v>
      </c>
      <c r="AG101" s="43" t="str">
        <f>IFERROR(VLOOKUP(AD101,'Data Sheet'!$L$17:$O$21,4,0),"-")</f>
        <v>-</v>
      </c>
      <c r="AH101" s="43" t="str">
        <f>IFERROR(VLOOKUP(AD101,'Data Sheet'!$L$17:$P$21,5,0),"-")</f>
        <v>-</v>
      </c>
      <c r="AI101" s="43" t="str">
        <f>IFERROR(VLOOKUP(AD101,'Data Sheet'!$L$17:$Q$21,6,0),"-")</f>
        <v>-</v>
      </c>
      <c r="AJ101" s="43" t="str">
        <f>IFERROR(VLOOKUP(AD101,'Data Sheet'!$L$17:$R$21,7,0),"-")</f>
        <v>-</v>
      </c>
      <c r="AK101" s="43" t="str">
        <f>IFERROR(VLOOKUP(AD101,'Data Sheet'!$L$17:$S$21,8,0),"-")</f>
        <v>-</v>
      </c>
      <c r="AL101" s="55"/>
      <c r="AM101" s="48" t="str" cm="1">
        <f t="array" ref="AM101">IFERROR(VLOOKUP(AD101,'Data Sheet'!$A$19:$D$23,_xlfn.IFS('The Final Run'!AL101=99,2,'The Final Run'!AL101=95,3,'The Final Run'!AL101=90,4),0),"Input Beercup Type")</f>
        <v>Input Beercup Type</v>
      </c>
      <c r="AN101" s="48">
        <f t="shared" si="15"/>
        <v>0</v>
      </c>
      <c r="AO101" s="48">
        <f t="shared" si="16"/>
        <v>0</v>
      </c>
      <c r="AP101" s="48">
        <f t="shared" si="17"/>
        <v>0</v>
      </c>
      <c r="AQ101" s="48">
        <f t="shared" si="18"/>
        <v>0</v>
      </c>
      <c r="AR101" s="48">
        <f t="shared" si="19"/>
        <v>0</v>
      </c>
      <c r="AS101" s="55"/>
      <c r="AT101" s="55"/>
      <c r="AU101" s="48">
        <f t="shared" si="20"/>
        <v>0</v>
      </c>
      <c r="AV101" s="48">
        <f t="shared" si="21"/>
        <v>0</v>
      </c>
      <c r="AW101" s="48">
        <f t="shared" si="22"/>
        <v>0</v>
      </c>
      <c r="AX101" s="48">
        <f>IFERROR(VLOOKUP(Y101,'Data Sheet'!$F$19:$I$28,_xlfn.IFS(AL101=90,2,AL101=95,3,AL101=99,4),0),0)</f>
        <v>0</v>
      </c>
      <c r="AY101" s="48">
        <f t="shared" si="23"/>
        <v>0</v>
      </c>
      <c r="AZ101" s="48">
        <f t="shared" si="24"/>
        <v>0</v>
      </c>
      <c r="BA101" s="48">
        <f t="shared" si="25"/>
        <v>0</v>
      </c>
      <c r="BB101" s="49">
        <f t="shared" si="26"/>
        <v>0</v>
      </c>
    </row>
    <row r="102" spans="25:54" x14ac:dyDescent="0.3">
      <c r="Y102" s="55"/>
      <c r="Z102" s="44" t="str">
        <f>IFERROR(VLOOKUP(Y102,'Data Sheet'!$D$4:$E$13,2,0),"-")</f>
        <v>-</v>
      </c>
      <c r="AA102" s="45" t="str">
        <f>IFERROR(VLOOKUP(Y102,'Data Sheet'!$D$4:$F$13,3,0),"-")</f>
        <v>-</v>
      </c>
      <c r="AB102" s="42" t="str">
        <f>IFERROR(VLOOKUP(Y102,'Data Sheet'!$D$4:$G$13,4,0),"-")</f>
        <v>-</v>
      </c>
      <c r="AC102" s="42" t="str">
        <f>IFERROR(VLOOKUP(Y102,'Data Sheet'!$D$4:$H$13,5,0),"-")</f>
        <v>-</v>
      </c>
      <c r="AD102" s="55"/>
      <c r="AE102" s="43" t="str">
        <f>IFERROR(VLOOKUP(AD102,'Data Sheet'!$L$17:$S$21,2,0),"-")</f>
        <v>-</v>
      </c>
      <c r="AF102" s="43" t="str">
        <f>IFERROR(VLOOKUP(AD102,'Data Sheet'!$L$17:$S$21,3,0),"-")</f>
        <v>-</v>
      </c>
      <c r="AG102" s="43" t="str">
        <f>IFERROR(VLOOKUP(AD102,'Data Sheet'!$L$17:$O$21,4,0),"-")</f>
        <v>-</v>
      </c>
      <c r="AH102" s="43" t="str">
        <f>IFERROR(VLOOKUP(AD102,'Data Sheet'!$L$17:$P$21,5,0),"-")</f>
        <v>-</v>
      </c>
      <c r="AI102" s="43" t="str">
        <f>IFERROR(VLOOKUP(AD102,'Data Sheet'!$L$17:$Q$21,6,0),"-")</f>
        <v>-</v>
      </c>
      <c r="AJ102" s="43" t="str">
        <f>IFERROR(VLOOKUP(AD102,'Data Sheet'!$L$17:$R$21,7,0),"-")</f>
        <v>-</v>
      </c>
      <c r="AK102" s="43" t="str">
        <f>IFERROR(VLOOKUP(AD102,'Data Sheet'!$L$17:$S$21,8,0),"-")</f>
        <v>-</v>
      </c>
      <c r="AL102" s="55"/>
      <c r="AM102" s="48" t="str" cm="1">
        <f t="array" ref="AM102">IFERROR(VLOOKUP(AD102,'Data Sheet'!$A$19:$D$23,_xlfn.IFS('The Final Run'!AL102=99,2,'The Final Run'!AL102=95,3,'The Final Run'!AL102=90,4),0),"Input Beercup Type")</f>
        <v>Input Beercup Type</v>
      </c>
      <c r="AN102" s="48">
        <f t="shared" si="15"/>
        <v>0</v>
      </c>
      <c r="AO102" s="48">
        <f t="shared" si="16"/>
        <v>0</v>
      </c>
      <c r="AP102" s="48">
        <f t="shared" si="17"/>
        <v>0</v>
      </c>
      <c r="AQ102" s="48">
        <f t="shared" si="18"/>
        <v>0</v>
      </c>
      <c r="AR102" s="48">
        <f t="shared" si="19"/>
        <v>0</v>
      </c>
      <c r="AS102" s="55"/>
      <c r="AT102" s="55"/>
      <c r="AU102" s="48">
        <f t="shared" si="20"/>
        <v>0</v>
      </c>
      <c r="AV102" s="48">
        <f t="shared" si="21"/>
        <v>0</v>
      </c>
      <c r="AW102" s="48">
        <f t="shared" si="22"/>
        <v>0</v>
      </c>
      <c r="AX102" s="48">
        <f>IFERROR(VLOOKUP(Y102,'Data Sheet'!$F$19:$I$28,_xlfn.IFS(AL102=90,2,AL102=95,3,AL102=99,4),0),0)</f>
        <v>0</v>
      </c>
      <c r="AY102" s="48">
        <f t="shared" si="23"/>
        <v>0</v>
      </c>
      <c r="AZ102" s="48">
        <f t="shared" si="24"/>
        <v>0</v>
      </c>
      <c r="BA102" s="48">
        <f t="shared" si="25"/>
        <v>0</v>
      </c>
      <c r="BB102" s="49">
        <f t="shared" si="26"/>
        <v>0</v>
      </c>
    </row>
    <row r="103" spans="25:54" x14ac:dyDescent="0.3">
      <c r="Y103" s="55"/>
      <c r="Z103" s="44" t="str">
        <f>IFERROR(VLOOKUP(Y103,'Data Sheet'!$D$4:$E$13,2,0),"-")</f>
        <v>-</v>
      </c>
      <c r="AA103" s="45" t="str">
        <f>IFERROR(VLOOKUP(Y103,'Data Sheet'!$D$4:$F$13,3,0),"-")</f>
        <v>-</v>
      </c>
      <c r="AB103" s="42" t="str">
        <f>IFERROR(VLOOKUP(Y103,'Data Sheet'!$D$4:$G$13,4,0),"-")</f>
        <v>-</v>
      </c>
      <c r="AC103" s="42" t="str">
        <f>IFERROR(VLOOKUP(Y103,'Data Sheet'!$D$4:$H$13,5,0),"-")</f>
        <v>-</v>
      </c>
      <c r="AD103" s="55"/>
      <c r="AE103" s="43" t="str">
        <f>IFERROR(VLOOKUP(AD103,'Data Sheet'!$L$17:$S$21,2,0),"-")</f>
        <v>-</v>
      </c>
      <c r="AF103" s="43" t="str">
        <f>IFERROR(VLOOKUP(AD103,'Data Sheet'!$L$17:$S$21,3,0),"-")</f>
        <v>-</v>
      </c>
      <c r="AG103" s="43" t="str">
        <f>IFERROR(VLOOKUP(AD103,'Data Sheet'!$L$17:$O$21,4,0),"-")</f>
        <v>-</v>
      </c>
      <c r="AH103" s="43" t="str">
        <f>IFERROR(VLOOKUP(AD103,'Data Sheet'!$L$17:$P$21,5,0),"-")</f>
        <v>-</v>
      </c>
      <c r="AI103" s="43" t="str">
        <f>IFERROR(VLOOKUP(AD103,'Data Sheet'!$L$17:$Q$21,6,0),"-")</f>
        <v>-</v>
      </c>
      <c r="AJ103" s="43" t="str">
        <f>IFERROR(VLOOKUP(AD103,'Data Sheet'!$L$17:$R$21,7,0),"-")</f>
        <v>-</v>
      </c>
      <c r="AK103" s="43" t="str">
        <f>IFERROR(VLOOKUP(AD103,'Data Sheet'!$L$17:$S$21,8,0),"-")</f>
        <v>-</v>
      </c>
      <c r="AL103" s="55"/>
      <c r="AM103" s="48" t="str" cm="1">
        <f t="array" ref="AM103">IFERROR(VLOOKUP(AD103,'Data Sheet'!$A$19:$D$23,_xlfn.IFS('The Final Run'!AL103=99,2,'The Final Run'!AL103=95,3,'The Final Run'!AL103=90,4),0),"Input Beercup Type")</f>
        <v>Input Beercup Type</v>
      </c>
      <c r="AN103" s="48">
        <f t="shared" si="15"/>
        <v>0</v>
      </c>
      <c r="AO103" s="48">
        <f t="shared" si="16"/>
        <v>0</v>
      </c>
      <c r="AP103" s="48">
        <f t="shared" si="17"/>
        <v>0</v>
      </c>
      <c r="AQ103" s="48">
        <f t="shared" si="18"/>
        <v>0</v>
      </c>
      <c r="AR103" s="48">
        <f t="shared" si="19"/>
        <v>0</v>
      </c>
      <c r="AS103" s="55"/>
      <c r="AT103" s="55"/>
      <c r="AU103" s="48">
        <f t="shared" si="20"/>
        <v>0</v>
      </c>
      <c r="AV103" s="48">
        <f t="shared" si="21"/>
        <v>0</v>
      </c>
      <c r="AW103" s="48">
        <f t="shared" si="22"/>
        <v>0</v>
      </c>
      <c r="AX103" s="48">
        <f>IFERROR(VLOOKUP(Y103,'Data Sheet'!$F$19:$I$28,_xlfn.IFS(AL103=90,2,AL103=95,3,AL103=99,4),0),0)</f>
        <v>0</v>
      </c>
      <c r="AY103" s="48">
        <f t="shared" si="23"/>
        <v>0</v>
      </c>
      <c r="AZ103" s="48">
        <f t="shared" si="24"/>
        <v>0</v>
      </c>
      <c r="BA103" s="48">
        <f t="shared" si="25"/>
        <v>0</v>
      </c>
      <c r="BB103" s="49">
        <f t="shared" si="26"/>
        <v>0</v>
      </c>
    </row>
    <row r="104" spans="25:54" x14ac:dyDescent="0.3">
      <c r="Y104" s="55"/>
      <c r="Z104" s="44" t="str">
        <f>IFERROR(VLOOKUP(Y104,'Data Sheet'!$D$4:$E$13,2,0),"-")</f>
        <v>-</v>
      </c>
      <c r="AA104" s="45" t="str">
        <f>IFERROR(VLOOKUP(Y104,'Data Sheet'!$D$4:$F$13,3,0),"-")</f>
        <v>-</v>
      </c>
      <c r="AB104" s="42" t="str">
        <f>IFERROR(VLOOKUP(Y104,'Data Sheet'!$D$4:$G$13,4,0),"-")</f>
        <v>-</v>
      </c>
      <c r="AC104" s="42" t="str">
        <f>IFERROR(VLOOKUP(Y104,'Data Sheet'!$D$4:$H$13,5,0),"-")</f>
        <v>-</v>
      </c>
      <c r="AD104" s="55"/>
      <c r="AE104" s="43" t="str">
        <f>IFERROR(VLOOKUP(AD104,'Data Sheet'!$L$17:$S$21,2,0),"-")</f>
        <v>-</v>
      </c>
      <c r="AF104" s="43" t="str">
        <f>IFERROR(VLOOKUP(AD104,'Data Sheet'!$L$17:$S$21,3,0),"-")</f>
        <v>-</v>
      </c>
      <c r="AG104" s="43" t="str">
        <f>IFERROR(VLOOKUP(AD104,'Data Sheet'!$L$17:$O$21,4,0),"-")</f>
        <v>-</v>
      </c>
      <c r="AH104" s="43" t="str">
        <f>IFERROR(VLOOKUP(AD104,'Data Sheet'!$L$17:$P$21,5,0),"-")</f>
        <v>-</v>
      </c>
      <c r="AI104" s="43" t="str">
        <f>IFERROR(VLOOKUP(AD104,'Data Sheet'!$L$17:$Q$21,6,0),"-")</f>
        <v>-</v>
      </c>
      <c r="AJ104" s="43" t="str">
        <f>IFERROR(VLOOKUP(AD104,'Data Sheet'!$L$17:$R$21,7,0),"-")</f>
        <v>-</v>
      </c>
      <c r="AK104" s="43" t="str">
        <f>IFERROR(VLOOKUP(AD104,'Data Sheet'!$L$17:$S$21,8,0),"-")</f>
        <v>-</v>
      </c>
      <c r="AL104" s="55"/>
      <c r="AM104" s="48" t="str" cm="1">
        <f t="array" ref="AM104">IFERROR(VLOOKUP(AD104,'Data Sheet'!$A$19:$D$23,_xlfn.IFS('The Final Run'!AL104=99,2,'The Final Run'!AL104=95,3,'The Final Run'!AL104=90,4),0),"Input Beercup Type")</f>
        <v>Input Beercup Type</v>
      </c>
      <c r="AN104" s="48">
        <f t="shared" si="15"/>
        <v>0</v>
      </c>
      <c r="AO104" s="48">
        <f t="shared" si="16"/>
        <v>0</v>
      </c>
      <c r="AP104" s="48">
        <f t="shared" si="17"/>
        <v>0</v>
      </c>
      <c r="AQ104" s="48">
        <f t="shared" si="18"/>
        <v>0</v>
      </c>
      <c r="AR104" s="48">
        <f t="shared" si="19"/>
        <v>0</v>
      </c>
      <c r="AS104" s="55"/>
      <c r="AT104" s="55"/>
      <c r="AU104" s="48">
        <f t="shared" si="20"/>
        <v>0</v>
      </c>
      <c r="AV104" s="48">
        <f t="shared" si="21"/>
        <v>0</v>
      </c>
      <c r="AW104" s="48">
        <f t="shared" si="22"/>
        <v>0</v>
      </c>
      <c r="AX104" s="48">
        <f>IFERROR(VLOOKUP(Y104,'Data Sheet'!$F$19:$I$28,_xlfn.IFS(AL104=90,2,AL104=95,3,AL104=99,4),0),0)</f>
        <v>0</v>
      </c>
      <c r="AY104" s="48">
        <f t="shared" si="23"/>
        <v>0</v>
      </c>
      <c r="AZ104" s="48">
        <f t="shared" si="24"/>
        <v>0</v>
      </c>
      <c r="BA104" s="48">
        <f t="shared" si="25"/>
        <v>0</v>
      </c>
      <c r="BB104" s="49">
        <f t="shared" si="26"/>
        <v>0</v>
      </c>
    </row>
    <row r="105" spans="25:54" x14ac:dyDescent="0.3">
      <c r="Y105" s="55"/>
      <c r="Z105" s="44" t="str">
        <f>IFERROR(VLOOKUP(Y105,'Data Sheet'!$D$4:$E$13,2,0),"-")</f>
        <v>-</v>
      </c>
      <c r="AA105" s="45" t="str">
        <f>IFERROR(VLOOKUP(Y105,'Data Sheet'!$D$4:$F$13,3,0),"-")</f>
        <v>-</v>
      </c>
      <c r="AB105" s="42" t="str">
        <f>IFERROR(VLOOKUP(Y105,'Data Sheet'!$D$4:$G$13,4,0),"-")</f>
        <v>-</v>
      </c>
      <c r="AC105" s="42" t="str">
        <f>IFERROR(VLOOKUP(Y105,'Data Sheet'!$D$4:$H$13,5,0),"-")</f>
        <v>-</v>
      </c>
      <c r="AD105" s="55"/>
      <c r="AE105" s="43" t="str">
        <f>IFERROR(VLOOKUP(AD105,'Data Sheet'!$L$17:$S$21,2,0),"-")</f>
        <v>-</v>
      </c>
      <c r="AF105" s="43" t="str">
        <f>IFERROR(VLOOKUP(AD105,'Data Sheet'!$L$17:$S$21,3,0),"-")</f>
        <v>-</v>
      </c>
      <c r="AG105" s="43" t="str">
        <f>IFERROR(VLOOKUP(AD105,'Data Sheet'!$L$17:$O$21,4,0),"-")</f>
        <v>-</v>
      </c>
      <c r="AH105" s="43" t="str">
        <f>IFERROR(VLOOKUP(AD105,'Data Sheet'!$L$17:$P$21,5,0),"-")</f>
        <v>-</v>
      </c>
      <c r="AI105" s="43" t="str">
        <f>IFERROR(VLOOKUP(AD105,'Data Sheet'!$L$17:$Q$21,6,0),"-")</f>
        <v>-</v>
      </c>
      <c r="AJ105" s="43" t="str">
        <f>IFERROR(VLOOKUP(AD105,'Data Sheet'!$L$17:$R$21,7,0),"-")</f>
        <v>-</v>
      </c>
      <c r="AK105" s="43" t="str">
        <f>IFERROR(VLOOKUP(AD105,'Data Sheet'!$L$17:$S$21,8,0),"-")</f>
        <v>-</v>
      </c>
      <c r="AL105" s="55"/>
      <c r="AM105" s="48" t="str" cm="1">
        <f t="array" ref="AM105">IFERROR(VLOOKUP(AD105,'Data Sheet'!$A$19:$D$23,_xlfn.IFS('The Final Run'!AL105=99,2,'The Final Run'!AL105=95,3,'The Final Run'!AL105=90,4),0),"Input Beercup Type")</f>
        <v>Input Beercup Type</v>
      </c>
      <c r="AN105" s="48">
        <f t="shared" si="15"/>
        <v>0</v>
      </c>
      <c r="AO105" s="48">
        <f t="shared" si="16"/>
        <v>0</v>
      </c>
      <c r="AP105" s="48">
        <f t="shared" si="17"/>
        <v>0</v>
      </c>
      <c r="AQ105" s="48">
        <f t="shared" si="18"/>
        <v>0</v>
      </c>
      <c r="AR105" s="48">
        <f t="shared" si="19"/>
        <v>0</v>
      </c>
      <c r="AS105" s="55"/>
      <c r="AT105" s="55"/>
      <c r="AU105" s="48">
        <f t="shared" si="20"/>
        <v>0</v>
      </c>
      <c r="AV105" s="48">
        <f t="shared" si="21"/>
        <v>0</v>
      </c>
      <c r="AW105" s="48">
        <f t="shared" si="22"/>
        <v>0</v>
      </c>
      <c r="AX105" s="48">
        <f>IFERROR(VLOOKUP(Y105,'Data Sheet'!$F$19:$I$28,_xlfn.IFS(AL105=90,2,AL105=95,3,AL105=99,4),0),0)</f>
        <v>0</v>
      </c>
      <c r="AY105" s="48">
        <f t="shared" si="23"/>
        <v>0</v>
      </c>
      <c r="AZ105" s="48">
        <f t="shared" si="24"/>
        <v>0</v>
      </c>
      <c r="BA105" s="48">
        <f t="shared" si="25"/>
        <v>0</v>
      </c>
      <c r="BB105" s="49">
        <f t="shared" si="26"/>
        <v>0</v>
      </c>
    </row>
    <row r="106" spans="25:54" x14ac:dyDescent="0.3">
      <c r="Y106" s="55"/>
      <c r="Z106" s="44" t="str">
        <f>IFERROR(VLOOKUP(Y106,'Data Sheet'!$D$4:$E$13,2,0),"-")</f>
        <v>-</v>
      </c>
      <c r="AA106" s="45" t="str">
        <f>IFERROR(VLOOKUP(Y106,'Data Sheet'!$D$4:$F$13,3,0),"-")</f>
        <v>-</v>
      </c>
      <c r="AB106" s="42" t="str">
        <f>IFERROR(VLOOKUP(Y106,'Data Sheet'!$D$4:$G$13,4,0),"-")</f>
        <v>-</v>
      </c>
      <c r="AC106" s="42" t="str">
        <f>IFERROR(VLOOKUP(Y106,'Data Sheet'!$D$4:$H$13,5,0),"-")</f>
        <v>-</v>
      </c>
      <c r="AD106" s="55"/>
      <c r="AE106" s="43" t="str">
        <f>IFERROR(VLOOKUP(AD106,'Data Sheet'!$L$17:$S$21,2,0),"-")</f>
        <v>-</v>
      </c>
      <c r="AF106" s="43" t="str">
        <f>IFERROR(VLOOKUP(AD106,'Data Sheet'!$L$17:$S$21,3,0),"-")</f>
        <v>-</v>
      </c>
      <c r="AG106" s="43" t="str">
        <f>IFERROR(VLOOKUP(AD106,'Data Sheet'!$L$17:$O$21,4,0),"-")</f>
        <v>-</v>
      </c>
      <c r="AH106" s="43" t="str">
        <f>IFERROR(VLOOKUP(AD106,'Data Sheet'!$L$17:$P$21,5,0),"-")</f>
        <v>-</v>
      </c>
      <c r="AI106" s="43" t="str">
        <f>IFERROR(VLOOKUP(AD106,'Data Sheet'!$L$17:$Q$21,6,0),"-")</f>
        <v>-</v>
      </c>
      <c r="AJ106" s="43" t="str">
        <f>IFERROR(VLOOKUP(AD106,'Data Sheet'!$L$17:$R$21,7,0),"-")</f>
        <v>-</v>
      </c>
      <c r="AK106" s="43" t="str">
        <f>IFERROR(VLOOKUP(AD106,'Data Sheet'!$L$17:$S$21,8,0),"-")</f>
        <v>-</v>
      </c>
      <c r="AL106" s="55"/>
      <c r="AM106" s="48" t="str" cm="1">
        <f t="array" ref="AM106">IFERROR(VLOOKUP(AD106,'Data Sheet'!$A$19:$D$23,_xlfn.IFS('The Final Run'!AL106=99,2,'The Final Run'!AL106=95,3,'The Final Run'!AL106=90,4),0),"Input Beercup Type")</f>
        <v>Input Beercup Type</v>
      </c>
      <c r="AN106" s="48">
        <f t="shared" si="15"/>
        <v>0</v>
      </c>
      <c r="AO106" s="48">
        <f t="shared" si="16"/>
        <v>0</v>
      </c>
      <c r="AP106" s="48">
        <f t="shared" si="17"/>
        <v>0</v>
      </c>
      <c r="AQ106" s="48">
        <f t="shared" si="18"/>
        <v>0</v>
      </c>
      <c r="AR106" s="48">
        <f t="shared" si="19"/>
        <v>0</v>
      </c>
      <c r="AS106" s="55"/>
      <c r="AT106" s="55"/>
      <c r="AU106" s="48">
        <f t="shared" si="20"/>
        <v>0</v>
      </c>
      <c r="AV106" s="48">
        <f t="shared" si="21"/>
        <v>0</v>
      </c>
      <c r="AW106" s="48">
        <f t="shared" si="22"/>
        <v>0</v>
      </c>
      <c r="AX106" s="48">
        <f>IFERROR(VLOOKUP(Y106,'Data Sheet'!$F$19:$I$28,_xlfn.IFS(AL106=90,2,AL106=95,3,AL106=99,4),0),0)</f>
        <v>0</v>
      </c>
      <c r="AY106" s="48">
        <f t="shared" si="23"/>
        <v>0</v>
      </c>
      <c r="AZ106" s="48">
        <f t="shared" si="24"/>
        <v>0</v>
      </c>
      <c r="BA106" s="48">
        <f t="shared" si="25"/>
        <v>0</v>
      </c>
      <c r="BB106" s="49">
        <f t="shared" si="26"/>
        <v>0</v>
      </c>
    </row>
    <row r="107" spans="25:54" x14ac:dyDescent="0.3">
      <c r="Y107" s="55"/>
      <c r="Z107" s="44" t="str">
        <f>IFERROR(VLOOKUP(Y107,'Data Sheet'!$D$4:$E$13,2,0),"-")</f>
        <v>-</v>
      </c>
      <c r="AA107" s="45" t="str">
        <f>IFERROR(VLOOKUP(Y107,'Data Sheet'!$D$4:$F$13,3,0),"-")</f>
        <v>-</v>
      </c>
      <c r="AB107" s="42" t="str">
        <f>IFERROR(VLOOKUP(Y107,'Data Sheet'!$D$4:$G$13,4,0),"-")</f>
        <v>-</v>
      </c>
      <c r="AC107" s="42" t="str">
        <f>IFERROR(VLOOKUP(Y107,'Data Sheet'!$D$4:$H$13,5,0),"-")</f>
        <v>-</v>
      </c>
      <c r="AD107" s="55"/>
      <c r="AE107" s="43" t="str">
        <f>IFERROR(VLOOKUP(AD107,'Data Sheet'!$L$17:$S$21,2,0),"-")</f>
        <v>-</v>
      </c>
      <c r="AF107" s="43" t="str">
        <f>IFERROR(VLOOKUP(AD107,'Data Sheet'!$L$17:$S$21,3,0),"-")</f>
        <v>-</v>
      </c>
      <c r="AG107" s="43" t="str">
        <f>IFERROR(VLOOKUP(AD107,'Data Sheet'!$L$17:$O$21,4,0),"-")</f>
        <v>-</v>
      </c>
      <c r="AH107" s="43" t="str">
        <f>IFERROR(VLOOKUP(AD107,'Data Sheet'!$L$17:$P$21,5,0),"-")</f>
        <v>-</v>
      </c>
      <c r="AI107" s="43" t="str">
        <f>IFERROR(VLOOKUP(AD107,'Data Sheet'!$L$17:$Q$21,6,0),"-")</f>
        <v>-</v>
      </c>
      <c r="AJ107" s="43" t="str">
        <f>IFERROR(VLOOKUP(AD107,'Data Sheet'!$L$17:$R$21,7,0),"-")</f>
        <v>-</v>
      </c>
      <c r="AK107" s="43" t="str">
        <f>IFERROR(VLOOKUP(AD107,'Data Sheet'!$L$17:$S$21,8,0),"-")</f>
        <v>-</v>
      </c>
      <c r="AL107" s="55"/>
      <c r="AM107" s="48" t="str" cm="1">
        <f t="array" ref="AM107">IFERROR(VLOOKUP(AD107,'Data Sheet'!$A$19:$D$23,_xlfn.IFS('The Final Run'!AL107=99,2,'The Final Run'!AL107=95,3,'The Final Run'!AL107=90,4),0),"Input Beercup Type")</f>
        <v>Input Beercup Type</v>
      </c>
      <c r="AN107" s="48">
        <f t="shared" si="15"/>
        <v>0</v>
      </c>
      <c r="AO107" s="48">
        <f t="shared" si="16"/>
        <v>0</v>
      </c>
      <c r="AP107" s="48">
        <f t="shared" si="17"/>
        <v>0</v>
      </c>
      <c r="AQ107" s="48">
        <f t="shared" si="18"/>
        <v>0</v>
      </c>
      <c r="AR107" s="48">
        <f t="shared" si="19"/>
        <v>0</v>
      </c>
      <c r="AS107" s="55"/>
      <c r="AT107" s="55"/>
      <c r="AU107" s="48">
        <f t="shared" si="20"/>
        <v>0</v>
      </c>
      <c r="AV107" s="48">
        <f t="shared" si="21"/>
        <v>0</v>
      </c>
      <c r="AW107" s="48">
        <f t="shared" si="22"/>
        <v>0</v>
      </c>
      <c r="AX107" s="48">
        <f>IFERROR(VLOOKUP(Y107,'Data Sheet'!$F$19:$I$28,_xlfn.IFS(AL107=90,2,AL107=95,3,AL107=99,4),0),0)</f>
        <v>0</v>
      </c>
      <c r="AY107" s="48">
        <f t="shared" si="23"/>
        <v>0</v>
      </c>
      <c r="AZ107" s="48">
        <f t="shared" si="24"/>
        <v>0</v>
      </c>
      <c r="BA107" s="48">
        <f t="shared" si="25"/>
        <v>0</v>
      </c>
      <c r="BB107" s="49">
        <f t="shared" si="26"/>
        <v>0</v>
      </c>
    </row>
    <row r="108" spans="25:54" x14ac:dyDescent="0.3">
      <c r="Y108" s="55"/>
      <c r="Z108" s="44" t="str">
        <f>IFERROR(VLOOKUP(Y108,'Data Sheet'!$D$4:$E$13,2,0),"-")</f>
        <v>-</v>
      </c>
      <c r="AA108" s="45" t="str">
        <f>IFERROR(VLOOKUP(Y108,'Data Sheet'!$D$4:$F$13,3,0),"-")</f>
        <v>-</v>
      </c>
      <c r="AB108" s="42" t="str">
        <f>IFERROR(VLOOKUP(Y108,'Data Sheet'!$D$4:$G$13,4,0),"-")</f>
        <v>-</v>
      </c>
      <c r="AC108" s="42" t="str">
        <f>IFERROR(VLOOKUP(Y108,'Data Sheet'!$D$4:$H$13,5,0),"-")</f>
        <v>-</v>
      </c>
      <c r="AD108" s="55"/>
      <c r="AE108" s="43" t="str">
        <f>IFERROR(VLOOKUP(AD108,'Data Sheet'!$L$17:$S$21,2,0),"-")</f>
        <v>-</v>
      </c>
      <c r="AF108" s="43" t="str">
        <f>IFERROR(VLOOKUP(AD108,'Data Sheet'!$L$17:$S$21,3,0),"-")</f>
        <v>-</v>
      </c>
      <c r="AG108" s="43" t="str">
        <f>IFERROR(VLOOKUP(AD108,'Data Sheet'!$L$17:$O$21,4,0),"-")</f>
        <v>-</v>
      </c>
      <c r="AH108" s="43" t="str">
        <f>IFERROR(VLOOKUP(AD108,'Data Sheet'!$L$17:$P$21,5,0),"-")</f>
        <v>-</v>
      </c>
      <c r="AI108" s="43" t="str">
        <f>IFERROR(VLOOKUP(AD108,'Data Sheet'!$L$17:$Q$21,6,0),"-")</f>
        <v>-</v>
      </c>
      <c r="AJ108" s="43" t="str">
        <f>IFERROR(VLOOKUP(AD108,'Data Sheet'!$L$17:$R$21,7,0),"-")</f>
        <v>-</v>
      </c>
      <c r="AK108" s="43" t="str">
        <f>IFERROR(VLOOKUP(AD108,'Data Sheet'!$L$17:$S$21,8,0),"-")</f>
        <v>-</v>
      </c>
      <c r="AL108" s="55"/>
      <c r="AM108" s="48" t="str" cm="1">
        <f t="array" ref="AM108">IFERROR(VLOOKUP(AD108,'Data Sheet'!$A$19:$D$23,_xlfn.IFS('The Final Run'!AL108=99,2,'The Final Run'!AL108=95,3,'The Final Run'!AL108=90,4),0),"Input Beercup Type")</f>
        <v>Input Beercup Type</v>
      </c>
      <c r="AN108" s="48">
        <f t="shared" si="15"/>
        <v>0</v>
      </c>
      <c r="AO108" s="48">
        <f t="shared" si="16"/>
        <v>0</v>
      </c>
      <c r="AP108" s="48">
        <f t="shared" si="17"/>
        <v>0</v>
      </c>
      <c r="AQ108" s="48">
        <f t="shared" si="18"/>
        <v>0</v>
      </c>
      <c r="AR108" s="48">
        <f t="shared" si="19"/>
        <v>0</v>
      </c>
      <c r="AS108" s="55"/>
      <c r="AT108" s="55"/>
      <c r="AU108" s="48">
        <f t="shared" si="20"/>
        <v>0</v>
      </c>
      <c r="AV108" s="48">
        <f t="shared" si="21"/>
        <v>0</v>
      </c>
      <c r="AW108" s="48">
        <f t="shared" si="22"/>
        <v>0</v>
      </c>
      <c r="AX108" s="48">
        <f>IFERROR(VLOOKUP(Y108,'Data Sheet'!$F$19:$I$28,_xlfn.IFS(AL108=90,2,AL108=95,3,AL108=99,4),0),0)</f>
        <v>0</v>
      </c>
      <c r="AY108" s="48">
        <f t="shared" si="23"/>
        <v>0</v>
      </c>
      <c r="AZ108" s="48">
        <f t="shared" si="24"/>
        <v>0</v>
      </c>
      <c r="BA108" s="48">
        <f t="shared" si="25"/>
        <v>0</v>
      </c>
      <c r="BB108" s="49">
        <f t="shared" si="26"/>
        <v>0</v>
      </c>
    </row>
    <row r="109" spans="25:54" x14ac:dyDescent="0.3">
      <c r="Y109" s="55"/>
      <c r="Z109" s="44" t="str">
        <f>IFERROR(VLOOKUP(Y109,'Data Sheet'!$D$4:$E$13,2,0),"-")</f>
        <v>-</v>
      </c>
      <c r="AA109" s="45" t="str">
        <f>IFERROR(VLOOKUP(Y109,'Data Sheet'!$D$4:$F$13,3,0),"-")</f>
        <v>-</v>
      </c>
      <c r="AB109" s="42" t="str">
        <f>IFERROR(VLOOKUP(Y109,'Data Sheet'!$D$4:$G$13,4,0),"-")</f>
        <v>-</v>
      </c>
      <c r="AC109" s="42" t="str">
        <f>IFERROR(VLOOKUP(Y109,'Data Sheet'!$D$4:$H$13,5,0),"-")</f>
        <v>-</v>
      </c>
      <c r="AD109" s="55"/>
      <c r="AE109" s="43" t="str">
        <f>IFERROR(VLOOKUP(AD109,'Data Sheet'!$L$17:$S$21,2,0),"-")</f>
        <v>-</v>
      </c>
      <c r="AF109" s="43" t="str">
        <f>IFERROR(VLOOKUP(AD109,'Data Sheet'!$L$17:$S$21,3,0),"-")</f>
        <v>-</v>
      </c>
      <c r="AG109" s="43" t="str">
        <f>IFERROR(VLOOKUP(AD109,'Data Sheet'!$L$17:$O$21,4,0),"-")</f>
        <v>-</v>
      </c>
      <c r="AH109" s="43" t="str">
        <f>IFERROR(VLOOKUP(AD109,'Data Sheet'!$L$17:$P$21,5,0),"-")</f>
        <v>-</v>
      </c>
      <c r="AI109" s="43" t="str">
        <f>IFERROR(VLOOKUP(AD109,'Data Sheet'!$L$17:$Q$21,6,0),"-")</f>
        <v>-</v>
      </c>
      <c r="AJ109" s="43" t="str">
        <f>IFERROR(VLOOKUP(AD109,'Data Sheet'!$L$17:$R$21,7,0),"-")</f>
        <v>-</v>
      </c>
      <c r="AK109" s="43" t="str">
        <f>IFERROR(VLOOKUP(AD109,'Data Sheet'!$L$17:$S$21,8,0),"-")</f>
        <v>-</v>
      </c>
      <c r="AL109" s="55"/>
      <c r="AM109" s="48" t="str" cm="1">
        <f t="array" ref="AM109">IFERROR(VLOOKUP(AD109,'Data Sheet'!$A$19:$D$23,_xlfn.IFS('The Final Run'!AL109=99,2,'The Final Run'!AL109=95,3,'The Final Run'!AL109=90,4),0),"Input Beercup Type")</f>
        <v>Input Beercup Type</v>
      </c>
      <c r="AN109" s="48">
        <f t="shared" si="15"/>
        <v>0</v>
      </c>
      <c r="AO109" s="48">
        <f t="shared" si="16"/>
        <v>0</v>
      </c>
      <c r="AP109" s="48">
        <f t="shared" si="17"/>
        <v>0</v>
      </c>
      <c r="AQ109" s="48">
        <f t="shared" si="18"/>
        <v>0</v>
      </c>
      <c r="AR109" s="48">
        <f t="shared" si="19"/>
        <v>0</v>
      </c>
      <c r="AS109" s="55"/>
      <c r="AT109" s="55"/>
      <c r="AU109" s="48">
        <f t="shared" si="20"/>
        <v>0</v>
      </c>
      <c r="AV109" s="48">
        <f t="shared" si="21"/>
        <v>0</v>
      </c>
      <c r="AW109" s="48">
        <f t="shared" si="22"/>
        <v>0</v>
      </c>
      <c r="AX109" s="48">
        <f>IFERROR(VLOOKUP(Y109,'Data Sheet'!$F$19:$I$28,_xlfn.IFS(AL109=90,2,AL109=95,3,AL109=99,4),0),0)</f>
        <v>0</v>
      </c>
      <c r="AY109" s="48">
        <f t="shared" si="23"/>
        <v>0</v>
      </c>
      <c r="AZ109" s="48">
        <f t="shared" si="24"/>
        <v>0</v>
      </c>
      <c r="BA109" s="48">
        <f t="shared" si="25"/>
        <v>0</v>
      </c>
      <c r="BB109" s="49">
        <f t="shared" si="26"/>
        <v>0</v>
      </c>
    </row>
    <row r="110" spans="25:54" x14ac:dyDescent="0.3">
      <c r="Y110" s="55"/>
      <c r="Z110" s="44" t="str">
        <f>IFERROR(VLOOKUP(Y110,'Data Sheet'!$D$4:$E$13,2,0),"-")</f>
        <v>-</v>
      </c>
      <c r="AA110" s="45" t="str">
        <f>IFERROR(VLOOKUP(Y110,'Data Sheet'!$D$4:$F$13,3,0),"-")</f>
        <v>-</v>
      </c>
      <c r="AB110" s="42" t="str">
        <f>IFERROR(VLOOKUP(Y110,'Data Sheet'!$D$4:$G$13,4,0),"-")</f>
        <v>-</v>
      </c>
      <c r="AC110" s="42" t="str">
        <f>IFERROR(VLOOKUP(Y110,'Data Sheet'!$D$4:$H$13,5,0),"-")</f>
        <v>-</v>
      </c>
      <c r="AD110" s="55"/>
      <c r="AE110" s="43" t="str">
        <f>IFERROR(VLOOKUP(AD110,'Data Sheet'!$L$17:$S$21,2,0),"-")</f>
        <v>-</v>
      </c>
      <c r="AF110" s="43" t="str">
        <f>IFERROR(VLOOKUP(AD110,'Data Sheet'!$L$17:$S$21,3,0),"-")</f>
        <v>-</v>
      </c>
      <c r="AG110" s="43" t="str">
        <f>IFERROR(VLOOKUP(AD110,'Data Sheet'!$L$17:$O$21,4,0),"-")</f>
        <v>-</v>
      </c>
      <c r="AH110" s="43" t="str">
        <f>IFERROR(VLOOKUP(AD110,'Data Sheet'!$L$17:$P$21,5,0),"-")</f>
        <v>-</v>
      </c>
      <c r="AI110" s="43" t="str">
        <f>IFERROR(VLOOKUP(AD110,'Data Sheet'!$L$17:$Q$21,6,0),"-")</f>
        <v>-</v>
      </c>
      <c r="AJ110" s="43" t="str">
        <f>IFERROR(VLOOKUP(AD110,'Data Sheet'!$L$17:$R$21,7,0),"-")</f>
        <v>-</v>
      </c>
      <c r="AK110" s="43" t="str">
        <f>IFERROR(VLOOKUP(AD110,'Data Sheet'!$L$17:$S$21,8,0),"-")</f>
        <v>-</v>
      </c>
      <c r="AL110" s="55"/>
      <c r="AM110" s="48" t="str" cm="1">
        <f t="array" ref="AM110">IFERROR(VLOOKUP(AD110,'Data Sheet'!$A$19:$D$23,_xlfn.IFS('The Final Run'!AL110=99,2,'The Final Run'!AL110=95,3,'The Final Run'!AL110=90,4),0),"Input Beercup Type")</f>
        <v>Input Beercup Type</v>
      </c>
      <c r="AN110" s="48">
        <f t="shared" si="15"/>
        <v>0</v>
      </c>
      <c r="AO110" s="48">
        <f t="shared" si="16"/>
        <v>0</v>
      </c>
      <c r="AP110" s="48">
        <f t="shared" si="17"/>
        <v>0</v>
      </c>
      <c r="AQ110" s="48">
        <f t="shared" si="18"/>
        <v>0</v>
      </c>
      <c r="AR110" s="48">
        <f t="shared" si="19"/>
        <v>0</v>
      </c>
      <c r="AS110" s="55"/>
      <c r="AT110" s="55"/>
      <c r="AU110" s="48">
        <f t="shared" si="20"/>
        <v>0</v>
      </c>
      <c r="AV110" s="48">
        <f t="shared" si="21"/>
        <v>0</v>
      </c>
      <c r="AW110" s="48">
        <f t="shared" si="22"/>
        <v>0</v>
      </c>
      <c r="AX110" s="48">
        <f>IFERROR(VLOOKUP(Y110,'Data Sheet'!$F$19:$I$28,_xlfn.IFS(AL110=90,2,AL110=95,3,AL110=99,4),0),0)</f>
        <v>0</v>
      </c>
      <c r="AY110" s="48">
        <f t="shared" si="23"/>
        <v>0</v>
      </c>
      <c r="AZ110" s="48">
        <f t="shared" si="24"/>
        <v>0</v>
      </c>
      <c r="BA110" s="48">
        <f t="shared" si="25"/>
        <v>0</v>
      </c>
      <c r="BB110" s="49">
        <f t="shared" si="26"/>
        <v>0</v>
      </c>
    </row>
    <row r="111" spans="25:54" x14ac:dyDescent="0.3">
      <c r="Y111" s="55"/>
      <c r="Z111" s="44" t="str">
        <f>IFERROR(VLOOKUP(Y111,'Data Sheet'!$D$4:$E$13,2,0),"-")</f>
        <v>-</v>
      </c>
      <c r="AA111" s="45" t="str">
        <f>IFERROR(VLOOKUP(Y111,'Data Sheet'!$D$4:$F$13,3,0),"-")</f>
        <v>-</v>
      </c>
      <c r="AB111" s="42" t="str">
        <f>IFERROR(VLOOKUP(Y111,'Data Sheet'!$D$4:$G$13,4,0),"-")</f>
        <v>-</v>
      </c>
      <c r="AC111" s="42" t="str">
        <f>IFERROR(VLOOKUP(Y111,'Data Sheet'!$D$4:$H$13,5,0),"-")</f>
        <v>-</v>
      </c>
      <c r="AD111" s="55"/>
      <c r="AE111" s="43" t="str">
        <f>IFERROR(VLOOKUP(AD111,'Data Sheet'!$L$17:$S$21,2,0),"-")</f>
        <v>-</v>
      </c>
      <c r="AF111" s="43" t="str">
        <f>IFERROR(VLOOKUP(AD111,'Data Sheet'!$L$17:$S$21,3,0),"-")</f>
        <v>-</v>
      </c>
      <c r="AG111" s="43" t="str">
        <f>IFERROR(VLOOKUP(AD111,'Data Sheet'!$L$17:$O$21,4,0),"-")</f>
        <v>-</v>
      </c>
      <c r="AH111" s="43" t="str">
        <f>IFERROR(VLOOKUP(AD111,'Data Sheet'!$L$17:$P$21,5,0),"-")</f>
        <v>-</v>
      </c>
      <c r="AI111" s="43" t="str">
        <f>IFERROR(VLOOKUP(AD111,'Data Sheet'!$L$17:$Q$21,6,0),"-")</f>
        <v>-</v>
      </c>
      <c r="AJ111" s="43" t="str">
        <f>IFERROR(VLOOKUP(AD111,'Data Sheet'!$L$17:$R$21,7,0),"-")</f>
        <v>-</v>
      </c>
      <c r="AK111" s="43" t="str">
        <f>IFERROR(VLOOKUP(AD111,'Data Sheet'!$L$17:$S$21,8,0),"-")</f>
        <v>-</v>
      </c>
      <c r="AL111" s="55"/>
      <c r="AM111" s="48" t="str" cm="1">
        <f t="array" ref="AM111">IFERROR(VLOOKUP(AD111,'Data Sheet'!$A$19:$D$23,_xlfn.IFS('The Final Run'!AL111=99,2,'The Final Run'!AL111=95,3,'The Final Run'!AL111=90,4),0),"Input Beercup Type")</f>
        <v>Input Beercup Type</v>
      </c>
      <c r="AN111" s="48">
        <f t="shared" si="15"/>
        <v>0</v>
      </c>
      <c r="AO111" s="48">
        <f t="shared" si="16"/>
        <v>0</v>
      </c>
      <c r="AP111" s="48">
        <f t="shared" si="17"/>
        <v>0</v>
      </c>
      <c r="AQ111" s="48">
        <f t="shared" si="18"/>
        <v>0</v>
      </c>
      <c r="AR111" s="48">
        <f t="shared" si="19"/>
        <v>0</v>
      </c>
      <c r="AS111" s="55"/>
      <c r="AT111" s="55"/>
      <c r="AU111" s="48">
        <f t="shared" si="20"/>
        <v>0</v>
      </c>
      <c r="AV111" s="48">
        <f t="shared" si="21"/>
        <v>0</v>
      </c>
      <c r="AW111" s="48">
        <f t="shared" si="22"/>
        <v>0</v>
      </c>
      <c r="AX111" s="48">
        <f>IFERROR(VLOOKUP(Y111,'Data Sheet'!$F$19:$I$28,_xlfn.IFS(AL111=90,2,AL111=95,3,AL111=99,4),0),0)</f>
        <v>0</v>
      </c>
      <c r="AY111" s="48">
        <f t="shared" si="23"/>
        <v>0</v>
      </c>
      <c r="AZ111" s="48">
        <f t="shared" si="24"/>
        <v>0</v>
      </c>
      <c r="BA111" s="48">
        <f t="shared" si="25"/>
        <v>0</v>
      </c>
      <c r="BB111" s="49">
        <f t="shared" si="26"/>
        <v>0</v>
      </c>
    </row>
    <row r="112" spans="25:54" x14ac:dyDescent="0.3">
      <c r="Y112" s="55"/>
      <c r="Z112" s="44" t="str">
        <f>IFERROR(VLOOKUP(Y112,'Data Sheet'!$D$4:$E$13,2,0),"-")</f>
        <v>-</v>
      </c>
      <c r="AA112" s="45" t="str">
        <f>IFERROR(VLOOKUP(Y112,'Data Sheet'!$D$4:$F$13,3,0),"-")</f>
        <v>-</v>
      </c>
      <c r="AB112" s="42" t="str">
        <f>IFERROR(VLOOKUP(Y112,'Data Sheet'!$D$4:$G$13,4,0),"-")</f>
        <v>-</v>
      </c>
      <c r="AC112" s="42" t="str">
        <f>IFERROR(VLOOKUP(Y112,'Data Sheet'!$D$4:$H$13,5,0),"-")</f>
        <v>-</v>
      </c>
      <c r="AD112" s="55"/>
      <c r="AE112" s="43" t="str">
        <f>IFERROR(VLOOKUP(AD112,'Data Sheet'!$L$17:$S$21,2,0),"-")</f>
        <v>-</v>
      </c>
      <c r="AF112" s="43" t="str">
        <f>IFERROR(VLOOKUP(AD112,'Data Sheet'!$L$17:$S$21,3,0),"-")</f>
        <v>-</v>
      </c>
      <c r="AG112" s="43" t="str">
        <f>IFERROR(VLOOKUP(AD112,'Data Sheet'!$L$17:$O$21,4,0),"-")</f>
        <v>-</v>
      </c>
      <c r="AH112" s="43" t="str">
        <f>IFERROR(VLOOKUP(AD112,'Data Sheet'!$L$17:$P$21,5,0),"-")</f>
        <v>-</v>
      </c>
      <c r="AI112" s="43" t="str">
        <f>IFERROR(VLOOKUP(AD112,'Data Sheet'!$L$17:$Q$21,6,0),"-")</f>
        <v>-</v>
      </c>
      <c r="AJ112" s="43" t="str">
        <f>IFERROR(VLOOKUP(AD112,'Data Sheet'!$L$17:$R$21,7,0),"-")</f>
        <v>-</v>
      </c>
      <c r="AK112" s="43" t="str">
        <f>IFERROR(VLOOKUP(AD112,'Data Sheet'!$L$17:$S$21,8,0),"-")</f>
        <v>-</v>
      </c>
      <c r="AL112" s="55"/>
      <c r="AM112" s="48" t="str" cm="1">
        <f t="array" ref="AM112">IFERROR(VLOOKUP(AD112,'Data Sheet'!$A$19:$D$23,_xlfn.IFS('The Final Run'!AL112=99,2,'The Final Run'!AL112=95,3,'The Final Run'!AL112=90,4),0),"Input Beercup Type")</f>
        <v>Input Beercup Type</v>
      </c>
      <c r="AN112" s="48">
        <f t="shared" si="15"/>
        <v>0</v>
      </c>
      <c r="AO112" s="48">
        <f t="shared" si="16"/>
        <v>0</v>
      </c>
      <c r="AP112" s="48">
        <f t="shared" si="17"/>
        <v>0</v>
      </c>
      <c r="AQ112" s="48">
        <f t="shared" si="18"/>
        <v>0</v>
      </c>
      <c r="AR112" s="48">
        <f t="shared" si="19"/>
        <v>0</v>
      </c>
      <c r="AS112" s="55"/>
      <c r="AT112" s="55"/>
      <c r="AU112" s="48">
        <f t="shared" si="20"/>
        <v>0</v>
      </c>
      <c r="AV112" s="48">
        <f t="shared" si="21"/>
        <v>0</v>
      </c>
      <c r="AW112" s="48">
        <f t="shared" si="22"/>
        <v>0</v>
      </c>
      <c r="AX112" s="48">
        <f>IFERROR(VLOOKUP(Y112,'Data Sheet'!$F$19:$I$28,_xlfn.IFS(AL112=90,2,AL112=95,3,AL112=99,4),0),0)</f>
        <v>0</v>
      </c>
      <c r="AY112" s="48">
        <f t="shared" si="23"/>
        <v>0</v>
      </c>
      <c r="AZ112" s="48">
        <f t="shared" si="24"/>
        <v>0</v>
      </c>
      <c r="BA112" s="48">
        <f t="shared" si="25"/>
        <v>0</v>
      </c>
      <c r="BB112" s="49">
        <f t="shared" si="26"/>
        <v>0</v>
      </c>
    </row>
    <row r="113" spans="25:54" x14ac:dyDescent="0.3">
      <c r="Y113" s="55"/>
      <c r="Z113" s="44" t="str">
        <f>IFERROR(VLOOKUP(Y113,'Data Sheet'!$D$4:$E$13,2,0),"-")</f>
        <v>-</v>
      </c>
      <c r="AA113" s="45" t="str">
        <f>IFERROR(VLOOKUP(Y113,'Data Sheet'!$D$4:$F$13,3,0),"-")</f>
        <v>-</v>
      </c>
      <c r="AB113" s="42" t="str">
        <f>IFERROR(VLOOKUP(Y113,'Data Sheet'!$D$4:$G$13,4,0),"-")</f>
        <v>-</v>
      </c>
      <c r="AC113" s="42" t="str">
        <f>IFERROR(VLOOKUP(Y113,'Data Sheet'!$D$4:$H$13,5,0),"-")</f>
        <v>-</v>
      </c>
      <c r="AD113" s="55"/>
      <c r="AE113" s="43" t="str">
        <f>IFERROR(VLOOKUP(AD113,'Data Sheet'!$L$17:$S$21,2,0),"-")</f>
        <v>-</v>
      </c>
      <c r="AF113" s="43" t="str">
        <f>IFERROR(VLOOKUP(AD113,'Data Sheet'!$L$17:$S$21,3,0),"-")</f>
        <v>-</v>
      </c>
      <c r="AG113" s="43" t="str">
        <f>IFERROR(VLOOKUP(AD113,'Data Sheet'!$L$17:$O$21,4,0),"-")</f>
        <v>-</v>
      </c>
      <c r="AH113" s="43" t="str">
        <f>IFERROR(VLOOKUP(AD113,'Data Sheet'!$L$17:$P$21,5,0),"-")</f>
        <v>-</v>
      </c>
      <c r="AI113" s="43" t="str">
        <f>IFERROR(VLOOKUP(AD113,'Data Sheet'!$L$17:$Q$21,6,0),"-")</f>
        <v>-</v>
      </c>
      <c r="AJ113" s="43" t="str">
        <f>IFERROR(VLOOKUP(AD113,'Data Sheet'!$L$17:$R$21,7,0),"-")</f>
        <v>-</v>
      </c>
      <c r="AK113" s="43" t="str">
        <f>IFERROR(VLOOKUP(AD113,'Data Sheet'!$L$17:$S$21,8,0),"-")</f>
        <v>-</v>
      </c>
      <c r="AL113" s="55"/>
      <c r="AM113" s="48" t="str" cm="1">
        <f t="array" ref="AM113">IFERROR(VLOOKUP(AD113,'Data Sheet'!$A$19:$D$23,_xlfn.IFS('The Final Run'!AL113=99,2,'The Final Run'!AL113=95,3,'The Final Run'!AL113=90,4),0),"Input Beercup Type")</f>
        <v>Input Beercup Type</v>
      </c>
      <c r="AN113" s="48">
        <f t="shared" si="15"/>
        <v>0</v>
      </c>
      <c r="AO113" s="48">
        <f t="shared" si="16"/>
        <v>0</v>
      </c>
      <c r="AP113" s="48">
        <f t="shared" si="17"/>
        <v>0</v>
      </c>
      <c r="AQ113" s="48">
        <f t="shared" si="18"/>
        <v>0</v>
      </c>
      <c r="AR113" s="48">
        <f t="shared" si="19"/>
        <v>0</v>
      </c>
      <c r="AS113" s="55"/>
      <c r="AT113" s="55"/>
      <c r="AU113" s="48">
        <f t="shared" si="20"/>
        <v>0</v>
      </c>
      <c r="AV113" s="48">
        <f t="shared" si="21"/>
        <v>0</v>
      </c>
      <c r="AW113" s="48">
        <f t="shared" si="22"/>
        <v>0</v>
      </c>
      <c r="AX113" s="48">
        <f>IFERROR(VLOOKUP(Y113,'Data Sheet'!$F$19:$I$28,_xlfn.IFS(AL113=90,2,AL113=95,3,AL113=99,4),0),0)</f>
        <v>0</v>
      </c>
      <c r="AY113" s="48">
        <f t="shared" si="23"/>
        <v>0</v>
      </c>
      <c r="AZ113" s="48">
        <f t="shared" si="24"/>
        <v>0</v>
      </c>
      <c r="BA113" s="48">
        <f t="shared" si="25"/>
        <v>0</v>
      </c>
      <c r="BB113" s="49">
        <f t="shared" si="26"/>
        <v>0</v>
      </c>
    </row>
    <row r="114" spans="25:54" x14ac:dyDescent="0.3">
      <c r="Y114" s="55"/>
      <c r="Z114" s="44" t="str">
        <f>IFERROR(VLOOKUP(Y114,'Data Sheet'!$D$4:$E$13,2,0),"-")</f>
        <v>-</v>
      </c>
      <c r="AA114" s="45" t="str">
        <f>IFERROR(VLOOKUP(Y114,'Data Sheet'!$D$4:$F$13,3,0),"-")</f>
        <v>-</v>
      </c>
      <c r="AB114" s="42" t="str">
        <f>IFERROR(VLOOKUP(Y114,'Data Sheet'!$D$4:$G$13,4,0),"-")</f>
        <v>-</v>
      </c>
      <c r="AC114" s="42" t="str">
        <f>IFERROR(VLOOKUP(Y114,'Data Sheet'!$D$4:$H$13,5,0),"-")</f>
        <v>-</v>
      </c>
      <c r="AD114" s="55"/>
      <c r="AE114" s="43" t="str">
        <f>IFERROR(VLOOKUP(AD114,'Data Sheet'!$L$17:$S$21,2,0),"-")</f>
        <v>-</v>
      </c>
      <c r="AF114" s="43" t="str">
        <f>IFERROR(VLOOKUP(AD114,'Data Sheet'!$L$17:$S$21,3,0),"-")</f>
        <v>-</v>
      </c>
      <c r="AG114" s="43" t="str">
        <f>IFERROR(VLOOKUP(AD114,'Data Sheet'!$L$17:$O$21,4,0),"-")</f>
        <v>-</v>
      </c>
      <c r="AH114" s="43" t="str">
        <f>IFERROR(VLOOKUP(AD114,'Data Sheet'!$L$17:$P$21,5,0),"-")</f>
        <v>-</v>
      </c>
      <c r="AI114" s="43" t="str">
        <f>IFERROR(VLOOKUP(AD114,'Data Sheet'!$L$17:$Q$21,6,0),"-")</f>
        <v>-</v>
      </c>
      <c r="AJ114" s="43" t="str">
        <f>IFERROR(VLOOKUP(AD114,'Data Sheet'!$L$17:$R$21,7,0),"-")</f>
        <v>-</v>
      </c>
      <c r="AK114" s="43" t="str">
        <f>IFERROR(VLOOKUP(AD114,'Data Sheet'!$L$17:$S$21,8,0),"-")</f>
        <v>-</v>
      </c>
      <c r="AL114" s="55"/>
      <c r="AM114" s="48" t="str" cm="1">
        <f t="array" ref="AM114">IFERROR(VLOOKUP(AD114,'Data Sheet'!$A$19:$D$23,_xlfn.IFS('The Final Run'!AL114=99,2,'The Final Run'!AL114=95,3,'The Final Run'!AL114=90,4),0),"Input Beercup Type")</f>
        <v>Input Beercup Type</v>
      </c>
      <c r="AN114" s="48">
        <f t="shared" si="15"/>
        <v>0</v>
      </c>
      <c r="AO114" s="48">
        <f t="shared" si="16"/>
        <v>0</v>
      </c>
      <c r="AP114" s="48">
        <f t="shared" si="17"/>
        <v>0</v>
      </c>
      <c r="AQ114" s="48">
        <f t="shared" si="18"/>
        <v>0</v>
      </c>
      <c r="AR114" s="48">
        <f t="shared" si="19"/>
        <v>0</v>
      </c>
      <c r="AS114" s="55"/>
      <c r="AT114" s="55"/>
      <c r="AU114" s="48">
        <f t="shared" si="20"/>
        <v>0</v>
      </c>
      <c r="AV114" s="48">
        <f t="shared" si="21"/>
        <v>0</v>
      </c>
      <c r="AW114" s="48">
        <f t="shared" si="22"/>
        <v>0</v>
      </c>
      <c r="AX114" s="48">
        <f>IFERROR(VLOOKUP(Y114,'Data Sheet'!$F$19:$I$28,_xlfn.IFS(AL114=90,2,AL114=95,3,AL114=99,4),0),0)</f>
        <v>0</v>
      </c>
      <c r="AY114" s="48">
        <f t="shared" si="23"/>
        <v>0</v>
      </c>
      <c r="AZ114" s="48">
        <f t="shared" si="24"/>
        <v>0</v>
      </c>
      <c r="BA114" s="48">
        <f t="shared" si="25"/>
        <v>0</v>
      </c>
      <c r="BB114" s="49">
        <f t="shared" si="26"/>
        <v>0</v>
      </c>
    </row>
    <row r="115" spans="25:54" x14ac:dyDescent="0.3">
      <c r="Y115" s="55"/>
      <c r="Z115" s="44" t="str">
        <f>IFERROR(VLOOKUP(Y115,'Data Sheet'!$D$4:$E$13,2,0),"-")</f>
        <v>-</v>
      </c>
      <c r="AA115" s="45" t="str">
        <f>IFERROR(VLOOKUP(Y115,'Data Sheet'!$D$4:$F$13,3,0),"-")</f>
        <v>-</v>
      </c>
      <c r="AB115" s="42" t="str">
        <f>IFERROR(VLOOKUP(Y115,'Data Sheet'!$D$4:$G$13,4,0),"-")</f>
        <v>-</v>
      </c>
      <c r="AC115" s="42" t="str">
        <f>IFERROR(VLOOKUP(Y115,'Data Sheet'!$D$4:$H$13,5,0),"-")</f>
        <v>-</v>
      </c>
      <c r="AD115" s="55"/>
      <c r="AE115" s="43" t="str">
        <f>IFERROR(VLOOKUP(AD115,'Data Sheet'!$L$17:$S$21,2,0),"-")</f>
        <v>-</v>
      </c>
      <c r="AF115" s="43" t="str">
        <f>IFERROR(VLOOKUP(AD115,'Data Sheet'!$L$17:$S$21,3,0),"-")</f>
        <v>-</v>
      </c>
      <c r="AG115" s="43" t="str">
        <f>IFERROR(VLOOKUP(AD115,'Data Sheet'!$L$17:$O$21,4,0),"-")</f>
        <v>-</v>
      </c>
      <c r="AH115" s="43" t="str">
        <f>IFERROR(VLOOKUP(AD115,'Data Sheet'!$L$17:$P$21,5,0),"-")</f>
        <v>-</v>
      </c>
      <c r="AI115" s="43" t="str">
        <f>IFERROR(VLOOKUP(AD115,'Data Sheet'!$L$17:$Q$21,6,0),"-")</f>
        <v>-</v>
      </c>
      <c r="AJ115" s="43" t="str">
        <f>IFERROR(VLOOKUP(AD115,'Data Sheet'!$L$17:$R$21,7,0),"-")</f>
        <v>-</v>
      </c>
      <c r="AK115" s="43" t="str">
        <f>IFERROR(VLOOKUP(AD115,'Data Sheet'!$L$17:$S$21,8,0),"-")</f>
        <v>-</v>
      </c>
      <c r="AL115" s="55"/>
      <c r="AM115" s="48" t="str" cm="1">
        <f t="array" ref="AM115">IFERROR(VLOOKUP(AD115,'Data Sheet'!$A$19:$D$23,_xlfn.IFS('The Final Run'!AL115=99,2,'The Final Run'!AL115=95,3,'The Final Run'!AL115=90,4),0),"Input Beercup Type")</f>
        <v>Input Beercup Type</v>
      </c>
      <c r="AN115" s="48">
        <f t="shared" si="15"/>
        <v>0</v>
      </c>
      <c r="AO115" s="48">
        <f t="shared" si="16"/>
        <v>0</v>
      </c>
      <c r="AP115" s="48">
        <f t="shared" si="17"/>
        <v>0</v>
      </c>
      <c r="AQ115" s="48">
        <f t="shared" si="18"/>
        <v>0</v>
      </c>
      <c r="AR115" s="48">
        <f t="shared" si="19"/>
        <v>0</v>
      </c>
      <c r="AS115" s="55"/>
      <c r="AT115" s="55"/>
      <c r="AU115" s="48">
        <f t="shared" si="20"/>
        <v>0</v>
      </c>
      <c r="AV115" s="48">
        <f t="shared" si="21"/>
        <v>0</v>
      </c>
      <c r="AW115" s="48">
        <f t="shared" si="22"/>
        <v>0</v>
      </c>
      <c r="AX115" s="48">
        <f>IFERROR(VLOOKUP(Y115,'Data Sheet'!$F$19:$I$28,_xlfn.IFS(AL115=90,2,AL115=95,3,AL115=99,4),0),0)</f>
        <v>0</v>
      </c>
      <c r="AY115" s="48">
        <f t="shared" si="23"/>
        <v>0</v>
      </c>
      <c r="AZ115" s="48">
        <f t="shared" si="24"/>
        <v>0</v>
      </c>
      <c r="BA115" s="48">
        <f t="shared" si="25"/>
        <v>0</v>
      </c>
      <c r="BB115" s="49">
        <f t="shared" si="26"/>
        <v>0</v>
      </c>
    </row>
    <row r="116" spans="25:54" x14ac:dyDescent="0.3">
      <c r="Y116" s="55"/>
      <c r="Z116" s="44" t="str">
        <f>IFERROR(VLOOKUP(Y116,'Data Sheet'!$D$4:$E$13,2,0),"-")</f>
        <v>-</v>
      </c>
      <c r="AA116" s="45" t="str">
        <f>IFERROR(VLOOKUP(Y116,'Data Sheet'!$D$4:$F$13,3,0),"-")</f>
        <v>-</v>
      </c>
      <c r="AB116" s="42" t="str">
        <f>IFERROR(VLOOKUP(Y116,'Data Sheet'!$D$4:$G$13,4,0),"-")</f>
        <v>-</v>
      </c>
      <c r="AC116" s="42" t="str">
        <f>IFERROR(VLOOKUP(Y116,'Data Sheet'!$D$4:$H$13,5,0),"-")</f>
        <v>-</v>
      </c>
      <c r="AD116" s="55"/>
      <c r="AE116" s="43" t="str">
        <f>IFERROR(VLOOKUP(AD116,'Data Sheet'!$L$17:$S$21,2,0),"-")</f>
        <v>-</v>
      </c>
      <c r="AF116" s="43" t="str">
        <f>IFERROR(VLOOKUP(AD116,'Data Sheet'!$L$17:$S$21,3,0),"-")</f>
        <v>-</v>
      </c>
      <c r="AG116" s="43" t="str">
        <f>IFERROR(VLOOKUP(AD116,'Data Sheet'!$L$17:$O$21,4,0),"-")</f>
        <v>-</v>
      </c>
      <c r="AH116" s="43" t="str">
        <f>IFERROR(VLOOKUP(AD116,'Data Sheet'!$L$17:$P$21,5,0),"-")</f>
        <v>-</v>
      </c>
      <c r="AI116" s="43" t="str">
        <f>IFERROR(VLOOKUP(AD116,'Data Sheet'!$L$17:$Q$21,6,0),"-")</f>
        <v>-</v>
      </c>
      <c r="AJ116" s="43" t="str">
        <f>IFERROR(VLOOKUP(AD116,'Data Sheet'!$L$17:$R$21,7,0),"-")</f>
        <v>-</v>
      </c>
      <c r="AK116" s="43" t="str">
        <f>IFERROR(VLOOKUP(AD116,'Data Sheet'!$L$17:$S$21,8,0),"-")</f>
        <v>-</v>
      </c>
      <c r="AL116" s="55"/>
      <c r="AM116" s="48" t="str" cm="1">
        <f t="array" ref="AM116">IFERROR(VLOOKUP(AD116,'Data Sheet'!$A$19:$D$23,_xlfn.IFS('The Final Run'!AL116=99,2,'The Final Run'!AL116=95,3,'The Final Run'!AL116=90,4),0),"Input Beercup Type")</f>
        <v>Input Beercup Type</v>
      </c>
      <c r="AN116" s="48">
        <f t="shared" si="15"/>
        <v>0</v>
      </c>
      <c r="AO116" s="48">
        <f t="shared" si="16"/>
        <v>0</v>
      </c>
      <c r="AP116" s="48">
        <f t="shared" si="17"/>
        <v>0</v>
      </c>
      <c r="AQ116" s="48">
        <f t="shared" si="18"/>
        <v>0</v>
      </c>
      <c r="AR116" s="48">
        <f t="shared" si="19"/>
        <v>0</v>
      </c>
      <c r="AS116" s="55"/>
      <c r="AT116" s="55"/>
      <c r="AU116" s="48">
        <f t="shared" si="20"/>
        <v>0</v>
      </c>
      <c r="AV116" s="48">
        <f t="shared" si="21"/>
        <v>0</v>
      </c>
      <c r="AW116" s="48">
        <f t="shared" si="22"/>
        <v>0</v>
      </c>
      <c r="AX116" s="48">
        <f>IFERROR(VLOOKUP(Y116,'Data Sheet'!$F$19:$I$28,_xlfn.IFS(AL116=90,2,AL116=95,3,AL116=99,4),0),0)</f>
        <v>0</v>
      </c>
      <c r="AY116" s="48">
        <f t="shared" si="23"/>
        <v>0</v>
      </c>
      <c r="AZ116" s="48">
        <f t="shared" si="24"/>
        <v>0</v>
      </c>
      <c r="BA116" s="48">
        <f t="shared" si="25"/>
        <v>0</v>
      </c>
      <c r="BB116" s="49">
        <f t="shared" si="26"/>
        <v>0</v>
      </c>
    </row>
    <row r="117" spans="25:54" x14ac:dyDescent="0.3">
      <c r="Y117" s="55"/>
      <c r="Z117" s="44" t="str">
        <f>IFERROR(VLOOKUP(Y117,'Data Sheet'!$D$4:$E$13,2,0),"-")</f>
        <v>-</v>
      </c>
      <c r="AA117" s="45" t="str">
        <f>IFERROR(VLOOKUP(Y117,'Data Sheet'!$D$4:$F$13,3,0),"-")</f>
        <v>-</v>
      </c>
      <c r="AB117" s="42" t="str">
        <f>IFERROR(VLOOKUP(Y117,'Data Sheet'!$D$4:$G$13,4,0),"-")</f>
        <v>-</v>
      </c>
      <c r="AC117" s="42" t="str">
        <f>IFERROR(VLOOKUP(Y117,'Data Sheet'!$D$4:$H$13,5,0),"-")</f>
        <v>-</v>
      </c>
      <c r="AD117" s="55"/>
      <c r="AE117" s="43" t="str">
        <f>IFERROR(VLOOKUP(AD117,'Data Sheet'!$L$17:$S$21,2,0),"-")</f>
        <v>-</v>
      </c>
      <c r="AF117" s="43" t="str">
        <f>IFERROR(VLOOKUP(AD117,'Data Sheet'!$L$17:$S$21,3,0),"-")</f>
        <v>-</v>
      </c>
      <c r="AG117" s="43" t="str">
        <f>IFERROR(VLOOKUP(AD117,'Data Sheet'!$L$17:$O$21,4,0),"-")</f>
        <v>-</v>
      </c>
      <c r="AH117" s="43" t="str">
        <f>IFERROR(VLOOKUP(AD117,'Data Sheet'!$L$17:$P$21,5,0),"-")</f>
        <v>-</v>
      </c>
      <c r="AI117" s="43" t="str">
        <f>IFERROR(VLOOKUP(AD117,'Data Sheet'!$L$17:$Q$21,6,0),"-")</f>
        <v>-</v>
      </c>
      <c r="AJ117" s="43" t="str">
        <f>IFERROR(VLOOKUP(AD117,'Data Sheet'!$L$17:$R$21,7,0),"-")</f>
        <v>-</v>
      </c>
      <c r="AK117" s="43" t="str">
        <f>IFERROR(VLOOKUP(AD117,'Data Sheet'!$L$17:$S$21,8,0),"-")</f>
        <v>-</v>
      </c>
      <c r="AL117" s="55"/>
      <c r="AM117" s="48" t="str" cm="1">
        <f t="array" ref="AM117">IFERROR(VLOOKUP(AD117,'Data Sheet'!$A$19:$D$23,_xlfn.IFS('The Final Run'!AL117=99,2,'The Final Run'!AL117=95,3,'The Final Run'!AL117=90,4),0),"Input Beercup Type")</f>
        <v>Input Beercup Type</v>
      </c>
      <c r="AN117" s="48">
        <f t="shared" si="15"/>
        <v>0</v>
      </c>
      <c r="AO117" s="48">
        <f t="shared" si="16"/>
        <v>0</v>
      </c>
      <c r="AP117" s="48">
        <f t="shared" si="17"/>
        <v>0</v>
      </c>
      <c r="AQ117" s="48">
        <f t="shared" si="18"/>
        <v>0</v>
      </c>
      <c r="AR117" s="48">
        <f t="shared" si="19"/>
        <v>0</v>
      </c>
      <c r="AS117" s="55"/>
      <c r="AT117" s="55"/>
      <c r="AU117" s="48">
        <f t="shared" si="20"/>
        <v>0</v>
      </c>
      <c r="AV117" s="48">
        <f t="shared" si="21"/>
        <v>0</v>
      </c>
      <c r="AW117" s="48">
        <f t="shared" si="22"/>
        <v>0</v>
      </c>
      <c r="AX117" s="48">
        <f>IFERROR(VLOOKUP(Y117,'Data Sheet'!$F$19:$I$28,_xlfn.IFS(AL117=90,2,AL117=95,3,AL117=99,4),0),0)</f>
        <v>0</v>
      </c>
      <c r="AY117" s="48">
        <f t="shared" si="23"/>
        <v>0</v>
      </c>
      <c r="AZ117" s="48">
        <f t="shared" si="24"/>
        <v>0</v>
      </c>
      <c r="BA117" s="48">
        <f t="shared" si="25"/>
        <v>0</v>
      </c>
      <c r="BB117" s="49">
        <f t="shared" si="26"/>
        <v>0</v>
      </c>
    </row>
    <row r="118" spans="25:54" x14ac:dyDescent="0.3">
      <c r="Y118" s="55"/>
      <c r="Z118" s="44" t="str">
        <f>IFERROR(VLOOKUP(Y118,'Data Sheet'!$D$4:$E$13,2,0),"-")</f>
        <v>-</v>
      </c>
      <c r="AA118" s="45" t="str">
        <f>IFERROR(VLOOKUP(Y118,'Data Sheet'!$D$4:$F$13,3,0),"-")</f>
        <v>-</v>
      </c>
      <c r="AB118" s="42" t="str">
        <f>IFERROR(VLOOKUP(Y118,'Data Sheet'!$D$4:$G$13,4,0),"-")</f>
        <v>-</v>
      </c>
      <c r="AC118" s="42" t="str">
        <f>IFERROR(VLOOKUP(Y118,'Data Sheet'!$D$4:$H$13,5,0),"-")</f>
        <v>-</v>
      </c>
      <c r="AD118" s="55"/>
      <c r="AE118" s="43" t="str">
        <f>IFERROR(VLOOKUP(AD118,'Data Sheet'!$L$17:$S$21,2,0),"-")</f>
        <v>-</v>
      </c>
      <c r="AF118" s="43" t="str">
        <f>IFERROR(VLOOKUP(AD118,'Data Sheet'!$L$17:$S$21,3,0),"-")</f>
        <v>-</v>
      </c>
      <c r="AG118" s="43" t="str">
        <f>IFERROR(VLOOKUP(AD118,'Data Sheet'!$L$17:$O$21,4,0),"-")</f>
        <v>-</v>
      </c>
      <c r="AH118" s="43" t="str">
        <f>IFERROR(VLOOKUP(AD118,'Data Sheet'!$L$17:$P$21,5,0),"-")</f>
        <v>-</v>
      </c>
      <c r="AI118" s="43" t="str">
        <f>IFERROR(VLOOKUP(AD118,'Data Sheet'!$L$17:$Q$21,6,0),"-")</f>
        <v>-</v>
      </c>
      <c r="AJ118" s="43" t="str">
        <f>IFERROR(VLOOKUP(AD118,'Data Sheet'!$L$17:$R$21,7,0),"-")</f>
        <v>-</v>
      </c>
      <c r="AK118" s="43" t="str">
        <f>IFERROR(VLOOKUP(AD118,'Data Sheet'!$L$17:$S$21,8,0),"-")</f>
        <v>-</v>
      </c>
      <c r="AL118" s="55"/>
      <c r="AM118" s="48" t="str" cm="1">
        <f t="array" ref="AM118">IFERROR(VLOOKUP(AD118,'Data Sheet'!$A$19:$D$23,_xlfn.IFS('The Final Run'!AL118=99,2,'The Final Run'!AL118=95,3,'The Final Run'!AL118=90,4),0),"Input Beercup Type")</f>
        <v>Input Beercup Type</v>
      </c>
      <c r="AN118" s="48">
        <f t="shared" si="15"/>
        <v>0</v>
      </c>
      <c r="AO118" s="48">
        <f t="shared" si="16"/>
        <v>0</v>
      </c>
      <c r="AP118" s="48">
        <f t="shared" si="17"/>
        <v>0</v>
      </c>
      <c r="AQ118" s="48">
        <f t="shared" si="18"/>
        <v>0</v>
      </c>
      <c r="AR118" s="48">
        <f t="shared" si="19"/>
        <v>0</v>
      </c>
      <c r="AS118" s="55"/>
      <c r="AT118" s="55"/>
      <c r="AU118" s="48">
        <f t="shared" si="20"/>
        <v>0</v>
      </c>
      <c r="AV118" s="48">
        <f t="shared" si="21"/>
        <v>0</v>
      </c>
      <c r="AW118" s="48">
        <f t="shared" si="22"/>
        <v>0</v>
      </c>
      <c r="AX118" s="48">
        <f>IFERROR(VLOOKUP(Y118,'Data Sheet'!$F$19:$I$28,_xlfn.IFS(AL118=90,2,AL118=95,3,AL118=99,4),0),0)</f>
        <v>0</v>
      </c>
      <c r="AY118" s="48">
        <f t="shared" si="23"/>
        <v>0</v>
      </c>
      <c r="AZ118" s="48">
        <f t="shared" si="24"/>
        <v>0</v>
      </c>
      <c r="BA118" s="48">
        <f t="shared" si="25"/>
        <v>0</v>
      </c>
      <c r="BB118" s="49">
        <f t="shared" si="26"/>
        <v>0</v>
      </c>
    </row>
    <row r="119" spans="25:54" x14ac:dyDescent="0.3">
      <c r="Y119" s="55"/>
      <c r="Z119" s="44" t="str">
        <f>IFERROR(VLOOKUP(Y119,'Data Sheet'!$D$4:$E$13,2,0),"-")</f>
        <v>-</v>
      </c>
      <c r="AA119" s="45" t="str">
        <f>IFERROR(VLOOKUP(Y119,'Data Sheet'!$D$4:$F$13,3,0),"-")</f>
        <v>-</v>
      </c>
      <c r="AB119" s="42" t="str">
        <f>IFERROR(VLOOKUP(Y119,'Data Sheet'!$D$4:$G$13,4,0),"-")</f>
        <v>-</v>
      </c>
      <c r="AC119" s="42" t="str">
        <f>IFERROR(VLOOKUP(Y119,'Data Sheet'!$D$4:$H$13,5,0),"-")</f>
        <v>-</v>
      </c>
      <c r="AD119" s="55"/>
      <c r="AE119" s="43" t="str">
        <f>IFERROR(VLOOKUP(AD119,'Data Sheet'!$L$17:$S$21,2,0),"-")</f>
        <v>-</v>
      </c>
      <c r="AF119" s="43" t="str">
        <f>IFERROR(VLOOKUP(AD119,'Data Sheet'!$L$17:$S$21,3,0),"-")</f>
        <v>-</v>
      </c>
      <c r="AG119" s="43" t="str">
        <f>IFERROR(VLOOKUP(AD119,'Data Sheet'!$L$17:$O$21,4,0),"-")</f>
        <v>-</v>
      </c>
      <c r="AH119" s="43" t="str">
        <f>IFERROR(VLOOKUP(AD119,'Data Sheet'!$L$17:$P$21,5,0),"-")</f>
        <v>-</v>
      </c>
      <c r="AI119" s="43" t="str">
        <f>IFERROR(VLOOKUP(AD119,'Data Sheet'!$L$17:$Q$21,6,0),"-")</f>
        <v>-</v>
      </c>
      <c r="AJ119" s="43" t="str">
        <f>IFERROR(VLOOKUP(AD119,'Data Sheet'!$L$17:$R$21,7,0),"-")</f>
        <v>-</v>
      </c>
      <c r="AK119" s="43" t="str">
        <f>IFERROR(VLOOKUP(AD119,'Data Sheet'!$L$17:$S$21,8,0),"-")</f>
        <v>-</v>
      </c>
      <c r="AL119" s="55"/>
      <c r="AM119" s="48" t="str" cm="1">
        <f t="array" ref="AM119">IFERROR(VLOOKUP(AD119,'Data Sheet'!$A$19:$D$23,_xlfn.IFS('The Final Run'!AL119=99,2,'The Final Run'!AL119=95,3,'The Final Run'!AL119=90,4),0),"Input Beercup Type")</f>
        <v>Input Beercup Type</v>
      </c>
      <c r="AN119" s="48">
        <f t="shared" si="15"/>
        <v>0</v>
      </c>
      <c r="AO119" s="48">
        <f t="shared" si="16"/>
        <v>0</v>
      </c>
      <c r="AP119" s="48">
        <f t="shared" si="17"/>
        <v>0</v>
      </c>
      <c r="AQ119" s="48">
        <f t="shared" si="18"/>
        <v>0</v>
      </c>
      <c r="AR119" s="48">
        <f t="shared" si="19"/>
        <v>0</v>
      </c>
      <c r="AS119" s="55"/>
      <c r="AT119" s="55"/>
      <c r="AU119" s="48">
        <f t="shared" si="20"/>
        <v>0</v>
      </c>
      <c r="AV119" s="48">
        <f t="shared" si="21"/>
        <v>0</v>
      </c>
      <c r="AW119" s="48">
        <f t="shared" si="22"/>
        <v>0</v>
      </c>
      <c r="AX119" s="48">
        <f>IFERROR(VLOOKUP(Y119,'Data Sheet'!$F$19:$I$28,_xlfn.IFS(AL119=90,2,AL119=95,3,AL119=99,4),0),0)</f>
        <v>0</v>
      </c>
      <c r="AY119" s="48">
        <f t="shared" si="23"/>
        <v>0</v>
      </c>
      <c r="AZ119" s="48">
        <f t="shared" si="24"/>
        <v>0</v>
      </c>
      <c r="BA119" s="48">
        <f t="shared" si="25"/>
        <v>0</v>
      </c>
      <c r="BB119" s="49">
        <f t="shared" si="26"/>
        <v>0</v>
      </c>
    </row>
    <row r="120" spans="25:54" x14ac:dyDescent="0.3">
      <c r="Y120" s="55"/>
      <c r="Z120" s="44" t="str">
        <f>IFERROR(VLOOKUP(Y120,'Data Sheet'!$D$4:$E$13,2,0),"-")</f>
        <v>-</v>
      </c>
      <c r="AA120" s="45" t="str">
        <f>IFERROR(VLOOKUP(Y120,'Data Sheet'!$D$4:$F$13,3,0),"-")</f>
        <v>-</v>
      </c>
      <c r="AB120" s="42" t="str">
        <f>IFERROR(VLOOKUP(Y120,'Data Sheet'!$D$4:$G$13,4,0),"-")</f>
        <v>-</v>
      </c>
      <c r="AC120" s="42" t="str">
        <f>IFERROR(VLOOKUP(Y120,'Data Sheet'!$D$4:$H$13,5,0),"-")</f>
        <v>-</v>
      </c>
      <c r="AD120" s="55"/>
      <c r="AE120" s="43" t="str">
        <f>IFERROR(VLOOKUP(AD120,'Data Sheet'!$L$17:$S$21,2,0),"-")</f>
        <v>-</v>
      </c>
      <c r="AF120" s="43" t="str">
        <f>IFERROR(VLOOKUP(AD120,'Data Sheet'!$L$17:$S$21,3,0),"-")</f>
        <v>-</v>
      </c>
      <c r="AG120" s="43" t="str">
        <f>IFERROR(VLOOKUP(AD120,'Data Sheet'!$L$17:$O$21,4,0),"-")</f>
        <v>-</v>
      </c>
      <c r="AH120" s="43" t="str">
        <f>IFERROR(VLOOKUP(AD120,'Data Sheet'!$L$17:$P$21,5,0),"-")</f>
        <v>-</v>
      </c>
      <c r="AI120" s="43" t="str">
        <f>IFERROR(VLOOKUP(AD120,'Data Sheet'!$L$17:$Q$21,6,0),"-")</f>
        <v>-</v>
      </c>
      <c r="AJ120" s="43" t="str">
        <f>IFERROR(VLOOKUP(AD120,'Data Sheet'!$L$17:$R$21,7,0),"-")</f>
        <v>-</v>
      </c>
      <c r="AK120" s="43" t="str">
        <f>IFERROR(VLOOKUP(AD120,'Data Sheet'!$L$17:$S$21,8,0),"-")</f>
        <v>-</v>
      </c>
      <c r="AL120" s="55"/>
      <c r="AM120" s="48" t="str" cm="1">
        <f t="array" ref="AM120">IFERROR(VLOOKUP(AD120,'Data Sheet'!$A$19:$D$23,_xlfn.IFS('The Final Run'!AL120=99,2,'The Final Run'!AL120=95,3,'The Final Run'!AL120=90,4),0),"Input Beercup Type")</f>
        <v>Input Beercup Type</v>
      </c>
      <c r="AN120" s="48">
        <f t="shared" si="15"/>
        <v>0</v>
      </c>
      <c r="AO120" s="48">
        <f t="shared" si="16"/>
        <v>0</v>
      </c>
      <c r="AP120" s="48">
        <f t="shared" si="17"/>
        <v>0</v>
      </c>
      <c r="AQ120" s="48">
        <f t="shared" si="18"/>
        <v>0</v>
      </c>
      <c r="AR120" s="48">
        <f t="shared" si="19"/>
        <v>0</v>
      </c>
      <c r="AS120" s="55"/>
      <c r="AT120" s="55"/>
      <c r="AU120" s="48">
        <f t="shared" si="20"/>
        <v>0</v>
      </c>
      <c r="AV120" s="48">
        <f t="shared" si="21"/>
        <v>0</v>
      </c>
      <c r="AW120" s="48">
        <f t="shared" si="22"/>
        <v>0</v>
      </c>
      <c r="AX120" s="48">
        <f>IFERROR(VLOOKUP(Y120,'Data Sheet'!$F$19:$I$28,_xlfn.IFS(AL120=90,2,AL120=95,3,AL120=99,4),0),0)</f>
        <v>0</v>
      </c>
      <c r="AY120" s="48">
        <f t="shared" si="23"/>
        <v>0</v>
      </c>
      <c r="AZ120" s="48">
        <f t="shared" si="24"/>
        <v>0</v>
      </c>
      <c r="BA120" s="48">
        <f t="shared" si="25"/>
        <v>0</v>
      </c>
      <c r="BB120" s="49">
        <f t="shared" si="26"/>
        <v>0</v>
      </c>
    </row>
    <row r="121" spans="25:54" x14ac:dyDescent="0.3">
      <c r="Y121" s="55"/>
      <c r="Z121" s="44" t="str">
        <f>IFERROR(VLOOKUP(Y121,'Data Sheet'!$D$4:$E$13,2,0),"-")</f>
        <v>-</v>
      </c>
      <c r="AA121" s="45" t="str">
        <f>IFERROR(VLOOKUP(Y121,'Data Sheet'!$D$4:$F$13,3,0),"-")</f>
        <v>-</v>
      </c>
      <c r="AB121" s="42" t="str">
        <f>IFERROR(VLOOKUP(Y121,'Data Sheet'!$D$4:$G$13,4,0),"-")</f>
        <v>-</v>
      </c>
      <c r="AC121" s="42" t="str">
        <f>IFERROR(VLOOKUP(Y121,'Data Sheet'!$D$4:$H$13,5,0),"-")</f>
        <v>-</v>
      </c>
      <c r="AD121" s="55"/>
      <c r="AE121" s="43" t="str">
        <f>IFERROR(VLOOKUP(AD121,'Data Sheet'!$L$17:$S$21,2,0),"-")</f>
        <v>-</v>
      </c>
      <c r="AF121" s="43" t="str">
        <f>IFERROR(VLOOKUP(AD121,'Data Sheet'!$L$17:$S$21,3,0),"-")</f>
        <v>-</v>
      </c>
      <c r="AG121" s="43" t="str">
        <f>IFERROR(VLOOKUP(AD121,'Data Sheet'!$L$17:$O$21,4,0),"-")</f>
        <v>-</v>
      </c>
      <c r="AH121" s="43" t="str">
        <f>IFERROR(VLOOKUP(AD121,'Data Sheet'!$L$17:$P$21,5,0),"-")</f>
        <v>-</v>
      </c>
      <c r="AI121" s="43" t="str">
        <f>IFERROR(VLOOKUP(AD121,'Data Sheet'!$L$17:$Q$21,6,0),"-")</f>
        <v>-</v>
      </c>
      <c r="AJ121" s="43" t="str">
        <f>IFERROR(VLOOKUP(AD121,'Data Sheet'!$L$17:$R$21,7,0),"-")</f>
        <v>-</v>
      </c>
      <c r="AK121" s="43" t="str">
        <f>IFERROR(VLOOKUP(AD121,'Data Sheet'!$L$17:$S$21,8,0),"-")</f>
        <v>-</v>
      </c>
      <c r="AL121" s="55"/>
      <c r="AM121" s="48" t="str" cm="1">
        <f t="array" ref="AM121">IFERROR(VLOOKUP(AD121,'Data Sheet'!$A$19:$D$23,_xlfn.IFS('The Final Run'!AL121=99,2,'The Final Run'!AL121=95,3,'The Final Run'!AL121=90,4),0),"Input Beercup Type")</f>
        <v>Input Beercup Type</v>
      </c>
      <c r="AN121" s="48">
        <f t="shared" si="15"/>
        <v>0</v>
      </c>
      <c r="AO121" s="48">
        <f t="shared" si="16"/>
        <v>0</v>
      </c>
      <c r="AP121" s="48">
        <f t="shared" si="17"/>
        <v>0</v>
      </c>
      <c r="AQ121" s="48">
        <f t="shared" si="18"/>
        <v>0</v>
      </c>
      <c r="AR121" s="48">
        <f t="shared" si="19"/>
        <v>0</v>
      </c>
      <c r="AS121" s="55"/>
      <c r="AT121" s="55"/>
      <c r="AU121" s="48">
        <f t="shared" si="20"/>
        <v>0</v>
      </c>
      <c r="AV121" s="48">
        <f t="shared" si="21"/>
        <v>0</v>
      </c>
      <c r="AW121" s="48">
        <f t="shared" si="22"/>
        <v>0</v>
      </c>
      <c r="AX121" s="48">
        <f>IFERROR(VLOOKUP(Y121,'Data Sheet'!$F$19:$I$28,_xlfn.IFS(AL121=90,2,AL121=95,3,AL121=99,4),0),0)</f>
        <v>0</v>
      </c>
      <c r="AY121" s="48">
        <f t="shared" si="23"/>
        <v>0</v>
      </c>
      <c r="AZ121" s="48">
        <f t="shared" si="24"/>
        <v>0</v>
      </c>
      <c r="BA121" s="48">
        <f t="shared" si="25"/>
        <v>0</v>
      </c>
      <c r="BB121" s="49">
        <f t="shared" si="26"/>
        <v>0</v>
      </c>
    </row>
    <row r="122" spans="25:54" x14ac:dyDescent="0.3">
      <c r="Y122" s="55"/>
      <c r="Z122" s="44" t="str">
        <f>IFERROR(VLOOKUP(Y122,'Data Sheet'!$D$4:$E$13,2,0),"-")</f>
        <v>-</v>
      </c>
      <c r="AA122" s="45" t="str">
        <f>IFERROR(VLOOKUP(Y122,'Data Sheet'!$D$4:$F$13,3,0),"-")</f>
        <v>-</v>
      </c>
      <c r="AB122" s="42" t="str">
        <f>IFERROR(VLOOKUP(Y122,'Data Sheet'!$D$4:$G$13,4,0),"-")</f>
        <v>-</v>
      </c>
      <c r="AC122" s="42" t="str">
        <f>IFERROR(VLOOKUP(Y122,'Data Sheet'!$D$4:$H$13,5,0),"-")</f>
        <v>-</v>
      </c>
      <c r="AD122" s="55"/>
      <c r="AE122" s="43" t="str">
        <f>IFERROR(VLOOKUP(AD122,'Data Sheet'!$L$17:$S$21,2,0),"-")</f>
        <v>-</v>
      </c>
      <c r="AF122" s="43" t="str">
        <f>IFERROR(VLOOKUP(AD122,'Data Sheet'!$L$17:$S$21,3,0),"-")</f>
        <v>-</v>
      </c>
      <c r="AG122" s="43" t="str">
        <f>IFERROR(VLOOKUP(AD122,'Data Sheet'!$L$17:$O$21,4,0),"-")</f>
        <v>-</v>
      </c>
      <c r="AH122" s="43" t="str">
        <f>IFERROR(VLOOKUP(AD122,'Data Sheet'!$L$17:$P$21,5,0),"-")</f>
        <v>-</v>
      </c>
      <c r="AI122" s="43" t="str">
        <f>IFERROR(VLOOKUP(AD122,'Data Sheet'!$L$17:$Q$21,6,0),"-")</f>
        <v>-</v>
      </c>
      <c r="AJ122" s="43" t="str">
        <f>IFERROR(VLOOKUP(AD122,'Data Sheet'!$L$17:$R$21,7,0),"-")</f>
        <v>-</v>
      </c>
      <c r="AK122" s="43" t="str">
        <f>IFERROR(VLOOKUP(AD122,'Data Sheet'!$L$17:$S$21,8,0),"-")</f>
        <v>-</v>
      </c>
      <c r="AL122" s="55"/>
      <c r="AM122" s="48" t="str" cm="1">
        <f t="array" ref="AM122">IFERROR(VLOOKUP(AD122,'Data Sheet'!$A$19:$D$23,_xlfn.IFS('The Final Run'!AL122=99,2,'The Final Run'!AL122=95,3,'The Final Run'!AL122=90,4),0),"Input Beercup Type")</f>
        <v>Input Beercup Type</v>
      </c>
      <c r="AN122" s="48">
        <f t="shared" si="15"/>
        <v>0</v>
      </c>
      <c r="AO122" s="48">
        <f t="shared" si="16"/>
        <v>0</v>
      </c>
      <c r="AP122" s="48">
        <f t="shared" si="17"/>
        <v>0</v>
      </c>
      <c r="AQ122" s="48">
        <f t="shared" si="18"/>
        <v>0</v>
      </c>
      <c r="AR122" s="48">
        <f t="shared" si="19"/>
        <v>0</v>
      </c>
      <c r="AS122" s="55"/>
      <c r="AT122" s="55"/>
      <c r="AU122" s="48">
        <f t="shared" si="20"/>
        <v>0</v>
      </c>
      <c r="AV122" s="48">
        <f t="shared" si="21"/>
        <v>0</v>
      </c>
      <c r="AW122" s="48">
        <f t="shared" si="22"/>
        <v>0</v>
      </c>
      <c r="AX122" s="48">
        <f>IFERROR(VLOOKUP(Y122,'Data Sheet'!$F$19:$I$28,_xlfn.IFS(AL122=90,2,AL122=95,3,AL122=99,4),0),0)</f>
        <v>0</v>
      </c>
      <c r="AY122" s="48">
        <f t="shared" si="23"/>
        <v>0</v>
      </c>
      <c r="AZ122" s="48">
        <f t="shared" si="24"/>
        <v>0</v>
      </c>
      <c r="BA122" s="48">
        <f t="shared" si="25"/>
        <v>0</v>
      </c>
      <c r="BB122" s="49">
        <f t="shared" si="26"/>
        <v>0</v>
      </c>
    </row>
    <row r="123" spans="25:54" x14ac:dyDescent="0.3">
      <c r="Y123" s="55"/>
      <c r="Z123" s="44" t="str">
        <f>IFERROR(VLOOKUP(Y123,'Data Sheet'!$D$4:$E$13,2,0),"-")</f>
        <v>-</v>
      </c>
      <c r="AA123" s="45" t="str">
        <f>IFERROR(VLOOKUP(Y123,'Data Sheet'!$D$4:$F$13,3,0),"-")</f>
        <v>-</v>
      </c>
      <c r="AB123" s="42" t="str">
        <f>IFERROR(VLOOKUP(Y123,'Data Sheet'!$D$4:$G$13,4,0),"-")</f>
        <v>-</v>
      </c>
      <c r="AC123" s="42" t="str">
        <f>IFERROR(VLOOKUP(Y123,'Data Sheet'!$D$4:$H$13,5,0),"-")</f>
        <v>-</v>
      </c>
      <c r="AD123" s="55"/>
      <c r="AE123" s="43" t="str">
        <f>IFERROR(VLOOKUP(AD123,'Data Sheet'!$L$17:$S$21,2,0),"-")</f>
        <v>-</v>
      </c>
      <c r="AF123" s="43" t="str">
        <f>IFERROR(VLOOKUP(AD123,'Data Sheet'!$L$17:$S$21,3,0),"-")</f>
        <v>-</v>
      </c>
      <c r="AG123" s="43" t="str">
        <f>IFERROR(VLOOKUP(AD123,'Data Sheet'!$L$17:$O$21,4,0),"-")</f>
        <v>-</v>
      </c>
      <c r="AH123" s="43" t="str">
        <f>IFERROR(VLOOKUP(AD123,'Data Sheet'!$L$17:$P$21,5,0),"-")</f>
        <v>-</v>
      </c>
      <c r="AI123" s="43" t="str">
        <f>IFERROR(VLOOKUP(AD123,'Data Sheet'!$L$17:$Q$21,6,0),"-")</f>
        <v>-</v>
      </c>
      <c r="AJ123" s="43" t="str">
        <f>IFERROR(VLOOKUP(AD123,'Data Sheet'!$L$17:$R$21,7,0),"-")</f>
        <v>-</v>
      </c>
      <c r="AK123" s="43" t="str">
        <f>IFERROR(VLOOKUP(AD123,'Data Sheet'!$L$17:$S$21,8,0),"-")</f>
        <v>-</v>
      </c>
      <c r="AL123" s="55"/>
      <c r="AM123" s="48" t="str" cm="1">
        <f t="array" ref="AM123">IFERROR(VLOOKUP(AD123,'Data Sheet'!$A$19:$D$23,_xlfn.IFS('The Final Run'!AL123=99,2,'The Final Run'!AL123=95,3,'The Final Run'!AL123=90,4),0),"Input Beercup Type")</f>
        <v>Input Beercup Type</v>
      </c>
      <c r="AN123" s="48">
        <f t="shared" si="15"/>
        <v>0</v>
      </c>
      <c r="AO123" s="48">
        <f t="shared" si="16"/>
        <v>0</v>
      </c>
      <c r="AP123" s="48">
        <f t="shared" si="17"/>
        <v>0</v>
      </c>
      <c r="AQ123" s="48">
        <f t="shared" si="18"/>
        <v>0</v>
      </c>
      <c r="AR123" s="48">
        <f t="shared" si="19"/>
        <v>0</v>
      </c>
      <c r="AS123" s="55"/>
      <c r="AT123" s="55"/>
      <c r="AU123" s="48">
        <f t="shared" si="20"/>
        <v>0</v>
      </c>
      <c r="AV123" s="48">
        <f t="shared" si="21"/>
        <v>0</v>
      </c>
      <c r="AW123" s="48">
        <f t="shared" si="22"/>
        <v>0</v>
      </c>
      <c r="AX123" s="48">
        <f>IFERROR(VLOOKUP(Y123,'Data Sheet'!$F$19:$I$28,_xlfn.IFS(AL123=90,2,AL123=95,3,AL123=99,4),0),0)</f>
        <v>0</v>
      </c>
      <c r="AY123" s="48">
        <f t="shared" si="23"/>
        <v>0</v>
      </c>
      <c r="AZ123" s="48">
        <f t="shared" si="24"/>
        <v>0</v>
      </c>
      <c r="BA123" s="48">
        <f t="shared" si="25"/>
        <v>0</v>
      </c>
      <c r="BB123" s="49">
        <f t="shared" si="26"/>
        <v>0</v>
      </c>
    </row>
    <row r="124" spans="25:54" x14ac:dyDescent="0.3">
      <c r="Y124" s="55"/>
      <c r="Z124" s="44" t="str">
        <f>IFERROR(VLOOKUP(Y124,'Data Sheet'!$D$4:$E$13,2,0),"-")</f>
        <v>-</v>
      </c>
      <c r="AA124" s="45" t="str">
        <f>IFERROR(VLOOKUP(Y124,'Data Sheet'!$D$4:$F$13,3,0),"-")</f>
        <v>-</v>
      </c>
      <c r="AB124" s="42" t="str">
        <f>IFERROR(VLOOKUP(Y124,'Data Sheet'!$D$4:$G$13,4,0),"-")</f>
        <v>-</v>
      </c>
      <c r="AC124" s="42" t="str">
        <f>IFERROR(VLOOKUP(Y124,'Data Sheet'!$D$4:$H$13,5,0),"-")</f>
        <v>-</v>
      </c>
      <c r="AD124" s="55"/>
      <c r="AE124" s="43" t="str">
        <f>IFERROR(VLOOKUP(AD124,'Data Sheet'!$L$17:$S$21,2,0),"-")</f>
        <v>-</v>
      </c>
      <c r="AF124" s="43" t="str">
        <f>IFERROR(VLOOKUP(AD124,'Data Sheet'!$L$17:$S$21,3,0),"-")</f>
        <v>-</v>
      </c>
      <c r="AG124" s="43" t="str">
        <f>IFERROR(VLOOKUP(AD124,'Data Sheet'!$L$17:$O$21,4,0),"-")</f>
        <v>-</v>
      </c>
      <c r="AH124" s="43" t="str">
        <f>IFERROR(VLOOKUP(AD124,'Data Sheet'!$L$17:$P$21,5,0),"-")</f>
        <v>-</v>
      </c>
      <c r="AI124" s="43" t="str">
        <f>IFERROR(VLOOKUP(AD124,'Data Sheet'!$L$17:$Q$21,6,0),"-")</f>
        <v>-</v>
      </c>
      <c r="AJ124" s="43" t="str">
        <f>IFERROR(VLOOKUP(AD124,'Data Sheet'!$L$17:$R$21,7,0),"-")</f>
        <v>-</v>
      </c>
      <c r="AK124" s="43" t="str">
        <f>IFERROR(VLOOKUP(AD124,'Data Sheet'!$L$17:$S$21,8,0),"-")</f>
        <v>-</v>
      </c>
      <c r="AL124" s="55"/>
      <c r="AM124" s="48" t="str" cm="1">
        <f t="array" ref="AM124">IFERROR(VLOOKUP(AD124,'Data Sheet'!$A$19:$D$23,_xlfn.IFS('The Final Run'!AL124=99,2,'The Final Run'!AL124=95,3,'The Final Run'!AL124=90,4),0),"Input Beercup Type")</f>
        <v>Input Beercup Type</v>
      </c>
      <c r="AN124" s="48">
        <f t="shared" si="15"/>
        <v>0</v>
      </c>
      <c r="AO124" s="48">
        <f t="shared" si="16"/>
        <v>0</v>
      </c>
      <c r="AP124" s="48">
        <f t="shared" si="17"/>
        <v>0</v>
      </c>
      <c r="AQ124" s="48">
        <f t="shared" si="18"/>
        <v>0</v>
      </c>
      <c r="AR124" s="48">
        <f t="shared" si="19"/>
        <v>0</v>
      </c>
      <c r="AS124" s="55"/>
      <c r="AT124" s="55"/>
      <c r="AU124" s="48">
        <f t="shared" si="20"/>
        <v>0</v>
      </c>
      <c r="AV124" s="48">
        <f t="shared" si="21"/>
        <v>0</v>
      </c>
      <c r="AW124" s="48">
        <f t="shared" si="22"/>
        <v>0</v>
      </c>
      <c r="AX124" s="48">
        <f>IFERROR(VLOOKUP(Y124,'Data Sheet'!$F$19:$I$28,_xlfn.IFS(AL124=90,2,AL124=95,3,AL124=99,4),0),0)</f>
        <v>0</v>
      </c>
      <c r="AY124" s="48">
        <f t="shared" si="23"/>
        <v>0</v>
      </c>
      <c r="AZ124" s="48">
        <f t="shared" si="24"/>
        <v>0</v>
      </c>
      <c r="BA124" s="48">
        <f t="shared" si="25"/>
        <v>0</v>
      </c>
      <c r="BB124" s="49">
        <f t="shared" si="26"/>
        <v>0</v>
      </c>
    </row>
    <row r="125" spans="25:54" x14ac:dyDescent="0.3">
      <c r="Y125" s="55"/>
      <c r="Z125" s="44" t="str">
        <f>IFERROR(VLOOKUP(Y125,'Data Sheet'!$D$4:$E$13,2,0),"-")</f>
        <v>-</v>
      </c>
      <c r="AA125" s="45" t="str">
        <f>IFERROR(VLOOKUP(Y125,'Data Sheet'!$D$4:$F$13,3,0),"-")</f>
        <v>-</v>
      </c>
      <c r="AB125" s="42" t="str">
        <f>IFERROR(VLOOKUP(Y125,'Data Sheet'!$D$4:$G$13,4,0),"-")</f>
        <v>-</v>
      </c>
      <c r="AC125" s="42" t="str">
        <f>IFERROR(VLOOKUP(Y125,'Data Sheet'!$D$4:$H$13,5,0),"-")</f>
        <v>-</v>
      </c>
      <c r="AD125" s="55"/>
      <c r="AE125" s="43" t="str">
        <f>IFERROR(VLOOKUP(AD125,'Data Sheet'!$L$17:$S$21,2,0),"-")</f>
        <v>-</v>
      </c>
      <c r="AF125" s="43" t="str">
        <f>IFERROR(VLOOKUP(AD125,'Data Sheet'!$L$17:$S$21,3,0),"-")</f>
        <v>-</v>
      </c>
      <c r="AG125" s="43" t="str">
        <f>IFERROR(VLOOKUP(AD125,'Data Sheet'!$L$17:$O$21,4,0),"-")</f>
        <v>-</v>
      </c>
      <c r="AH125" s="43" t="str">
        <f>IFERROR(VLOOKUP(AD125,'Data Sheet'!$L$17:$P$21,5,0),"-")</f>
        <v>-</v>
      </c>
      <c r="AI125" s="43" t="str">
        <f>IFERROR(VLOOKUP(AD125,'Data Sheet'!$L$17:$Q$21,6,0),"-")</f>
        <v>-</v>
      </c>
      <c r="AJ125" s="43" t="str">
        <f>IFERROR(VLOOKUP(AD125,'Data Sheet'!$L$17:$R$21,7,0),"-")</f>
        <v>-</v>
      </c>
      <c r="AK125" s="43" t="str">
        <f>IFERROR(VLOOKUP(AD125,'Data Sheet'!$L$17:$S$21,8,0),"-")</f>
        <v>-</v>
      </c>
      <c r="AL125" s="55"/>
      <c r="AM125" s="48" t="str" cm="1">
        <f t="array" ref="AM125">IFERROR(VLOOKUP(AD125,'Data Sheet'!$A$19:$D$23,_xlfn.IFS('The Final Run'!AL125=99,2,'The Final Run'!AL125=95,3,'The Final Run'!AL125=90,4),0),"Input Beercup Type")</f>
        <v>Input Beercup Type</v>
      </c>
      <c r="AN125" s="48">
        <f t="shared" si="15"/>
        <v>0</v>
      </c>
      <c r="AO125" s="48">
        <f t="shared" si="16"/>
        <v>0</v>
      </c>
      <c r="AP125" s="48">
        <f t="shared" si="17"/>
        <v>0</v>
      </c>
      <c r="AQ125" s="48">
        <f t="shared" si="18"/>
        <v>0</v>
      </c>
      <c r="AR125" s="48">
        <f t="shared" si="19"/>
        <v>0</v>
      </c>
      <c r="AS125" s="55"/>
      <c r="AT125" s="55"/>
      <c r="AU125" s="48">
        <f t="shared" si="20"/>
        <v>0</v>
      </c>
      <c r="AV125" s="48">
        <f t="shared" si="21"/>
        <v>0</v>
      </c>
      <c r="AW125" s="48">
        <f t="shared" si="22"/>
        <v>0</v>
      </c>
      <c r="AX125" s="48">
        <f>IFERROR(VLOOKUP(Y125,'Data Sheet'!$F$19:$I$28,_xlfn.IFS(AL125=90,2,AL125=95,3,AL125=99,4),0),0)</f>
        <v>0</v>
      </c>
      <c r="AY125" s="48">
        <f t="shared" si="23"/>
        <v>0</v>
      </c>
      <c r="AZ125" s="48">
        <f t="shared" si="24"/>
        <v>0</v>
      </c>
      <c r="BA125" s="48">
        <f t="shared" si="25"/>
        <v>0</v>
      </c>
      <c r="BB125" s="49">
        <f t="shared" si="26"/>
        <v>0</v>
      </c>
    </row>
    <row r="126" spans="25:54" x14ac:dyDescent="0.3">
      <c r="Y126" s="55"/>
      <c r="Z126" s="44" t="str">
        <f>IFERROR(VLOOKUP(Y126,'Data Sheet'!$D$4:$E$13,2,0),"-")</f>
        <v>-</v>
      </c>
      <c r="AA126" s="45" t="str">
        <f>IFERROR(VLOOKUP(Y126,'Data Sheet'!$D$4:$F$13,3,0),"-")</f>
        <v>-</v>
      </c>
      <c r="AB126" s="42" t="str">
        <f>IFERROR(VLOOKUP(Y126,'Data Sheet'!$D$4:$G$13,4,0),"-")</f>
        <v>-</v>
      </c>
      <c r="AC126" s="42" t="str">
        <f>IFERROR(VLOOKUP(Y126,'Data Sheet'!$D$4:$H$13,5,0),"-")</f>
        <v>-</v>
      </c>
      <c r="AD126" s="55"/>
      <c r="AE126" s="43" t="str">
        <f>IFERROR(VLOOKUP(AD126,'Data Sheet'!$L$17:$S$21,2,0),"-")</f>
        <v>-</v>
      </c>
      <c r="AF126" s="43" t="str">
        <f>IFERROR(VLOOKUP(AD126,'Data Sheet'!$L$17:$S$21,3,0),"-")</f>
        <v>-</v>
      </c>
      <c r="AG126" s="43" t="str">
        <f>IFERROR(VLOOKUP(AD126,'Data Sheet'!$L$17:$O$21,4,0),"-")</f>
        <v>-</v>
      </c>
      <c r="AH126" s="43" t="str">
        <f>IFERROR(VLOOKUP(AD126,'Data Sheet'!$L$17:$P$21,5,0),"-")</f>
        <v>-</v>
      </c>
      <c r="AI126" s="43" t="str">
        <f>IFERROR(VLOOKUP(AD126,'Data Sheet'!$L$17:$Q$21,6,0),"-")</f>
        <v>-</v>
      </c>
      <c r="AJ126" s="43" t="str">
        <f>IFERROR(VLOOKUP(AD126,'Data Sheet'!$L$17:$R$21,7,0),"-")</f>
        <v>-</v>
      </c>
      <c r="AK126" s="43" t="str">
        <f>IFERROR(VLOOKUP(AD126,'Data Sheet'!$L$17:$S$21,8,0),"-")</f>
        <v>-</v>
      </c>
      <c r="AL126" s="55"/>
      <c r="AM126" s="48" t="str" cm="1">
        <f t="array" ref="AM126">IFERROR(VLOOKUP(AD126,'Data Sheet'!$A$19:$D$23,_xlfn.IFS('The Final Run'!AL126=99,2,'The Final Run'!AL126=95,3,'The Final Run'!AL126=90,4),0),"Input Beercup Type")</f>
        <v>Input Beercup Type</v>
      </c>
      <c r="AN126" s="48">
        <f t="shared" si="15"/>
        <v>0</v>
      </c>
      <c r="AO126" s="48">
        <f t="shared" si="16"/>
        <v>0</v>
      </c>
      <c r="AP126" s="48">
        <f t="shared" si="17"/>
        <v>0</v>
      </c>
      <c r="AQ126" s="48">
        <f t="shared" si="18"/>
        <v>0</v>
      </c>
      <c r="AR126" s="48">
        <f t="shared" si="19"/>
        <v>0</v>
      </c>
      <c r="AS126" s="55"/>
      <c r="AT126" s="55"/>
      <c r="AU126" s="48">
        <f t="shared" si="20"/>
        <v>0</v>
      </c>
      <c r="AV126" s="48">
        <f t="shared" si="21"/>
        <v>0</v>
      </c>
      <c r="AW126" s="48">
        <f t="shared" si="22"/>
        <v>0</v>
      </c>
      <c r="AX126" s="48">
        <f>IFERROR(VLOOKUP(Y126,'Data Sheet'!$F$19:$I$28,_xlfn.IFS(AL126=90,2,AL126=95,3,AL126=99,4),0),0)</f>
        <v>0</v>
      </c>
      <c r="AY126" s="48">
        <f t="shared" si="23"/>
        <v>0</v>
      </c>
      <c r="AZ126" s="48">
        <f t="shared" si="24"/>
        <v>0</v>
      </c>
      <c r="BA126" s="48">
        <f t="shared" si="25"/>
        <v>0</v>
      </c>
      <c r="BB126" s="49">
        <f t="shared" si="26"/>
        <v>0</v>
      </c>
    </row>
    <row r="127" spans="25:54" x14ac:dyDescent="0.3">
      <c r="Y127" s="55"/>
      <c r="Z127" s="44" t="str">
        <f>IFERROR(VLOOKUP(Y127,'Data Sheet'!$D$4:$E$13,2,0),"-")</f>
        <v>-</v>
      </c>
      <c r="AA127" s="45" t="str">
        <f>IFERROR(VLOOKUP(Y127,'Data Sheet'!$D$4:$F$13,3,0),"-")</f>
        <v>-</v>
      </c>
      <c r="AB127" s="42" t="str">
        <f>IFERROR(VLOOKUP(Y127,'Data Sheet'!$D$4:$G$13,4,0),"-")</f>
        <v>-</v>
      </c>
      <c r="AC127" s="42" t="str">
        <f>IFERROR(VLOOKUP(Y127,'Data Sheet'!$D$4:$H$13,5,0),"-")</f>
        <v>-</v>
      </c>
      <c r="AD127" s="55"/>
      <c r="AE127" s="43" t="str">
        <f>IFERROR(VLOOKUP(AD127,'Data Sheet'!$L$17:$S$21,2,0),"-")</f>
        <v>-</v>
      </c>
      <c r="AF127" s="43" t="str">
        <f>IFERROR(VLOOKUP(AD127,'Data Sheet'!$L$17:$S$21,3,0),"-")</f>
        <v>-</v>
      </c>
      <c r="AG127" s="43" t="str">
        <f>IFERROR(VLOOKUP(AD127,'Data Sheet'!$L$17:$O$21,4,0),"-")</f>
        <v>-</v>
      </c>
      <c r="AH127" s="43" t="str">
        <f>IFERROR(VLOOKUP(AD127,'Data Sheet'!$L$17:$P$21,5,0),"-")</f>
        <v>-</v>
      </c>
      <c r="AI127" s="43" t="str">
        <f>IFERROR(VLOOKUP(AD127,'Data Sheet'!$L$17:$Q$21,6,0),"-")</f>
        <v>-</v>
      </c>
      <c r="AJ127" s="43" t="str">
        <f>IFERROR(VLOOKUP(AD127,'Data Sheet'!$L$17:$R$21,7,0),"-")</f>
        <v>-</v>
      </c>
      <c r="AK127" s="43" t="str">
        <f>IFERROR(VLOOKUP(AD127,'Data Sheet'!$L$17:$S$21,8,0),"-")</f>
        <v>-</v>
      </c>
      <c r="AL127" s="55"/>
      <c r="AM127" s="48" t="str" cm="1">
        <f t="array" ref="AM127">IFERROR(VLOOKUP(AD127,'Data Sheet'!$A$19:$D$23,_xlfn.IFS('The Final Run'!AL127=99,2,'The Final Run'!AL127=95,3,'The Final Run'!AL127=90,4),0),"Input Beercup Type")</f>
        <v>Input Beercup Type</v>
      </c>
      <c r="AN127" s="48">
        <f t="shared" si="15"/>
        <v>0</v>
      </c>
      <c r="AO127" s="48">
        <f t="shared" si="16"/>
        <v>0</v>
      </c>
      <c r="AP127" s="48">
        <f t="shared" si="17"/>
        <v>0</v>
      </c>
      <c r="AQ127" s="48">
        <f t="shared" si="18"/>
        <v>0</v>
      </c>
      <c r="AR127" s="48">
        <f t="shared" si="19"/>
        <v>0</v>
      </c>
      <c r="AS127" s="55"/>
      <c r="AT127" s="55"/>
      <c r="AU127" s="48">
        <f t="shared" si="20"/>
        <v>0</v>
      </c>
      <c r="AV127" s="48">
        <f t="shared" si="21"/>
        <v>0</v>
      </c>
      <c r="AW127" s="48">
        <f t="shared" si="22"/>
        <v>0</v>
      </c>
      <c r="AX127" s="48">
        <f>IFERROR(VLOOKUP(Y127,'Data Sheet'!$F$19:$I$28,_xlfn.IFS(AL127=90,2,AL127=95,3,AL127=99,4),0),0)</f>
        <v>0</v>
      </c>
      <c r="AY127" s="48">
        <f t="shared" si="23"/>
        <v>0</v>
      </c>
      <c r="AZ127" s="48">
        <f t="shared" si="24"/>
        <v>0</v>
      </c>
      <c r="BA127" s="48">
        <f t="shared" si="25"/>
        <v>0</v>
      </c>
      <c r="BB127" s="49">
        <f t="shared" si="26"/>
        <v>0</v>
      </c>
    </row>
    <row r="128" spans="25:54" x14ac:dyDescent="0.3">
      <c r="Y128" s="55"/>
      <c r="Z128" s="44" t="str">
        <f>IFERROR(VLOOKUP(Y128,'Data Sheet'!$D$4:$E$13,2,0),"-")</f>
        <v>-</v>
      </c>
      <c r="AA128" s="45" t="str">
        <f>IFERROR(VLOOKUP(Y128,'Data Sheet'!$D$4:$F$13,3,0),"-")</f>
        <v>-</v>
      </c>
      <c r="AB128" s="42" t="str">
        <f>IFERROR(VLOOKUP(Y128,'Data Sheet'!$D$4:$G$13,4,0),"-")</f>
        <v>-</v>
      </c>
      <c r="AC128" s="42" t="str">
        <f>IFERROR(VLOOKUP(Y128,'Data Sheet'!$D$4:$H$13,5,0),"-")</f>
        <v>-</v>
      </c>
      <c r="AD128" s="55"/>
      <c r="AE128" s="43" t="str">
        <f>IFERROR(VLOOKUP(AD128,'Data Sheet'!$L$17:$S$21,2,0),"-")</f>
        <v>-</v>
      </c>
      <c r="AF128" s="43" t="str">
        <f>IFERROR(VLOOKUP(AD128,'Data Sheet'!$L$17:$S$21,3,0),"-")</f>
        <v>-</v>
      </c>
      <c r="AG128" s="43" t="str">
        <f>IFERROR(VLOOKUP(AD128,'Data Sheet'!$L$17:$O$21,4,0),"-")</f>
        <v>-</v>
      </c>
      <c r="AH128" s="43" t="str">
        <f>IFERROR(VLOOKUP(AD128,'Data Sheet'!$L$17:$P$21,5,0),"-")</f>
        <v>-</v>
      </c>
      <c r="AI128" s="43" t="str">
        <f>IFERROR(VLOOKUP(AD128,'Data Sheet'!$L$17:$Q$21,6,0),"-")</f>
        <v>-</v>
      </c>
      <c r="AJ128" s="43" t="str">
        <f>IFERROR(VLOOKUP(AD128,'Data Sheet'!$L$17:$R$21,7,0),"-")</f>
        <v>-</v>
      </c>
      <c r="AK128" s="43" t="str">
        <f>IFERROR(VLOOKUP(AD128,'Data Sheet'!$L$17:$S$21,8,0),"-")</f>
        <v>-</v>
      </c>
      <c r="AL128" s="55"/>
      <c r="AM128" s="48" t="str" cm="1">
        <f t="array" ref="AM128">IFERROR(VLOOKUP(AD128,'Data Sheet'!$A$19:$D$23,_xlfn.IFS('The Final Run'!AL128=99,2,'The Final Run'!AL128=95,3,'The Final Run'!AL128=90,4),0),"Input Beercup Type")</f>
        <v>Input Beercup Type</v>
      </c>
      <c r="AN128" s="48">
        <f t="shared" si="15"/>
        <v>0</v>
      </c>
      <c r="AO128" s="48">
        <f t="shared" si="16"/>
        <v>0</v>
      </c>
      <c r="AP128" s="48">
        <f t="shared" si="17"/>
        <v>0</v>
      </c>
      <c r="AQ128" s="48">
        <f t="shared" si="18"/>
        <v>0</v>
      </c>
      <c r="AR128" s="48">
        <f t="shared" si="19"/>
        <v>0</v>
      </c>
      <c r="AS128" s="55"/>
      <c r="AT128" s="55"/>
      <c r="AU128" s="48">
        <f t="shared" si="20"/>
        <v>0</v>
      </c>
      <c r="AV128" s="48">
        <f t="shared" si="21"/>
        <v>0</v>
      </c>
      <c r="AW128" s="48">
        <f t="shared" si="22"/>
        <v>0</v>
      </c>
      <c r="AX128" s="48">
        <f>IFERROR(VLOOKUP(Y128,'Data Sheet'!$F$19:$I$28,_xlfn.IFS(AL128=90,2,AL128=95,3,AL128=99,4),0),0)</f>
        <v>0</v>
      </c>
      <c r="AY128" s="48">
        <f t="shared" si="23"/>
        <v>0</v>
      </c>
      <c r="AZ128" s="48">
        <f t="shared" si="24"/>
        <v>0</v>
      </c>
      <c r="BA128" s="48">
        <f t="shared" si="25"/>
        <v>0</v>
      </c>
      <c r="BB128" s="49">
        <f t="shared" si="26"/>
        <v>0</v>
      </c>
    </row>
    <row r="129" spans="25:54" x14ac:dyDescent="0.3">
      <c r="Y129" s="55"/>
      <c r="Z129" s="44" t="str">
        <f>IFERROR(VLOOKUP(Y129,'Data Sheet'!$D$4:$E$13,2,0),"-")</f>
        <v>-</v>
      </c>
      <c r="AA129" s="45" t="str">
        <f>IFERROR(VLOOKUP(Y129,'Data Sheet'!$D$4:$F$13,3,0),"-")</f>
        <v>-</v>
      </c>
      <c r="AB129" s="42" t="str">
        <f>IFERROR(VLOOKUP(Y129,'Data Sheet'!$D$4:$G$13,4,0),"-")</f>
        <v>-</v>
      </c>
      <c r="AC129" s="42" t="str">
        <f>IFERROR(VLOOKUP(Y129,'Data Sheet'!$D$4:$H$13,5,0),"-")</f>
        <v>-</v>
      </c>
      <c r="AD129" s="55"/>
      <c r="AE129" s="43" t="str">
        <f>IFERROR(VLOOKUP(AD129,'Data Sheet'!$L$17:$S$21,2,0),"-")</f>
        <v>-</v>
      </c>
      <c r="AF129" s="43" t="str">
        <f>IFERROR(VLOOKUP(AD129,'Data Sheet'!$L$17:$S$21,3,0),"-")</f>
        <v>-</v>
      </c>
      <c r="AG129" s="43" t="str">
        <f>IFERROR(VLOOKUP(AD129,'Data Sheet'!$L$17:$O$21,4,0),"-")</f>
        <v>-</v>
      </c>
      <c r="AH129" s="43" t="str">
        <f>IFERROR(VLOOKUP(AD129,'Data Sheet'!$L$17:$P$21,5,0),"-")</f>
        <v>-</v>
      </c>
      <c r="AI129" s="43" t="str">
        <f>IFERROR(VLOOKUP(AD129,'Data Sheet'!$L$17:$Q$21,6,0),"-")</f>
        <v>-</v>
      </c>
      <c r="AJ129" s="43" t="str">
        <f>IFERROR(VLOOKUP(AD129,'Data Sheet'!$L$17:$R$21,7,0),"-")</f>
        <v>-</v>
      </c>
      <c r="AK129" s="43" t="str">
        <f>IFERROR(VLOOKUP(AD129,'Data Sheet'!$L$17:$S$21,8,0),"-")</f>
        <v>-</v>
      </c>
      <c r="AL129" s="55"/>
      <c r="AM129" s="48" t="str" cm="1">
        <f t="array" ref="AM129">IFERROR(VLOOKUP(AD129,'Data Sheet'!$A$19:$D$23,_xlfn.IFS('The Final Run'!AL129=99,2,'The Final Run'!AL129=95,3,'The Final Run'!AL129=90,4),0),"Input Beercup Type")</f>
        <v>Input Beercup Type</v>
      </c>
      <c r="AN129" s="48">
        <f t="shared" si="15"/>
        <v>0</v>
      </c>
      <c r="AO129" s="48">
        <f t="shared" si="16"/>
        <v>0</v>
      </c>
      <c r="AP129" s="48">
        <f t="shared" si="17"/>
        <v>0</v>
      </c>
      <c r="AQ129" s="48">
        <f t="shared" si="18"/>
        <v>0</v>
      </c>
      <c r="AR129" s="48">
        <f t="shared" si="19"/>
        <v>0</v>
      </c>
      <c r="AS129" s="55"/>
      <c r="AT129" s="55"/>
      <c r="AU129" s="48">
        <f t="shared" si="20"/>
        <v>0</v>
      </c>
      <c r="AV129" s="48">
        <f t="shared" si="21"/>
        <v>0</v>
      </c>
      <c r="AW129" s="48">
        <f t="shared" si="22"/>
        <v>0</v>
      </c>
      <c r="AX129" s="48">
        <f>IFERROR(VLOOKUP(Y129,'Data Sheet'!$F$19:$I$28,_xlfn.IFS(AL129=90,2,AL129=95,3,AL129=99,4),0),0)</f>
        <v>0</v>
      </c>
      <c r="AY129" s="48">
        <f t="shared" si="23"/>
        <v>0</v>
      </c>
      <c r="AZ129" s="48">
        <f t="shared" si="24"/>
        <v>0</v>
      </c>
      <c r="BA129" s="48">
        <f t="shared" si="25"/>
        <v>0</v>
      </c>
      <c r="BB129" s="49">
        <f t="shared" si="26"/>
        <v>0</v>
      </c>
    </row>
    <row r="130" spans="25:54" x14ac:dyDescent="0.3">
      <c r="Y130" s="55"/>
      <c r="Z130" s="44" t="str">
        <f>IFERROR(VLOOKUP(Y130,'Data Sheet'!$D$4:$E$13,2,0),"-")</f>
        <v>-</v>
      </c>
      <c r="AA130" s="45" t="str">
        <f>IFERROR(VLOOKUP(Y130,'Data Sheet'!$D$4:$F$13,3,0),"-")</f>
        <v>-</v>
      </c>
      <c r="AB130" s="42" t="str">
        <f>IFERROR(VLOOKUP(Y130,'Data Sheet'!$D$4:$G$13,4,0),"-")</f>
        <v>-</v>
      </c>
      <c r="AC130" s="42" t="str">
        <f>IFERROR(VLOOKUP(Y130,'Data Sheet'!$D$4:$H$13,5,0),"-")</f>
        <v>-</v>
      </c>
      <c r="AD130" s="55"/>
      <c r="AE130" s="43" t="str">
        <f>IFERROR(VLOOKUP(AD130,'Data Sheet'!$L$17:$S$21,2,0),"-")</f>
        <v>-</v>
      </c>
      <c r="AF130" s="43" t="str">
        <f>IFERROR(VLOOKUP(AD130,'Data Sheet'!$L$17:$S$21,3,0),"-")</f>
        <v>-</v>
      </c>
      <c r="AG130" s="43" t="str">
        <f>IFERROR(VLOOKUP(AD130,'Data Sheet'!$L$17:$O$21,4,0),"-")</f>
        <v>-</v>
      </c>
      <c r="AH130" s="43" t="str">
        <f>IFERROR(VLOOKUP(AD130,'Data Sheet'!$L$17:$P$21,5,0),"-")</f>
        <v>-</v>
      </c>
      <c r="AI130" s="43" t="str">
        <f>IFERROR(VLOOKUP(AD130,'Data Sheet'!$L$17:$Q$21,6,0),"-")</f>
        <v>-</v>
      </c>
      <c r="AJ130" s="43" t="str">
        <f>IFERROR(VLOOKUP(AD130,'Data Sheet'!$L$17:$R$21,7,0),"-")</f>
        <v>-</v>
      </c>
      <c r="AK130" s="43" t="str">
        <f>IFERROR(VLOOKUP(AD130,'Data Sheet'!$L$17:$S$21,8,0),"-")</f>
        <v>-</v>
      </c>
      <c r="AL130" s="55"/>
      <c r="AM130" s="48" t="str" cm="1">
        <f t="array" ref="AM130">IFERROR(VLOOKUP(AD130,'Data Sheet'!$A$19:$D$23,_xlfn.IFS('The Final Run'!AL130=99,2,'The Final Run'!AL130=95,3,'The Final Run'!AL130=90,4),0),"Input Beercup Type")</f>
        <v>Input Beercup Type</v>
      </c>
      <c r="AN130" s="48">
        <f t="shared" si="15"/>
        <v>0</v>
      </c>
      <c r="AO130" s="48">
        <f t="shared" si="16"/>
        <v>0</v>
      </c>
      <c r="AP130" s="48">
        <f t="shared" si="17"/>
        <v>0</v>
      </c>
      <c r="AQ130" s="48">
        <f t="shared" si="18"/>
        <v>0</v>
      </c>
      <c r="AR130" s="48">
        <f t="shared" si="19"/>
        <v>0</v>
      </c>
      <c r="AS130" s="55"/>
      <c r="AT130" s="55"/>
      <c r="AU130" s="48">
        <f t="shared" si="20"/>
        <v>0</v>
      </c>
      <c r="AV130" s="48">
        <f t="shared" si="21"/>
        <v>0</v>
      </c>
      <c r="AW130" s="48">
        <f t="shared" si="22"/>
        <v>0</v>
      </c>
      <c r="AX130" s="48">
        <f>IFERROR(VLOOKUP(Y130,'Data Sheet'!$F$19:$I$28,_xlfn.IFS(AL130=90,2,AL130=95,3,AL130=99,4),0),0)</f>
        <v>0</v>
      </c>
      <c r="AY130" s="48">
        <f t="shared" si="23"/>
        <v>0</v>
      </c>
      <c r="AZ130" s="48">
        <f t="shared" si="24"/>
        <v>0</v>
      </c>
      <c r="BA130" s="48">
        <f t="shared" si="25"/>
        <v>0</v>
      </c>
      <c r="BB130" s="49">
        <f t="shared" si="26"/>
        <v>0</v>
      </c>
    </row>
    <row r="131" spans="25:54" x14ac:dyDescent="0.3">
      <c r="Y131" s="55"/>
      <c r="Z131" s="44" t="str">
        <f>IFERROR(VLOOKUP(Y131,'Data Sheet'!$D$4:$E$13,2,0),"-")</f>
        <v>-</v>
      </c>
      <c r="AA131" s="45" t="str">
        <f>IFERROR(VLOOKUP(Y131,'Data Sheet'!$D$4:$F$13,3,0),"-")</f>
        <v>-</v>
      </c>
      <c r="AB131" s="42" t="str">
        <f>IFERROR(VLOOKUP(Y131,'Data Sheet'!$D$4:$G$13,4,0),"-")</f>
        <v>-</v>
      </c>
      <c r="AC131" s="42" t="str">
        <f>IFERROR(VLOOKUP(Y131,'Data Sheet'!$D$4:$H$13,5,0),"-")</f>
        <v>-</v>
      </c>
      <c r="AD131" s="55"/>
      <c r="AE131" s="43" t="str">
        <f>IFERROR(VLOOKUP(AD131,'Data Sheet'!$L$17:$S$21,2,0),"-")</f>
        <v>-</v>
      </c>
      <c r="AF131" s="43" t="str">
        <f>IFERROR(VLOOKUP(AD131,'Data Sheet'!$L$17:$S$21,3,0),"-")</f>
        <v>-</v>
      </c>
      <c r="AG131" s="43" t="str">
        <f>IFERROR(VLOOKUP(AD131,'Data Sheet'!$L$17:$O$21,4,0),"-")</f>
        <v>-</v>
      </c>
      <c r="AH131" s="43" t="str">
        <f>IFERROR(VLOOKUP(AD131,'Data Sheet'!$L$17:$P$21,5,0),"-")</f>
        <v>-</v>
      </c>
      <c r="AI131" s="43" t="str">
        <f>IFERROR(VLOOKUP(AD131,'Data Sheet'!$L$17:$Q$21,6,0),"-")</f>
        <v>-</v>
      </c>
      <c r="AJ131" s="43" t="str">
        <f>IFERROR(VLOOKUP(AD131,'Data Sheet'!$L$17:$R$21,7,0),"-")</f>
        <v>-</v>
      </c>
      <c r="AK131" s="43" t="str">
        <f>IFERROR(VLOOKUP(AD131,'Data Sheet'!$L$17:$S$21,8,0),"-")</f>
        <v>-</v>
      </c>
      <c r="AL131" s="55"/>
      <c r="AM131" s="48" t="str" cm="1">
        <f t="array" ref="AM131">IFERROR(VLOOKUP(AD131,'Data Sheet'!$A$19:$D$23,_xlfn.IFS('The Final Run'!AL131=99,2,'The Final Run'!AL131=95,3,'The Final Run'!AL131=90,4),0),"Input Beercup Type")</f>
        <v>Input Beercup Type</v>
      </c>
      <c r="AN131" s="48">
        <f t="shared" si="15"/>
        <v>0</v>
      </c>
      <c r="AO131" s="48">
        <f t="shared" si="16"/>
        <v>0</v>
      </c>
      <c r="AP131" s="48">
        <f t="shared" si="17"/>
        <v>0</v>
      </c>
      <c r="AQ131" s="48">
        <f t="shared" si="18"/>
        <v>0</v>
      </c>
      <c r="AR131" s="48">
        <f t="shared" si="19"/>
        <v>0</v>
      </c>
      <c r="AS131" s="55"/>
      <c r="AT131" s="55"/>
      <c r="AU131" s="48">
        <f t="shared" si="20"/>
        <v>0</v>
      </c>
      <c r="AV131" s="48">
        <f t="shared" si="21"/>
        <v>0</v>
      </c>
      <c r="AW131" s="48">
        <f t="shared" si="22"/>
        <v>0</v>
      </c>
      <c r="AX131" s="48">
        <f>IFERROR(VLOOKUP(Y131,'Data Sheet'!$F$19:$I$28,_xlfn.IFS(AL131=90,2,AL131=95,3,AL131=99,4),0),0)</f>
        <v>0</v>
      </c>
      <c r="AY131" s="48">
        <f t="shared" si="23"/>
        <v>0</v>
      </c>
      <c r="AZ131" s="48">
        <f t="shared" si="24"/>
        <v>0</v>
      </c>
      <c r="BA131" s="48">
        <f t="shared" si="25"/>
        <v>0</v>
      </c>
      <c r="BB131" s="49">
        <f t="shared" si="26"/>
        <v>0</v>
      </c>
    </row>
    <row r="132" spans="25:54" x14ac:dyDescent="0.3">
      <c r="Y132" s="55"/>
      <c r="Z132" s="44" t="str">
        <f>IFERROR(VLOOKUP(Y132,'Data Sheet'!$D$4:$E$13,2,0),"-")</f>
        <v>-</v>
      </c>
      <c r="AA132" s="45" t="str">
        <f>IFERROR(VLOOKUP(Y132,'Data Sheet'!$D$4:$F$13,3,0),"-")</f>
        <v>-</v>
      </c>
      <c r="AB132" s="42" t="str">
        <f>IFERROR(VLOOKUP(Y132,'Data Sheet'!$D$4:$G$13,4,0),"-")</f>
        <v>-</v>
      </c>
      <c r="AC132" s="42" t="str">
        <f>IFERROR(VLOOKUP(Y132,'Data Sheet'!$D$4:$H$13,5,0),"-")</f>
        <v>-</v>
      </c>
      <c r="AD132" s="55"/>
      <c r="AE132" s="43" t="str">
        <f>IFERROR(VLOOKUP(AD132,'Data Sheet'!$L$17:$S$21,2,0),"-")</f>
        <v>-</v>
      </c>
      <c r="AF132" s="43" t="str">
        <f>IFERROR(VLOOKUP(AD132,'Data Sheet'!$L$17:$S$21,3,0),"-")</f>
        <v>-</v>
      </c>
      <c r="AG132" s="43" t="str">
        <f>IFERROR(VLOOKUP(AD132,'Data Sheet'!$L$17:$O$21,4,0),"-")</f>
        <v>-</v>
      </c>
      <c r="AH132" s="43" t="str">
        <f>IFERROR(VLOOKUP(AD132,'Data Sheet'!$L$17:$P$21,5,0),"-")</f>
        <v>-</v>
      </c>
      <c r="AI132" s="43" t="str">
        <f>IFERROR(VLOOKUP(AD132,'Data Sheet'!$L$17:$Q$21,6,0),"-")</f>
        <v>-</v>
      </c>
      <c r="AJ132" s="43" t="str">
        <f>IFERROR(VLOOKUP(AD132,'Data Sheet'!$L$17:$R$21,7,0),"-")</f>
        <v>-</v>
      </c>
      <c r="AK132" s="43" t="str">
        <f>IFERROR(VLOOKUP(AD132,'Data Sheet'!$L$17:$S$21,8,0),"-")</f>
        <v>-</v>
      </c>
      <c r="AL132" s="55"/>
      <c r="AM132" s="48" t="str" cm="1">
        <f t="array" ref="AM132">IFERROR(VLOOKUP(AD132,'Data Sheet'!$A$19:$D$23,_xlfn.IFS('The Final Run'!AL132=99,2,'The Final Run'!AL132=95,3,'The Final Run'!AL132=90,4),0),"Input Beercup Type")</f>
        <v>Input Beercup Type</v>
      </c>
      <c r="AN132" s="48">
        <f t="shared" si="15"/>
        <v>0</v>
      </c>
      <c r="AO132" s="48">
        <f t="shared" si="16"/>
        <v>0</v>
      </c>
      <c r="AP132" s="48">
        <f t="shared" si="17"/>
        <v>0</v>
      </c>
      <c r="AQ132" s="48">
        <f t="shared" si="18"/>
        <v>0</v>
      </c>
      <c r="AR132" s="48">
        <f t="shared" si="19"/>
        <v>0</v>
      </c>
      <c r="AS132" s="55"/>
      <c r="AT132" s="55"/>
      <c r="AU132" s="48">
        <f t="shared" si="20"/>
        <v>0</v>
      </c>
      <c r="AV132" s="48">
        <f t="shared" si="21"/>
        <v>0</v>
      </c>
      <c r="AW132" s="48">
        <f t="shared" si="22"/>
        <v>0</v>
      </c>
      <c r="AX132" s="48">
        <f>IFERROR(VLOOKUP(Y132,'Data Sheet'!$F$19:$I$28,_xlfn.IFS(AL132=90,2,AL132=95,3,AL132=99,4),0),0)</f>
        <v>0</v>
      </c>
      <c r="AY132" s="48">
        <f t="shared" si="23"/>
        <v>0</v>
      </c>
      <c r="AZ132" s="48">
        <f t="shared" si="24"/>
        <v>0</v>
      </c>
      <c r="BA132" s="48">
        <f t="shared" si="25"/>
        <v>0</v>
      </c>
      <c r="BB132" s="49">
        <f t="shared" si="26"/>
        <v>0</v>
      </c>
    </row>
    <row r="133" spans="25:54" x14ac:dyDescent="0.3">
      <c r="Y133" s="55"/>
      <c r="Z133" s="44" t="str">
        <f>IFERROR(VLOOKUP(Y133,'Data Sheet'!$D$4:$E$13,2,0),"-")</f>
        <v>-</v>
      </c>
      <c r="AA133" s="45" t="str">
        <f>IFERROR(VLOOKUP(Y133,'Data Sheet'!$D$4:$F$13,3,0),"-")</f>
        <v>-</v>
      </c>
      <c r="AB133" s="42" t="str">
        <f>IFERROR(VLOOKUP(Y133,'Data Sheet'!$D$4:$G$13,4,0),"-")</f>
        <v>-</v>
      </c>
      <c r="AC133" s="42" t="str">
        <f>IFERROR(VLOOKUP(Y133,'Data Sheet'!$D$4:$H$13,5,0),"-")</f>
        <v>-</v>
      </c>
      <c r="AD133" s="55"/>
      <c r="AE133" s="43" t="str">
        <f>IFERROR(VLOOKUP(AD133,'Data Sheet'!$L$17:$S$21,2,0),"-")</f>
        <v>-</v>
      </c>
      <c r="AF133" s="43" t="str">
        <f>IFERROR(VLOOKUP(AD133,'Data Sheet'!$L$17:$S$21,3,0),"-")</f>
        <v>-</v>
      </c>
      <c r="AG133" s="43" t="str">
        <f>IFERROR(VLOOKUP(AD133,'Data Sheet'!$L$17:$O$21,4,0),"-")</f>
        <v>-</v>
      </c>
      <c r="AH133" s="43" t="str">
        <f>IFERROR(VLOOKUP(AD133,'Data Sheet'!$L$17:$P$21,5,0),"-")</f>
        <v>-</v>
      </c>
      <c r="AI133" s="43" t="str">
        <f>IFERROR(VLOOKUP(AD133,'Data Sheet'!$L$17:$Q$21,6,0),"-")</f>
        <v>-</v>
      </c>
      <c r="AJ133" s="43" t="str">
        <f>IFERROR(VLOOKUP(AD133,'Data Sheet'!$L$17:$R$21,7,0),"-")</f>
        <v>-</v>
      </c>
      <c r="AK133" s="43" t="str">
        <f>IFERROR(VLOOKUP(AD133,'Data Sheet'!$L$17:$S$21,8,0),"-")</f>
        <v>-</v>
      </c>
      <c r="AL133" s="55"/>
      <c r="AM133" s="48" t="str" cm="1">
        <f t="array" ref="AM133">IFERROR(VLOOKUP(AD133,'Data Sheet'!$A$19:$D$23,_xlfn.IFS('The Final Run'!AL133=99,2,'The Final Run'!AL133=95,3,'The Final Run'!AL133=90,4),0),"Input Beercup Type")</f>
        <v>Input Beercup Type</v>
      </c>
      <c r="AN133" s="48">
        <f t="shared" si="15"/>
        <v>0</v>
      </c>
      <c r="AO133" s="48">
        <f t="shared" si="16"/>
        <v>0</v>
      </c>
      <c r="AP133" s="48">
        <f t="shared" si="17"/>
        <v>0</v>
      </c>
      <c r="AQ133" s="48">
        <f t="shared" si="18"/>
        <v>0</v>
      </c>
      <c r="AR133" s="48">
        <f t="shared" si="19"/>
        <v>0</v>
      </c>
      <c r="AS133" s="55"/>
      <c r="AT133" s="55"/>
      <c r="AU133" s="48">
        <f t="shared" si="20"/>
        <v>0</v>
      </c>
      <c r="AV133" s="48">
        <f t="shared" si="21"/>
        <v>0</v>
      </c>
      <c r="AW133" s="48">
        <f t="shared" si="22"/>
        <v>0</v>
      </c>
      <c r="AX133" s="48">
        <f>IFERROR(VLOOKUP(Y133,'Data Sheet'!$F$19:$I$28,_xlfn.IFS(AL133=90,2,AL133=95,3,AL133=99,4),0),0)</f>
        <v>0</v>
      </c>
      <c r="AY133" s="48">
        <f t="shared" si="23"/>
        <v>0</v>
      </c>
      <c r="AZ133" s="48">
        <f t="shared" si="24"/>
        <v>0</v>
      </c>
      <c r="BA133" s="48">
        <f t="shared" si="25"/>
        <v>0</v>
      </c>
      <c r="BB133" s="49">
        <f t="shared" si="26"/>
        <v>0</v>
      </c>
    </row>
    <row r="134" spans="25:54" x14ac:dyDescent="0.3">
      <c r="Y134" s="55"/>
      <c r="Z134" s="44" t="str">
        <f>IFERROR(VLOOKUP(Y134,'Data Sheet'!$D$4:$E$13,2,0),"-")</f>
        <v>-</v>
      </c>
      <c r="AA134" s="45" t="str">
        <f>IFERROR(VLOOKUP(Y134,'Data Sheet'!$D$4:$F$13,3,0),"-")</f>
        <v>-</v>
      </c>
      <c r="AB134" s="42" t="str">
        <f>IFERROR(VLOOKUP(Y134,'Data Sheet'!$D$4:$G$13,4,0),"-")</f>
        <v>-</v>
      </c>
      <c r="AC134" s="42" t="str">
        <f>IFERROR(VLOOKUP(Y134,'Data Sheet'!$D$4:$H$13,5,0),"-")</f>
        <v>-</v>
      </c>
      <c r="AD134" s="55"/>
      <c r="AE134" s="43" t="str">
        <f>IFERROR(VLOOKUP(AD134,'Data Sheet'!$L$17:$S$21,2,0),"-")</f>
        <v>-</v>
      </c>
      <c r="AF134" s="43" t="str">
        <f>IFERROR(VLOOKUP(AD134,'Data Sheet'!$L$17:$S$21,3,0),"-")</f>
        <v>-</v>
      </c>
      <c r="AG134" s="43" t="str">
        <f>IFERROR(VLOOKUP(AD134,'Data Sheet'!$L$17:$O$21,4,0),"-")</f>
        <v>-</v>
      </c>
      <c r="AH134" s="43" t="str">
        <f>IFERROR(VLOOKUP(AD134,'Data Sheet'!$L$17:$P$21,5,0),"-")</f>
        <v>-</v>
      </c>
      <c r="AI134" s="43" t="str">
        <f>IFERROR(VLOOKUP(AD134,'Data Sheet'!$L$17:$Q$21,6,0),"-")</f>
        <v>-</v>
      </c>
      <c r="AJ134" s="43" t="str">
        <f>IFERROR(VLOOKUP(AD134,'Data Sheet'!$L$17:$R$21,7,0),"-")</f>
        <v>-</v>
      </c>
      <c r="AK134" s="43" t="str">
        <f>IFERROR(VLOOKUP(AD134,'Data Sheet'!$L$17:$S$21,8,0),"-")</f>
        <v>-</v>
      </c>
      <c r="AL134" s="55"/>
      <c r="AM134" s="48" t="str" cm="1">
        <f t="array" ref="AM134">IFERROR(VLOOKUP(AD134,'Data Sheet'!$A$19:$D$23,_xlfn.IFS('The Final Run'!AL134=99,2,'The Final Run'!AL134=95,3,'The Final Run'!AL134=90,4),0),"Input Beercup Type")</f>
        <v>Input Beercup Type</v>
      </c>
      <c r="AN134" s="48">
        <f t="shared" si="15"/>
        <v>0</v>
      </c>
      <c r="AO134" s="48">
        <f t="shared" si="16"/>
        <v>0</v>
      </c>
      <c r="AP134" s="48">
        <f t="shared" si="17"/>
        <v>0</v>
      </c>
      <c r="AQ134" s="48">
        <f t="shared" si="18"/>
        <v>0</v>
      </c>
      <c r="AR134" s="48">
        <f t="shared" si="19"/>
        <v>0</v>
      </c>
      <c r="AS134" s="55"/>
      <c r="AT134" s="55"/>
      <c r="AU134" s="48">
        <f t="shared" si="20"/>
        <v>0</v>
      </c>
      <c r="AV134" s="48">
        <f t="shared" si="21"/>
        <v>0</v>
      </c>
      <c r="AW134" s="48">
        <f t="shared" si="22"/>
        <v>0</v>
      </c>
      <c r="AX134" s="48">
        <f>IFERROR(VLOOKUP(Y134,'Data Sheet'!$F$19:$I$28,_xlfn.IFS(AL134=90,2,AL134=95,3,AL134=99,4),0),0)</f>
        <v>0</v>
      </c>
      <c r="AY134" s="48">
        <f t="shared" si="23"/>
        <v>0</v>
      </c>
      <c r="AZ134" s="48">
        <f t="shared" si="24"/>
        <v>0</v>
      </c>
      <c r="BA134" s="48">
        <f t="shared" si="25"/>
        <v>0</v>
      </c>
      <c r="BB134" s="49">
        <f t="shared" si="26"/>
        <v>0</v>
      </c>
    </row>
    <row r="135" spans="25:54" x14ac:dyDescent="0.3">
      <c r="Y135" s="55"/>
      <c r="Z135" s="44" t="str">
        <f>IFERROR(VLOOKUP(Y135,'Data Sheet'!$D$4:$E$13,2,0),"-")</f>
        <v>-</v>
      </c>
      <c r="AA135" s="45" t="str">
        <f>IFERROR(VLOOKUP(Y135,'Data Sheet'!$D$4:$F$13,3,0),"-")</f>
        <v>-</v>
      </c>
      <c r="AB135" s="42" t="str">
        <f>IFERROR(VLOOKUP(Y135,'Data Sheet'!$D$4:$G$13,4,0),"-")</f>
        <v>-</v>
      </c>
      <c r="AC135" s="42" t="str">
        <f>IFERROR(VLOOKUP(Y135,'Data Sheet'!$D$4:$H$13,5,0),"-")</f>
        <v>-</v>
      </c>
      <c r="AD135" s="55"/>
      <c r="AE135" s="43" t="str">
        <f>IFERROR(VLOOKUP(AD135,'Data Sheet'!$L$17:$S$21,2,0),"-")</f>
        <v>-</v>
      </c>
      <c r="AF135" s="43" t="str">
        <f>IFERROR(VLOOKUP(AD135,'Data Sheet'!$L$17:$S$21,3,0),"-")</f>
        <v>-</v>
      </c>
      <c r="AG135" s="43" t="str">
        <f>IFERROR(VLOOKUP(AD135,'Data Sheet'!$L$17:$O$21,4,0),"-")</f>
        <v>-</v>
      </c>
      <c r="AH135" s="43" t="str">
        <f>IFERROR(VLOOKUP(AD135,'Data Sheet'!$L$17:$P$21,5,0),"-")</f>
        <v>-</v>
      </c>
      <c r="AI135" s="43" t="str">
        <f>IFERROR(VLOOKUP(AD135,'Data Sheet'!$L$17:$Q$21,6,0),"-")</f>
        <v>-</v>
      </c>
      <c r="AJ135" s="43" t="str">
        <f>IFERROR(VLOOKUP(AD135,'Data Sheet'!$L$17:$R$21,7,0),"-")</f>
        <v>-</v>
      </c>
      <c r="AK135" s="43" t="str">
        <f>IFERROR(VLOOKUP(AD135,'Data Sheet'!$L$17:$S$21,8,0),"-")</f>
        <v>-</v>
      </c>
      <c r="AL135" s="55"/>
      <c r="AM135" s="48" t="str" cm="1">
        <f t="array" ref="AM135">IFERROR(VLOOKUP(AD135,'Data Sheet'!$A$19:$D$23,_xlfn.IFS('The Final Run'!AL135=99,2,'The Final Run'!AL135=95,3,'The Final Run'!AL135=90,4),0),"Input Beercup Type")</f>
        <v>Input Beercup Type</v>
      </c>
      <c r="AN135" s="48">
        <f t="shared" si="15"/>
        <v>0</v>
      </c>
      <c r="AO135" s="48">
        <f t="shared" si="16"/>
        <v>0</v>
      </c>
      <c r="AP135" s="48">
        <f t="shared" si="17"/>
        <v>0</v>
      </c>
      <c r="AQ135" s="48">
        <f t="shared" si="18"/>
        <v>0</v>
      </c>
      <c r="AR135" s="48">
        <f t="shared" si="19"/>
        <v>0</v>
      </c>
      <c r="AS135" s="55"/>
      <c r="AT135" s="55"/>
      <c r="AU135" s="48">
        <f t="shared" si="20"/>
        <v>0</v>
      </c>
      <c r="AV135" s="48">
        <f t="shared" si="21"/>
        <v>0</v>
      </c>
      <c r="AW135" s="48">
        <f t="shared" si="22"/>
        <v>0</v>
      </c>
      <c r="AX135" s="48">
        <f>IFERROR(VLOOKUP(Y135,'Data Sheet'!$F$19:$I$28,_xlfn.IFS(AL135=90,2,AL135=95,3,AL135=99,4),0),0)</f>
        <v>0</v>
      </c>
      <c r="AY135" s="48">
        <f t="shared" si="23"/>
        <v>0</v>
      </c>
      <c r="AZ135" s="48">
        <f t="shared" si="24"/>
        <v>0</v>
      </c>
      <c r="BA135" s="48">
        <f t="shared" si="25"/>
        <v>0</v>
      </c>
      <c r="BB135" s="49">
        <f t="shared" si="26"/>
        <v>0</v>
      </c>
    </row>
    <row r="136" spans="25:54" x14ac:dyDescent="0.3">
      <c r="Y136" s="55"/>
      <c r="Z136" s="44" t="str">
        <f>IFERROR(VLOOKUP(Y136,'Data Sheet'!$D$4:$E$13,2,0),"-")</f>
        <v>-</v>
      </c>
      <c r="AA136" s="45" t="str">
        <f>IFERROR(VLOOKUP(Y136,'Data Sheet'!$D$4:$F$13,3,0),"-")</f>
        <v>-</v>
      </c>
      <c r="AB136" s="42" t="str">
        <f>IFERROR(VLOOKUP(Y136,'Data Sheet'!$D$4:$G$13,4,0),"-")</f>
        <v>-</v>
      </c>
      <c r="AC136" s="42" t="str">
        <f>IFERROR(VLOOKUP(Y136,'Data Sheet'!$D$4:$H$13,5,0),"-")</f>
        <v>-</v>
      </c>
      <c r="AD136" s="55"/>
      <c r="AE136" s="43" t="str">
        <f>IFERROR(VLOOKUP(AD136,'Data Sheet'!$L$17:$S$21,2,0),"-")</f>
        <v>-</v>
      </c>
      <c r="AF136" s="43" t="str">
        <f>IFERROR(VLOOKUP(AD136,'Data Sheet'!$L$17:$S$21,3,0),"-")</f>
        <v>-</v>
      </c>
      <c r="AG136" s="43" t="str">
        <f>IFERROR(VLOOKUP(AD136,'Data Sheet'!$L$17:$O$21,4,0),"-")</f>
        <v>-</v>
      </c>
      <c r="AH136" s="43" t="str">
        <f>IFERROR(VLOOKUP(AD136,'Data Sheet'!$L$17:$P$21,5,0),"-")</f>
        <v>-</v>
      </c>
      <c r="AI136" s="43" t="str">
        <f>IFERROR(VLOOKUP(AD136,'Data Sheet'!$L$17:$Q$21,6,0),"-")</f>
        <v>-</v>
      </c>
      <c r="AJ136" s="43" t="str">
        <f>IFERROR(VLOOKUP(AD136,'Data Sheet'!$L$17:$R$21,7,0),"-")</f>
        <v>-</v>
      </c>
      <c r="AK136" s="43" t="str">
        <f>IFERROR(VLOOKUP(AD136,'Data Sheet'!$L$17:$S$21,8,0),"-")</f>
        <v>-</v>
      </c>
      <c r="AL136" s="55"/>
      <c r="AM136" s="48" t="str" cm="1">
        <f t="array" ref="AM136">IFERROR(VLOOKUP(AD136,'Data Sheet'!$A$19:$D$23,_xlfn.IFS('The Final Run'!AL136=99,2,'The Final Run'!AL136=95,3,'The Final Run'!AL136=90,4),0),"Input Beercup Type")</f>
        <v>Input Beercup Type</v>
      </c>
      <c r="AN136" s="48">
        <f t="shared" si="15"/>
        <v>0</v>
      </c>
      <c r="AO136" s="48">
        <f t="shared" si="16"/>
        <v>0</v>
      </c>
      <c r="AP136" s="48">
        <f t="shared" si="17"/>
        <v>0</v>
      </c>
      <c r="AQ136" s="48">
        <f t="shared" si="18"/>
        <v>0</v>
      </c>
      <c r="AR136" s="48">
        <f t="shared" si="19"/>
        <v>0</v>
      </c>
      <c r="AS136" s="55"/>
      <c r="AT136" s="55"/>
      <c r="AU136" s="48">
        <f t="shared" si="20"/>
        <v>0</v>
      </c>
      <c r="AV136" s="48">
        <f t="shared" si="21"/>
        <v>0</v>
      </c>
      <c r="AW136" s="48">
        <f t="shared" si="22"/>
        <v>0</v>
      </c>
      <c r="AX136" s="48">
        <f>IFERROR(VLOOKUP(Y136,'Data Sheet'!$F$19:$I$28,_xlfn.IFS(AL136=90,2,AL136=95,3,AL136=99,4),0),0)</f>
        <v>0</v>
      </c>
      <c r="AY136" s="48">
        <f t="shared" si="23"/>
        <v>0</v>
      </c>
      <c r="AZ136" s="48">
        <f t="shared" si="24"/>
        <v>0</v>
      </c>
      <c r="BA136" s="48">
        <f t="shared" si="25"/>
        <v>0</v>
      </c>
      <c r="BB136" s="49">
        <f t="shared" si="26"/>
        <v>0</v>
      </c>
    </row>
    <row r="137" spans="25:54" x14ac:dyDescent="0.3">
      <c r="Y137" s="55"/>
      <c r="Z137" s="44" t="str">
        <f>IFERROR(VLOOKUP(Y137,'Data Sheet'!$D$4:$E$13,2,0),"-")</f>
        <v>-</v>
      </c>
      <c r="AA137" s="45" t="str">
        <f>IFERROR(VLOOKUP(Y137,'Data Sheet'!$D$4:$F$13,3,0),"-")</f>
        <v>-</v>
      </c>
      <c r="AB137" s="42" t="str">
        <f>IFERROR(VLOOKUP(Y137,'Data Sheet'!$D$4:$G$13,4,0),"-")</f>
        <v>-</v>
      </c>
      <c r="AC137" s="42" t="str">
        <f>IFERROR(VLOOKUP(Y137,'Data Sheet'!$D$4:$H$13,5,0),"-")</f>
        <v>-</v>
      </c>
      <c r="AD137" s="55"/>
      <c r="AE137" s="43" t="str">
        <f>IFERROR(VLOOKUP(AD137,'Data Sheet'!$L$17:$S$21,2,0),"-")</f>
        <v>-</v>
      </c>
      <c r="AF137" s="43" t="str">
        <f>IFERROR(VLOOKUP(AD137,'Data Sheet'!$L$17:$S$21,3,0),"-")</f>
        <v>-</v>
      </c>
      <c r="AG137" s="43" t="str">
        <f>IFERROR(VLOOKUP(AD137,'Data Sheet'!$L$17:$O$21,4,0),"-")</f>
        <v>-</v>
      </c>
      <c r="AH137" s="43" t="str">
        <f>IFERROR(VLOOKUP(AD137,'Data Sheet'!$L$17:$P$21,5,0),"-")</f>
        <v>-</v>
      </c>
      <c r="AI137" s="43" t="str">
        <f>IFERROR(VLOOKUP(AD137,'Data Sheet'!$L$17:$Q$21,6,0),"-")</f>
        <v>-</v>
      </c>
      <c r="AJ137" s="43" t="str">
        <f>IFERROR(VLOOKUP(AD137,'Data Sheet'!$L$17:$R$21,7,0),"-")</f>
        <v>-</v>
      </c>
      <c r="AK137" s="43" t="str">
        <f>IFERROR(VLOOKUP(AD137,'Data Sheet'!$L$17:$S$21,8,0),"-")</f>
        <v>-</v>
      </c>
      <c r="AL137" s="55"/>
      <c r="AM137" s="48" t="str" cm="1">
        <f t="array" ref="AM137">IFERROR(VLOOKUP(AD137,'Data Sheet'!$A$19:$D$23,_xlfn.IFS('The Final Run'!AL137=99,2,'The Final Run'!AL137=95,3,'The Final Run'!AL137=90,4),0),"Input Beercup Type")</f>
        <v>Input Beercup Type</v>
      </c>
      <c r="AN137" s="48">
        <f t="shared" si="15"/>
        <v>0</v>
      </c>
      <c r="AO137" s="48">
        <f t="shared" si="16"/>
        <v>0</v>
      </c>
      <c r="AP137" s="48">
        <f t="shared" si="17"/>
        <v>0</v>
      </c>
      <c r="AQ137" s="48">
        <f t="shared" si="18"/>
        <v>0</v>
      </c>
      <c r="AR137" s="48">
        <f t="shared" si="19"/>
        <v>0</v>
      </c>
      <c r="AS137" s="55"/>
      <c r="AT137" s="55"/>
      <c r="AU137" s="48">
        <f t="shared" si="20"/>
        <v>0</v>
      </c>
      <c r="AV137" s="48">
        <f t="shared" si="21"/>
        <v>0</v>
      </c>
      <c r="AW137" s="48">
        <f t="shared" si="22"/>
        <v>0</v>
      </c>
      <c r="AX137" s="48">
        <f>IFERROR(VLOOKUP(Y137,'Data Sheet'!$F$19:$I$28,_xlfn.IFS(AL137=90,2,AL137=95,3,AL137=99,4),0),0)</f>
        <v>0</v>
      </c>
      <c r="AY137" s="48">
        <f t="shared" si="23"/>
        <v>0</v>
      </c>
      <c r="AZ137" s="48">
        <f t="shared" si="24"/>
        <v>0</v>
      </c>
      <c r="BA137" s="48">
        <f t="shared" si="25"/>
        <v>0</v>
      </c>
      <c r="BB137" s="49">
        <f t="shared" si="26"/>
        <v>0</v>
      </c>
    </row>
    <row r="138" spans="25:54" x14ac:dyDescent="0.3">
      <c r="Y138" s="55"/>
      <c r="Z138" s="44" t="str">
        <f>IFERROR(VLOOKUP(Y138,'Data Sheet'!$D$4:$E$13,2,0),"-")</f>
        <v>-</v>
      </c>
      <c r="AA138" s="45" t="str">
        <f>IFERROR(VLOOKUP(Y138,'Data Sheet'!$D$4:$F$13,3,0),"-")</f>
        <v>-</v>
      </c>
      <c r="AB138" s="42" t="str">
        <f>IFERROR(VLOOKUP(Y138,'Data Sheet'!$D$4:$G$13,4,0),"-")</f>
        <v>-</v>
      </c>
      <c r="AC138" s="42" t="str">
        <f>IFERROR(VLOOKUP(Y138,'Data Sheet'!$D$4:$H$13,5,0),"-")</f>
        <v>-</v>
      </c>
      <c r="AD138" s="55"/>
      <c r="AE138" s="43" t="str">
        <f>IFERROR(VLOOKUP(AD138,'Data Sheet'!$L$17:$S$21,2,0),"-")</f>
        <v>-</v>
      </c>
      <c r="AF138" s="43" t="str">
        <f>IFERROR(VLOOKUP(AD138,'Data Sheet'!$L$17:$S$21,3,0),"-")</f>
        <v>-</v>
      </c>
      <c r="AG138" s="43" t="str">
        <f>IFERROR(VLOOKUP(AD138,'Data Sheet'!$L$17:$O$21,4,0),"-")</f>
        <v>-</v>
      </c>
      <c r="AH138" s="43" t="str">
        <f>IFERROR(VLOOKUP(AD138,'Data Sheet'!$L$17:$P$21,5,0),"-")</f>
        <v>-</v>
      </c>
      <c r="AI138" s="43" t="str">
        <f>IFERROR(VLOOKUP(AD138,'Data Sheet'!$L$17:$Q$21,6,0),"-")</f>
        <v>-</v>
      </c>
      <c r="AJ138" s="43" t="str">
        <f>IFERROR(VLOOKUP(AD138,'Data Sheet'!$L$17:$R$21,7,0),"-")</f>
        <v>-</v>
      </c>
      <c r="AK138" s="43" t="str">
        <f>IFERROR(VLOOKUP(AD138,'Data Sheet'!$L$17:$S$21,8,0),"-")</f>
        <v>-</v>
      </c>
      <c r="AL138" s="55"/>
      <c r="AM138" s="48" t="str" cm="1">
        <f t="array" ref="AM138">IFERROR(VLOOKUP(AD138,'Data Sheet'!$A$19:$D$23,_xlfn.IFS('The Final Run'!AL138=99,2,'The Final Run'!AL138=95,3,'The Final Run'!AL138=90,4),0),"Input Beercup Type")</f>
        <v>Input Beercup Type</v>
      </c>
      <c r="AN138" s="48">
        <f t="shared" ref="AN138:AN160" si="27">IFERROR(ABS(AE138-Z138)+ABS(AF138-AA138),0)</f>
        <v>0</v>
      </c>
      <c r="AO138" s="48">
        <f t="shared" ref="AO138:AO160" si="28">IF(AN138=0,0,AN138+200)</f>
        <v>0</v>
      </c>
      <c r="AP138" s="48">
        <f t="shared" ref="AP138:AP160" si="29">IFERROR(_xlfn.IFS(Y138="Port C",2,Y138="Port F",ROUNDUP(AT138/2,0),Y138="Port J",3),0)</f>
        <v>0</v>
      </c>
      <c r="AQ138" s="48">
        <f t="shared" ref="AQ138:AQ160" si="30">ROUNDUP((AN138/5)/24,0)+AP138</f>
        <v>0</v>
      </c>
      <c r="AR138" s="48">
        <f t="shared" ref="AR138:AR160" si="31">ROUNDUP((AO138/4)/24,0)+AP138</f>
        <v>0</v>
      </c>
      <c r="AS138" s="55"/>
      <c r="AT138" s="55"/>
      <c r="AU138" s="48">
        <f t="shared" ref="AU138:AU160" si="32">IF(Y138="Port H",30%,0)</f>
        <v>0</v>
      </c>
      <c r="AV138" s="48">
        <f t="shared" ref="AV138:AV160" si="33">IFERROR(IF(Y138="Port H",AT138*AK138*0.7,AK138*AT138),0)</f>
        <v>0</v>
      </c>
      <c r="AW138" s="48">
        <f t="shared" ref="AW138:AW160" si="34">IFERROR(_xlfn.IFS(AS138="A",IF(AQ138&lt;=AI138,-AJ138*(ABS(AQ138-AI138)),IF(AQ138&lt;=AG138,0,AH138*(ABS(AQ138-AG138))*AT138)),AS138="W",IF(AR138&lt;=AI138,-AJ138*(ABS(AQ138-AI138)),IF(AR138&lt;=AG138,0,AH138*(ABS(AR138-AG138))*AT138))),0)</f>
        <v>0</v>
      </c>
      <c r="AX138" s="48">
        <f>IFERROR(VLOOKUP(Y138,'Data Sheet'!$F$19:$I$28,_xlfn.IFS(AL138=90,2,AL138=95,3,AL138=99,4),0),0)</f>
        <v>0</v>
      </c>
      <c r="AY138" s="48">
        <f t="shared" ref="AY138:AY160" si="35">AX138*AV138</f>
        <v>0</v>
      </c>
      <c r="AZ138" s="48">
        <f t="shared" ref="AZ138:AZ160" si="36">IFERROR(_xlfn.IFS(AS138="A",AT138*AN138*13,AS138="W",AT138*AO138*10),0)</f>
        <v>0</v>
      </c>
      <c r="BA138" s="48">
        <f t="shared" ref="BA138:BA160" si="37">IFERROR(_xlfn.IFS(Y138="Port A",10000,Y138="Port B",15*AV138,Y138="Port D",_xlfn.IFS(AS138="A",AQ138*300,AS138="W",AR138*300),Y138="Port E",1.3*AZ138,Y138="Port G",(AT138/2)*4000,Y138="Port H",0,Y138="Port I",15*AV138),0)</f>
        <v>0</v>
      </c>
      <c r="BB138" s="49">
        <f t="shared" ref="BB138:BB160" si="38">IFERROR(IF(AT138=0,0,_xlfn.IFS(AS138="A",AW138+BA138+AZ138+AY138+AC138,AS138="W",AW138+BA138+AZ138+AY138+AB138)),0)</f>
        <v>0</v>
      </c>
    </row>
    <row r="139" spans="25:54" x14ac:dyDescent="0.3">
      <c r="Y139" s="55"/>
      <c r="Z139" s="44" t="str">
        <f>IFERROR(VLOOKUP(Y139,'Data Sheet'!$D$4:$E$13,2,0),"-")</f>
        <v>-</v>
      </c>
      <c r="AA139" s="45" t="str">
        <f>IFERROR(VLOOKUP(Y139,'Data Sheet'!$D$4:$F$13,3,0),"-")</f>
        <v>-</v>
      </c>
      <c r="AB139" s="42" t="str">
        <f>IFERROR(VLOOKUP(Y139,'Data Sheet'!$D$4:$G$13,4,0),"-")</f>
        <v>-</v>
      </c>
      <c r="AC139" s="42" t="str">
        <f>IFERROR(VLOOKUP(Y139,'Data Sheet'!$D$4:$H$13,5,0),"-")</f>
        <v>-</v>
      </c>
      <c r="AD139" s="55"/>
      <c r="AE139" s="43" t="str">
        <f>IFERROR(VLOOKUP(AD139,'Data Sheet'!$L$17:$S$21,2,0),"-")</f>
        <v>-</v>
      </c>
      <c r="AF139" s="43" t="str">
        <f>IFERROR(VLOOKUP(AD139,'Data Sheet'!$L$17:$S$21,3,0),"-")</f>
        <v>-</v>
      </c>
      <c r="AG139" s="43" t="str">
        <f>IFERROR(VLOOKUP(AD139,'Data Sheet'!$L$17:$O$21,4,0),"-")</f>
        <v>-</v>
      </c>
      <c r="AH139" s="43" t="str">
        <f>IFERROR(VLOOKUP(AD139,'Data Sheet'!$L$17:$P$21,5,0),"-")</f>
        <v>-</v>
      </c>
      <c r="AI139" s="43" t="str">
        <f>IFERROR(VLOOKUP(AD139,'Data Sheet'!$L$17:$Q$21,6,0),"-")</f>
        <v>-</v>
      </c>
      <c r="AJ139" s="43" t="str">
        <f>IFERROR(VLOOKUP(AD139,'Data Sheet'!$L$17:$R$21,7,0),"-")</f>
        <v>-</v>
      </c>
      <c r="AK139" s="43" t="str">
        <f>IFERROR(VLOOKUP(AD139,'Data Sheet'!$L$17:$S$21,8,0),"-")</f>
        <v>-</v>
      </c>
      <c r="AL139" s="55"/>
      <c r="AM139" s="48" t="str" cm="1">
        <f t="array" ref="AM139">IFERROR(VLOOKUP(AD139,'Data Sheet'!$A$19:$D$23,_xlfn.IFS('The Final Run'!AL139=99,2,'The Final Run'!AL139=95,3,'The Final Run'!AL139=90,4),0),"Input Beercup Type")</f>
        <v>Input Beercup Type</v>
      </c>
      <c r="AN139" s="48">
        <f t="shared" si="27"/>
        <v>0</v>
      </c>
      <c r="AO139" s="48">
        <f t="shared" si="28"/>
        <v>0</v>
      </c>
      <c r="AP139" s="48">
        <f t="shared" si="29"/>
        <v>0</v>
      </c>
      <c r="AQ139" s="48">
        <f t="shared" si="30"/>
        <v>0</v>
      </c>
      <c r="AR139" s="48">
        <f t="shared" si="31"/>
        <v>0</v>
      </c>
      <c r="AS139" s="55"/>
      <c r="AT139" s="55"/>
      <c r="AU139" s="48">
        <f t="shared" si="32"/>
        <v>0</v>
      </c>
      <c r="AV139" s="48">
        <f t="shared" si="33"/>
        <v>0</v>
      </c>
      <c r="AW139" s="48">
        <f t="shared" si="34"/>
        <v>0</v>
      </c>
      <c r="AX139" s="48">
        <f>IFERROR(VLOOKUP(Y139,'Data Sheet'!$F$19:$I$28,_xlfn.IFS(AL139=90,2,AL139=95,3,AL139=99,4),0),0)</f>
        <v>0</v>
      </c>
      <c r="AY139" s="48">
        <f t="shared" si="35"/>
        <v>0</v>
      </c>
      <c r="AZ139" s="48">
        <f t="shared" si="36"/>
        <v>0</v>
      </c>
      <c r="BA139" s="48">
        <f t="shared" si="37"/>
        <v>0</v>
      </c>
      <c r="BB139" s="49">
        <f t="shared" si="38"/>
        <v>0</v>
      </c>
    </row>
    <row r="140" spans="25:54" x14ac:dyDescent="0.3">
      <c r="Y140" s="55"/>
      <c r="Z140" s="44" t="str">
        <f>IFERROR(VLOOKUP(Y140,'Data Sheet'!$D$4:$E$13,2,0),"-")</f>
        <v>-</v>
      </c>
      <c r="AA140" s="45" t="str">
        <f>IFERROR(VLOOKUP(Y140,'Data Sheet'!$D$4:$F$13,3,0),"-")</f>
        <v>-</v>
      </c>
      <c r="AB140" s="42" t="str">
        <f>IFERROR(VLOOKUP(Y140,'Data Sheet'!$D$4:$G$13,4,0),"-")</f>
        <v>-</v>
      </c>
      <c r="AC140" s="42" t="str">
        <f>IFERROR(VLOOKUP(Y140,'Data Sheet'!$D$4:$H$13,5,0),"-")</f>
        <v>-</v>
      </c>
      <c r="AD140" s="55"/>
      <c r="AE140" s="43" t="str">
        <f>IFERROR(VLOOKUP(AD140,'Data Sheet'!$L$17:$S$21,2,0),"-")</f>
        <v>-</v>
      </c>
      <c r="AF140" s="43" t="str">
        <f>IFERROR(VLOOKUP(AD140,'Data Sheet'!$L$17:$S$21,3,0),"-")</f>
        <v>-</v>
      </c>
      <c r="AG140" s="43" t="str">
        <f>IFERROR(VLOOKUP(AD140,'Data Sheet'!$L$17:$O$21,4,0),"-")</f>
        <v>-</v>
      </c>
      <c r="AH140" s="43" t="str">
        <f>IFERROR(VLOOKUP(AD140,'Data Sheet'!$L$17:$P$21,5,0),"-")</f>
        <v>-</v>
      </c>
      <c r="AI140" s="43" t="str">
        <f>IFERROR(VLOOKUP(AD140,'Data Sheet'!$L$17:$Q$21,6,0),"-")</f>
        <v>-</v>
      </c>
      <c r="AJ140" s="43" t="str">
        <f>IFERROR(VLOOKUP(AD140,'Data Sheet'!$L$17:$R$21,7,0),"-")</f>
        <v>-</v>
      </c>
      <c r="AK140" s="43" t="str">
        <f>IFERROR(VLOOKUP(AD140,'Data Sheet'!$L$17:$S$21,8,0),"-")</f>
        <v>-</v>
      </c>
      <c r="AL140" s="55"/>
      <c r="AM140" s="48" t="str" cm="1">
        <f t="array" ref="AM140">IFERROR(VLOOKUP(AD140,'Data Sheet'!$A$19:$D$23,_xlfn.IFS('The Final Run'!AL140=99,2,'The Final Run'!AL140=95,3,'The Final Run'!AL140=90,4),0),"Input Beercup Type")</f>
        <v>Input Beercup Type</v>
      </c>
      <c r="AN140" s="48">
        <f t="shared" si="27"/>
        <v>0</v>
      </c>
      <c r="AO140" s="48">
        <f t="shared" si="28"/>
        <v>0</v>
      </c>
      <c r="AP140" s="48">
        <f t="shared" si="29"/>
        <v>0</v>
      </c>
      <c r="AQ140" s="48">
        <f t="shared" si="30"/>
        <v>0</v>
      </c>
      <c r="AR140" s="48">
        <f t="shared" si="31"/>
        <v>0</v>
      </c>
      <c r="AS140" s="55"/>
      <c r="AT140" s="55"/>
      <c r="AU140" s="48">
        <f t="shared" si="32"/>
        <v>0</v>
      </c>
      <c r="AV140" s="48">
        <f t="shared" si="33"/>
        <v>0</v>
      </c>
      <c r="AW140" s="48">
        <f t="shared" si="34"/>
        <v>0</v>
      </c>
      <c r="AX140" s="48">
        <f>IFERROR(VLOOKUP(Y140,'Data Sheet'!$F$19:$I$28,_xlfn.IFS(AL140=90,2,AL140=95,3,AL140=99,4),0),0)</f>
        <v>0</v>
      </c>
      <c r="AY140" s="48">
        <f t="shared" si="35"/>
        <v>0</v>
      </c>
      <c r="AZ140" s="48">
        <f t="shared" si="36"/>
        <v>0</v>
      </c>
      <c r="BA140" s="48">
        <f t="shared" si="37"/>
        <v>0</v>
      </c>
      <c r="BB140" s="49">
        <f t="shared" si="38"/>
        <v>0</v>
      </c>
    </row>
    <row r="141" spans="25:54" x14ac:dyDescent="0.3">
      <c r="Y141" s="55"/>
      <c r="Z141" s="44" t="str">
        <f>IFERROR(VLOOKUP(Y141,'Data Sheet'!$D$4:$E$13,2,0),"-")</f>
        <v>-</v>
      </c>
      <c r="AA141" s="45" t="str">
        <f>IFERROR(VLOOKUP(Y141,'Data Sheet'!$D$4:$F$13,3,0),"-")</f>
        <v>-</v>
      </c>
      <c r="AB141" s="42" t="str">
        <f>IFERROR(VLOOKUP(Y141,'Data Sheet'!$D$4:$G$13,4,0),"-")</f>
        <v>-</v>
      </c>
      <c r="AC141" s="42" t="str">
        <f>IFERROR(VLOOKUP(Y141,'Data Sheet'!$D$4:$H$13,5,0),"-")</f>
        <v>-</v>
      </c>
      <c r="AD141" s="55"/>
      <c r="AE141" s="43" t="str">
        <f>IFERROR(VLOOKUP(AD141,'Data Sheet'!$L$17:$S$21,2,0),"-")</f>
        <v>-</v>
      </c>
      <c r="AF141" s="43" t="str">
        <f>IFERROR(VLOOKUP(AD141,'Data Sheet'!$L$17:$S$21,3,0),"-")</f>
        <v>-</v>
      </c>
      <c r="AG141" s="43" t="str">
        <f>IFERROR(VLOOKUP(AD141,'Data Sheet'!$L$17:$O$21,4,0),"-")</f>
        <v>-</v>
      </c>
      <c r="AH141" s="43" t="str">
        <f>IFERROR(VLOOKUP(AD141,'Data Sheet'!$L$17:$P$21,5,0),"-")</f>
        <v>-</v>
      </c>
      <c r="AI141" s="43" t="str">
        <f>IFERROR(VLOOKUP(AD141,'Data Sheet'!$L$17:$Q$21,6,0),"-")</f>
        <v>-</v>
      </c>
      <c r="AJ141" s="43" t="str">
        <f>IFERROR(VLOOKUP(AD141,'Data Sheet'!$L$17:$R$21,7,0),"-")</f>
        <v>-</v>
      </c>
      <c r="AK141" s="43" t="str">
        <f>IFERROR(VLOOKUP(AD141,'Data Sheet'!$L$17:$S$21,8,0),"-")</f>
        <v>-</v>
      </c>
      <c r="AL141" s="55"/>
      <c r="AM141" s="48" t="str" cm="1">
        <f t="array" ref="AM141">IFERROR(VLOOKUP(AD141,'Data Sheet'!$A$19:$D$23,_xlfn.IFS('The Final Run'!AL141=99,2,'The Final Run'!AL141=95,3,'The Final Run'!AL141=90,4),0),"Input Beercup Type")</f>
        <v>Input Beercup Type</v>
      </c>
      <c r="AN141" s="48">
        <f t="shared" si="27"/>
        <v>0</v>
      </c>
      <c r="AO141" s="48">
        <f t="shared" si="28"/>
        <v>0</v>
      </c>
      <c r="AP141" s="48">
        <f t="shared" si="29"/>
        <v>0</v>
      </c>
      <c r="AQ141" s="48">
        <f t="shared" si="30"/>
        <v>0</v>
      </c>
      <c r="AR141" s="48">
        <f t="shared" si="31"/>
        <v>0</v>
      </c>
      <c r="AS141" s="55"/>
      <c r="AT141" s="55"/>
      <c r="AU141" s="48">
        <f t="shared" si="32"/>
        <v>0</v>
      </c>
      <c r="AV141" s="48">
        <f t="shared" si="33"/>
        <v>0</v>
      </c>
      <c r="AW141" s="48">
        <f t="shared" si="34"/>
        <v>0</v>
      </c>
      <c r="AX141" s="48">
        <f>IFERROR(VLOOKUP(Y141,'Data Sheet'!$F$19:$I$28,_xlfn.IFS(AL141=90,2,AL141=95,3,AL141=99,4),0),0)</f>
        <v>0</v>
      </c>
      <c r="AY141" s="48">
        <f t="shared" si="35"/>
        <v>0</v>
      </c>
      <c r="AZ141" s="48">
        <f t="shared" si="36"/>
        <v>0</v>
      </c>
      <c r="BA141" s="48">
        <f t="shared" si="37"/>
        <v>0</v>
      </c>
      <c r="BB141" s="49">
        <f t="shared" si="38"/>
        <v>0</v>
      </c>
    </row>
    <row r="142" spans="25:54" x14ac:dyDescent="0.3">
      <c r="Y142" s="55"/>
      <c r="Z142" s="44" t="str">
        <f>IFERROR(VLOOKUP(Y142,'Data Sheet'!$D$4:$E$13,2,0),"-")</f>
        <v>-</v>
      </c>
      <c r="AA142" s="45" t="str">
        <f>IFERROR(VLOOKUP(Y142,'Data Sheet'!$D$4:$F$13,3,0),"-")</f>
        <v>-</v>
      </c>
      <c r="AB142" s="42" t="str">
        <f>IFERROR(VLOOKUP(Y142,'Data Sheet'!$D$4:$G$13,4,0),"-")</f>
        <v>-</v>
      </c>
      <c r="AC142" s="42" t="str">
        <f>IFERROR(VLOOKUP(Y142,'Data Sheet'!$D$4:$H$13,5,0),"-")</f>
        <v>-</v>
      </c>
      <c r="AD142" s="55"/>
      <c r="AE142" s="43" t="str">
        <f>IFERROR(VLOOKUP(AD142,'Data Sheet'!$L$17:$S$21,2,0),"-")</f>
        <v>-</v>
      </c>
      <c r="AF142" s="43" t="str">
        <f>IFERROR(VLOOKUP(AD142,'Data Sheet'!$L$17:$S$21,3,0),"-")</f>
        <v>-</v>
      </c>
      <c r="AG142" s="43" t="str">
        <f>IFERROR(VLOOKUP(AD142,'Data Sheet'!$L$17:$O$21,4,0),"-")</f>
        <v>-</v>
      </c>
      <c r="AH142" s="43" t="str">
        <f>IFERROR(VLOOKUP(AD142,'Data Sheet'!$L$17:$P$21,5,0),"-")</f>
        <v>-</v>
      </c>
      <c r="AI142" s="43" t="str">
        <f>IFERROR(VLOOKUP(AD142,'Data Sheet'!$L$17:$Q$21,6,0),"-")</f>
        <v>-</v>
      </c>
      <c r="AJ142" s="43" t="str">
        <f>IFERROR(VLOOKUP(AD142,'Data Sheet'!$L$17:$R$21,7,0),"-")</f>
        <v>-</v>
      </c>
      <c r="AK142" s="43" t="str">
        <f>IFERROR(VLOOKUP(AD142,'Data Sheet'!$L$17:$S$21,8,0),"-")</f>
        <v>-</v>
      </c>
      <c r="AL142" s="55"/>
      <c r="AM142" s="48" t="str" cm="1">
        <f t="array" ref="AM142">IFERROR(VLOOKUP(AD142,'Data Sheet'!$A$19:$D$23,_xlfn.IFS('The Final Run'!AL142=99,2,'The Final Run'!AL142=95,3,'The Final Run'!AL142=90,4),0),"Input Beercup Type")</f>
        <v>Input Beercup Type</v>
      </c>
      <c r="AN142" s="48">
        <f t="shared" si="27"/>
        <v>0</v>
      </c>
      <c r="AO142" s="48">
        <f t="shared" si="28"/>
        <v>0</v>
      </c>
      <c r="AP142" s="48">
        <f t="shared" si="29"/>
        <v>0</v>
      </c>
      <c r="AQ142" s="48">
        <f t="shared" si="30"/>
        <v>0</v>
      </c>
      <c r="AR142" s="48">
        <f t="shared" si="31"/>
        <v>0</v>
      </c>
      <c r="AS142" s="55"/>
      <c r="AT142" s="55"/>
      <c r="AU142" s="48">
        <f t="shared" si="32"/>
        <v>0</v>
      </c>
      <c r="AV142" s="48">
        <f t="shared" si="33"/>
        <v>0</v>
      </c>
      <c r="AW142" s="48">
        <f t="shared" si="34"/>
        <v>0</v>
      </c>
      <c r="AX142" s="48">
        <f>IFERROR(VLOOKUP(Y142,'Data Sheet'!$F$19:$I$28,_xlfn.IFS(AL142=90,2,AL142=95,3,AL142=99,4),0),0)</f>
        <v>0</v>
      </c>
      <c r="AY142" s="48">
        <f t="shared" si="35"/>
        <v>0</v>
      </c>
      <c r="AZ142" s="48">
        <f t="shared" si="36"/>
        <v>0</v>
      </c>
      <c r="BA142" s="48">
        <f t="shared" si="37"/>
        <v>0</v>
      </c>
      <c r="BB142" s="49">
        <f t="shared" si="38"/>
        <v>0</v>
      </c>
    </row>
    <row r="143" spans="25:54" x14ac:dyDescent="0.3">
      <c r="Y143" s="55"/>
      <c r="Z143" s="44" t="str">
        <f>IFERROR(VLOOKUP(Y143,'Data Sheet'!$D$4:$E$13,2,0),"-")</f>
        <v>-</v>
      </c>
      <c r="AA143" s="45" t="str">
        <f>IFERROR(VLOOKUP(Y143,'Data Sheet'!$D$4:$F$13,3,0),"-")</f>
        <v>-</v>
      </c>
      <c r="AB143" s="42" t="str">
        <f>IFERROR(VLOOKUP(Y143,'Data Sheet'!$D$4:$G$13,4,0),"-")</f>
        <v>-</v>
      </c>
      <c r="AC143" s="42" t="str">
        <f>IFERROR(VLOOKUP(Y143,'Data Sheet'!$D$4:$H$13,5,0),"-")</f>
        <v>-</v>
      </c>
      <c r="AD143" s="55"/>
      <c r="AE143" s="43" t="str">
        <f>IFERROR(VLOOKUP(AD143,'Data Sheet'!$L$17:$S$21,2,0),"-")</f>
        <v>-</v>
      </c>
      <c r="AF143" s="43" t="str">
        <f>IFERROR(VLOOKUP(AD143,'Data Sheet'!$L$17:$S$21,3,0),"-")</f>
        <v>-</v>
      </c>
      <c r="AG143" s="43" t="str">
        <f>IFERROR(VLOOKUP(AD143,'Data Sheet'!$L$17:$O$21,4,0),"-")</f>
        <v>-</v>
      </c>
      <c r="AH143" s="43" t="str">
        <f>IFERROR(VLOOKUP(AD143,'Data Sheet'!$L$17:$P$21,5,0),"-")</f>
        <v>-</v>
      </c>
      <c r="AI143" s="43" t="str">
        <f>IFERROR(VLOOKUP(AD143,'Data Sheet'!$L$17:$Q$21,6,0),"-")</f>
        <v>-</v>
      </c>
      <c r="AJ143" s="43" t="str">
        <f>IFERROR(VLOOKUP(AD143,'Data Sheet'!$L$17:$R$21,7,0),"-")</f>
        <v>-</v>
      </c>
      <c r="AK143" s="43" t="str">
        <f>IFERROR(VLOOKUP(AD143,'Data Sheet'!$L$17:$S$21,8,0),"-")</f>
        <v>-</v>
      </c>
      <c r="AL143" s="55"/>
      <c r="AM143" s="48" t="str" cm="1">
        <f t="array" ref="AM143">IFERROR(VLOOKUP(AD143,'Data Sheet'!$A$19:$D$23,_xlfn.IFS('The Final Run'!AL143=99,2,'The Final Run'!AL143=95,3,'The Final Run'!AL143=90,4),0),"Input Beercup Type")</f>
        <v>Input Beercup Type</v>
      </c>
      <c r="AN143" s="48">
        <f t="shared" si="27"/>
        <v>0</v>
      </c>
      <c r="AO143" s="48">
        <f t="shared" si="28"/>
        <v>0</v>
      </c>
      <c r="AP143" s="48">
        <f t="shared" si="29"/>
        <v>0</v>
      </c>
      <c r="AQ143" s="48">
        <f t="shared" si="30"/>
        <v>0</v>
      </c>
      <c r="AR143" s="48">
        <f t="shared" si="31"/>
        <v>0</v>
      </c>
      <c r="AS143" s="55"/>
      <c r="AT143" s="55"/>
      <c r="AU143" s="48">
        <f t="shared" si="32"/>
        <v>0</v>
      </c>
      <c r="AV143" s="48">
        <f t="shared" si="33"/>
        <v>0</v>
      </c>
      <c r="AW143" s="48">
        <f t="shared" si="34"/>
        <v>0</v>
      </c>
      <c r="AX143" s="48">
        <f>IFERROR(VLOOKUP(Y143,'Data Sheet'!$F$19:$I$28,_xlfn.IFS(AL143=90,2,AL143=95,3,AL143=99,4),0),0)</f>
        <v>0</v>
      </c>
      <c r="AY143" s="48">
        <f t="shared" si="35"/>
        <v>0</v>
      </c>
      <c r="AZ143" s="48">
        <f t="shared" si="36"/>
        <v>0</v>
      </c>
      <c r="BA143" s="48">
        <f t="shared" si="37"/>
        <v>0</v>
      </c>
      <c r="BB143" s="49">
        <f t="shared" si="38"/>
        <v>0</v>
      </c>
    </row>
    <row r="144" spans="25:54" x14ac:dyDescent="0.3">
      <c r="Y144" s="55"/>
      <c r="Z144" s="44" t="str">
        <f>IFERROR(VLOOKUP(Y144,'Data Sheet'!$D$4:$E$13,2,0),"-")</f>
        <v>-</v>
      </c>
      <c r="AA144" s="45" t="str">
        <f>IFERROR(VLOOKUP(Y144,'Data Sheet'!$D$4:$F$13,3,0),"-")</f>
        <v>-</v>
      </c>
      <c r="AB144" s="42" t="str">
        <f>IFERROR(VLOOKUP(Y144,'Data Sheet'!$D$4:$G$13,4,0),"-")</f>
        <v>-</v>
      </c>
      <c r="AC144" s="42" t="str">
        <f>IFERROR(VLOOKUP(Y144,'Data Sheet'!$D$4:$H$13,5,0),"-")</f>
        <v>-</v>
      </c>
      <c r="AD144" s="55"/>
      <c r="AE144" s="43" t="str">
        <f>IFERROR(VLOOKUP(AD144,'Data Sheet'!$L$17:$S$21,2,0),"-")</f>
        <v>-</v>
      </c>
      <c r="AF144" s="43" t="str">
        <f>IFERROR(VLOOKUP(AD144,'Data Sheet'!$L$17:$S$21,3,0),"-")</f>
        <v>-</v>
      </c>
      <c r="AG144" s="43" t="str">
        <f>IFERROR(VLOOKUP(AD144,'Data Sheet'!$L$17:$O$21,4,0),"-")</f>
        <v>-</v>
      </c>
      <c r="AH144" s="43" t="str">
        <f>IFERROR(VLOOKUP(AD144,'Data Sheet'!$L$17:$P$21,5,0),"-")</f>
        <v>-</v>
      </c>
      <c r="AI144" s="43" t="str">
        <f>IFERROR(VLOOKUP(AD144,'Data Sheet'!$L$17:$Q$21,6,0),"-")</f>
        <v>-</v>
      </c>
      <c r="AJ144" s="43" t="str">
        <f>IFERROR(VLOOKUP(AD144,'Data Sheet'!$L$17:$R$21,7,0),"-")</f>
        <v>-</v>
      </c>
      <c r="AK144" s="43" t="str">
        <f>IFERROR(VLOOKUP(AD144,'Data Sheet'!$L$17:$S$21,8,0),"-")</f>
        <v>-</v>
      </c>
      <c r="AL144" s="55"/>
      <c r="AM144" s="48" t="str" cm="1">
        <f t="array" ref="AM144">IFERROR(VLOOKUP(AD144,'Data Sheet'!$A$19:$D$23,_xlfn.IFS('The Final Run'!AL144=99,2,'The Final Run'!AL144=95,3,'The Final Run'!AL144=90,4),0),"Input Beercup Type")</f>
        <v>Input Beercup Type</v>
      </c>
      <c r="AN144" s="48">
        <f t="shared" si="27"/>
        <v>0</v>
      </c>
      <c r="AO144" s="48">
        <f t="shared" si="28"/>
        <v>0</v>
      </c>
      <c r="AP144" s="48">
        <f t="shared" si="29"/>
        <v>0</v>
      </c>
      <c r="AQ144" s="48">
        <f t="shared" si="30"/>
        <v>0</v>
      </c>
      <c r="AR144" s="48">
        <f t="shared" si="31"/>
        <v>0</v>
      </c>
      <c r="AS144" s="55"/>
      <c r="AT144" s="55"/>
      <c r="AU144" s="48">
        <f t="shared" si="32"/>
        <v>0</v>
      </c>
      <c r="AV144" s="48">
        <f t="shared" si="33"/>
        <v>0</v>
      </c>
      <c r="AW144" s="48">
        <f t="shared" si="34"/>
        <v>0</v>
      </c>
      <c r="AX144" s="48">
        <f>IFERROR(VLOOKUP(Y144,'Data Sheet'!$F$19:$I$28,_xlfn.IFS(AL144=90,2,AL144=95,3,AL144=99,4),0),0)</f>
        <v>0</v>
      </c>
      <c r="AY144" s="48">
        <f t="shared" si="35"/>
        <v>0</v>
      </c>
      <c r="AZ144" s="48">
        <f t="shared" si="36"/>
        <v>0</v>
      </c>
      <c r="BA144" s="48">
        <f t="shared" si="37"/>
        <v>0</v>
      </c>
      <c r="BB144" s="49">
        <f t="shared" si="38"/>
        <v>0</v>
      </c>
    </row>
    <row r="145" spans="25:54" x14ac:dyDescent="0.3">
      <c r="Y145" s="55"/>
      <c r="Z145" s="44" t="str">
        <f>IFERROR(VLOOKUP(Y145,'Data Sheet'!$D$4:$E$13,2,0),"-")</f>
        <v>-</v>
      </c>
      <c r="AA145" s="45" t="str">
        <f>IFERROR(VLOOKUP(Y145,'Data Sheet'!$D$4:$F$13,3,0),"-")</f>
        <v>-</v>
      </c>
      <c r="AB145" s="42" t="str">
        <f>IFERROR(VLOOKUP(Y145,'Data Sheet'!$D$4:$G$13,4,0),"-")</f>
        <v>-</v>
      </c>
      <c r="AC145" s="42" t="str">
        <f>IFERROR(VLOOKUP(Y145,'Data Sheet'!$D$4:$H$13,5,0),"-")</f>
        <v>-</v>
      </c>
      <c r="AD145" s="55"/>
      <c r="AE145" s="43" t="str">
        <f>IFERROR(VLOOKUP(AD145,'Data Sheet'!$L$17:$S$21,2,0),"-")</f>
        <v>-</v>
      </c>
      <c r="AF145" s="43" t="str">
        <f>IFERROR(VLOOKUP(AD145,'Data Sheet'!$L$17:$S$21,3,0),"-")</f>
        <v>-</v>
      </c>
      <c r="AG145" s="43" t="str">
        <f>IFERROR(VLOOKUP(AD145,'Data Sheet'!$L$17:$O$21,4,0),"-")</f>
        <v>-</v>
      </c>
      <c r="AH145" s="43" t="str">
        <f>IFERROR(VLOOKUP(AD145,'Data Sheet'!$L$17:$P$21,5,0),"-")</f>
        <v>-</v>
      </c>
      <c r="AI145" s="43" t="str">
        <f>IFERROR(VLOOKUP(AD145,'Data Sheet'!$L$17:$Q$21,6,0),"-")</f>
        <v>-</v>
      </c>
      <c r="AJ145" s="43" t="str">
        <f>IFERROR(VLOOKUP(AD145,'Data Sheet'!$L$17:$R$21,7,0),"-")</f>
        <v>-</v>
      </c>
      <c r="AK145" s="43" t="str">
        <f>IFERROR(VLOOKUP(AD145,'Data Sheet'!$L$17:$S$21,8,0),"-")</f>
        <v>-</v>
      </c>
      <c r="AL145" s="55"/>
      <c r="AM145" s="48" t="str" cm="1">
        <f t="array" ref="AM145">IFERROR(VLOOKUP(AD145,'Data Sheet'!$A$19:$D$23,_xlfn.IFS('The Final Run'!AL145=99,2,'The Final Run'!AL145=95,3,'The Final Run'!AL145=90,4),0),"Input Beercup Type")</f>
        <v>Input Beercup Type</v>
      </c>
      <c r="AN145" s="48">
        <f t="shared" si="27"/>
        <v>0</v>
      </c>
      <c r="AO145" s="48">
        <f t="shared" si="28"/>
        <v>0</v>
      </c>
      <c r="AP145" s="48">
        <f t="shared" si="29"/>
        <v>0</v>
      </c>
      <c r="AQ145" s="48">
        <f t="shared" si="30"/>
        <v>0</v>
      </c>
      <c r="AR145" s="48">
        <f t="shared" si="31"/>
        <v>0</v>
      </c>
      <c r="AS145" s="55"/>
      <c r="AT145" s="55"/>
      <c r="AU145" s="48">
        <f t="shared" si="32"/>
        <v>0</v>
      </c>
      <c r="AV145" s="48">
        <f t="shared" si="33"/>
        <v>0</v>
      </c>
      <c r="AW145" s="48">
        <f t="shared" si="34"/>
        <v>0</v>
      </c>
      <c r="AX145" s="48">
        <f>IFERROR(VLOOKUP(Y145,'Data Sheet'!$F$19:$I$28,_xlfn.IFS(AL145=90,2,AL145=95,3,AL145=99,4),0),0)</f>
        <v>0</v>
      </c>
      <c r="AY145" s="48">
        <f t="shared" si="35"/>
        <v>0</v>
      </c>
      <c r="AZ145" s="48">
        <f t="shared" si="36"/>
        <v>0</v>
      </c>
      <c r="BA145" s="48">
        <f t="shared" si="37"/>
        <v>0</v>
      </c>
      <c r="BB145" s="49">
        <f t="shared" si="38"/>
        <v>0</v>
      </c>
    </row>
    <row r="146" spans="25:54" x14ac:dyDescent="0.3">
      <c r="Y146" s="55"/>
      <c r="Z146" s="44" t="str">
        <f>IFERROR(VLOOKUP(Y146,'Data Sheet'!$D$4:$E$13,2,0),"-")</f>
        <v>-</v>
      </c>
      <c r="AA146" s="45" t="str">
        <f>IFERROR(VLOOKUP(Y146,'Data Sheet'!$D$4:$F$13,3,0),"-")</f>
        <v>-</v>
      </c>
      <c r="AB146" s="42" t="str">
        <f>IFERROR(VLOOKUP(Y146,'Data Sheet'!$D$4:$G$13,4,0),"-")</f>
        <v>-</v>
      </c>
      <c r="AC146" s="42" t="str">
        <f>IFERROR(VLOOKUP(Y146,'Data Sheet'!$D$4:$H$13,5,0),"-")</f>
        <v>-</v>
      </c>
      <c r="AD146" s="55"/>
      <c r="AE146" s="43" t="str">
        <f>IFERROR(VLOOKUP(AD146,'Data Sheet'!$L$17:$S$21,2,0),"-")</f>
        <v>-</v>
      </c>
      <c r="AF146" s="43" t="str">
        <f>IFERROR(VLOOKUP(AD146,'Data Sheet'!$L$17:$S$21,3,0),"-")</f>
        <v>-</v>
      </c>
      <c r="AG146" s="43" t="str">
        <f>IFERROR(VLOOKUP(AD146,'Data Sheet'!$L$17:$O$21,4,0),"-")</f>
        <v>-</v>
      </c>
      <c r="AH146" s="43" t="str">
        <f>IFERROR(VLOOKUP(AD146,'Data Sheet'!$L$17:$P$21,5,0),"-")</f>
        <v>-</v>
      </c>
      <c r="AI146" s="43" t="str">
        <f>IFERROR(VLOOKUP(AD146,'Data Sheet'!$L$17:$Q$21,6,0),"-")</f>
        <v>-</v>
      </c>
      <c r="AJ146" s="43" t="str">
        <f>IFERROR(VLOOKUP(AD146,'Data Sheet'!$L$17:$R$21,7,0),"-")</f>
        <v>-</v>
      </c>
      <c r="AK146" s="43" t="str">
        <f>IFERROR(VLOOKUP(AD146,'Data Sheet'!$L$17:$S$21,8,0),"-")</f>
        <v>-</v>
      </c>
      <c r="AL146" s="55"/>
      <c r="AM146" s="48" t="str" cm="1">
        <f t="array" ref="AM146">IFERROR(VLOOKUP(AD146,'Data Sheet'!$A$19:$D$23,_xlfn.IFS('The Final Run'!AL146=99,2,'The Final Run'!AL146=95,3,'The Final Run'!AL146=90,4),0),"Input Beercup Type")</f>
        <v>Input Beercup Type</v>
      </c>
      <c r="AN146" s="48">
        <f t="shared" si="27"/>
        <v>0</v>
      </c>
      <c r="AO146" s="48">
        <f t="shared" si="28"/>
        <v>0</v>
      </c>
      <c r="AP146" s="48">
        <f t="shared" si="29"/>
        <v>0</v>
      </c>
      <c r="AQ146" s="48">
        <f t="shared" si="30"/>
        <v>0</v>
      </c>
      <c r="AR146" s="48">
        <f t="shared" si="31"/>
        <v>0</v>
      </c>
      <c r="AS146" s="55"/>
      <c r="AT146" s="55"/>
      <c r="AU146" s="48">
        <f t="shared" si="32"/>
        <v>0</v>
      </c>
      <c r="AV146" s="48">
        <f t="shared" si="33"/>
        <v>0</v>
      </c>
      <c r="AW146" s="48">
        <f t="shared" si="34"/>
        <v>0</v>
      </c>
      <c r="AX146" s="48">
        <f>IFERROR(VLOOKUP(Y146,'Data Sheet'!$F$19:$I$28,_xlfn.IFS(AL146=90,2,AL146=95,3,AL146=99,4),0),0)</f>
        <v>0</v>
      </c>
      <c r="AY146" s="48">
        <f t="shared" si="35"/>
        <v>0</v>
      </c>
      <c r="AZ146" s="48">
        <f t="shared" si="36"/>
        <v>0</v>
      </c>
      <c r="BA146" s="48">
        <f t="shared" si="37"/>
        <v>0</v>
      </c>
      <c r="BB146" s="49">
        <f t="shared" si="38"/>
        <v>0</v>
      </c>
    </row>
    <row r="147" spans="25:54" x14ac:dyDescent="0.3">
      <c r="Y147" s="55"/>
      <c r="Z147" s="44" t="str">
        <f>IFERROR(VLOOKUP(Y147,'Data Sheet'!$D$4:$E$13,2,0),"-")</f>
        <v>-</v>
      </c>
      <c r="AA147" s="45" t="str">
        <f>IFERROR(VLOOKUP(Y147,'Data Sheet'!$D$4:$F$13,3,0),"-")</f>
        <v>-</v>
      </c>
      <c r="AB147" s="42" t="str">
        <f>IFERROR(VLOOKUP(Y147,'Data Sheet'!$D$4:$G$13,4,0),"-")</f>
        <v>-</v>
      </c>
      <c r="AC147" s="42" t="str">
        <f>IFERROR(VLOOKUP(Y147,'Data Sheet'!$D$4:$H$13,5,0),"-")</f>
        <v>-</v>
      </c>
      <c r="AD147" s="55"/>
      <c r="AE147" s="43" t="str">
        <f>IFERROR(VLOOKUP(AD147,'Data Sheet'!$L$17:$S$21,2,0),"-")</f>
        <v>-</v>
      </c>
      <c r="AF147" s="43" t="str">
        <f>IFERROR(VLOOKUP(AD147,'Data Sheet'!$L$17:$S$21,3,0),"-")</f>
        <v>-</v>
      </c>
      <c r="AG147" s="43" t="str">
        <f>IFERROR(VLOOKUP(AD147,'Data Sheet'!$L$17:$O$21,4,0),"-")</f>
        <v>-</v>
      </c>
      <c r="AH147" s="43" t="str">
        <f>IFERROR(VLOOKUP(AD147,'Data Sheet'!$L$17:$P$21,5,0),"-")</f>
        <v>-</v>
      </c>
      <c r="AI147" s="43" t="str">
        <f>IFERROR(VLOOKUP(AD147,'Data Sheet'!$L$17:$Q$21,6,0),"-")</f>
        <v>-</v>
      </c>
      <c r="AJ147" s="43" t="str">
        <f>IFERROR(VLOOKUP(AD147,'Data Sheet'!$L$17:$R$21,7,0),"-")</f>
        <v>-</v>
      </c>
      <c r="AK147" s="43" t="str">
        <f>IFERROR(VLOOKUP(AD147,'Data Sheet'!$L$17:$S$21,8,0),"-")</f>
        <v>-</v>
      </c>
      <c r="AL147" s="55"/>
      <c r="AM147" s="48" t="str" cm="1">
        <f t="array" ref="AM147">IFERROR(VLOOKUP(AD147,'Data Sheet'!$A$19:$D$23,_xlfn.IFS('The Final Run'!AL147=99,2,'The Final Run'!AL147=95,3,'The Final Run'!AL147=90,4),0),"Input Beercup Type")</f>
        <v>Input Beercup Type</v>
      </c>
      <c r="AN147" s="48">
        <f t="shared" si="27"/>
        <v>0</v>
      </c>
      <c r="AO147" s="48">
        <f t="shared" si="28"/>
        <v>0</v>
      </c>
      <c r="AP147" s="48">
        <f t="shared" si="29"/>
        <v>0</v>
      </c>
      <c r="AQ147" s="48">
        <f t="shared" si="30"/>
        <v>0</v>
      </c>
      <c r="AR147" s="48">
        <f t="shared" si="31"/>
        <v>0</v>
      </c>
      <c r="AS147" s="55"/>
      <c r="AT147" s="55"/>
      <c r="AU147" s="48">
        <f t="shared" si="32"/>
        <v>0</v>
      </c>
      <c r="AV147" s="48">
        <f t="shared" si="33"/>
        <v>0</v>
      </c>
      <c r="AW147" s="48">
        <f t="shared" si="34"/>
        <v>0</v>
      </c>
      <c r="AX147" s="48">
        <f>IFERROR(VLOOKUP(Y147,'Data Sheet'!$F$19:$I$28,_xlfn.IFS(AL147=90,2,AL147=95,3,AL147=99,4),0),0)</f>
        <v>0</v>
      </c>
      <c r="AY147" s="48">
        <f t="shared" si="35"/>
        <v>0</v>
      </c>
      <c r="AZ147" s="48">
        <f t="shared" si="36"/>
        <v>0</v>
      </c>
      <c r="BA147" s="48">
        <f t="shared" si="37"/>
        <v>0</v>
      </c>
      <c r="BB147" s="49">
        <f t="shared" si="38"/>
        <v>0</v>
      </c>
    </row>
    <row r="148" spans="25:54" x14ac:dyDescent="0.3">
      <c r="Y148" s="55"/>
      <c r="Z148" s="44" t="str">
        <f>IFERROR(VLOOKUP(Y148,'Data Sheet'!$D$4:$E$13,2,0),"-")</f>
        <v>-</v>
      </c>
      <c r="AA148" s="45" t="str">
        <f>IFERROR(VLOOKUP(Y148,'Data Sheet'!$D$4:$F$13,3,0),"-")</f>
        <v>-</v>
      </c>
      <c r="AB148" s="42" t="str">
        <f>IFERROR(VLOOKUP(Y148,'Data Sheet'!$D$4:$G$13,4,0),"-")</f>
        <v>-</v>
      </c>
      <c r="AC148" s="42" t="str">
        <f>IFERROR(VLOOKUP(Y148,'Data Sheet'!$D$4:$H$13,5,0),"-")</f>
        <v>-</v>
      </c>
      <c r="AD148" s="55"/>
      <c r="AE148" s="43" t="str">
        <f>IFERROR(VLOOKUP(AD148,'Data Sheet'!$L$17:$S$21,2,0),"-")</f>
        <v>-</v>
      </c>
      <c r="AF148" s="43" t="str">
        <f>IFERROR(VLOOKUP(AD148,'Data Sheet'!$L$17:$S$21,3,0),"-")</f>
        <v>-</v>
      </c>
      <c r="AG148" s="43" t="str">
        <f>IFERROR(VLOOKUP(AD148,'Data Sheet'!$L$17:$O$21,4,0),"-")</f>
        <v>-</v>
      </c>
      <c r="AH148" s="43" t="str">
        <f>IFERROR(VLOOKUP(AD148,'Data Sheet'!$L$17:$P$21,5,0),"-")</f>
        <v>-</v>
      </c>
      <c r="AI148" s="43" t="str">
        <f>IFERROR(VLOOKUP(AD148,'Data Sheet'!$L$17:$Q$21,6,0),"-")</f>
        <v>-</v>
      </c>
      <c r="AJ148" s="43" t="str">
        <f>IFERROR(VLOOKUP(AD148,'Data Sheet'!$L$17:$R$21,7,0),"-")</f>
        <v>-</v>
      </c>
      <c r="AK148" s="43" t="str">
        <f>IFERROR(VLOOKUP(AD148,'Data Sheet'!$L$17:$S$21,8,0),"-")</f>
        <v>-</v>
      </c>
      <c r="AL148" s="55"/>
      <c r="AM148" s="48" t="str" cm="1">
        <f t="array" ref="AM148">IFERROR(VLOOKUP(AD148,'Data Sheet'!$A$19:$D$23,_xlfn.IFS('The Final Run'!AL148=99,2,'The Final Run'!AL148=95,3,'The Final Run'!AL148=90,4),0),"Input Beercup Type")</f>
        <v>Input Beercup Type</v>
      </c>
      <c r="AN148" s="48">
        <f t="shared" si="27"/>
        <v>0</v>
      </c>
      <c r="AO148" s="48">
        <f t="shared" si="28"/>
        <v>0</v>
      </c>
      <c r="AP148" s="48">
        <f t="shared" si="29"/>
        <v>0</v>
      </c>
      <c r="AQ148" s="48">
        <f t="shared" si="30"/>
        <v>0</v>
      </c>
      <c r="AR148" s="48">
        <f t="shared" si="31"/>
        <v>0</v>
      </c>
      <c r="AS148" s="55"/>
      <c r="AT148" s="55"/>
      <c r="AU148" s="48">
        <f t="shared" si="32"/>
        <v>0</v>
      </c>
      <c r="AV148" s="48">
        <f t="shared" si="33"/>
        <v>0</v>
      </c>
      <c r="AW148" s="48">
        <f t="shared" si="34"/>
        <v>0</v>
      </c>
      <c r="AX148" s="48">
        <f>IFERROR(VLOOKUP(Y148,'Data Sheet'!$F$19:$I$28,_xlfn.IFS(AL148=90,2,AL148=95,3,AL148=99,4),0),0)</f>
        <v>0</v>
      </c>
      <c r="AY148" s="48">
        <f t="shared" si="35"/>
        <v>0</v>
      </c>
      <c r="AZ148" s="48">
        <f t="shared" si="36"/>
        <v>0</v>
      </c>
      <c r="BA148" s="48">
        <f t="shared" si="37"/>
        <v>0</v>
      </c>
      <c r="BB148" s="49">
        <f t="shared" si="38"/>
        <v>0</v>
      </c>
    </row>
    <row r="149" spans="25:54" x14ac:dyDescent="0.3">
      <c r="Y149" s="55"/>
      <c r="Z149" s="44" t="str">
        <f>IFERROR(VLOOKUP(Y149,'Data Sheet'!$D$4:$E$13,2,0),"-")</f>
        <v>-</v>
      </c>
      <c r="AA149" s="45" t="str">
        <f>IFERROR(VLOOKUP(Y149,'Data Sheet'!$D$4:$F$13,3,0),"-")</f>
        <v>-</v>
      </c>
      <c r="AB149" s="42" t="str">
        <f>IFERROR(VLOOKUP(Y149,'Data Sheet'!$D$4:$G$13,4,0),"-")</f>
        <v>-</v>
      </c>
      <c r="AC149" s="42" t="str">
        <f>IFERROR(VLOOKUP(Y149,'Data Sheet'!$D$4:$H$13,5,0),"-")</f>
        <v>-</v>
      </c>
      <c r="AD149" s="55"/>
      <c r="AE149" s="43" t="str">
        <f>IFERROR(VLOOKUP(AD149,'Data Sheet'!$L$17:$S$21,2,0),"-")</f>
        <v>-</v>
      </c>
      <c r="AF149" s="43" t="str">
        <f>IFERROR(VLOOKUP(AD149,'Data Sheet'!$L$17:$S$21,3,0),"-")</f>
        <v>-</v>
      </c>
      <c r="AG149" s="43" t="str">
        <f>IFERROR(VLOOKUP(AD149,'Data Sheet'!$L$17:$O$21,4,0),"-")</f>
        <v>-</v>
      </c>
      <c r="AH149" s="43" t="str">
        <f>IFERROR(VLOOKUP(AD149,'Data Sheet'!$L$17:$P$21,5,0),"-")</f>
        <v>-</v>
      </c>
      <c r="AI149" s="43" t="str">
        <f>IFERROR(VLOOKUP(AD149,'Data Sheet'!$L$17:$Q$21,6,0),"-")</f>
        <v>-</v>
      </c>
      <c r="AJ149" s="43" t="str">
        <f>IFERROR(VLOOKUP(AD149,'Data Sheet'!$L$17:$R$21,7,0),"-")</f>
        <v>-</v>
      </c>
      <c r="AK149" s="43" t="str">
        <f>IFERROR(VLOOKUP(AD149,'Data Sheet'!$L$17:$S$21,8,0),"-")</f>
        <v>-</v>
      </c>
      <c r="AL149" s="55"/>
      <c r="AM149" s="48" t="str" cm="1">
        <f t="array" ref="AM149">IFERROR(VLOOKUP(AD149,'Data Sheet'!$A$19:$D$23,_xlfn.IFS('The Final Run'!AL149=99,2,'The Final Run'!AL149=95,3,'The Final Run'!AL149=90,4),0),"Input Beercup Type")</f>
        <v>Input Beercup Type</v>
      </c>
      <c r="AN149" s="48">
        <f t="shared" si="27"/>
        <v>0</v>
      </c>
      <c r="AO149" s="48">
        <f t="shared" si="28"/>
        <v>0</v>
      </c>
      <c r="AP149" s="48">
        <f t="shared" si="29"/>
        <v>0</v>
      </c>
      <c r="AQ149" s="48">
        <f t="shared" si="30"/>
        <v>0</v>
      </c>
      <c r="AR149" s="48">
        <f t="shared" si="31"/>
        <v>0</v>
      </c>
      <c r="AS149" s="55"/>
      <c r="AT149" s="55"/>
      <c r="AU149" s="48">
        <f t="shared" si="32"/>
        <v>0</v>
      </c>
      <c r="AV149" s="48">
        <f t="shared" si="33"/>
        <v>0</v>
      </c>
      <c r="AW149" s="48">
        <f t="shared" si="34"/>
        <v>0</v>
      </c>
      <c r="AX149" s="48">
        <f>IFERROR(VLOOKUP(Y149,'Data Sheet'!$F$19:$I$28,_xlfn.IFS(AL149=90,2,AL149=95,3,AL149=99,4),0),0)</f>
        <v>0</v>
      </c>
      <c r="AY149" s="48">
        <f t="shared" si="35"/>
        <v>0</v>
      </c>
      <c r="AZ149" s="48">
        <f t="shared" si="36"/>
        <v>0</v>
      </c>
      <c r="BA149" s="48">
        <f t="shared" si="37"/>
        <v>0</v>
      </c>
      <c r="BB149" s="49">
        <f t="shared" si="38"/>
        <v>0</v>
      </c>
    </row>
    <row r="150" spans="25:54" x14ac:dyDescent="0.3">
      <c r="Y150" s="55"/>
      <c r="Z150" s="44" t="str">
        <f>IFERROR(VLOOKUP(Y150,'Data Sheet'!$D$4:$E$13,2,0),"-")</f>
        <v>-</v>
      </c>
      <c r="AA150" s="45" t="str">
        <f>IFERROR(VLOOKUP(Y150,'Data Sheet'!$D$4:$F$13,3,0),"-")</f>
        <v>-</v>
      </c>
      <c r="AB150" s="42" t="str">
        <f>IFERROR(VLOOKUP(Y150,'Data Sheet'!$D$4:$G$13,4,0),"-")</f>
        <v>-</v>
      </c>
      <c r="AC150" s="42" t="str">
        <f>IFERROR(VLOOKUP(Y150,'Data Sheet'!$D$4:$H$13,5,0),"-")</f>
        <v>-</v>
      </c>
      <c r="AD150" s="55"/>
      <c r="AE150" s="43" t="str">
        <f>IFERROR(VLOOKUP(AD150,'Data Sheet'!$L$17:$S$21,2,0),"-")</f>
        <v>-</v>
      </c>
      <c r="AF150" s="43" t="str">
        <f>IFERROR(VLOOKUP(AD150,'Data Sheet'!$L$17:$S$21,3,0),"-")</f>
        <v>-</v>
      </c>
      <c r="AG150" s="43" t="str">
        <f>IFERROR(VLOOKUP(AD150,'Data Sheet'!$L$17:$O$21,4,0),"-")</f>
        <v>-</v>
      </c>
      <c r="AH150" s="43" t="str">
        <f>IFERROR(VLOOKUP(AD150,'Data Sheet'!$L$17:$P$21,5,0),"-")</f>
        <v>-</v>
      </c>
      <c r="AI150" s="43" t="str">
        <f>IFERROR(VLOOKUP(AD150,'Data Sheet'!$L$17:$Q$21,6,0),"-")</f>
        <v>-</v>
      </c>
      <c r="AJ150" s="43" t="str">
        <f>IFERROR(VLOOKUP(AD150,'Data Sheet'!$L$17:$R$21,7,0),"-")</f>
        <v>-</v>
      </c>
      <c r="AK150" s="43" t="str">
        <f>IFERROR(VLOOKUP(AD150,'Data Sheet'!$L$17:$S$21,8,0),"-")</f>
        <v>-</v>
      </c>
      <c r="AL150" s="55"/>
      <c r="AM150" s="48" t="str" cm="1">
        <f t="array" ref="AM150">IFERROR(VLOOKUP(AD150,'Data Sheet'!$A$19:$D$23,_xlfn.IFS('The Final Run'!AL150=99,2,'The Final Run'!AL150=95,3,'The Final Run'!AL150=90,4),0),"Input Beercup Type")</f>
        <v>Input Beercup Type</v>
      </c>
      <c r="AN150" s="48">
        <f t="shared" si="27"/>
        <v>0</v>
      </c>
      <c r="AO150" s="48">
        <f t="shared" si="28"/>
        <v>0</v>
      </c>
      <c r="AP150" s="48">
        <f t="shared" si="29"/>
        <v>0</v>
      </c>
      <c r="AQ150" s="48">
        <f t="shared" si="30"/>
        <v>0</v>
      </c>
      <c r="AR150" s="48">
        <f t="shared" si="31"/>
        <v>0</v>
      </c>
      <c r="AS150" s="55"/>
      <c r="AT150" s="55"/>
      <c r="AU150" s="48">
        <f t="shared" si="32"/>
        <v>0</v>
      </c>
      <c r="AV150" s="48">
        <f t="shared" si="33"/>
        <v>0</v>
      </c>
      <c r="AW150" s="48">
        <f t="shared" si="34"/>
        <v>0</v>
      </c>
      <c r="AX150" s="48">
        <f>IFERROR(VLOOKUP(Y150,'Data Sheet'!$F$19:$I$28,_xlfn.IFS(AL150=90,2,AL150=95,3,AL150=99,4),0),0)</f>
        <v>0</v>
      </c>
      <c r="AY150" s="48">
        <f t="shared" si="35"/>
        <v>0</v>
      </c>
      <c r="AZ150" s="48">
        <f t="shared" si="36"/>
        <v>0</v>
      </c>
      <c r="BA150" s="48">
        <f t="shared" si="37"/>
        <v>0</v>
      </c>
      <c r="BB150" s="49">
        <f t="shared" si="38"/>
        <v>0</v>
      </c>
    </row>
    <row r="151" spans="25:54" x14ac:dyDescent="0.3">
      <c r="Y151" s="55"/>
      <c r="Z151" s="44" t="str">
        <f>IFERROR(VLOOKUP(Y151,'Data Sheet'!$D$4:$E$13,2,0),"-")</f>
        <v>-</v>
      </c>
      <c r="AA151" s="45" t="str">
        <f>IFERROR(VLOOKUP(Y151,'Data Sheet'!$D$4:$F$13,3,0),"-")</f>
        <v>-</v>
      </c>
      <c r="AB151" s="42" t="str">
        <f>IFERROR(VLOOKUP(Y151,'Data Sheet'!$D$4:$G$13,4,0),"-")</f>
        <v>-</v>
      </c>
      <c r="AC151" s="42" t="str">
        <f>IFERROR(VLOOKUP(Y151,'Data Sheet'!$D$4:$H$13,5,0),"-")</f>
        <v>-</v>
      </c>
      <c r="AD151" s="55"/>
      <c r="AE151" s="43" t="str">
        <f>IFERROR(VLOOKUP(AD151,'Data Sheet'!$L$17:$S$21,2,0),"-")</f>
        <v>-</v>
      </c>
      <c r="AF151" s="43" t="str">
        <f>IFERROR(VLOOKUP(AD151,'Data Sheet'!$L$17:$S$21,3,0),"-")</f>
        <v>-</v>
      </c>
      <c r="AG151" s="43" t="str">
        <f>IFERROR(VLOOKUP(AD151,'Data Sheet'!$L$17:$O$21,4,0),"-")</f>
        <v>-</v>
      </c>
      <c r="AH151" s="43" t="str">
        <f>IFERROR(VLOOKUP(AD151,'Data Sheet'!$L$17:$P$21,5,0),"-")</f>
        <v>-</v>
      </c>
      <c r="AI151" s="43" t="str">
        <f>IFERROR(VLOOKUP(AD151,'Data Sheet'!$L$17:$Q$21,6,0),"-")</f>
        <v>-</v>
      </c>
      <c r="AJ151" s="43" t="str">
        <f>IFERROR(VLOOKUP(AD151,'Data Sheet'!$L$17:$R$21,7,0),"-")</f>
        <v>-</v>
      </c>
      <c r="AK151" s="43" t="str">
        <f>IFERROR(VLOOKUP(AD151,'Data Sheet'!$L$17:$S$21,8,0),"-")</f>
        <v>-</v>
      </c>
      <c r="AL151" s="55"/>
      <c r="AM151" s="48" t="str" cm="1">
        <f t="array" ref="AM151">IFERROR(VLOOKUP(AD151,'Data Sheet'!$A$19:$D$23,_xlfn.IFS('The Final Run'!AL151=99,2,'The Final Run'!AL151=95,3,'The Final Run'!AL151=90,4),0),"Input Beercup Type")</f>
        <v>Input Beercup Type</v>
      </c>
      <c r="AN151" s="48">
        <f t="shared" si="27"/>
        <v>0</v>
      </c>
      <c r="AO151" s="48">
        <f t="shared" si="28"/>
        <v>0</v>
      </c>
      <c r="AP151" s="48">
        <f t="shared" si="29"/>
        <v>0</v>
      </c>
      <c r="AQ151" s="48">
        <f t="shared" si="30"/>
        <v>0</v>
      </c>
      <c r="AR151" s="48">
        <f t="shared" si="31"/>
        <v>0</v>
      </c>
      <c r="AS151" s="55"/>
      <c r="AT151" s="55"/>
      <c r="AU151" s="48">
        <f t="shared" si="32"/>
        <v>0</v>
      </c>
      <c r="AV151" s="48">
        <f t="shared" si="33"/>
        <v>0</v>
      </c>
      <c r="AW151" s="48">
        <f t="shared" si="34"/>
        <v>0</v>
      </c>
      <c r="AX151" s="48">
        <f>IFERROR(VLOOKUP(Y151,'Data Sheet'!$F$19:$I$28,_xlfn.IFS(AL151=90,2,AL151=95,3,AL151=99,4),0),0)</f>
        <v>0</v>
      </c>
      <c r="AY151" s="48">
        <f t="shared" si="35"/>
        <v>0</v>
      </c>
      <c r="AZ151" s="48">
        <f t="shared" si="36"/>
        <v>0</v>
      </c>
      <c r="BA151" s="48">
        <f t="shared" si="37"/>
        <v>0</v>
      </c>
      <c r="BB151" s="49">
        <f t="shared" si="38"/>
        <v>0</v>
      </c>
    </row>
    <row r="152" spans="25:54" x14ac:dyDescent="0.3">
      <c r="Y152" s="55"/>
      <c r="Z152" s="44" t="str">
        <f>IFERROR(VLOOKUP(Y152,'Data Sheet'!$D$4:$E$13,2,0),"-")</f>
        <v>-</v>
      </c>
      <c r="AA152" s="45" t="str">
        <f>IFERROR(VLOOKUP(Y152,'Data Sheet'!$D$4:$F$13,3,0),"-")</f>
        <v>-</v>
      </c>
      <c r="AB152" s="42" t="str">
        <f>IFERROR(VLOOKUP(Y152,'Data Sheet'!$D$4:$G$13,4,0),"-")</f>
        <v>-</v>
      </c>
      <c r="AC152" s="42" t="str">
        <f>IFERROR(VLOOKUP(Y152,'Data Sheet'!$D$4:$H$13,5,0),"-")</f>
        <v>-</v>
      </c>
      <c r="AD152" s="55"/>
      <c r="AE152" s="43" t="str">
        <f>IFERROR(VLOOKUP(AD152,'Data Sheet'!$L$17:$S$21,2,0),"-")</f>
        <v>-</v>
      </c>
      <c r="AF152" s="43" t="str">
        <f>IFERROR(VLOOKUP(AD152,'Data Sheet'!$L$17:$S$21,3,0),"-")</f>
        <v>-</v>
      </c>
      <c r="AG152" s="43" t="str">
        <f>IFERROR(VLOOKUP(AD152,'Data Sheet'!$L$17:$O$21,4,0),"-")</f>
        <v>-</v>
      </c>
      <c r="AH152" s="43" t="str">
        <f>IFERROR(VLOOKUP(AD152,'Data Sheet'!$L$17:$P$21,5,0),"-")</f>
        <v>-</v>
      </c>
      <c r="AI152" s="43" t="str">
        <f>IFERROR(VLOOKUP(AD152,'Data Sheet'!$L$17:$Q$21,6,0),"-")</f>
        <v>-</v>
      </c>
      <c r="AJ152" s="43" t="str">
        <f>IFERROR(VLOOKUP(AD152,'Data Sheet'!$L$17:$R$21,7,0),"-")</f>
        <v>-</v>
      </c>
      <c r="AK152" s="43" t="str">
        <f>IFERROR(VLOOKUP(AD152,'Data Sheet'!$L$17:$S$21,8,0),"-")</f>
        <v>-</v>
      </c>
      <c r="AL152" s="55"/>
      <c r="AM152" s="48" t="str" cm="1">
        <f t="array" ref="AM152">IFERROR(VLOOKUP(AD152,'Data Sheet'!$A$19:$D$23,_xlfn.IFS('The Final Run'!AL152=99,2,'The Final Run'!AL152=95,3,'The Final Run'!AL152=90,4),0),"Input Beercup Type")</f>
        <v>Input Beercup Type</v>
      </c>
      <c r="AN152" s="48">
        <f t="shared" si="27"/>
        <v>0</v>
      </c>
      <c r="AO152" s="48">
        <f t="shared" si="28"/>
        <v>0</v>
      </c>
      <c r="AP152" s="48">
        <f t="shared" si="29"/>
        <v>0</v>
      </c>
      <c r="AQ152" s="48">
        <f t="shared" si="30"/>
        <v>0</v>
      </c>
      <c r="AR152" s="48">
        <f t="shared" si="31"/>
        <v>0</v>
      </c>
      <c r="AS152" s="55"/>
      <c r="AT152" s="55"/>
      <c r="AU152" s="48">
        <f t="shared" si="32"/>
        <v>0</v>
      </c>
      <c r="AV152" s="48">
        <f t="shared" si="33"/>
        <v>0</v>
      </c>
      <c r="AW152" s="48">
        <f t="shared" si="34"/>
        <v>0</v>
      </c>
      <c r="AX152" s="48">
        <f>IFERROR(VLOOKUP(Y152,'Data Sheet'!$F$19:$I$28,_xlfn.IFS(AL152=90,2,AL152=95,3,AL152=99,4),0),0)</f>
        <v>0</v>
      </c>
      <c r="AY152" s="48">
        <f t="shared" si="35"/>
        <v>0</v>
      </c>
      <c r="AZ152" s="48">
        <f t="shared" si="36"/>
        <v>0</v>
      </c>
      <c r="BA152" s="48">
        <f t="shared" si="37"/>
        <v>0</v>
      </c>
      <c r="BB152" s="49">
        <f t="shared" si="38"/>
        <v>0</v>
      </c>
    </row>
    <row r="153" spans="25:54" x14ac:dyDescent="0.3">
      <c r="Y153" s="55"/>
      <c r="Z153" s="44" t="str">
        <f>IFERROR(VLOOKUP(Y153,'Data Sheet'!$D$4:$E$13,2,0),"-")</f>
        <v>-</v>
      </c>
      <c r="AA153" s="45" t="str">
        <f>IFERROR(VLOOKUP(Y153,'Data Sheet'!$D$4:$F$13,3,0),"-")</f>
        <v>-</v>
      </c>
      <c r="AB153" s="42" t="str">
        <f>IFERROR(VLOOKUP(Y153,'Data Sheet'!$D$4:$G$13,4,0),"-")</f>
        <v>-</v>
      </c>
      <c r="AC153" s="42" t="str">
        <f>IFERROR(VLOOKUP(Y153,'Data Sheet'!$D$4:$H$13,5,0),"-")</f>
        <v>-</v>
      </c>
      <c r="AD153" s="55"/>
      <c r="AE153" s="43" t="str">
        <f>IFERROR(VLOOKUP(AD153,'Data Sheet'!$L$17:$S$21,2,0),"-")</f>
        <v>-</v>
      </c>
      <c r="AF153" s="43" t="str">
        <f>IFERROR(VLOOKUP(AD153,'Data Sheet'!$L$17:$S$21,3,0),"-")</f>
        <v>-</v>
      </c>
      <c r="AG153" s="43" t="str">
        <f>IFERROR(VLOOKUP(AD153,'Data Sheet'!$L$17:$O$21,4,0),"-")</f>
        <v>-</v>
      </c>
      <c r="AH153" s="43" t="str">
        <f>IFERROR(VLOOKUP(AD153,'Data Sheet'!$L$17:$P$21,5,0),"-")</f>
        <v>-</v>
      </c>
      <c r="AI153" s="43" t="str">
        <f>IFERROR(VLOOKUP(AD153,'Data Sheet'!$L$17:$Q$21,6,0),"-")</f>
        <v>-</v>
      </c>
      <c r="AJ153" s="43" t="str">
        <f>IFERROR(VLOOKUP(AD153,'Data Sheet'!$L$17:$R$21,7,0),"-")</f>
        <v>-</v>
      </c>
      <c r="AK153" s="43" t="str">
        <f>IFERROR(VLOOKUP(AD153,'Data Sheet'!$L$17:$S$21,8,0),"-")</f>
        <v>-</v>
      </c>
      <c r="AL153" s="55"/>
      <c r="AM153" s="48" t="str" cm="1">
        <f t="array" ref="AM153">IFERROR(VLOOKUP(AD153,'Data Sheet'!$A$19:$D$23,_xlfn.IFS('The Final Run'!AL153=99,2,'The Final Run'!AL153=95,3,'The Final Run'!AL153=90,4),0),"Input Beercup Type")</f>
        <v>Input Beercup Type</v>
      </c>
      <c r="AN153" s="48">
        <f t="shared" si="27"/>
        <v>0</v>
      </c>
      <c r="AO153" s="48">
        <f t="shared" si="28"/>
        <v>0</v>
      </c>
      <c r="AP153" s="48">
        <f t="shared" si="29"/>
        <v>0</v>
      </c>
      <c r="AQ153" s="48">
        <f t="shared" si="30"/>
        <v>0</v>
      </c>
      <c r="AR153" s="48">
        <f t="shared" si="31"/>
        <v>0</v>
      </c>
      <c r="AS153" s="55"/>
      <c r="AT153" s="55"/>
      <c r="AU153" s="48">
        <f t="shared" si="32"/>
        <v>0</v>
      </c>
      <c r="AV153" s="48">
        <f t="shared" si="33"/>
        <v>0</v>
      </c>
      <c r="AW153" s="48">
        <f t="shared" si="34"/>
        <v>0</v>
      </c>
      <c r="AX153" s="48">
        <f>IFERROR(VLOOKUP(Y153,'Data Sheet'!$F$19:$I$28,_xlfn.IFS(AL153=90,2,AL153=95,3,AL153=99,4),0),0)</f>
        <v>0</v>
      </c>
      <c r="AY153" s="48">
        <f t="shared" si="35"/>
        <v>0</v>
      </c>
      <c r="AZ153" s="48">
        <f t="shared" si="36"/>
        <v>0</v>
      </c>
      <c r="BA153" s="48">
        <f t="shared" si="37"/>
        <v>0</v>
      </c>
      <c r="BB153" s="49">
        <f t="shared" si="38"/>
        <v>0</v>
      </c>
    </row>
    <row r="154" spans="25:54" x14ac:dyDescent="0.3">
      <c r="Y154" s="55"/>
      <c r="Z154" s="44" t="str">
        <f>IFERROR(VLOOKUP(Y154,'Data Sheet'!$D$4:$E$13,2,0),"-")</f>
        <v>-</v>
      </c>
      <c r="AA154" s="45" t="str">
        <f>IFERROR(VLOOKUP(Y154,'Data Sheet'!$D$4:$F$13,3,0),"-")</f>
        <v>-</v>
      </c>
      <c r="AB154" s="42" t="str">
        <f>IFERROR(VLOOKUP(Y154,'Data Sheet'!$D$4:$G$13,4,0),"-")</f>
        <v>-</v>
      </c>
      <c r="AC154" s="42" t="str">
        <f>IFERROR(VLOOKUP(Y154,'Data Sheet'!$D$4:$H$13,5,0),"-")</f>
        <v>-</v>
      </c>
      <c r="AD154" s="55"/>
      <c r="AE154" s="43" t="str">
        <f>IFERROR(VLOOKUP(AD154,'Data Sheet'!$L$17:$S$21,2,0),"-")</f>
        <v>-</v>
      </c>
      <c r="AF154" s="43" t="str">
        <f>IFERROR(VLOOKUP(AD154,'Data Sheet'!$L$17:$S$21,3,0),"-")</f>
        <v>-</v>
      </c>
      <c r="AG154" s="43" t="str">
        <f>IFERROR(VLOOKUP(AD154,'Data Sheet'!$L$17:$O$21,4,0),"-")</f>
        <v>-</v>
      </c>
      <c r="AH154" s="43" t="str">
        <f>IFERROR(VLOOKUP(AD154,'Data Sheet'!$L$17:$P$21,5,0),"-")</f>
        <v>-</v>
      </c>
      <c r="AI154" s="43" t="str">
        <f>IFERROR(VLOOKUP(AD154,'Data Sheet'!$L$17:$Q$21,6,0),"-")</f>
        <v>-</v>
      </c>
      <c r="AJ154" s="43" t="str">
        <f>IFERROR(VLOOKUP(AD154,'Data Sheet'!$L$17:$R$21,7,0),"-")</f>
        <v>-</v>
      </c>
      <c r="AK154" s="43" t="str">
        <f>IFERROR(VLOOKUP(AD154,'Data Sheet'!$L$17:$S$21,8,0),"-")</f>
        <v>-</v>
      </c>
      <c r="AL154" s="55"/>
      <c r="AM154" s="48" t="str" cm="1">
        <f t="array" ref="AM154">IFERROR(VLOOKUP(AD154,'Data Sheet'!$A$19:$D$23,_xlfn.IFS('The Final Run'!AL154=99,2,'The Final Run'!AL154=95,3,'The Final Run'!AL154=90,4),0),"Input Beercup Type")</f>
        <v>Input Beercup Type</v>
      </c>
      <c r="AN154" s="48">
        <f t="shared" si="27"/>
        <v>0</v>
      </c>
      <c r="AO154" s="48">
        <f t="shared" si="28"/>
        <v>0</v>
      </c>
      <c r="AP154" s="48">
        <f t="shared" si="29"/>
        <v>0</v>
      </c>
      <c r="AQ154" s="48">
        <f t="shared" si="30"/>
        <v>0</v>
      </c>
      <c r="AR154" s="48">
        <f t="shared" si="31"/>
        <v>0</v>
      </c>
      <c r="AS154" s="55"/>
      <c r="AT154" s="55"/>
      <c r="AU154" s="48">
        <f t="shared" si="32"/>
        <v>0</v>
      </c>
      <c r="AV154" s="48">
        <f t="shared" si="33"/>
        <v>0</v>
      </c>
      <c r="AW154" s="48">
        <f t="shared" si="34"/>
        <v>0</v>
      </c>
      <c r="AX154" s="48">
        <f>IFERROR(VLOOKUP(Y154,'Data Sheet'!$F$19:$I$28,_xlfn.IFS(AL154=90,2,AL154=95,3,AL154=99,4),0),0)</f>
        <v>0</v>
      </c>
      <c r="AY154" s="48">
        <f t="shared" si="35"/>
        <v>0</v>
      </c>
      <c r="AZ154" s="48">
        <f t="shared" si="36"/>
        <v>0</v>
      </c>
      <c r="BA154" s="48">
        <f t="shared" si="37"/>
        <v>0</v>
      </c>
      <c r="BB154" s="49">
        <f t="shared" si="38"/>
        <v>0</v>
      </c>
    </row>
    <row r="155" spans="25:54" x14ac:dyDescent="0.3">
      <c r="Y155" s="55"/>
      <c r="Z155" s="44" t="str">
        <f>IFERROR(VLOOKUP(Y155,'Data Sheet'!$D$4:$E$13,2,0),"-")</f>
        <v>-</v>
      </c>
      <c r="AA155" s="45" t="str">
        <f>IFERROR(VLOOKUP(Y155,'Data Sheet'!$D$4:$F$13,3,0),"-")</f>
        <v>-</v>
      </c>
      <c r="AB155" s="42" t="str">
        <f>IFERROR(VLOOKUP(Y155,'Data Sheet'!$D$4:$G$13,4,0),"-")</f>
        <v>-</v>
      </c>
      <c r="AC155" s="42" t="str">
        <f>IFERROR(VLOOKUP(Y155,'Data Sheet'!$D$4:$H$13,5,0),"-")</f>
        <v>-</v>
      </c>
      <c r="AD155" s="55"/>
      <c r="AE155" s="43" t="str">
        <f>IFERROR(VLOOKUP(AD155,'Data Sheet'!$L$17:$S$21,2,0),"-")</f>
        <v>-</v>
      </c>
      <c r="AF155" s="43" t="str">
        <f>IFERROR(VLOOKUP(AD155,'Data Sheet'!$L$17:$S$21,3,0),"-")</f>
        <v>-</v>
      </c>
      <c r="AG155" s="43" t="str">
        <f>IFERROR(VLOOKUP(AD155,'Data Sheet'!$L$17:$O$21,4,0),"-")</f>
        <v>-</v>
      </c>
      <c r="AH155" s="43" t="str">
        <f>IFERROR(VLOOKUP(AD155,'Data Sheet'!$L$17:$P$21,5,0),"-")</f>
        <v>-</v>
      </c>
      <c r="AI155" s="43" t="str">
        <f>IFERROR(VLOOKUP(AD155,'Data Sheet'!$L$17:$Q$21,6,0),"-")</f>
        <v>-</v>
      </c>
      <c r="AJ155" s="43" t="str">
        <f>IFERROR(VLOOKUP(AD155,'Data Sheet'!$L$17:$R$21,7,0),"-")</f>
        <v>-</v>
      </c>
      <c r="AK155" s="43" t="str">
        <f>IFERROR(VLOOKUP(AD155,'Data Sheet'!$L$17:$S$21,8,0),"-")</f>
        <v>-</v>
      </c>
      <c r="AL155" s="55"/>
      <c r="AM155" s="48" t="str" cm="1">
        <f t="array" ref="AM155">IFERROR(VLOOKUP(AD155,'Data Sheet'!$A$19:$D$23,_xlfn.IFS('The Final Run'!AL155=99,2,'The Final Run'!AL155=95,3,'The Final Run'!AL155=90,4),0),"Input Beercup Type")</f>
        <v>Input Beercup Type</v>
      </c>
      <c r="AN155" s="48">
        <f t="shared" si="27"/>
        <v>0</v>
      </c>
      <c r="AO155" s="48">
        <f t="shared" si="28"/>
        <v>0</v>
      </c>
      <c r="AP155" s="48">
        <f t="shared" si="29"/>
        <v>0</v>
      </c>
      <c r="AQ155" s="48">
        <f t="shared" si="30"/>
        <v>0</v>
      </c>
      <c r="AR155" s="48">
        <f t="shared" si="31"/>
        <v>0</v>
      </c>
      <c r="AS155" s="55"/>
      <c r="AT155" s="55"/>
      <c r="AU155" s="48">
        <f t="shared" si="32"/>
        <v>0</v>
      </c>
      <c r="AV155" s="48">
        <f t="shared" si="33"/>
        <v>0</v>
      </c>
      <c r="AW155" s="48">
        <f t="shared" si="34"/>
        <v>0</v>
      </c>
      <c r="AX155" s="48">
        <f>IFERROR(VLOOKUP(Y155,'Data Sheet'!$F$19:$I$28,_xlfn.IFS(AL155=90,2,AL155=95,3,AL155=99,4),0),0)</f>
        <v>0</v>
      </c>
      <c r="AY155" s="48">
        <f t="shared" si="35"/>
        <v>0</v>
      </c>
      <c r="AZ155" s="48">
        <f t="shared" si="36"/>
        <v>0</v>
      </c>
      <c r="BA155" s="48">
        <f t="shared" si="37"/>
        <v>0</v>
      </c>
      <c r="BB155" s="49">
        <f t="shared" si="38"/>
        <v>0</v>
      </c>
    </row>
    <row r="156" spans="25:54" x14ac:dyDescent="0.3">
      <c r="Y156" s="55"/>
      <c r="Z156" s="44" t="str">
        <f>IFERROR(VLOOKUP(Y156,'Data Sheet'!$D$4:$E$13,2,0),"-")</f>
        <v>-</v>
      </c>
      <c r="AA156" s="45" t="str">
        <f>IFERROR(VLOOKUP(Y156,'Data Sheet'!$D$4:$F$13,3,0),"-")</f>
        <v>-</v>
      </c>
      <c r="AB156" s="42" t="str">
        <f>IFERROR(VLOOKUP(Y156,'Data Sheet'!$D$4:$G$13,4,0),"-")</f>
        <v>-</v>
      </c>
      <c r="AC156" s="42" t="str">
        <f>IFERROR(VLOOKUP(Y156,'Data Sheet'!$D$4:$H$13,5,0),"-")</f>
        <v>-</v>
      </c>
      <c r="AD156" s="55"/>
      <c r="AE156" s="43" t="str">
        <f>IFERROR(VLOOKUP(AD156,'Data Sheet'!$L$17:$S$21,2,0),"-")</f>
        <v>-</v>
      </c>
      <c r="AF156" s="43" t="str">
        <f>IFERROR(VLOOKUP(AD156,'Data Sheet'!$L$17:$S$21,3,0),"-")</f>
        <v>-</v>
      </c>
      <c r="AG156" s="43" t="str">
        <f>IFERROR(VLOOKUP(AD156,'Data Sheet'!$L$17:$O$21,4,0),"-")</f>
        <v>-</v>
      </c>
      <c r="AH156" s="43" t="str">
        <f>IFERROR(VLOOKUP(AD156,'Data Sheet'!$L$17:$P$21,5,0),"-")</f>
        <v>-</v>
      </c>
      <c r="AI156" s="43" t="str">
        <f>IFERROR(VLOOKUP(AD156,'Data Sheet'!$L$17:$Q$21,6,0),"-")</f>
        <v>-</v>
      </c>
      <c r="AJ156" s="43" t="str">
        <f>IFERROR(VLOOKUP(AD156,'Data Sheet'!$L$17:$R$21,7,0),"-")</f>
        <v>-</v>
      </c>
      <c r="AK156" s="43" t="str">
        <f>IFERROR(VLOOKUP(AD156,'Data Sheet'!$L$17:$S$21,8,0),"-")</f>
        <v>-</v>
      </c>
      <c r="AL156" s="55"/>
      <c r="AM156" s="48" t="str" cm="1">
        <f t="array" ref="AM156">IFERROR(VLOOKUP(AD156,'Data Sheet'!$A$19:$D$23,_xlfn.IFS('The Final Run'!AL156=99,2,'The Final Run'!AL156=95,3,'The Final Run'!AL156=90,4),0),"Input Beercup Type")</f>
        <v>Input Beercup Type</v>
      </c>
      <c r="AN156" s="48">
        <f t="shared" si="27"/>
        <v>0</v>
      </c>
      <c r="AO156" s="48">
        <f t="shared" si="28"/>
        <v>0</v>
      </c>
      <c r="AP156" s="48">
        <f t="shared" si="29"/>
        <v>0</v>
      </c>
      <c r="AQ156" s="48">
        <f t="shared" si="30"/>
        <v>0</v>
      </c>
      <c r="AR156" s="48">
        <f t="shared" si="31"/>
        <v>0</v>
      </c>
      <c r="AS156" s="55"/>
      <c r="AT156" s="55"/>
      <c r="AU156" s="48">
        <f t="shared" si="32"/>
        <v>0</v>
      </c>
      <c r="AV156" s="48">
        <f t="shared" si="33"/>
        <v>0</v>
      </c>
      <c r="AW156" s="48">
        <f t="shared" si="34"/>
        <v>0</v>
      </c>
      <c r="AX156" s="48">
        <f>IFERROR(VLOOKUP(Y156,'Data Sheet'!$F$19:$I$28,_xlfn.IFS(AL156=90,2,AL156=95,3,AL156=99,4),0),0)</f>
        <v>0</v>
      </c>
      <c r="AY156" s="48">
        <f t="shared" si="35"/>
        <v>0</v>
      </c>
      <c r="AZ156" s="48">
        <f t="shared" si="36"/>
        <v>0</v>
      </c>
      <c r="BA156" s="48">
        <f t="shared" si="37"/>
        <v>0</v>
      </c>
      <c r="BB156" s="49">
        <f t="shared" si="38"/>
        <v>0</v>
      </c>
    </row>
    <row r="157" spans="25:54" x14ac:dyDescent="0.3">
      <c r="Y157" s="55"/>
      <c r="Z157" s="44" t="str">
        <f>IFERROR(VLOOKUP(Y157,'Data Sheet'!$D$4:$E$13,2,0),"-")</f>
        <v>-</v>
      </c>
      <c r="AA157" s="45" t="str">
        <f>IFERROR(VLOOKUP(Y157,'Data Sheet'!$D$4:$F$13,3,0),"-")</f>
        <v>-</v>
      </c>
      <c r="AB157" s="42" t="str">
        <f>IFERROR(VLOOKUP(Y157,'Data Sheet'!$D$4:$G$13,4,0),"-")</f>
        <v>-</v>
      </c>
      <c r="AC157" s="42" t="str">
        <f>IFERROR(VLOOKUP(Y157,'Data Sheet'!$D$4:$H$13,5,0),"-")</f>
        <v>-</v>
      </c>
      <c r="AD157" s="55"/>
      <c r="AE157" s="43" t="str">
        <f>IFERROR(VLOOKUP(AD157,'Data Sheet'!$L$17:$S$21,2,0),"-")</f>
        <v>-</v>
      </c>
      <c r="AF157" s="43" t="str">
        <f>IFERROR(VLOOKUP(AD157,'Data Sheet'!$L$17:$S$21,3,0),"-")</f>
        <v>-</v>
      </c>
      <c r="AG157" s="43" t="str">
        <f>IFERROR(VLOOKUP(AD157,'Data Sheet'!$L$17:$O$21,4,0),"-")</f>
        <v>-</v>
      </c>
      <c r="AH157" s="43" t="str">
        <f>IFERROR(VLOOKUP(AD157,'Data Sheet'!$L$17:$P$21,5,0),"-")</f>
        <v>-</v>
      </c>
      <c r="AI157" s="43" t="str">
        <f>IFERROR(VLOOKUP(AD157,'Data Sheet'!$L$17:$Q$21,6,0),"-")</f>
        <v>-</v>
      </c>
      <c r="AJ157" s="43" t="str">
        <f>IFERROR(VLOOKUP(AD157,'Data Sheet'!$L$17:$R$21,7,0),"-")</f>
        <v>-</v>
      </c>
      <c r="AK157" s="43" t="str">
        <f>IFERROR(VLOOKUP(AD157,'Data Sheet'!$L$17:$S$21,8,0),"-")</f>
        <v>-</v>
      </c>
      <c r="AL157" s="55"/>
      <c r="AM157" s="48" t="str" cm="1">
        <f t="array" ref="AM157">IFERROR(VLOOKUP(AD157,'Data Sheet'!$A$19:$D$23,_xlfn.IFS('The Final Run'!AL157=99,2,'The Final Run'!AL157=95,3,'The Final Run'!AL157=90,4),0),"Input Beercup Type")</f>
        <v>Input Beercup Type</v>
      </c>
      <c r="AN157" s="48">
        <f t="shared" si="27"/>
        <v>0</v>
      </c>
      <c r="AO157" s="48">
        <f t="shared" si="28"/>
        <v>0</v>
      </c>
      <c r="AP157" s="48">
        <f t="shared" si="29"/>
        <v>0</v>
      </c>
      <c r="AQ157" s="48">
        <f t="shared" si="30"/>
        <v>0</v>
      </c>
      <c r="AR157" s="48">
        <f t="shared" si="31"/>
        <v>0</v>
      </c>
      <c r="AS157" s="55"/>
      <c r="AT157" s="55"/>
      <c r="AU157" s="48">
        <f t="shared" si="32"/>
        <v>0</v>
      </c>
      <c r="AV157" s="48">
        <f t="shared" si="33"/>
        <v>0</v>
      </c>
      <c r="AW157" s="48">
        <f t="shared" si="34"/>
        <v>0</v>
      </c>
      <c r="AX157" s="48">
        <f>IFERROR(VLOOKUP(Y157,'Data Sheet'!$F$19:$I$28,_xlfn.IFS(AL157=90,2,AL157=95,3,AL157=99,4),0),0)</f>
        <v>0</v>
      </c>
      <c r="AY157" s="48">
        <f t="shared" si="35"/>
        <v>0</v>
      </c>
      <c r="AZ157" s="48">
        <f t="shared" si="36"/>
        <v>0</v>
      </c>
      <c r="BA157" s="48">
        <f t="shared" si="37"/>
        <v>0</v>
      </c>
      <c r="BB157" s="49">
        <f t="shared" si="38"/>
        <v>0</v>
      </c>
    </row>
    <row r="158" spans="25:54" x14ac:dyDescent="0.3">
      <c r="Y158" s="55"/>
      <c r="Z158" s="44" t="str">
        <f>IFERROR(VLOOKUP(Y158,'Data Sheet'!$D$4:$E$13,2,0),"-")</f>
        <v>-</v>
      </c>
      <c r="AA158" s="45" t="str">
        <f>IFERROR(VLOOKUP(Y158,'Data Sheet'!$D$4:$F$13,3,0),"-")</f>
        <v>-</v>
      </c>
      <c r="AB158" s="42" t="str">
        <f>IFERROR(VLOOKUP(Y158,'Data Sheet'!$D$4:$G$13,4,0),"-")</f>
        <v>-</v>
      </c>
      <c r="AC158" s="42" t="str">
        <f>IFERROR(VLOOKUP(Y158,'Data Sheet'!$D$4:$H$13,5,0),"-")</f>
        <v>-</v>
      </c>
      <c r="AD158" s="55"/>
      <c r="AE158" s="43" t="str">
        <f>IFERROR(VLOOKUP(AD158,'Data Sheet'!$L$17:$S$21,2,0),"-")</f>
        <v>-</v>
      </c>
      <c r="AF158" s="43" t="str">
        <f>IFERROR(VLOOKUP(AD158,'Data Sheet'!$L$17:$S$21,3,0),"-")</f>
        <v>-</v>
      </c>
      <c r="AG158" s="43" t="str">
        <f>IFERROR(VLOOKUP(AD158,'Data Sheet'!$L$17:$O$21,4,0),"-")</f>
        <v>-</v>
      </c>
      <c r="AH158" s="43" t="str">
        <f>IFERROR(VLOOKUP(AD158,'Data Sheet'!$L$17:$P$21,5,0),"-")</f>
        <v>-</v>
      </c>
      <c r="AI158" s="43" t="str">
        <f>IFERROR(VLOOKUP(AD158,'Data Sheet'!$L$17:$Q$21,6,0),"-")</f>
        <v>-</v>
      </c>
      <c r="AJ158" s="43" t="str">
        <f>IFERROR(VLOOKUP(AD158,'Data Sheet'!$L$17:$R$21,7,0),"-")</f>
        <v>-</v>
      </c>
      <c r="AK158" s="43" t="str">
        <f>IFERROR(VLOOKUP(AD158,'Data Sheet'!$L$17:$S$21,8,0),"-")</f>
        <v>-</v>
      </c>
      <c r="AL158" s="55"/>
      <c r="AM158" s="48" t="str" cm="1">
        <f t="array" ref="AM158">IFERROR(VLOOKUP(AD158,'Data Sheet'!$A$19:$D$23,_xlfn.IFS('The Final Run'!AL158=99,2,'The Final Run'!AL158=95,3,'The Final Run'!AL158=90,4),0),"Input Beercup Type")</f>
        <v>Input Beercup Type</v>
      </c>
      <c r="AN158" s="48">
        <f t="shared" si="27"/>
        <v>0</v>
      </c>
      <c r="AO158" s="48">
        <f t="shared" si="28"/>
        <v>0</v>
      </c>
      <c r="AP158" s="48">
        <f t="shared" si="29"/>
        <v>0</v>
      </c>
      <c r="AQ158" s="48">
        <f t="shared" si="30"/>
        <v>0</v>
      </c>
      <c r="AR158" s="48">
        <f t="shared" si="31"/>
        <v>0</v>
      </c>
      <c r="AS158" s="55"/>
      <c r="AT158" s="55"/>
      <c r="AU158" s="48">
        <f t="shared" si="32"/>
        <v>0</v>
      </c>
      <c r="AV158" s="48">
        <f t="shared" si="33"/>
        <v>0</v>
      </c>
      <c r="AW158" s="48">
        <f t="shared" si="34"/>
        <v>0</v>
      </c>
      <c r="AX158" s="48">
        <f>IFERROR(VLOOKUP(Y158,'Data Sheet'!$F$19:$I$28,_xlfn.IFS(AL158=90,2,AL158=95,3,AL158=99,4),0),0)</f>
        <v>0</v>
      </c>
      <c r="AY158" s="48">
        <f t="shared" si="35"/>
        <v>0</v>
      </c>
      <c r="AZ158" s="48">
        <f t="shared" si="36"/>
        <v>0</v>
      </c>
      <c r="BA158" s="48">
        <f t="shared" si="37"/>
        <v>0</v>
      </c>
      <c r="BB158" s="49">
        <f t="shared" si="38"/>
        <v>0</v>
      </c>
    </row>
    <row r="159" spans="25:54" x14ac:dyDescent="0.3">
      <c r="Y159" s="55"/>
      <c r="Z159" s="44" t="str">
        <f>IFERROR(VLOOKUP(Y159,'Data Sheet'!$D$4:$E$13,2,0),"-")</f>
        <v>-</v>
      </c>
      <c r="AA159" s="45" t="str">
        <f>IFERROR(VLOOKUP(Y159,'Data Sheet'!$D$4:$F$13,3,0),"-")</f>
        <v>-</v>
      </c>
      <c r="AB159" s="42" t="str">
        <f>IFERROR(VLOOKUP(Y159,'Data Sheet'!$D$4:$G$13,4,0),"-")</f>
        <v>-</v>
      </c>
      <c r="AC159" s="42" t="str">
        <f>IFERROR(VLOOKUP(Y159,'Data Sheet'!$D$4:$H$13,5,0),"-")</f>
        <v>-</v>
      </c>
      <c r="AD159" s="55"/>
      <c r="AE159" s="43" t="str">
        <f>IFERROR(VLOOKUP(AD159,'Data Sheet'!$L$17:$S$21,2,0),"-")</f>
        <v>-</v>
      </c>
      <c r="AF159" s="43" t="str">
        <f>IFERROR(VLOOKUP(AD159,'Data Sheet'!$L$17:$S$21,3,0),"-")</f>
        <v>-</v>
      </c>
      <c r="AG159" s="43" t="str">
        <f>IFERROR(VLOOKUP(AD159,'Data Sheet'!$L$17:$O$21,4,0),"-")</f>
        <v>-</v>
      </c>
      <c r="AH159" s="43" t="str">
        <f>IFERROR(VLOOKUP(AD159,'Data Sheet'!$L$17:$P$21,5,0),"-")</f>
        <v>-</v>
      </c>
      <c r="AI159" s="43" t="str">
        <f>IFERROR(VLOOKUP(AD159,'Data Sheet'!$L$17:$Q$21,6,0),"-")</f>
        <v>-</v>
      </c>
      <c r="AJ159" s="43" t="str">
        <f>IFERROR(VLOOKUP(AD159,'Data Sheet'!$L$17:$R$21,7,0),"-")</f>
        <v>-</v>
      </c>
      <c r="AK159" s="43" t="str">
        <f>IFERROR(VLOOKUP(AD159,'Data Sheet'!$L$17:$S$21,8,0),"-")</f>
        <v>-</v>
      </c>
      <c r="AL159" s="55"/>
      <c r="AM159" s="48" t="str" cm="1">
        <f t="array" ref="AM159">IFERROR(VLOOKUP(AD159,'Data Sheet'!$A$19:$D$23,_xlfn.IFS('The Final Run'!AL159=99,2,'The Final Run'!AL159=95,3,'The Final Run'!AL159=90,4),0),"Input Beercup Type")</f>
        <v>Input Beercup Type</v>
      </c>
      <c r="AN159" s="48">
        <f t="shared" si="27"/>
        <v>0</v>
      </c>
      <c r="AO159" s="48">
        <f t="shared" si="28"/>
        <v>0</v>
      </c>
      <c r="AP159" s="48">
        <f t="shared" si="29"/>
        <v>0</v>
      </c>
      <c r="AQ159" s="48">
        <f t="shared" si="30"/>
        <v>0</v>
      </c>
      <c r="AR159" s="48">
        <f t="shared" si="31"/>
        <v>0</v>
      </c>
      <c r="AS159" s="55"/>
      <c r="AT159" s="55"/>
      <c r="AU159" s="48">
        <f t="shared" si="32"/>
        <v>0</v>
      </c>
      <c r="AV159" s="48">
        <f t="shared" si="33"/>
        <v>0</v>
      </c>
      <c r="AW159" s="48">
        <f t="shared" si="34"/>
        <v>0</v>
      </c>
      <c r="AX159" s="48">
        <f>IFERROR(VLOOKUP(Y159,'Data Sheet'!$F$19:$I$28,_xlfn.IFS(AL159=90,2,AL159=95,3,AL159=99,4),0),0)</f>
        <v>0</v>
      </c>
      <c r="AY159" s="48">
        <f t="shared" si="35"/>
        <v>0</v>
      </c>
      <c r="AZ159" s="48">
        <f t="shared" si="36"/>
        <v>0</v>
      </c>
      <c r="BA159" s="48">
        <f t="shared" si="37"/>
        <v>0</v>
      </c>
      <c r="BB159" s="49">
        <f t="shared" si="38"/>
        <v>0</v>
      </c>
    </row>
    <row r="160" spans="25:54" ht="15" thickBot="1" x14ac:dyDescent="0.35">
      <c r="Y160" s="55"/>
      <c r="Z160" s="44" t="str">
        <f>IFERROR(VLOOKUP(Y160,'Data Sheet'!$D$4:$E$13,2,0),"-")</f>
        <v>-</v>
      </c>
      <c r="AA160" s="45" t="str">
        <f>IFERROR(VLOOKUP(Y160,'Data Sheet'!$D$4:$F$13,3,0),"-")</f>
        <v>-</v>
      </c>
      <c r="AB160" s="42" t="str">
        <f>IFERROR(VLOOKUP(Y160,'Data Sheet'!$D$4:$G$13,4,0),"-")</f>
        <v>-</v>
      </c>
      <c r="AC160" s="42" t="str">
        <f>IFERROR(VLOOKUP(Y160,'Data Sheet'!$D$4:$H$13,5,0),"-")</f>
        <v>-</v>
      </c>
      <c r="AD160" s="55"/>
      <c r="AE160" s="43" t="str">
        <f>IFERROR(VLOOKUP(AD160,'Data Sheet'!$L$17:$S$21,2,0),"-")</f>
        <v>-</v>
      </c>
      <c r="AF160" s="43" t="str">
        <f>IFERROR(VLOOKUP(AD160,'Data Sheet'!$L$17:$S$21,3,0),"-")</f>
        <v>-</v>
      </c>
      <c r="AG160" s="43" t="str">
        <f>IFERROR(VLOOKUP(AD160,'Data Sheet'!$L$17:$O$21,4,0),"-")</f>
        <v>-</v>
      </c>
      <c r="AH160" s="43" t="str">
        <f>IFERROR(VLOOKUP(AD160,'Data Sheet'!$L$17:$P$21,5,0),"-")</f>
        <v>-</v>
      </c>
      <c r="AI160" s="43" t="str">
        <f>IFERROR(VLOOKUP(AD160,'Data Sheet'!$L$17:$Q$21,6,0),"-")</f>
        <v>-</v>
      </c>
      <c r="AJ160" s="43" t="str">
        <f>IFERROR(VLOOKUP(AD160,'Data Sheet'!$L$17:$R$21,7,0),"-")</f>
        <v>-</v>
      </c>
      <c r="AK160" s="43" t="str">
        <f>IFERROR(VLOOKUP(AD160,'Data Sheet'!$L$17:$S$21,8,0),"-")</f>
        <v>-</v>
      </c>
      <c r="AL160" s="55"/>
      <c r="AM160" s="48" t="str" cm="1">
        <f t="array" ref="AM160">IFERROR(VLOOKUP(AD160,'Data Sheet'!$A$19:$D$23,_xlfn.IFS('The Final Run'!AL160=99,2,'The Final Run'!AL160=95,3,'The Final Run'!AL160=90,4),0),"Input Beercup Type")</f>
        <v>Input Beercup Type</v>
      </c>
      <c r="AN160" s="48">
        <f t="shared" si="27"/>
        <v>0</v>
      </c>
      <c r="AO160" s="48">
        <f t="shared" si="28"/>
        <v>0</v>
      </c>
      <c r="AP160" s="48">
        <f t="shared" si="29"/>
        <v>0</v>
      </c>
      <c r="AQ160" s="48">
        <f t="shared" si="30"/>
        <v>0</v>
      </c>
      <c r="AR160" s="48">
        <f t="shared" si="31"/>
        <v>0</v>
      </c>
      <c r="AS160" s="55"/>
      <c r="AT160" s="55"/>
      <c r="AU160" s="48">
        <f t="shared" si="32"/>
        <v>0</v>
      </c>
      <c r="AV160" s="48">
        <f t="shared" si="33"/>
        <v>0</v>
      </c>
      <c r="AW160" s="48">
        <f t="shared" si="34"/>
        <v>0</v>
      </c>
      <c r="AX160" s="51">
        <f>IFERROR(VLOOKUP(Y160,'Data Sheet'!$F$19:$I$28,_xlfn.IFS(AL160=90,2,AL160=95,3,AL160=99,4),0),0)</f>
        <v>0</v>
      </c>
      <c r="AY160" s="51">
        <f t="shared" si="35"/>
        <v>0</v>
      </c>
      <c r="AZ160" s="51">
        <f t="shared" si="36"/>
        <v>0</v>
      </c>
      <c r="BA160" s="51">
        <f t="shared" si="37"/>
        <v>0</v>
      </c>
      <c r="BB160" s="49">
        <f t="shared" si="38"/>
        <v>0</v>
      </c>
    </row>
    <row r="161" spans="50:54" x14ac:dyDescent="0.3">
      <c r="AX161" s="77" t="s">
        <v>50</v>
      </c>
      <c r="AY161" s="79">
        <f>SUM(AY9:AY160)</f>
        <v>135350</v>
      </c>
      <c r="AZ161" s="79">
        <f t="shared" ref="AZ161:BB161" si="39">SUM(AZ9:AZ160)</f>
        <v>3293070</v>
      </c>
      <c r="BA161" s="79">
        <f t="shared" si="39"/>
        <v>90700</v>
      </c>
      <c r="BB161" s="81">
        <f t="shared" si="39"/>
        <v>3704120</v>
      </c>
    </row>
    <row r="162" spans="50:54" ht="15" thickBot="1" x14ac:dyDescent="0.35">
      <c r="AX162" s="78"/>
      <c r="AY162" s="80"/>
      <c r="AZ162" s="80"/>
      <c r="BA162" s="80"/>
      <c r="BB162" s="82"/>
    </row>
  </sheetData>
  <mergeCells count="17">
    <mergeCell ref="R38:T38"/>
    <mergeCell ref="Q38:Q39"/>
    <mergeCell ref="Q37:T37"/>
    <mergeCell ref="Y1:BB7"/>
    <mergeCell ref="U10:U11"/>
    <mergeCell ref="AX161:AX162"/>
    <mergeCell ref="AY161:AY162"/>
    <mergeCell ref="AZ161:AZ162"/>
    <mergeCell ref="BA161:BA162"/>
    <mergeCell ref="BB161:BB162"/>
    <mergeCell ref="G18:H18"/>
    <mergeCell ref="D14:E15"/>
    <mergeCell ref="U2:U3"/>
    <mergeCell ref="J11:K12"/>
    <mergeCell ref="I9:J10"/>
    <mergeCell ref="J16:J17"/>
    <mergeCell ref="H16:I17"/>
  </mergeCells>
  <conditionalFormatting sqref="AW9:AW160">
    <cfRule type="cellIs" dxfId="1" priority="1" operator="lessThan">
      <formula>0</formula>
    </cfRule>
    <cfRule type="cellIs" dxfId="0" priority="2" operator="greaterThan">
      <formula>0</formula>
    </cfRule>
  </conditionalFormatting>
  <dataValidations count="20">
    <dataValidation allowBlank="1" showInputMessage="1" showErrorMessage="1" prompt="Port I_x000a__x000a_Latitude: 250_x000a_Longitude: 100_x000a_Capacity: 2000_x000a__x000a_" sqref="E13" xr:uid="{4E7369A5-377C-4698-838F-9D639306C20C}"/>
    <dataValidation allowBlank="1" showInputMessage="1" showErrorMessage="1" prompt="Port J_x000a__x000a_Latitude: 140_x000a_Longitude: 190_x000a_Capacity: 1500" sqref="D14:E15" xr:uid="{7E670D0B-1A85-4409-8E95-01A0376A080B}"/>
    <dataValidation allowBlank="1" showInputMessage="1" showErrorMessage="1" prompt="Port A_x000a__x000a_Latitude: 100_x000a_Longitude: 200_x000a_Capacity: 2000" sqref="J11:K12" xr:uid="{6B2623C7-8B60-4E0E-9886-B48BE7920CD5}"/>
    <dataValidation allowBlank="1" showInputMessage="1" showErrorMessage="1" prompt="Port B_x000a__x000a_Latitude: 120_x000a_Longitude: 240_x000a_Capacity: 3000_x000a_" sqref="J15" xr:uid="{25F87C89-E255-4D89-BB9F-21FC679E176A}"/>
    <dataValidation allowBlank="1" showInputMessage="1" showErrorMessage="1" prompt="Port C_x000a__x000a_Latitude: 150_x000a_Longitude: 150_x000a_Capacity: 5000_x000a_" sqref="J14" xr:uid="{7DF4D4AB-8E28-4FCC-9376-E5525AC7C4FA}"/>
    <dataValidation allowBlank="1" showInputMessage="1" showErrorMessage="1" prompt="Port D_x000a__x000a_Latitude: 180_x000a_Longitude: 100_x000a_Capacity: 3000_x000a_" sqref="J16:J17" xr:uid="{3A041FDA-7EE6-4092-A13A-8994A36E47A5}"/>
    <dataValidation allowBlank="1" showInputMessage="1" showErrorMessage="1" prompt="Port E_x000a__x000a_Latitude: 200_x000a_Longitude: 100_x000a_Capacity: 2500_x000a_" sqref="I9:J10" xr:uid="{33AFEEC8-43CA-4C5D-B7C1-A90EEF17FFEF}"/>
    <dataValidation allowBlank="1" showInputMessage="1" showErrorMessage="1" prompt="Port F_x000a__x000a_Latitude: 250_x000a_Longitude: 180_x000a_Capacity: 1500_x000a_" sqref="H16:I17" xr:uid="{12677B90-3E4E-485A-996A-25B80FCAB955}"/>
    <dataValidation allowBlank="1" showInputMessage="1" showErrorMessage="1" prompt="Port G_x000a__x000a_Latitude: 160_x000a_Longitude: 220_x000a_Capacity: 2500_x000a_" sqref="G18:H18" xr:uid="{A6ED7F5D-7C9F-46C2-B0B6-9ED70914E4B6}"/>
    <dataValidation allowBlank="1" showInputMessage="1" showErrorMessage="1" prompt="Denmark_x000a__x000a_Latitude: 700_x000a_Longitude: 800_x000a_Max Delivery Time: 13" sqref="W2" xr:uid="{4EFF37C7-C17E-4782-B495-B206DF0FD085}"/>
    <dataValidation allowBlank="1" showInputMessage="1" showErrorMessage="1" prompt="UK_x000a__x000a_Latitude: 620_x000a_Longitude: 740_x000a_Max Delivery Time: 10" sqref="U2:U3" xr:uid="{74EA60CD-9F52-4BBE-B6BF-A16C5569CC8A}"/>
    <dataValidation allowBlank="1" showInputMessage="1" showErrorMessage="1" prompt="France_x000a__x000a_Latitude: 600_x000a_Longitude: 750_x000a_Max Delivery Time: 10" sqref="V9" xr:uid="{F9AFB9C1-073A-4138-9825-BC7AAF2EC978}"/>
    <dataValidation allowBlank="1" showInputMessage="1" showErrorMessage="1" prompt="Spain_x000a__x000a_Latitude: 710_x000a_Longitude: 770_x000a_Max Delivery Time: 15" sqref="U9:U10" xr:uid="{0E3B0F67-5E7B-4E6D-BF5D-012496977437}"/>
    <dataValidation allowBlank="1" showInputMessage="1" showErrorMessage="1" prompt="Brazil_x000a__x000a_Latitude: 720_x000a_Longitude: 700_x000a_Max Delivery Time: 15" sqref="N30" xr:uid="{0A9D70F5-2139-4245-A752-D838B4A856FB}"/>
    <dataValidation type="list" allowBlank="1" showInputMessage="1" showErrorMessage="1" sqref="Y9:Y160" xr:uid="{7445DB03-7A38-4A37-92CC-8809D7F3D6B2}">
      <formula1>"Port A,Port B,Port C,Port D,Port E,Port F,Port G,Port H,Port I,Port J"</formula1>
    </dataValidation>
    <dataValidation type="list" allowBlank="1" showInputMessage="1" showErrorMessage="1" sqref="AD9:AD160" xr:uid="{B2F8D93E-90A7-405B-8F9D-4648E56ACDC5}">
      <formula1>"France,Brazil,Spain,UK,Denmark"</formula1>
    </dataValidation>
    <dataValidation type="list" allowBlank="1" showInputMessage="1" showErrorMessage="1" sqref="AS9:AS160" xr:uid="{AD21C1AA-9718-47CB-9533-0E7A204B4E20}">
      <formula1>"A,W"</formula1>
    </dataValidation>
    <dataValidation type="list" allowBlank="1" showInputMessage="1" showErrorMessage="1" sqref="AL9:AL160" xr:uid="{86F63618-9047-43DA-A34B-CDA6B09A08B4}">
      <formula1>"90,95,99"</formula1>
    </dataValidation>
    <dataValidation allowBlank="1" showInputMessage="1" showErrorMessage="1" prompt="Port H_x000a__x000a_Latitude: 190_x000a_Longitude: 200_x000a_Capacity: 3000_x000a_" sqref="D12" xr:uid="{1984430D-3B0D-44F8-8C80-794F5A68B3F7}"/>
    <dataValidation allowBlank="1" showInputMessage="1" showErrorMessage="1" prompt="France_x000a__x000a_Latitude: 600_x000a_Longitude: 750_x000a_Max Delivery Time: 12" sqref="V8" xr:uid="{59636D2A-EF4D-4485-B2FE-8DB3D8FD09A2}"/>
  </dataValidations>
  <pageMargins left="0.7" right="0.7" top="0.75" bottom="0.75" header="0.3" footer="0.3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C5E2-9A26-466E-980F-5CACCC3179BA}">
  <dimension ref="A1:S28"/>
  <sheetViews>
    <sheetView workbookViewId="0">
      <selection activeCell="L11" sqref="L11"/>
    </sheetView>
  </sheetViews>
  <sheetFormatPr defaultRowHeight="14.4" x14ac:dyDescent="0.3"/>
  <cols>
    <col min="1" max="1" width="10.5546875" bestFit="1" customWidth="1"/>
    <col min="3" max="3" width="10.33203125" bestFit="1" customWidth="1"/>
    <col min="7" max="7" width="15.5546875" customWidth="1"/>
    <col min="8" max="8" width="14.44140625" customWidth="1"/>
    <col min="9" max="9" width="27.21875" customWidth="1"/>
    <col min="10" max="10" width="11.5546875" customWidth="1"/>
    <col min="12" max="12" width="10.5546875" bestFit="1" customWidth="1"/>
    <col min="13" max="13" width="9.88671875" customWidth="1"/>
    <col min="14" max="14" width="9.109375" bestFit="1" customWidth="1"/>
    <col min="15" max="15" width="13" customWidth="1"/>
    <col min="16" max="16" width="9.109375" customWidth="1"/>
  </cols>
  <sheetData>
    <row r="1" spans="1:19" x14ac:dyDescent="0.3">
      <c r="C1" s="121" t="s">
        <v>51</v>
      </c>
      <c r="D1" s="122"/>
      <c r="E1" s="122"/>
      <c r="F1" s="122"/>
      <c r="G1" s="122"/>
      <c r="H1" s="122"/>
      <c r="I1" s="122"/>
      <c r="J1" s="123"/>
    </row>
    <row r="2" spans="1:19" ht="15" thickBot="1" x14ac:dyDescent="0.35">
      <c r="C2" s="124"/>
      <c r="D2" s="125"/>
      <c r="E2" s="125"/>
      <c r="F2" s="125"/>
      <c r="G2" s="125"/>
      <c r="H2" s="125"/>
      <c r="I2" s="125"/>
      <c r="J2" s="126"/>
    </row>
    <row r="3" spans="1:19" ht="29.4" thickBot="1" x14ac:dyDescent="0.35">
      <c r="C3" s="17"/>
      <c r="D3" s="15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 t="s">
        <v>5</v>
      </c>
      <c r="J3" s="16" t="s">
        <v>6</v>
      </c>
    </row>
    <row r="4" spans="1:19" ht="28.8" x14ac:dyDescent="0.3">
      <c r="C4" s="106" t="s">
        <v>7</v>
      </c>
      <c r="D4" s="3" t="s">
        <v>8</v>
      </c>
      <c r="E4" s="4">
        <v>100</v>
      </c>
      <c r="F4" s="5">
        <v>200</v>
      </c>
      <c r="G4" s="62">
        <v>5000</v>
      </c>
      <c r="H4" s="63">
        <f>G4+1000</f>
        <v>6000</v>
      </c>
      <c r="I4" s="3" t="s">
        <v>9</v>
      </c>
      <c r="J4" s="60">
        <v>2000</v>
      </c>
    </row>
    <row r="5" spans="1:19" ht="28.8" x14ac:dyDescent="0.3">
      <c r="C5" s="107"/>
      <c r="D5" s="3" t="s">
        <v>10</v>
      </c>
      <c r="E5" s="4">
        <v>120</v>
      </c>
      <c r="F5" s="5">
        <v>240</v>
      </c>
      <c r="G5" s="62">
        <v>7000</v>
      </c>
      <c r="H5" s="63">
        <f t="shared" ref="H5:H13" si="0">G5+1000</f>
        <v>8000</v>
      </c>
      <c r="I5" s="7" t="s">
        <v>11</v>
      </c>
      <c r="J5" s="60">
        <v>3000</v>
      </c>
    </row>
    <row r="6" spans="1:19" ht="26.4" customHeight="1" x14ac:dyDescent="0.3">
      <c r="C6" s="107"/>
      <c r="D6" s="3" t="s">
        <v>12</v>
      </c>
      <c r="E6" s="4">
        <v>150</v>
      </c>
      <c r="F6" s="5">
        <v>150</v>
      </c>
      <c r="G6" s="62">
        <v>4000</v>
      </c>
      <c r="H6" s="63">
        <f t="shared" si="0"/>
        <v>5000</v>
      </c>
      <c r="I6" s="7" t="s">
        <v>63</v>
      </c>
      <c r="J6" s="60">
        <v>5000</v>
      </c>
    </row>
    <row r="7" spans="1:19" ht="29.4" thickBot="1" x14ac:dyDescent="0.35">
      <c r="C7" s="108"/>
      <c r="D7" s="3" t="s">
        <v>13</v>
      </c>
      <c r="E7" s="4">
        <v>180</v>
      </c>
      <c r="F7" s="5">
        <v>100</v>
      </c>
      <c r="G7" s="62">
        <v>4000</v>
      </c>
      <c r="H7" s="63">
        <f t="shared" si="0"/>
        <v>5000</v>
      </c>
      <c r="I7" s="7" t="s">
        <v>28</v>
      </c>
      <c r="J7" s="60">
        <v>3000</v>
      </c>
    </row>
    <row r="8" spans="1:19" ht="28.8" x14ac:dyDescent="0.3">
      <c r="C8" s="109" t="s">
        <v>14</v>
      </c>
      <c r="D8" s="3" t="s">
        <v>15</v>
      </c>
      <c r="E8" s="4">
        <v>200</v>
      </c>
      <c r="F8" s="5">
        <v>100</v>
      </c>
      <c r="G8" s="62">
        <v>4500</v>
      </c>
      <c r="H8" s="63">
        <f t="shared" si="0"/>
        <v>5500</v>
      </c>
      <c r="I8" s="3" t="s">
        <v>16</v>
      </c>
      <c r="J8" s="60">
        <v>4500</v>
      </c>
    </row>
    <row r="9" spans="1:19" ht="43.2" x14ac:dyDescent="0.3">
      <c r="C9" s="110"/>
      <c r="D9" s="3" t="s">
        <v>17</v>
      </c>
      <c r="E9" s="4">
        <v>250</v>
      </c>
      <c r="F9" s="5">
        <v>180</v>
      </c>
      <c r="G9" s="62">
        <v>7000</v>
      </c>
      <c r="H9" s="63">
        <f t="shared" si="0"/>
        <v>8000</v>
      </c>
      <c r="I9" s="3" t="s">
        <v>18</v>
      </c>
      <c r="J9" s="60">
        <v>4000</v>
      </c>
    </row>
    <row r="10" spans="1:19" ht="29.4" thickBot="1" x14ac:dyDescent="0.35">
      <c r="C10" s="111"/>
      <c r="D10" s="3" t="s">
        <v>19</v>
      </c>
      <c r="E10" s="4">
        <v>160</v>
      </c>
      <c r="F10" s="5">
        <v>220</v>
      </c>
      <c r="G10" s="62">
        <v>6000</v>
      </c>
      <c r="H10" s="63">
        <f t="shared" si="0"/>
        <v>7000</v>
      </c>
      <c r="I10" s="7" t="s">
        <v>20</v>
      </c>
      <c r="J10" s="60">
        <v>2500</v>
      </c>
    </row>
    <row r="11" spans="1:19" ht="22.8" customHeight="1" x14ac:dyDescent="0.3">
      <c r="C11" s="112" t="s">
        <v>21</v>
      </c>
      <c r="D11" s="3" t="s">
        <v>22</v>
      </c>
      <c r="E11" s="4">
        <v>190</v>
      </c>
      <c r="F11" s="5">
        <v>200</v>
      </c>
      <c r="G11" s="62">
        <v>6500</v>
      </c>
      <c r="H11" s="63">
        <f t="shared" si="0"/>
        <v>7500</v>
      </c>
      <c r="I11" s="3" t="s">
        <v>23</v>
      </c>
      <c r="J11" s="60">
        <v>3000</v>
      </c>
    </row>
    <row r="12" spans="1:19" ht="24.6" customHeight="1" x14ac:dyDescent="0.3">
      <c r="C12" s="113"/>
      <c r="D12" s="3" t="s">
        <v>24</v>
      </c>
      <c r="E12" s="4">
        <v>250</v>
      </c>
      <c r="F12" s="5">
        <v>100</v>
      </c>
      <c r="G12" s="62">
        <v>5000</v>
      </c>
      <c r="H12" s="63">
        <f t="shared" si="0"/>
        <v>6000</v>
      </c>
      <c r="I12" s="7" t="s">
        <v>25</v>
      </c>
      <c r="J12" s="60">
        <v>2000</v>
      </c>
    </row>
    <row r="13" spans="1:19" ht="29.4" thickBot="1" x14ac:dyDescent="0.35">
      <c r="C13" s="114"/>
      <c r="D13" s="8" t="s">
        <v>26</v>
      </c>
      <c r="E13" s="9">
        <v>140</v>
      </c>
      <c r="F13" s="10">
        <v>190</v>
      </c>
      <c r="G13" s="64">
        <v>5500</v>
      </c>
      <c r="H13" s="65">
        <f t="shared" si="0"/>
        <v>6500</v>
      </c>
      <c r="I13" s="11" t="s">
        <v>27</v>
      </c>
      <c r="J13" s="61">
        <v>1500</v>
      </c>
    </row>
    <row r="14" spans="1:19" x14ac:dyDescent="0.3">
      <c r="L14" s="100" t="s">
        <v>54</v>
      </c>
      <c r="M14" s="101"/>
      <c r="N14" s="101"/>
      <c r="O14" s="101"/>
      <c r="P14" s="101"/>
      <c r="Q14" s="101"/>
      <c r="R14" s="101"/>
      <c r="S14" s="102"/>
    </row>
    <row r="15" spans="1:19" ht="15" thickBot="1" x14ac:dyDescent="0.35">
      <c r="L15" s="103"/>
      <c r="M15" s="104"/>
      <c r="N15" s="104"/>
      <c r="O15" s="104"/>
      <c r="P15" s="104"/>
      <c r="Q15" s="104"/>
      <c r="R15" s="104"/>
      <c r="S15" s="105"/>
    </row>
    <row r="16" spans="1:19" ht="58.2" thickBot="1" x14ac:dyDescent="0.7">
      <c r="A16" s="127" t="s">
        <v>52</v>
      </c>
      <c r="B16" s="128"/>
      <c r="C16" s="128"/>
      <c r="D16" s="129"/>
      <c r="F16" s="127" t="s">
        <v>53</v>
      </c>
      <c r="G16" s="128"/>
      <c r="H16" s="128"/>
      <c r="I16" s="129"/>
      <c r="L16" s="66" t="s">
        <v>31</v>
      </c>
      <c r="M16" s="69" t="s">
        <v>1</v>
      </c>
      <c r="N16" s="69" t="s">
        <v>2</v>
      </c>
      <c r="O16" s="28" t="s">
        <v>37</v>
      </c>
      <c r="P16" s="28" t="s">
        <v>38</v>
      </c>
      <c r="Q16" s="28" t="s">
        <v>39</v>
      </c>
      <c r="R16" s="28" t="s">
        <v>40</v>
      </c>
      <c r="S16" s="29" t="s">
        <v>41</v>
      </c>
    </row>
    <row r="17" spans="1:19" ht="29.4" customHeight="1" thickBot="1" x14ac:dyDescent="0.35">
      <c r="A17" s="25" t="s">
        <v>31</v>
      </c>
      <c r="B17" s="118" t="s">
        <v>30</v>
      </c>
      <c r="C17" s="119"/>
      <c r="D17" s="120"/>
      <c r="F17" s="17"/>
      <c r="G17" s="115" t="s">
        <v>29</v>
      </c>
      <c r="H17" s="116"/>
      <c r="I17" s="117"/>
      <c r="L17" s="67" t="s">
        <v>32</v>
      </c>
      <c r="M17" s="19">
        <v>600</v>
      </c>
      <c r="N17" s="19">
        <v>750</v>
      </c>
      <c r="O17" s="19">
        <v>12</v>
      </c>
      <c r="P17" s="19">
        <v>1000</v>
      </c>
      <c r="Q17" s="19">
        <v>8</v>
      </c>
      <c r="R17" s="19">
        <v>2000</v>
      </c>
      <c r="S17" s="46">
        <v>50</v>
      </c>
    </row>
    <row r="18" spans="1:19" ht="15" thickBot="1" x14ac:dyDescent="0.35">
      <c r="A18" s="27"/>
      <c r="B18" s="30">
        <v>0.99</v>
      </c>
      <c r="C18" s="31">
        <v>0.95</v>
      </c>
      <c r="D18" s="32">
        <v>0.9</v>
      </c>
      <c r="F18" s="21" t="s">
        <v>0</v>
      </c>
      <c r="G18" s="33">
        <v>0.9</v>
      </c>
      <c r="H18" s="33">
        <v>0.95</v>
      </c>
      <c r="I18" s="34">
        <v>0.99</v>
      </c>
      <c r="L18" s="26" t="s">
        <v>33</v>
      </c>
      <c r="M18" s="3">
        <v>620</v>
      </c>
      <c r="N18" s="3">
        <v>740</v>
      </c>
      <c r="O18" s="3">
        <v>10</v>
      </c>
      <c r="P18" s="3">
        <v>1000</v>
      </c>
      <c r="Q18" s="3">
        <v>8</v>
      </c>
      <c r="R18" s="3">
        <v>1500</v>
      </c>
      <c r="S18" s="24">
        <v>50</v>
      </c>
    </row>
    <row r="19" spans="1:19" x14ac:dyDescent="0.3">
      <c r="A19" s="26" t="s">
        <v>32</v>
      </c>
      <c r="B19" s="3">
        <v>500</v>
      </c>
      <c r="C19" s="3">
        <v>500</v>
      </c>
      <c r="D19" s="24">
        <v>1000</v>
      </c>
      <c r="F19" s="22" t="s">
        <v>8</v>
      </c>
      <c r="G19">
        <v>10</v>
      </c>
      <c r="H19">
        <v>15</v>
      </c>
      <c r="I19" s="6">
        <v>12</v>
      </c>
      <c r="L19" s="26" t="s">
        <v>34</v>
      </c>
      <c r="M19" s="3">
        <v>700</v>
      </c>
      <c r="N19" s="3">
        <v>800</v>
      </c>
      <c r="O19" s="3">
        <v>13</v>
      </c>
      <c r="P19" s="3">
        <v>1000</v>
      </c>
      <c r="Q19" s="3">
        <v>7</v>
      </c>
      <c r="R19" s="3">
        <v>2500</v>
      </c>
      <c r="S19" s="24">
        <v>50</v>
      </c>
    </row>
    <row r="20" spans="1:19" x14ac:dyDescent="0.3">
      <c r="A20" s="26" t="s">
        <v>33</v>
      </c>
      <c r="B20" s="3">
        <v>750</v>
      </c>
      <c r="C20" s="3">
        <v>1750</v>
      </c>
      <c r="D20" s="24">
        <v>500</v>
      </c>
      <c r="F20" s="22" t="s">
        <v>10</v>
      </c>
      <c r="G20">
        <v>11</v>
      </c>
      <c r="H20">
        <v>8</v>
      </c>
      <c r="I20" s="6">
        <v>15</v>
      </c>
      <c r="L20" s="26" t="s">
        <v>35</v>
      </c>
      <c r="M20" s="3">
        <v>720</v>
      </c>
      <c r="N20" s="3">
        <v>700</v>
      </c>
      <c r="O20" s="3">
        <v>15</v>
      </c>
      <c r="P20" s="3">
        <v>500</v>
      </c>
      <c r="Q20" s="3">
        <v>12</v>
      </c>
      <c r="R20" s="3">
        <v>1000</v>
      </c>
      <c r="S20" s="24">
        <v>50</v>
      </c>
    </row>
    <row r="21" spans="1:19" ht="15" thickBot="1" x14ac:dyDescent="0.35">
      <c r="A21" s="26" t="s">
        <v>34</v>
      </c>
      <c r="B21" s="3">
        <v>500</v>
      </c>
      <c r="C21" s="3">
        <v>750</v>
      </c>
      <c r="D21" s="24">
        <v>750</v>
      </c>
      <c r="F21" s="22" t="s">
        <v>12</v>
      </c>
      <c r="G21">
        <v>9</v>
      </c>
      <c r="H21">
        <v>12</v>
      </c>
      <c r="I21" s="6">
        <v>14</v>
      </c>
      <c r="L21" s="68" t="s">
        <v>36</v>
      </c>
      <c r="M21" s="8">
        <v>710</v>
      </c>
      <c r="N21" s="8">
        <v>770</v>
      </c>
      <c r="O21" s="8">
        <v>15</v>
      </c>
      <c r="P21" s="8">
        <v>500</v>
      </c>
      <c r="Q21" s="8">
        <v>12</v>
      </c>
      <c r="R21" s="8">
        <v>1500</v>
      </c>
      <c r="S21" s="47">
        <v>50</v>
      </c>
    </row>
    <row r="22" spans="1:19" x14ac:dyDescent="0.3">
      <c r="A22" s="26" t="s">
        <v>35</v>
      </c>
      <c r="B22" s="3">
        <v>1000</v>
      </c>
      <c r="C22" s="3">
        <v>500</v>
      </c>
      <c r="D22" s="24">
        <v>1000</v>
      </c>
      <c r="F22" s="22" t="s">
        <v>13</v>
      </c>
      <c r="G22">
        <v>15</v>
      </c>
      <c r="H22">
        <v>10</v>
      </c>
      <c r="I22" s="6">
        <v>13</v>
      </c>
    </row>
    <row r="23" spans="1:19" x14ac:dyDescent="0.3">
      <c r="A23" s="26" t="s">
        <v>36</v>
      </c>
      <c r="B23" s="3">
        <v>500</v>
      </c>
      <c r="C23" s="3">
        <v>1500</v>
      </c>
      <c r="D23" s="24">
        <v>1000</v>
      </c>
      <c r="F23" s="22" t="s">
        <v>15</v>
      </c>
      <c r="G23">
        <v>13</v>
      </c>
      <c r="H23">
        <v>11</v>
      </c>
      <c r="I23" s="6">
        <v>7</v>
      </c>
    </row>
    <row r="24" spans="1:19" ht="15" thickBot="1" x14ac:dyDescent="0.35">
      <c r="A24" s="18"/>
      <c r="B24" s="20"/>
      <c r="C24" s="20"/>
      <c r="D24" s="12"/>
      <c r="F24" s="22" t="s">
        <v>17</v>
      </c>
      <c r="G24">
        <v>12</v>
      </c>
      <c r="H24">
        <v>8</v>
      </c>
      <c r="I24" s="6">
        <v>15</v>
      </c>
    </row>
    <row r="25" spans="1:19" x14ac:dyDescent="0.3">
      <c r="F25" s="22" t="s">
        <v>19</v>
      </c>
      <c r="G25">
        <v>7</v>
      </c>
      <c r="H25">
        <v>15</v>
      </c>
      <c r="I25" s="6">
        <v>10</v>
      </c>
    </row>
    <row r="26" spans="1:19" x14ac:dyDescent="0.3">
      <c r="F26" s="22" t="s">
        <v>22</v>
      </c>
      <c r="G26">
        <v>10</v>
      </c>
      <c r="H26">
        <v>14</v>
      </c>
      <c r="I26" s="6">
        <v>8</v>
      </c>
    </row>
    <row r="27" spans="1:19" x14ac:dyDescent="0.3">
      <c r="F27" s="22" t="s">
        <v>24</v>
      </c>
      <c r="G27">
        <v>11</v>
      </c>
      <c r="H27">
        <v>9</v>
      </c>
      <c r="I27" s="6">
        <v>14</v>
      </c>
    </row>
    <row r="28" spans="1:19" ht="15" thickBot="1" x14ac:dyDescent="0.35">
      <c r="F28" s="23" t="s">
        <v>26</v>
      </c>
      <c r="G28" s="20">
        <v>14</v>
      </c>
      <c r="H28" s="20">
        <v>10</v>
      </c>
      <c r="I28" s="12">
        <v>10</v>
      </c>
    </row>
  </sheetData>
  <sheetProtection algorithmName="SHA-512" hashValue="w0D9a7GNJYfNtWVpgd0k6Jik8oPvvjMCePc4AbyhDXr0B5OsrojnC0YoaXfj1b8Depaq8EhdFIWZeBBppRUXXQ==" saltValue="9UGqSiNesut+h4Ai9MspZw==" spinCount="100000" sheet="1" objects="1" scenarios="1"/>
  <mergeCells count="9">
    <mergeCell ref="C1:J2"/>
    <mergeCell ref="A16:D16"/>
    <mergeCell ref="F16:I16"/>
    <mergeCell ref="L14:S15"/>
    <mergeCell ref="C4:C7"/>
    <mergeCell ref="C8:C10"/>
    <mergeCell ref="C11:C13"/>
    <mergeCell ref="G17:I17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Final Run</vt:lpstr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Ashrafi</dc:creator>
  <cp:lastModifiedBy>Ashwini Kumar</cp:lastModifiedBy>
  <dcterms:created xsi:type="dcterms:W3CDTF">2024-12-16T17:00:21Z</dcterms:created>
  <dcterms:modified xsi:type="dcterms:W3CDTF">2024-12-27T17:17:58Z</dcterms:modified>
</cp:coreProperties>
</file>