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https://d.docs.live.net/3a839e240518d97a/Desktop/Data Analyst Interview Preparation/Analysis Projects and Case Study/Projects/Excel/"/>
    </mc:Choice>
  </mc:AlternateContent>
  <xr:revisionPtr revIDLastSave="145" documentId="8_{D4520FCE-8C61-428C-BE6B-89DCF5E89741}" xr6:coauthVersionLast="47" xr6:coauthVersionMax="47" xr10:uidLastSave="{7060F52F-4796-4FDC-BBA7-E9B1A636A1F0}"/>
  <bookViews>
    <workbookView xWindow="-120" yWindow="-120" windowWidth="20730" windowHeight="11160" firstSheet="6" activeTab="8" xr2:uid="{A6131DF9-022A-46BA-8F4A-945EF5EFF77A}"/>
  </bookViews>
  <sheets>
    <sheet name="NZ_Staff" sheetId="3" r:id="rId1"/>
    <sheet name="India_Staff" sheetId="5" r:id="rId2"/>
    <sheet name="All Staff" sheetId="7" r:id="rId3"/>
    <sheet name="Basic Problems" sheetId="8" r:id="rId4"/>
    <sheet name="Male VS Female" sheetId="9" r:id="rId5"/>
    <sheet name="Salary Spread" sheetId="10" r:id="rId6"/>
    <sheet name="Salary VS Rating" sheetId="12" r:id="rId7"/>
    <sheet name="Mapping" sheetId="14" r:id="rId8"/>
    <sheet name="Trend Calculation" sheetId="16" r:id="rId9"/>
    <sheet name="Employee Trend" sheetId="15" r:id="rId10"/>
    <sheet name="INDIA vs NZ" sheetId="13" r:id="rId11"/>
    <sheet name="REPORT" sheetId="17" r:id="rId12"/>
  </sheets>
  <definedNames>
    <definedName name="_xlchart.v1.0" hidden="1">'All Staff'!$F$1</definedName>
    <definedName name="_xlchart.v1.1" hidden="1">'All Staff'!$F$2:$F$184</definedName>
    <definedName name="_xlchart.v1.2" hidden="1">'All Staff'!$F$1</definedName>
    <definedName name="_xlchart.v1.3" hidden="1">'All Staff'!$F$2:$F$185</definedName>
    <definedName name="_xlcn.WorksheetConnection_AwesomeChocolatesData.xlsxAll_Staff1" hidden="1">All_Staff[]</definedName>
    <definedName name="ExternalData_1" localSheetId="2" hidden="1">'All Staff'!$A$1:$H$184</definedName>
    <definedName name="ExternalData_1" localSheetId="1" hidden="1">India_Staff!$A$1:$H$114</definedName>
    <definedName name="Slicer_Country">#N/A</definedName>
  </definedNames>
  <calcPr calcId="191029"/>
  <pivotCaches>
    <pivotCache cacheId="0" r:id="rId13"/>
    <pivotCache cacheId="1" r:id="rId14"/>
    <pivotCache cacheId="2" r:id="rId15"/>
    <pivotCache cacheId="3" r:id="rId16"/>
    <pivotCache cacheId="11" r:id="rId17"/>
  </pivotCaches>
  <extLst>
    <ext xmlns:x14="http://schemas.microsoft.com/office/spreadsheetml/2009/9/main" uri="{876F7934-8845-4945-9796-88D515C7AA90}">
      <x14:pivotCaches>
        <pivotCache cacheId="5"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ll_Staff" name="All_Staff" connection="WorksheetConnection_Awesome Chocolates Data.xlsx!All_Staff"/>
        </x15:modelTables>
        <x15:extLst>
          <ext xmlns:x16="http://schemas.microsoft.com/office/spreadsheetml/2014/11/main" uri="{9835A34E-60A6-4A7C-AAB8-D5F71C897F49}">
            <x16:modelTimeGroupings>
              <x16:modelTimeGrouping tableName="All_Staff" columnName="Date Joined" columnId="Date Joined">
                <x16:calculatedTimeColumn columnName="Date Joined (Year)" columnId="Date Joined (Year)" contentType="years" isSelected="1"/>
                <x16:calculatedTimeColumn columnName="Date Joined (Quarter)" columnId="Date Joined (Quarter)" contentType="quarters" isSelected="1"/>
                <x16:calculatedTimeColumn columnName="Date Joined (Month Index)" columnId="Date Joined (Month Index)" contentType="monthsindex" isSelected="1"/>
                <x16:calculatedTimeColumn columnName="Date Joined (Month)" columnId="Date Joined (Month)" contentType="months" isSelected="1"/>
              </x16:modelTimeGrouping>
            </x16:modelTimeGroupings>
          </ext>
        </x15:extLst>
      </x15:dataModel>
    </ext>
  </extLst>
</workbook>
</file>

<file path=xl/calcChain.xml><?xml version="1.0" encoding="utf-8"?>
<calcChain xmlns="http://schemas.openxmlformats.org/spreadsheetml/2006/main">
  <c r="G5" i="17" l="1"/>
  <c r="N2" i="7"/>
  <c r="J5" i="17"/>
  <c r="C5" i="17"/>
  <c r="F4" i="16"/>
  <c r="L5" i="17"/>
  <c r="N5" i="17"/>
  <c r="E5" i="17"/>
  <c r="G4" i="16"/>
  <c r="H6" i="16" s="1"/>
  <c r="G5" i="16"/>
  <c r="G6" i="16"/>
  <c r="G7" i="16"/>
  <c r="G8" i="16"/>
  <c r="G9" i="16"/>
  <c r="G10" i="16"/>
  <c r="G11" i="16"/>
  <c r="G12" i="16"/>
  <c r="G13" i="16"/>
  <c r="G14" i="16"/>
  <c r="G15" i="16"/>
  <c r="G16" i="16"/>
  <c r="G17" i="16"/>
  <c r="G18" i="16"/>
  <c r="G19" i="16"/>
  <c r="G20" i="16"/>
  <c r="G21" i="16"/>
  <c r="G22" i="16"/>
  <c r="G23" i="16"/>
  <c r="G24" i="16"/>
  <c r="G25" i="16"/>
  <c r="G26" i="16"/>
  <c r="G27" i="16"/>
  <c r="G28" i="16"/>
  <c r="G29" i="16"/>
  <c r="G30" i="16"/>
  <c r="G31" i="16"/>
  <c r="G32" i="16"/>
  <c r="G33" i="16"/>
  <c r="G34" i="16"/>
  <c r="G35" i="16"/>
  <c r="G36" i="16"/>
  <c r="G37" i="16"/>
  <c r="G38" i="16"/>
  <c r="G39"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K2" i="7"/>
  <c r="K3" i="7"/>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K102" i="7"/>
  <c r="K103" i="7"/>
  <c r="K104" i="7"/>
  <c r="K105" i="7"/>
  <c r="K106" i="7"/>
  <c r="K107" i="7"/>
  <c r="K108" i="7"/>
  <c r="K109" i="7"/>
  <c r="K110" i="7"/>
  <c r="K111" i="7"/>
  <c r="K112" i="7"/>
  <c r="K113" i="7"/>
  <c r="K114" i="7"/>
  <c r="K115" i="7"/>
  <c r="K116" i="7"/>
  <c r="K117" i="7"/>
  <c r="K118" i="7"/>
  <c r="K119" i="7"/>
  <c r="K120" i="7"/>
  <c r="K121" i="7"/>
  <c r="K122" i="7"/>
  <c r="K123" i="7"/>
  <c r="K124" i="7"/>
  <c r="K125" i="7"/>
  <c r="K126" i="7"/>
  <c r="K127" i="7"/>
  <c r="K128" i="7"/>
  <c r="K129" i="7"/>
  <c r="K130" i="7"/>
  <c r="K131" i="7"/>
  <c r="K132" i="7"/>
  <c r="K133" i="7"/>
  <c r="K134" i="7"/>
  <c r="K135" i="7"/>
  <c r="K136" i="7"/>
  <c r="K137" i="7"/>
  <c r="K138" i="7"/>
  <c r="K139" i="7"/>
  <c r="K140" i="7"/>
  <c r="K141" i="7"/>
  <c r="K142" i="7"/>
  <c r="K143" i="7"/>
  <c r="K144" i="7"/>
  <c r="K145" i="7"/>
  <c r="K146" i="7"/>
  <c r="K147" i="7"/>
  <c r="K148" i="7"/>
  <c r="K149" i="7"/>
  <c r="K150" i="7"/>
  <c r="K151" i="7"/>
  <c r="K152" i="7"/>
  <c r="K153" i="7"/>
  <c r="K154" i="7"/>
  <c r="K155" i="7"/>
  <c r="K156" i="7"/>
  <c r="K157" i="7"/>
  <c r="K158" i="7"/>
  <c r="K159" i="7"/>
  <c r="K160" i="7"/>
  <c r="K161" i="7"/>
  <c r="K162" i="7"/>
  <c r="K163" i="7"/>
  <c r="K164" i="7"/>
  <c r="K165" i="7"/>
  <c r="K166" i="7"/>
  <c r="K167" i="7"/>
  <c r="K168" i="7"/>
  <c r="K169" i="7"/>
  <c r="K170" i="7"/>
  <c r="K171" i="7"/>
  <c r="K172" i="7"/>
  <c r="K173" i="7"/>
  <c r="K174" i="7"/>
  <c r="K175" i="7"/>
  <c r="K176" i="7"/>
  <c r="K177" i="7"/>
  <c r="K178" i="7"/>
  <c r="K179" i="7"/>
  <c r="K180" i="7"/>
  <c r="K181" i="7"/>
  <c r="K182" i="7"/>
  <c r="K183" i="7"/>
  <c r="K184" i="7"/>
  <c r="D11" i="8"/>
  <c r="H20" i="8"/>
  <c r="K20" i="8"/>
  <c r="J20" i="8"/>
  <c r="I20" i="8"/>
  <c r="G20" i="8"/>
  <c r="F20" i="8"/>
  <c r="E20" i="8"/>
  <c r="D20" i="8"/>
  <c r="H8" i="16" l="1"/>
  <c r="H4" i="16"/>
  <c r="H5" i="16"/>
  <c r="H36" i="16"/>
  <c r="H32" i="16"/>
  <c r="H28" i="16"/>
  <c r="H24" i="16"/>
  <c r="H20" i="16"/>
  <c r="H16" i="16"/>
  <c r="H12" i="16"/>
  <c r="H7" i="16"/>
  <c r="H39" i="16"/>
  <c r="H35" i="16"/>
  <c r="H31" i="16"/>
  <c r="H27" i="16"/>
  <c r="H23" i="16"/>
  <c r="H19" i="16"/>
  <c r="H15" i="16"/>
  <c r="H11" i="16"/>
  <c r="H38" i="16"/>
  <c r="H34" i="16"/>
  <c r="H30" i="16"/>
  <c r="H26" i="16"/>
  <c r="H22" i="16"/>
  <c r="H18" i="16"/>
  <c r="H14" i="16"/>
  <c r="H10" i="16"/>
  <c r="H37" i="16"/>
  <c r="H33" i="16"/>
  <c r="H29" i="16"/>
  <c r="H25" i="16"/>
  <c r="H21" i="16"/>
  <c r="H17" i="16"/>
  <c r="H13" i="16"/>
  <c r="H9" i="16"/>
  <c r="N12" i="7"/>
  <c r="N7" i="7"/>
  <c r="I21" i="7"/>
  <c r="J21" i="7" s="1"/>
  <c r="I99" i="7"/>
  <c r="J99" i="7" s="1"/>
  <c r="I150" i="7"/>
  <c r="J150" i="7" s="1"/>
  <c r="I10" i="7"/>
  <c r="J10" i="7" s="1"/>
  <c r="I147" i="7"/>
  <c r="J147" i="7" s="1"/>
  <c r="I25" i="7"/>
  <c r="J25" i="7" s="1"/>
  <c r="I159" i="7"/>
  <c r="J159" i="7" s="1"/>
  <c r="I124" i="7"/>
  <c r="J124" i="7" s="1"/>
  <c r="I144" i="7"/>
  <c r="J144" i="7" s="1"/>
  <c r="I3" i="7"/>
  <c r="J3" i="7" s="1"/>
  <c r="I27" i="7"/>
  <c r="J27" i="7" s="1"/>
  <c r="I118" i="7"/>
  <c r="J118" i="7" s="1"/>
  <c r="I108" i="7"/>
  <c r="J108" i="7" s="1"/>
  <c r="I34" i="7"/>
  <c r="J34" i="7" s="1"/>
  <c r="I167" i="7"/>
  <c r="J167" i="7" s="1"/>
  <c r="I50" i="7"/>
  <c r="J50" i="7" s="1"/>
  <c r="I178" i="7"/>
  <c r="J178" i="7" s="1"/>
  <c r="I137" i="7"/>
  <c r="J137" i="7" s="1"/>
  <c r="I171" i="7"/>
  <c r="J171" i="7" s="1"/>
  <c r="I88" i="7"/>
  <c r="J88" i="7" s="1"/>
  <c r="I134" i="7"/>
  <c r="J134" i="7" s="1"/>
  <c r="I113" i="7"/>
  <c r="J113" i="7" s="1"/>
  <c r="I135" i="7"/>
  <c r="J135" i="7" s="1"/>
  <c r="I155" i="7"/>
  <c r="J155" i="7" s="1"/>
  <c r="I121" i="7"/>
  <c r="J121" i="7" s="1"/>
  <c r="I93" i="7"/>
  <c r="J93" i="7" s="1"/>
  <c r="I68" i="7"/>
  <c r="J68" i="7" s="1"/>
  <c r="I181" i="7"/>
  <c r="J181" i="7" s="1"/>
  <c r="I85" i="7"/>
  <c r="J85" i="7" s="1"/>
  <c r="I127" i="7"/>
  <c r="J127" i="7" s="1"/>
  <c r="I90" i="7"/>
  <c r="J90" i="7" s="1"/>
  <c r="I8" i="7"/>
  <c r="J8" i="7" s="1"/>
  <c r="I79" i="7"/>
  <c r="J79" i="7" s="1"/>
  <c r="I30" i="7"/>
  <c r="J30" i="7" s="1"/>
  <c r="I154" i="7"/>
  <c r="J154" i="7" s="1"/>
  <c r="I47" i="7"/>
  <c r="J47" i="7" s="1"/>
  <c r="I54" i="7"/>
  <c r="J54" i="7" s="1"/>
  <c r="I43" i="7"/>
  <c r="J43" i="7" s="1"/>
  <c r="I158" i="7"/>
  <c r="J158" i="7" s="1"/>
  <c r="I152" i="7"/>
  <c r="J152" i="7" s="1"/>
  <c r="I81" i="7"/>
  <c r="J81" i="7" s="1"/>
  <c r="I70" i="7"/>
  <c r="J70" i="7" s="1"/>
  <c r="I73" i="7"/>
  <c r="J73" i="7" s="1"/>
  <c r="I58" i="7"/>
  <c r="J58" i="7" s="1"/>
  <c r="I24" i="7"/>
  <c r="J24" i="7" s="1"/>
  <c r="I77" i="7"/>
  <c r="J77" i="7" s="1"/>
  <c r="I110" i="7"/>
  <c r="J110" i="7" s="1"/>
  <c r="I76" i="7"/>
  <c r="J76" i="7" s="1"/>
  <c r="I131" i="7"/>
  <c r="J131" i="7" s="1"/>
  <c r="I5" i="7"/>
  <c r="J5" i="7" s="1"/>
  <c r="I162" i="7"/>
  <c r="J162" i="7" s="1"/>
  <c r="I165" i="7"/>
  <c r="J165" i="7" s="1"/>
  <c r="I13" i="7"/>
  <c r="J13" i="7" s="1"/>
  <c r="I103" i="7"/>
  <c r="J103" i="7" s="1"/>
  <c r="I97" i="7"/>
  <c r="J97" i="7" s="1"/>
  <c r="I31" i="7"/>
  <c r="J31" i="7" s="1"/>
  <c r="I19" i="7"/>
  <c r="J19" i="7" s="1"/>
  <c r="I105" i="7"/>
  <c r="J105" i="7" s="1"/>
  <c r="I7" i="7"/>
  <c r="J7" i="7" s="1"/>
  <c r="I84" i="7"/>
  <c r="J84" i="7" s="1"/>
  <c r="I15" i="7"/>
  <c r="J15" i="7" s="1"/>
  <c r="I61" i="7"/>
  <c r="J61" i="7" s="1"/>
  <c r="I37" i="7"/>
  <c r="J37" i="7" s="1"/>
  <c r="I141" i="7"/>
  <c r="J141" i="7" s="1"/>
  <c r="I63" i="7"/>
  <c r="J63" i="7" s="1"/>
  <c r="I140" i="7"/>
  <c r="J140" i="7" s="1"/>
  <c r="I55" i="7"/>
  <c r="J55" i="7" s="1"/>
  <c r="I116" i="7"/>
  <c r="J116" i="7" s="1"/>
  <c r="I163" i="7"/>
  <c r="J163" i="7" s="1"/>
  <c r="I125" i="7"/>
  <c r="J125" i="7" s="1"/>
  <c r="I41" i="7"/>
  <c r="J41" i="7" s="1"/>
  <c r="I65" i="7"/>
  <c r="J65" i="7" s="1"/>
  <c r="I46" i="7"/>
  <c r="J46" i="7" s="1"/>
  <c r="I16" i="7"/>
  <c r="J16" i="7" s="1"/>
  <c r="I183" i="7"/>
  <c r="J183" i="7" s="1"/>
  <c r="I35" i="7"/>
  <c r="J35" i="7" s="1"/>
  <c r="I175" i="7"/>
  <c r="J175" i="7" s="1"/>
  <c r="I59" i="7"/>
  <c r="J59" i="7" s="1"/>
  <c r="I179" i="7"/>
  <c r="J179" i="7" s="1"/>
  <c r="I39" i="7"/>
  <c r="J39" i="7" s="1"/>
  <c r="I51" i="7"/>
  <c r="J51" i="7" s="1"/>
  <c r="I71" i="7"/>
  <c r="J71" i="7" s="1"/>
  <c r="I169" i="7"/>
  <c r="J169" i="7" s="1"/>
  <c r="I130" i="7"/>
  <c r="J130" i="7" s="1"/>
  <c r="I120" i="7"/>
  <c r="J120" i="7" s="1"/>
  <c r="I173" i="7"/>
  <c r="J173" i="7" s="1"/>
  <c r="I91" i="7"/>
  <c r="J91" i="7" s="1"/>
  <c r="I95" i="7"/>
  <c r="J95" i="7" s="1"/>
  <c r="I111" i="7"/>
  <c r="J111" i="7" s="1"/>
  <c r="I102" i="7"/>
  <c r="J102" i="7" s="1"/>
  <c r="I148" i="7"/>
  <c r="J148" i="7" s="1"/>
  <c r="I23" i="7"/>
  <c r="J23" i="7" s="1"/>
  <c r="I168" i="7"/>
  <c r="J168" i="7" s="1"/>
  <c r="I44" i="7"/>
  <c r="J44" i="7" s="1"/>
  <c r="I166" i="7"/>
  <c r="J166" i="7" s="1"/>
  <c r="I11" i="7"/>
  <c r="J11" i="7" s="1"/>
  <c r="I139" i="7"/>
  <c r="J139" i="7" s="1"/>
  <c r="I56" i="7"/>
  <c r="J56" i="7" s="1"/>
  <c r="I62" i="7"/>
  <c r="J62" i="7" s="1"/>
  <c r="I96" i="7"/>
  <c r="J96" i="7" s="1"/>
  <c r="I29" i="7"/>
  <c r="J29" i="7" s="1"/>
  <c r="I40" i="7"/>
  <c r="J40" i="7" s="1"/>
  <c r="I52" i="7"/>
  <c r="J52" i="7" s="1"/>
  <c r="I161" i="7"/>
  <c r="J161" i="7" s="1"/>
  <c r="I177" i="7"/>
  <c r="J177" i="7" s="1"/>
  <c r="I22" i="7"/>
  <c r="J22" i="7" s="1"/>
  <c r="I153" i="7"/>
  <c r="J153" i="7" s="1"/>
  <c r="I4" i="7"/>
  <c r="J4" i="7" s="1"/>
  <c r="I104" i="7"/>
  <c r="J104" i="7" s="1"/>
  <c r="I78" i="7"/>
  <c r="J78" i="7" s="1"/>
  <c r="I83" i="7"/>
  <c r="J83" i="7" s="1"/>
  <c r="I142" i="7"/>
  <c r="J142" i="7" s="1"/>
  <c r="I66" i="7"/>
  <c r="J66" i="7" s="1"/>
  <c r="I180" i="7"/>
  <c r="J180" i="7" s="1"/>
  <c r="I94" i="7"/>
  <c r="J94" i="7" s="1"/>
  <c r="I176" i="7"/>
  <c r="J176" i="7" s="1"/>
  <c r="I45" i="7"/>
  <c r="J45" i="7" s="1"/>
  <c r="I136" i="7"/>
  <c r="J136" i="7" s="1"/>
  <c r="I14" i="7"/>
  <c r="J14" i="7" s="1"/>
  <c r="I174" i="7"/>
  <c r="J174" i="7" s="1"/>
  <c r="I26" i="7"/>
  <c r="J26" i="7" s="1"/>
  <c r="I164" i="7"/>
  <c r="J164" i="7" s="1"/>
  <c r="I115" i="7"/>
  <c r="J115" i="7" s="1"/>
  <c r="I48" i="7"/>
  <c r="J48" i="7" s="1"/>
  <c r="I75" i="7"/>
  <c r="J75" i="7" s="1"/>
  <c r="I151" i="7"/>
  <c r="J151" i="7" s="1"/>
  <c r="I28" i="7"/>
  <c r="J28" i="7" s="1"/>
  <c r="I2" i="7"/>
  <c r="J2" i="7" s="1"/>
  <c r="I20" i="7"/>
  <c r="J20" i="7" s="1"/>
  <c r="I12" i="7"/>
  <c r="J12" i="7" s="1"/>
  <c r="I156" i="7"/>
  <c r="J156" i="7" s="1"/>
  <c r="I87" i="7"/>
  <c r="J87" i="7" s="1"/>
  <c r="I149" i="7"/>
  <c r="J149" i="7" s="1"/>
  <c r="I72" i="7"/>
  <c r="J72" i="7" s="1"/>
  <c r="I184" i="7"/>
  <c r="J184" i="7" s="1"/>
  <c r="I92" i="7"/>
  <c r="J92" i="7" s="1"/>
  <c r="I133" i="7"/>
  <c r="J133" i="7" s="1"/>
  <c r="I38" i="7"/>
  <c r="J38" i="7" s="1"/>
  <c r="I138" i="7"/>
  <c r="J138" i="7" s="1"/>
  <c r="I60" i="7"/>
  <c r="J60" i="7" s="1"/>
  <c r="I101" i="7"/>
  <c r="J101" i="7" s="1"/>
  <c r="I86" i="7"/>
  <c r="J86" i="7" s="1"/>
  <c r="I64" i="7"/>
  <c r="J64" i="7" s="1"/>
  <c r="I126" i="7"/>
  <c r="J126" i="7" s="1"/>
  <c r="I9" i="7"/>
  <c r="J9" i="7" s="1"/>
  <c r="I119" i="7"/>
  <c r="J119" i="7" s="1"/>
  <c r="I122" i="7"/>
  <c r="J122" i="7" s="1"/>
  <c r="I57" i="7"/>
  <c r="J57" i="7" s="1"/>
  <c r="I157" i="7"/>
  <c r="J157" i="7" s="1"/>
  <c r="I74" i="7"/>
  <c r="J74" i="7" s="1"/>
  <c r="I67" i="7"/>
  <c r="J67" i="7" s="1"/>
  <c r="I109" i="7"/>
  <c r="J109" i="7" s="1"/>
  <c r="I146" i="7"/>
  <c r="J146" i="7" s="1"/>
  <c r="I170" i="7"/>
  <c r="J170" i="7" s="1"/>
  <c r="I32" i="7"/>
  <c r="J32" i="7" s="1"/>
  <c r="I49" i="7"/>
  <c r="J49" i="7" s="1"/>
  <c r="I172" i="7"/>
  <c r="J172" i="7" s="1"/>
  <c r="I98" i="7"/>
  <c r="J98" i="7" s="1"/>
  <c r="I18" i="7"/>
  <c r="J18" i="7" s="1"/>
  <c r="I69" i="7"/>
  <c r="J69" i="7" s="1"/>
  <c r="I145" i="7"/>
  <c r="J145" i="7" s="1"/>
  <c r="I107" i="7"/>
  <c r="J107" i="7" s="1"/>
  <c r="I114" i="7"/>
  <c r="J114" i="7" s="1"/>
  <c r="I106" i="7"/>
  <c r="J106" i="7" s="1"/>
  <c r="I128" i="7"/>
  <c r="J128" i="7" s="1"/>
  <c r="I36" i="7"/>
  <c r="J36" i="7" s="1"/>
  <c r="I6" i="7"/>
  <c r="J6" i="7" s="1"/>
  <c r="I82" i="7"/>
  <c r="J82" i="7" s="1"/>
  <c r="I17" i="7"/>
  <c r="J17" i="7" s="1"/>
  <c r="I42" i="7"/>
  <c r="J42" i="7" s="1"/>
  <c r="I112" i="7"/>
  <c r="J112" i="7" s="1"/>
  <c r="I182" i="7"/>
  <c r="J182" i="7" s="1"/>
  <c r="I123" i="7"/>
  <c r="J123" i="7" s="1"/>
  <c r="I33" i="7"/>
  <c r="J33" i="7" s="1"/>
  <c r="I117" i="7"/>
  <c r="J117" i="7" s="1"/>
  <c r="I89" i="7"/>
  <c r="J89" i="7" s="1"/>
  <c r="I143" i="7"/>
  <c r="J143" i="7" s="1"/>
  <c r="I80" i="7"/>
  <c r="J80" i="7" s="1"/>
  <c r="I132" i="7"/>
  <c r="J132" i="7" s="1"/>
  <c r="I100" i="7"/>
  <c r="J100" i="7" s="1"/>
  <c r="I129" i="7"/>
  <c r="J129" i="7" s="1"/>
  <c r="I160" i="7"/>
  <c r="J160" i="7" s="1"/>
  <c r="I53" i="7"/>
  <c r="J53" i="7" s="1"/>
  <c r="P3" i="7"/>
  <c r="P4" i="7"/>
  <c r="N4" i="7"/>
  <c r="N3" i="7"/>
  <c r="Q10" i="7" l="1"/>
  <c r="N5"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BEC0A29-13D0-4E6C-8E67-D24A12FBE221}" keepAlive="1" name="Query - All Staff" description="Connection to the 'All Staff' query in the workbook." type="5" refreshedVersion="8" background="1" saveData="1">
    <dbPr connection="Provider=Microsoft.Mashup.OleDb.1;Data Source=$Workbook$;Location=&quot;All Staff&quot;;Extended Properties=&quot;&quot;" command="SELECT * FROM [All Staff]"/>
  </connection>
  <connection id="2" xr16:uid="{ADC5E9A1-8595-420E-8C56-4744D210CE6E}" keepAlive="1" name="Query - India_Staff" description="Connection to the 'India_Staff' query in the workbook." type="5" refreshedVersion="0" background="1">
    <dbPr connection="Provider=Microsoft.Mashup.OleDb.1;Data Source=$Workbook$;Location=India_Staff;Extended Properties=&quot;&quot;" command="SELECT * FROM [India_Staff]"/>
  </connection>
  <connection id="3" xr16:uid="{D3E34BFF-B90C-4F79-8ADA-9331FF1F2713}" keepAlive="1" name="Query - NZ_Staff(1)" description="Connection to the 'NZ_Staff' query in the workbook." type="5" refreshedVersion="0" background="1">
    <dbPr connection="Provider=Microsoft.Mashup.OleDb.1;Data Source=$Workbook$;Location=NZ_Staff;Extended Properties=&quot;&quot;" command="SELECT * FROM [NZ_Staff]"/>
  </connection>
  <connection id="4" xr16:uid="{F379E31B-127D-4B86-A36C-FF5343FB5E7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82952AE5-079A-4218-B204-8B535123E501}" name="WorksheetConnection_Awesome Chocolates Data.xlsx!All_Staff" type="102" refreshedVersion="8" minRefreshableVersion="5">
    <extLst>
      <ext xmlns:x15="http://schemas.microsoft.com/office/spreadsheetml/2010/11/main" uri="{DE250136-89BD-433C-8126-D09CA5730AF9}">
        <x15:connection id="All_Staff" autoDelete="1">
          <x15:rangePr sourceName="_xlcn.WorksheetConnection_AwesomeChocolatesData.xlsxAll_Staff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All_Staff].[Country].&amp;[NZ]}"/>
    <s v="{[All_Staff].[Country].&amp;[India]}"/>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<sst xmlns="http://schemas.openxmlformats.org/spreadsheetml/2006/main" count="2050" uniqueCount="264">
  <si>
    <t>Name</t>
  </si>
  <si>
    <t>Gender</t>
  </si>
  <si>
    <t>Department</t>
  </si>
  <si>
    <t>Age</t>
  </si>
  <si>
    <t>Date Joined</t>
  </si>
  <si>
    <t>Salary</t>
  </si>
  <si>
    <t>Rating</t>
  </si>
  <si>
    <t>Lindy Guillet</t>
  </si>
  <si>
    <t>Male</t>
  </si>
  <si>
    <t>Sales</t>
  </si>
  <si>
    <t>Above average</t>
  </si>
  <si>
    <t>Ambros Murthwaite</t>
  </si>
  <si>
    <t>Procurement</t>
  </si>
  <si>
    <t>Average</t>
  </si>
  <si>
    <t>Tatum Hush</t>
  </si>
  <si>
    <t>Female</t>
  </si>
  <si>
    <t>Benny Karolovsky</t>
  </si>
  <si>
    <t>Finance</t>
  </si>
  <si>
    <t>Poor</t>
  </si>
  <si>
    <t>Hoyt D'Alesco</t>
  </si>
  <si>
    <t>Halimeda Kuscha</t>
  </si>
  <si>
    <t>Erin Androsik</t>
  </si>
  <si>
    <t>Vic Radolf</t>
  </si>
  <si>
    <t>Website</t>
  </si>
  <si>
    <t>William Reeveley</t>
  </si>
  <si>
    <t>Ewart Laphorn</t>
  </si>
  <si>
    <t>HR</t>
  </si>
  <si>
    <t>Bev Lashley</t>
  </si>
  <si>
    <t>Kath Bletsoe</t>
  </si>
  <si>
    <t>Murry Dryburgh</t>
  </si>
  <si>
    <t>Kaine Padly</t>
  </si>
  <si>
    <t>Kassi Jonson</t>
  </si>
  <si>
    <t>Simon Kembery</t>
  </si>
  <si>
    <t>Orton Livick</t>
  </si>
  <si>
    <t>Kelci Walkden</t>
  </si>
  <si>
    <t>Dotty Strutley</t>
  </si>
  <si>
    <t>Shari McNee</t>
  </si>
  <si>
    <t>Oby Sorrel</t>
  </si>
  <si>
    <t>Husein Augar</t>
  </si>
  <si>
    <t>Brien Boise</t>
  </si>
  <si>
    <t>Esmaria Denecamp</t>
  </si>
  <si>
    <t>Curtice Advani</t>
  </si>
  <si>
    <t>Barr Faughny</t>
  </si>
  <si>
    <t>Exceptional</t>
  </si>
  <si>
    <t>Merrilee Plenty</t>
  </si>
  <si>
    <t>Niall Selesnick</t>
  </si>
  <si>
    <t>Beverie Moffet</t>
  </si>
  <si>
    <t>Jehu Rudeforth</t>
  </si>
  <si>
    <t>Camilla Castle</t>
  </si>
  <si>
    <t>Very poor</t>
  </si>
  <si>
    <t>Roddy Speechley</t>
  </si>
  <si>
    <t>Gray Seamon</t>
  </si>
  <si>
    <t>Madelene Upcott</t>
  </si>
  <si>
    <t>Violante Courtonne</t>
  </si>
  <si>
    <t>Bernie Gorges</t>
  </si>
  <si>
    <t>Torrance Collier</t>
  </si>
  <si>
    <t>Dyna Doucette</t>
  </si>
  <si>
    <t>Gunar Cockshoot</t>
  </si>
  <si>
    <t>Kaye Crocroft</t>
  </si>
  <si>
    <t>Allene Gobbet</t>
  </si>
  <si>
    <t>Sibyl Dunkirk</t>
  </si>
  <si>
    <t>Agnes Collicott</t>
  </si>
  <si>
    <t>Leilah Yesinin</t>
  </si>
  <si>
    <t>Mollie Hanway</t>
  </si>
  <si>
    <t>Kellsie Waby</t>
  </si>
  <si>
    <t>Hyacinthie Braybrooke</t>
  </si>
  <si>
    <t>Van Tuxwell</t>
  </si>
  <si>
    <t>Lilyan Klimpt</t>
  </si>
  <si>
    <t>Tawnya Tickel</t>
  </si>
  <si>
    <t>Jan Morforth</t>
  </si>
  <si>
    <t>Florinda Crace</t>
  </si>
  <si>
    <t>Tracy Renad</t>
  </si>
  <si>
    <t>Myer McCory</t>
  </si>
  <si>
    <t>Bennie Pepis</t>
  </si>
  <si>
    <t>Rafaelita Blaksland</t>
  </si>
  <si>
    <t>Mahalia Larcher</t>
  </si>
  <si>
    <t>Andria Kimpton</t>
  </si>
  <si>
    <t>Valentia Etteridge</t>
  </si>
  <si>
    <t>Virginia McConville</t>
  </si>
  <si>
    <t>Wilone O'Kielt</t>
  </si>
  <si>
    <t>Madge McCloughen</t>
  </si>
  <si>
    <t>Janene Hairsine</t>
  </si>
  <si>
    <t>Alta Kaszper</t>
  </si>
  <si>
    <t>Dennison Crosswaite</t>
  </si>
  <si>
    <t>Oran Buxcy</t>
  </si>
  <si>
    <t>Hinda Label</t>
  </si>
  <si>
    <t>Marney O'Breen</t>
  </si>
  <si>
    <t>Dell Molloy</t>
  </si>
  <si>
    <t>Mallorie Waber</t>
  </si>
  <si>
    <t>Cherlyn Barter</t>
  </si>
  <si>
    <t>Ches Bonnell</t>
  </si>
  <si>
    <t>Collin Jagson</t>
  </si>
  <si>
    <t>Hogan Iles</t>
  </si>
  <si>
    <t>Gretchen Callow</t>
  </si>
  <si>
    <t>Kissiah Maydway</t>
  </si>
  <si>
    <t>Archibald Filliskirk</t>
  </si>
  <si>
    <t>Enoch Dowrey</t>
  </si>
  <si>
    <t>Bili Sizey</t>
  </si>
  <si>
    <t>Caro Chappel</t>
  </si>
  <si>
    <t>Constantino Espley</t>
  </si>
  <si>
    <t>Karlen McCaffrey</t>
  </si>
  <si>
    <t>Drusy MacCombe</t>
  </si>
  <si>
    <t>My Hanscome</t>
  </si>
  <si>
    <t>Teressa Udden</t>
  </si>
  <si>
    <t>Crissie Cordel</t>
  </si>
  <si>
    <t>Elia Cockton</t>
  </si>
  <si>
    <t>Gigi Bohling</t>
  </si>
  <si>
    <t>Ebonee Roxburgh</t>
  </si>
  <si>
    <t>Shayne Stegel</t>
  </si>
  <si>
    <t>Zach Polon</t>
  </si>
  <si>
    <t>Deepali Charan</t>
  </si>
  <si>
    <t>Yagna Sujeev</t>
  </si>
  <si>
    <t>Satyendra Venkatadri</t>
  </si>
  <si>
    <t>Madhavdas Buhpathi</t>
  </si>
  <si>
    <t>Sahila Chandrasekhar</t>
  </si>
  <si>
    <t>Mirium Seemantini Shivakumar</t>
  </si>
  <si>
    <t>Purnendu Vijayarangan</t>
  </si>
  <si>
    <t>Rukma Vinita</t>
  </si>
  <si>
    <t>Yauvani Tarpa</t>
  </si>
  <si>
    <t>Damayanti Thangavadivelu</t>
  </si>
  <si>
    <t>Manjusri Ruchi</t>
  </si>
  <si>
    <t>Mithil Nadkarni</t>
  </si>
  <si>
    <t>Ardhendu Abhichandra Jayakar</t>
  </si>
  <si>
    <t>Akbar Sorabhjee</t>
  </si>
  <si>
    <t>Bandhula Sathyanna</t>
  </si>
  <si>
    <t>Daruka Ghazali</t>
  </si>
  <si>
    <t>Heer Pennathur</t>
  </si>
  <si>
    <t>Shekhar Eswara</t>
  </si>
  <si>
    <t>Udyan Lanka</t>
  </si>
  <si>
    <t>Shreela Ramasubraman</t>
  </si>
  <si>
    <t>Sanchali Shirish</t>
  </si>
  <si>
    <t>Gangadutt Ragha</t>
  </si>
  <si>
    <t>Waheeda Vasuman</t>
  </si>
  <si>
    <t>Nanak Sapna</t>
  </si>
  <si>
    <t>Shobhana Samuel</t>
  </si>
  <si>
    <t>Amlankusum Rajabhushan</t>
  </si>
  <si>
    <t>Pratigya Rema</t>
  </si>
  <si>
    <t>Ramnath Ravuri</t>
  </si>
  <si>
    <t>Prerana Nishita</t>
  </si>
  <si>
    <t>Makshi Vinutha</t>
  </si>
  <si>
    <t>Shiuli Sapna</t>
  </si>
  <si>
    <t>Agrata Rajarama</t>
  </si>
  <si>
    <t>Vasu Nandin</t>
  </si>
  <si>
    <t>Bhuvan Pals</t>
  </si>
  <si>
    <t>Gumwant Veera</t>
  </si>
  <si>
    <t>Narois Motiwala</t>
  </si>
  <si>
    <t>Anjushri Chandiramani</t>
  </si>
  <si>
    <t>Krishnakanta Vellanki</t>
  </si>
  <si>
    <t>Dhruv Manjunath</t>
  </si>
  <si>
    <t>Vanmala Shriharsha</t>
  </si>
  <si>
    <t>Sameer Shashank Sapra</t>
  </si>
  <si>
    <t>Anumati Shyamari Meherhomji</t>
  </si>
  <si>
    <t>Tarala Vishaal</t>
  </si>
  <si>
    <t>Shubhra Potla</t>
  </si>
  <si>
    <t>Hemavati Muthiah</t>
  </si>
  <si>
    <t>Krittika Gaekwad</t>
  </si>
  <si>
    <t>Shevantilal Muppala</t>
  </si>
  <si>
    <t>Shattesh Utpat</t>
  </si>
  <si>
    <t>Kamalakshi Mukundan</t>
  </si>
  <si>
    <t>Chandana Sannidhi Surnilla</t>
  </si>
  <si>
    <t>Indu Varada Sumedh</t>
  </si>
  <si>
    <t>Karuna Pashupathy</t>
  </si>
  <si>
    <t>Mardav Ramaswami</t>
  </si>
  <si>
    <t>Sarayu Ragunathan</t>
  </si>
  <si>
    <t>Kevalkumar Solanki</t>
  </si>
  <si>
    <t>Upendra Swati</t>
  </si>
  <si>
    <t>Deepit Ranjana</t>
  </si>
  <si>
    <t>Amal Nimesh</t>
  </si>
  <si>
    <t>Kunja Prashanta Vibha</t>
  </si>
  <si>
    <t>Godavari Veena</t>
  </si>
  <si>
    <t>Devasree Fullara Saurin</t>
  </si>
  <si>
    <t>Geena Raghavanpillai</t>
  </si>
  <si>
    <t>Rupak Mehra</t>
  </si>
  <si>
    <t>Sawini Chandan</t>
  </si>
  <si>
    <t>Baruna Ogale</t>
  </si>
  <si>
    <t>Jagajeet Viraj</t>
  </si>
  <si>
    <t>Kulbhushan Moorthy</t>
  </si>
  <si>
    <t>Ilesh Dasgupta</t>
  </si>
  <si>
    <t>Madhumati Gazala Soumitra</t>
  </si>
  <si>
    <t>Chitrasen Laul</t>
  </si>
  <si>
    <t>Jaishree Atasi Yavatkar</t>
  </si>
  <si>
    <t>Kantimoy Pritish</t>
  </si>
  <si>
    <t>Rameshwari Chikodi</t>
  </si>
  <si>
    <t>Lalit Kothari</t>
  </si>
  <si>
    <t>Sahas Sanabhi Shrikant</t>
  </si>
  <si>
    <t>Kaishori Harathi Kateel</t>
  </si>
  <si>
    <t>Rushil Kripa</t>
  </si>
  <si>
    <t>Sarojini Naueshwara</t>
  </si>
  <si>
    <t>Sartaj Probal</t>
  </si>
  <si>
    <t>Mahindra Sreedharan</t>
  </si>
  <si>
    <t>Suchira Bhanupriya Tapti</t>
  </si>
  <si>
    <t>Fullara Sushanti Mokate</t>
  </si>
  <si>
    <t>Hridaynath Tendulkar</t>
  </si>
  <si>
    <t>Abhaya Priyavardhan</t>
  </si>
  <si>
    <t>Ayog Chakrabarti</t>
  </si>
  <si>
    <t>Pragya Nilufar</t>
  </si>
  <si>
    <t>Shulabh Qutub Sundaramoorthy</t>
  </si>
  <si>
    <t>Vinanti Choudhari</t>
  </si>
  <si>
    <t>Ranajay Kailashnath Richa</t>
  </si>
  <si>
    <t>Asija Pothireddy</t>
  </si>
  <si>
    <t>Piyali Mahanthapa</t>
  </si>
  <si>
    <t>Sukhdev Nageshwar</t>
  </si>
  <si>
    <t>Total</t>
  </si>
  <si>
    <t>Country</t>
  </si>
  <si>
    <t>India</t>
  </si>
  <si>
    <t>NZ</t>
  </si>
  <si>
    <t>Other</t>
  </si>
  <si>
    <t xml:space="preserve">Basic Questions </t>
  </si>
  <si>
    <t>Count of employees</t>
  </si>
  <si>
    <t>Average salary</t>
  </si>
  <si>
    <t>Average Age</t>
  </si>
  <si>
    <t xml:space="preserve">Average Tenure </t>
  </si>
  <si>
    <t>Male vs Female Ratio</t>
  </si>
  <si>
    <t>Median Of  Staff Age</t>
  </si>
  <si>
    <t>Median of Salary</t>
  </si>
  <si>
    <t>Tenure</t>
  </si>
  <si>
    <t>female count</t>
  </si>
  <si>
    <t>Ratio of 90,000 &gt;</t>
  </si>
  <si>
    <t>No of employees whose salary &gt;90K</t>
  </si>
  <si>
    <t>Median of the Salary</t>
  </si>
  <si>
    <t>Median of the Age</t>
  </si>
  <si>
    <t>Count of the Female</t>
  </si>
  <si>
    <t>Ratio of the salary &gt;90k</t>
  </si>
  <si>
    <t xml:space="preserve">Count of employees  </t>
  </si>
  <si>
    <t>VLookUP</t>
  </si>
  <si>
    <r>
      <rPr>
        <b/>
        <sz val="11"/>
        <color theme="1"/>
        <rFont val="Calibri"/>
        <family val="2"/>
        <scheme val="minor"/>
      </rPr>
      <t>Male VS Female</t>
    </r>
    <r>
      <rPr>
        <sz val="11"/>
        <color theme="1"/>
        <rFont val="Calibri"/>
        <family val="2"/>
        <scheme val="minor"/>
      </rPr>
      <t xml:space="preserve"> </t>
    </r>
  </si>
  <si>
    <t>Row Labels</t>
  </si>
  <si>
    <t>Grand Total</t>
  </si>
  <si>
    <t>Column Labels</t>
  </si>
  <si>
    <t>Average of Age</t>
  </si>
  <si>
    <t>Count of Name</t>
  </si>
  <si>
    <t>Average of Salary</t>
  </si>
  <si>
    <t>Average of Tenure</t>
  </si>
  <si>
    <t>Values</t>
  </si>
  <si>
    <t>Bonus</t>
  </si>
  <si>
    <t>Salary  VS Rating</t>
  </si>
  <si>
    <t>Using Pivot Table</t>
  </si>
  <si>
    <t>Using Chart</t>
  </si>
  <si>
    <t>Rating AS Number</t>
  </si>
  <si>
    <t>Rating as Number</t>
  </si>
  <si>
    <t>Using Vlookup</t>
  </si>
  <si>
    <t xml:space="preserve">Final Conclusion </t>
  </si>
  <si>
    <t xml:space="preserve">Rating and Salary are not dependent </t>
  </si>
  <si>
    <t>2020</t>
  </si>
  <si>
    <t>May</t>
  </si>
  <si>
    <t>Jun</t>
  </si>
  <si>
    <t>Jul</t>
  </si>
  <si>
    <t>Aug</t>
  </si>
  <si>
    <t>Sep</t>
  </si>
  <si>
    <t>Oct</t>
  </si>
  <si>
    <t>Nov</t>
  </si>
  <si>
    <t>Dec</t>
  </si>
  <si>
    <t>2021</t>
  </si>
  <si>
    <t>2022</t>
  </si>
  <si>
    <t>2023</t>
  </si>
  <si>
    <t>Month</t>
  </si>
  <si>
    <t>Headcount</t>
  </si>
  <si>
    <t>Running Total</t>
  </si>
  <si>
    <t>SI/NO.</t>
  </si>
  <si>
    <t>EMPLOYEE TREND</t>
  </si>
  <si>
    <t>EMPLOYEE COUNT AS PER THE  MONTH OF JOINING</t>
  </si>
  <si>
    <t>Headcount by Department</t>
  </si>
  <si>
    <t>New Zealand</t>
  </si>
  <si>
    <t>INDIA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</si>
</sst>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 #,##0;[Red]&quot;₹&quot;\ \-#,##0"/>
    <numFmt numFmtId="8" formatCode="&quot;₹&quot;\ #,##0.00;[Red]&quot;₹&quot;\ \-#,##0.00"/>
    <numFmt numFmtId="164" formatCode="&quot;₹&quot;\ #,##0.00"/>
    <numFmt numFmtId="167" formatCode="[$$-45C]#,##0;[Red]\-[$$-45C]#,##0"/>
  </numFmts>
  <fonts count="11" x14ac:knownFonts="1">
    <font>
      <sz val="11"/>
      <color theme="1"/>
      <name val="Calibri"/>
      <family val="2"/>
      <scheme val="minor"/>
    </font>
    <font>
      <b/>
      <sz val="20"/>
      <color theme="1"/>
      <name val="Calibri"/>
      <family val="2"/>
      <scheme val="minor"/>
    </font>
    <font>
      <b/>
      <sz val="11"/>
      <color theme="1"/>
      <name val="Calibri"/>
      <family val="2"/>
      <scheme val="minor"/>
    </font>
    <font>
      <b/>
      <sz val="16"/>
      <color theme="1"/>
      <name val="Calibri"/>
      <family val="2"/>
      <scheme val="minor"/>
    </font>
    <font>
      <b/>
      <sz val="18"/>
      <color theme="1"/>
      <name val="Calibri"/>
      <family val="2"/>
      <scheme val="minor"/>
    </font>
    <font>
      <sz val="36"/>
      <color theme="0"/>
      <name val="Calibri"/>
      <family val="2"/>
      <scheme val="minor"/>
    </font>
    <font>
      <sz val="18"/>
      <color theme="0"/>
      <name val="Calibri"/>
      <family val="2"/>
      <scheme val="minor"/>
    </font>
    <font>
      <sz val="36"/>
      <color theme="1"/>
      <name val="Calibri"/>
      <family val="2"/>
      <scheme val="minor"/>
    </font>
    <font>
      <sz val="18"/>
      <color theme="1"/>
      <name val="Calibri"/>
      <family val="2"/>
      <scheme val="minor"/>
    </font>
    <font>
      <b/>
      <sz val="20"/>
      <color theme="3"/>
      <name val="Calibri"/>
      <family val="2"/>
      <scheme val="minor"/>
    </font>
    <font>
      <sz val="11"/>
      <color theme="3"/>
      <name val="Calibri"/>
      <family val="2"/>
      <scheme val="minor"/>
    </font>
  </fonts>
  <fills count="6">
    <fill>
      <patternFill patternType="none"/>
    </fill>
    <fill>
      <patternFill patternType="gray125"/>
    </fill>
    <fill>
      <patternFill patternType="solid">
        <fgColor theme="9"/>
        <bgColor indexed="64"/>
      </patternFill>
    </fill>
    <fill>
      <patternFill patternType="solid">
        <fgColor theme="5"/>
        <bgColor indexed="64"/>
      </patternFill>
    </fill>
    <fill>
      <patternFill patternType="solid">
        <fgColor theme="4" tint="-0.499984740745262"/>
        <bgColor indexed="64"/>
      </patternFill>
    </fill>
    <fill>
      <patternFill patternType="solid">
        <fgColor theme="0" tint="-0.34998626667073579"/>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47">
    <xf numFmtId="0" fontId="0" fillId="0" borderId="0" xfId="0"/>
    <xf numFmtId="22" fontId="0" fillId="0" borderId="0" xfId="0" applyNumberFormat="1"/>
    <xf numFmtId="14" fontId="0" fillId="0" borderId="0" xfId="0" applyNumberFormat="1"/>
    <xf numFmtId="0" fontId="1" fillId="0" borderId="0" xfId="0" applyFont="1"/>
    <xf numFmtId="2" fontId="0" fillId="0" borderId="0" xfId="0" applyNumberFormat="1"/>
    <xf numFmtId="9" fontId="0" fillId="0" borderId="0" xfId="0" applyNumberFormat="1"/>
    <xf numFmtId="8" fontId="0" fillId="0" borderId="0" xfId="0" applyNumberFormat="1"/>
    <xf numFmtId="8" fontId="0" fillId="2" borderId="0" xfId="0" applyNumberFormat="1" applyFill="1"/>
    <xf numFmtId="0" fontId="0" fillId="0" borderId="1" xfId="0" applyBorder="1"/>
    <xf numFmtId="2" fontId="0" fillId="0" borderId="1" xfId="0" applyNumberFormat="1" applyBorder="1"/>
    <xf numFmtId="9" fontId="0" fillId="0" borderId="1" xfId="0" applyNumberFormat="1" applyBorder="1"/>
    <xf numFmtId="3" fontId="0" fillId="0" borderId="1" xfId="0" applyNumberFormat="1" applyBorder="1"/>
    <xf numFmtId="0" fontId="0" fillId="0" borderId="0" xfId="0" applyAlignment="1">
      <alignment horizontal="center"/>
    </xf>
    <xf numFmtId="0" fontId="0" fillId="3" borderId="0" xfId="0" applyFill="1" applyAlignment="1">
      <alignment horizontal="center"/>
    </xf>
    <xf numFmtId="14" fontId="0" fillId="0" borderId="1" xfId="0" applyNumberFormat="1" applyBorder="1"/>
    <xf numFmtId="164" fontId="0" fillId="0" borderId="1" xfId="0" applyNumberFormat="1" applyBorder="1"/>
    <xf numFmtId="164" fontId="0" fillId="0" borderId="0" xfId="0" applyNumberFormat="1"/>
    <xf numFmtId="0" fontId="0" fillId="2" borderId="0" xfId="0" applyFill="1"/>
    <xf numFmtId="0" fontId="0" fillId="0" borderId="0" xfId="0" pivotButton="1"/>
    <xf numFmtId="0" fontId="0" fillId="0" borderId="0" xfId="0" applyAlignment="1">
      <alignment horizontal="left"/>
    </xf>
    <xf numFmtId="0" fontId="2" fillId="0" borderId="0" xfId="0" applyFont="1"/>
    <xf numFmtId="0" fontId="3" fillId="0" borderId="0" xfId="0" applyFont="1"/>
    <xf numFmtId="0" fontId="0" fillId="0" borderId="1" xfId="0" applyBorder="1" applyAlignment="1">
      <alignment horizontal="center"/>
    </xf>
    <xf numFmtId="0" fontId="0" fillId="0" borderId="1" xfId="0" applyBorder="1" applyAlignment="1">
      <alignment horizontal="left"/>
    </xf>
    <xf numFmtId="14" fontId="0" fillId="0" borderId="0" xfId="0" applyNumberFormat="1" applyAlignment="1">
      <alignment horizontal="center"/>
    </xf>
    <xf numFmtId="0" fontId="0" fillId="0" borderId="0" xfId="0" applyAlignment="1">
      <alignment horizontal="left" indent="1"/>
    </xf>
    <xf numFmtId="0" fontId="2" fillId="0" borderId="1" xfId="0" applyFont="1" applyBorder="1" applyAlignment="1">
      <alignment horizontal="center"/>
    </xf>
    <xf numFmtId="17" fontId="0" fillId="0" borderId="1" xfId="0" applyNumberFormat="1" applyBorder="1" applyAlignment="1">
      <alignment horizont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9" fontId="5" fillId="4" borderId="0" xfId="0" applyNumberFormat="1" applyFont="1" applyFill="1" applyAlignment="1">
      <alignment horizontal="center" vertical="center"/>
    </xf>
    <xf numFmtId="0" fontId="5" fillId="4" borderId="0" xfId="0" applyFont="1" applyFill="1" applyAlignment="1">
      <alignment horizontal="center" vertical="center"/>
    </xf>
    <xf numFmtId="0" fontId="7" fillId="2" borderId="0" xfId="0" applyFont="1" applyFill="1" applyAlignment="1">
      <alignment horizontal="center" vertical="center"/>
    </xf>
    <xf numFmtId="9" fontId="7" fillId="2" borderId="0" xfId="0" applyNumberFormat="1" applyFont="1" applyFill="1" applyAlignment="1">
      <alignment horizontal="center" vertical="center"/>
    </xf>
    <xf numFmtId="6" fontId="8" fillId="2" borderId="0" xfId="0" applyNumberFormat="1" applyFont="1" applyFill="1" applyAlignment="1">
      <alignment horizontal="center" vertical="center"/>
    </xf>
    <xf numFmtId="0" fontId="4" fillId="5" borderId="0" xfId="0" applyFont="1" applyFill="1" applyAlignment="1">
      <alignment horizontal="center" vertical="center"/>
    </xf>
    <xf numFmtId="0" fontId="9" fillId="0" borderId="0" xfId="0" applyFont="1" applyAlignment="1">
      <alignment horizontal="center"/>
    </xf>
    <xf numFmtId="0" fontId="10" fillId="0" borderId="0" xfId="0" applyFont="1" applyAlignment="1">
      <alignment horizontal="center"/>
    </xf>
    <xf numFmtId="0" fontId="0" fillId="0" borderId="0" xfId="0" applyAlignment="1">
      <alignment horizontal="center"/>
    </xf>
    <xf numFmtId="0" fontId="0" fillId="0" borderId="1" xfId="0" applyNumberFormat="1" applyBorder="1"/>
    <xf numFmtId="167" fontId="6" fillId="4" borderId="0" xfId="0" applyNumberFormat="1" applyFont="1" applyFill="1" applyAlignment="1">
      <alignment horizontal="center" vertical="center"/>
    </xf>
  </cellXfs>
  <cellStyles count="1">
    <cellStyle name="Normal" xfId="0" builtinId="0"/>
  </cellStyles>
  <dxfs count="42">
    <dxf>
      <numFmt numFmtId="2" formatCode="0.00"/>
    </dxf>
    <dxf>
      <numFmt numFmtId="2" formatCode="0.00"/>
    </dxf>
    <dxf>
      <numFmt numFmtId="164" formatCode="&quot;₹&quot;\ #,##0.00"/>
    </dxf>
    <dxf>
      <numFmt numFmtId="164" formatCode="&quot;₹&quot;\ #,##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numFmt numFmtId="2" formatCode="0.00"/>
    </dxf>
    <dxf>
      <numFmt numFmtId="164" formatCode="&quot;₹&quot;\ #,##0.00"/>
    </dxf>
    <dxf>
      <numFmt numFmtId="164" formatCode="&quot;₹&quot;\ #,##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 #,##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164" formatCode="&quot;₹&quot;\ #,##0.00"/>
    </dxf>
    <dxf>
      <numFmt numFmtId="164" formatCode="&quot;₹&quot;\ #,##0.00"/>
    </dxf>
    <dxf>
      <numFmt numFmtId="2" formatCode="0.00"/>
    </dxf>
    <dxf>
      <numFmt numFmtId="2" formatCode="0.00"/>
    </dxf>
    <dxf>
      <numFmt numFmtId="0" formatCode="General"/>
      <alignment horizontal="center" vertical="bottom" textRotation="0" wrapText="0" indent="0" justifyLastLine="0" shrinkToFit="0" readingOrder="0"/>
    </dxf>
    <dxf>
      <numFmt numFmtId="164" formatCode="&quot;₹&quot;\ #,##0.00"/>
    </dxf>
    <dxf>
      <numFmt numFmtId="2" formatCode="0.00"/>
    </dxf>
    <dxf>
      <alignment horizontal="center" vertical="bottom" textRotation="0" wrapText="0" indent="0" justifyLastLine="0" shrinkToFit="0" readingOrder="0"/>
    </dxf>
    <dxf>
      <numFmt numFmtId="12" formatCode="&quot;₹&quot;\ #,##0.00;[Red]&quot;₹&quot;\ \-#,##0.00"/>
    </dxf>
    <dxf>
      <numFmt numFmtId="19" formatCode="dd/mm/yyyy"/>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s>
  <tableStyles count="0" defaultTableStyle="TableStyleMedium2" defaultPivotStyle="PivotStyleLight16"/>
  <colors>
    <mruColors>
      <color rgb="FFCCFFFF"/>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styles" Target="styles.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a:t>
            </a:r>
            <a:r>
              <a:rPr lang="en-US" baseline="0"/>
              <a:t> VS Rating</a:t>
            </a:r>
            <a:endParaRPr lang="en-US"/>
          </a:p>
        </c:rich>
      </c:tx>
      <c:layout>
        <c:manualLayout>
          <c:xMode val="edge"/>
          <c:yMode val="edge"/>
          <c:x val="0.40099909173478654"/>
          <c:y val="2.1621621621621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'All Staff'!$K$1</c:f>
              <c:strCache>
                <c:ptCount val="1"/>
                <c:pt idx="0">
                  <c:v>Rating as Number</c:v>
                </c:pt>
              </c:strCache>
            </c:strRef>
          </c:tx>
          <c:spPr>
            <a:ln w="19050" cap="rnd">
              <a:noFill/>
              <a:round/>
            </a:ln>
            <a:effectLst/>
          </c:spPr>
          <c:marker>
            <c:symbol val="circle"/>
            <c:size val="5"/>
            <c:spPr>
              <a:solidFill>
                <a:schemeClr val="accent1"/>
              </a:solidFill>
              <a:ln w="9525">
                <a:solidFill>
                  <a:schemeClr val="accent1"/>
                </a:solidFill>
              </a:ln>
              <a:effectLst/>
            </c:spPr>
          </c:marker>
          <c:xVal>
            <c:numRef>
              <c:f>'All Staff'!$F$2:$F$184</c:f>
              <c:numCache>
                <c:formatCode>"₹"#,##0.00_);[Red]\("₹"#,##0.00\)</c:formatCode>
                <c:ptCount val="183"/>
                <c:pt idx="0">
                  <c:v>119110</c:v>
                </c:pt>
                <c:pt idx="1">
                  <c:v>119110</c:v>
                </c:pt>
                <c:pt idx="2">
                  <c:v>118840</c:v>
                </c:pt>
                <c:pt idx="3">
                  <c:v>118840</c:v>
                </c:pt>
                <c:pt idx="4">
                  <c:v>118100</c:v>
                </c:pt>
                <c:pt idx="5">
                  <c:v>118100</c:v>
                </c:pt>
                <c:pt idx="6">
                  <c:v>115920</c:v>
                </c:pt>
                <c:pt idx="7">
                  <c:v>115920</c:v>
                </c:pt>
                <c:pt idx="8">
                  <c:v>115440</c:v>
                </c:pt>
                <c:pt idx="9">
                  <c:v>115440</c:v>
                </c:pt>
                <c:pt idx="10">
                  <c:v>114890</c:v>
                </c:pt>
                <c:pt idx="11">
                  <c:v>114890</c:v>
                </c:pt>
                <c:pt idx="12">
                  <c:v>114870</c:v>
                </c:pt>
                <c:pt idx="13">
                  <c:v>114870</c:v>
                </c:pt>
                <c:pt idx="14">
                  <c:v>114180</c:v>
                </c:pt>
                <c:pt idx="15">
                  <c:v>115000</c:v>
                </c:pt>
                <c:pt idx="16">
                  <c:v>113280</c:v>
                </c:pt>
                <c:pt idx="17">
                  <c:v>113280</c:v>
                </c:pt>
                <c:pt idx="18">
                  <c:v>112780</c:v>
                </c:pt>
                <c:pt idx="19">
                  <c:v>50853</c:v>
                </c:pt>
                <c:pt idx="20">
                  <c:v>112650</c:v>
                </c:pt>
                <c:pt idx="21">
                  <c:v>112650</c:v>
                </c:pt>
                <c:pt idx="22">
                  <c:v>112650</c:v>
                </c:pt>
                <c:pt idx="23">
                  <c:v>112570</c:v>
                </c:pt>
                <c:pt idx="24">
                  <c:v>112570</c:v>
                </c:pt>
                <c:pt idx="25">
                  <c:v>112110</c:v>
                </c:pt>
                <c:pt idx="26">
                  <c:v>112110</c:v>
                </c:pt>
                <c:pt idx="27">
                  <c:v>109190</c:v>
                </c:pt>
                <c:pt idx="28">
                  <c:v>109190</c:v>
                </c:pt>
                <c:pt idx="29">
                  <c:v>109160</c:v>
                </c:pt>
                <c:pt idx="30">
                  <c:v>109160</c:v>
                </c:pt>
                <c:pt idx="31">
                  <c:v>107700</c:v>
                </c:pt>
                <c:pt idx="32">
                  <c:v>107700</c:v>
                </c:pt>
                <c:pt idx="33">
                  <c:v>106460</c:v>
                </c:pt>
                <c:pt idx="34">
                  <c:v>106460</c:v>
                </c:pt>
                <c:pt idx="35">
                  <c:v>104770</c:v>
                </c:pt>
                <c:pt idx="36">
                  <c:v>104770</c:v>
                </c:pt>
                <c:pt idx="37">
                  <c:v>104410</c:v>
                </c:pt>
                <c:pt idx="38">
                  <c:v>104410</c:v>
                </c:pt>
                <c:pt idx="39">
                  <c:v>104120</c:v>
                </c:pt>
                <c:pt idx="40">
                  <c:v>104120</c:v>
                </c:pt>
                <c:pt idx="41">
                  <c:v>103550</c:v>
                </c:pt>
                <c:pt idx="42">
                  <c:v>103550</c:v>
                </c:pt>
                <c:pt idx="43">
                  <c:v>100420</c:v>
                </c:pt>
                <c:pt idx="44">
                  <c:v>100420</c:v>
                </c:pt>
                <c:pt idx="45">
                  <c:v>99970</c:v>
                </c:pt>
                <c:pt idx="46">
                  <c:v>99970</c:v>
                </c:pt>
                <c:pt idx="47">
                  <c:v>99750</c:v>
                </c:pt>
                <c:pt idx="48">
                  <c:v>99750</c:v>
                </c:pt>
                <c:pt idx="49">
                  <c:v>96800</c:v>
                </c:pt>
                <c:pt idx="50">
                  <c:v>96800</c:v>
                </c:pt>
                <c:pt idx="51">
                  <c:v>96140</c:v>
                </c:pt>
                <c:pt idx="52">
                  <c:v>96140</c:v>
                </c:pt>
                <c:pt idx="53">
                  <c:v>92700</c:v>
                </c:pt>
                <c:pt idx="54">
                  <c:v>92700</c:v>
                </c:pt>
                <c:pt idx="55">
                  <c:v>92450</c:v>
                </c:pt>
                <c:pt idx="56">
                  <c:v>92450</c:v>
                </c:pt>
                <c:pt idx="57">
                  <c:v>91650</c:v>
                </c:pt>
                <c:pt idx="58">
                  <c:v>91650</c:v>
                </c:pt>
                <c:pt idx="59">
                  <c:v>91310</c:v>
                </c:pt>
                <c:pt idx="60">
                  <c:v>91310</c:v>
                </c:pt>
                <c:pt idx="61">
                  <c:v>90700</c:v>
                </c:pt>
                <c:pt idx="62">
                  <c:v>90700</c:v>
                </c:pt>
                <c:pt idx="63">
                  <c:v>88050</c:v>
                </c:pt>
                <c:pt idx="64">
                  <c:v>88050</c:v>
                </c:pt>
                <c:pt idx="65">
                  <c:v>87620</c:v>
                </c:pt>
                <c:pt idx="66">
                  <c:v>87620</c:v>
                </c:pt>
                <c:pt idx="67">
                  <c:v>86570</c:v>
                </c:pt>
                <c:pt idx="68">
                  <c:v>86570</c:v>
                </c:pt>
                <c:pt idx="69">
                  <c:v>85000</c:v>
                </c:pt>
                <c:pt idx="70">
                  <c:v>85000</c:v>
                </c:pt>
                <c:pt idx="71">
                  <c:v>83750</c:v>
                </c:pt>
                <c:pt idx="72">
                  <c:v>83750</c:v>
                </c:pt>
                <c:pt idx="73">
                  <c:v>80700</c:v>
                </c:pt>
                <c:pt idx="74">
                  <c:v>80700</c:v>
                </c:pt>
                <c:pt idx="75">
                  <c:v>79570</c:v>
                </c:pt>
                <c:pt idx="76">
                  <c:v>79570</c:v>
                </c:pt>
                <c:pt idx="77">
                  <c:v>78540</c:v>
                </c:pt>
                <c:pt idx="78">
                  <c:v>78540</c:v>
                </c:pt>
                <c:pt idx="79">
                  <c:v>78390</c:v>
                </c:pt>
                <c:pt idx="80">
                  <c:v>78390</c:v>
                </c:pt>
                <c:pt idx="81">
                  <c:v>76900</c:v>
                </c:pt>
                <c:pt idx="82">
                  <c:v>76900</c:v>
                </c:pt>
                <c:pt idx="83">
                  <c:v>75970</c:v>
                </c:pt>
                <c:pt idx="84">
                  <c:v>75970</c:v>
                </c:pt>
                <c:pt idx="85">
                  <c:v>75880</c:v>
                </c:pt>
                <c:pt idx="86">
                  <c:v>75880</c:v>
                </c:pt>
                <c:pt idx="87">
                  <c:v>75480</c:v>
                </c:pt>
                <c:pt idx="88">
                  <c:v>75480</c:v>
                </c:pt>
                <c:pt idx="89">
                  <c:v>75280</c:v>
                </c:pt>
                <c:pt idx="90">
                  <c:v>75280</c:v>
                </c:pt>
                <c:pt idx="91">
                  <c:v>75000</c:v>
                </c:pt>
                <c:pt idx="92">
                  <c:v>75000</c:v>
                </c:pt>
                <c:pt idx="93">
                  <c:v>74550</c:v>
                </c:pt>
                <c:pt idx="94">
                  <c:v>74550</c:v>
                </c:pt>
                <c:pt idx="95">
                  <c:v>71380</c:v>
                </c:pt>
                <c:pt idx="96">
                  <c:v>71380</c:v>
                </c:pt>
                <c:pt idx="97">
                  <c:v>70610</c:v>
                </c:pt>
                <c:pt idx="98">
                  <c:v>70610</c:v>
                </c:pt>
                <c:pt idx="99">
                  <c:v>70270</c:v>
                </c:pt>
                <c:pt idx="100">
                  <c:v>70270</c:v>
                </c:pt>
                <c:pt idx="101">
                  <c:v>69710</c:v>
                </c:pt>
                <c:pt idx="102">
                  <c:v>69710</c:v>
                </c:pt>
                <c:pt idx="103">
                  <c:v>69120</c:v>
                </c:pt>
                <c:pt idx="104">
                  <c:v>69120</c:v>
                </c:pt>
                <c:pt idx="105">
                  <c:v>69070</c:v>
                </c:pt>
                <c:pt idx="106">
                  <c:v>69070</c:v>
                </c:pt>
                <c:pt idx="107">
                  <c:v>68900</c:v>
                </c:pt>
                <c:pt idx="108">
                  <c:v>68900</c:v>
                </c:pt>
                <c:pt idx="109">
                  <c:v>67950</c:v>
                </c:pt>
                <c:pt idx="110">
                  <c:v>67950</c:v>
                </c:pt>
                <c:pt idx="111">
                  <c:v>67910</c:v>
                </c:pt>
                <c:pt idx="112">
                  <c:v>67910</c:v>
                </c:pt>
                <c:pt idx="113">
                  <c:v>65920</c:v>
                </c:pt>
                <c:pt idx="114">
                  <c:v>65920</c:v>
                </c:pt>
                <c:pt idx="115">
                  <c:v>65700</c:v>
                </c:pt>
                <c:pt idx="116">
                  <c:v>65700</c:v>
                </c:pt>
                <c:pt idx="117">
                  <c:v>65360</c:v>
                </c:pt>
                <c:pt idx="118">
                  <c:v>65360</c:v>
                </c:pt>
                <c:pt idx="119">
                  <c:v>64000</c:v>
                </c:pt>
                <c:pt idx="120">
                  <c:v>64000</c:v>
                </c:pt>
                <c:pt idx="121">
                  <c:v>62780</c:v>
                </c:pt>
                <c:pt idx="122">
                  <c:v>62780</c:v>
                </c:pt>
                <c:pt idx="123">
                  <c:v>60570</c:v>
                </c:pt>
                <c:pt idx="124">
                  <c:v>60570</c:v>
                </c:pt>
                <c:pt idx="125">
                  <c:v>60130</c:v>
                </c:pt>
                <c:pt idx="126">
                  <c:v>60130</c:v>
                </c:pt>
                <c:pt idx="127">
                  <c:v>59430</c:v>
                </c:pt>
                <c:pt idx="128">
                  <c:v>59430</c:v>
                </c:pt>
                <c:pt idx="129">
                  <c:v>58960</c:v>
                </c:pt>
                <c:pt idx="130">
                  <c:v>58960</c:v>
                </c:pt>
                <c:pt idx="131">
                  <c:v>58940</c:v>
                </c:pt>
                <c:pt idx="132">
                  <c:v>58940</c:v>
                </c:pt>
                <c:pt idx="133">
                  <c:v>58100</c:v>
                </c:pt>
                <c:pt idx="134">
                  <c:v>58100</c:v>
                </c:pt>
                <c:pt idx="135">
                  <c:v>57090</c:v>
                </c:pt>
                <c:pt idx="136">
                  <c:v>57090</c:v>
                </c:pt>
                <c:pt idx="137">
                  <c:v>56870</c:v>
                </c:pt>
                <c:pt idx="138">
                  <c:v>56870</c:v>
                </c:pt>
                <c:pt idx="139">
                  <c:v>54970</c:v>
                </c:pt>
                <c:pt idx="140">
                  <c:v>54970</c:v>
                </c:pt>
                <c:pt idx="141">
                  <c:v>53870</c:v>
                </c:pt>
                <c:pt idx="142">
                  <c:v>53870</c:v>
                </c:pt>
                <c:pt idx="143">
                  <c:v>53540</c:v>
                </c:pt>
                <c:pt idx="144">
                  <c:v>53540</c:v>
                </c:pt>
                <c:pt idx="145">
                  <c:v>53540</c:v>
                </c:pt>
                <c:pt idx="146">
                  <c:v>53540</c:v>
                </c:pt>
                <c:pt idx="147">
                  <c:v>53240</c:v>
                </c:pt>
                <c:pt idx="148">
                  <c:v>53240</c:v>
                </c:pt>
                <c:pt idx="149">
                  <c:v>52610</c:v>
                </c:pt>
                <c:pt idx="150">
                  <c:v>52610</c:v>
                </c:pt>
                <c:pt idx="151">
                  <c:v>49630</c:v>
                </c:pt>
                <c:pt idx="152">
                  <c:v>49630</c:v>
                </c:pt>
                <c:pt idx="153">
                  <c:v>48980</c:v>
                </c:pt>
                <c:pt idx="154">
                  <c:v>48980</c:v>
                </c:pt>
                <c:pt idx="155">
                  <c:v>48950</c:v>
                </c:pt>
                <c:pt idx="156">
                  <c:v>48950</c:v>
                </c:pt>
                <c:pt idx="157">
                  <c:v>48530</c:v>
                </c:pt>
                <c:pt idx="158">
                  <c:v>48530</c:v>
                </c:pt>
                <c:pt idx="159">
                  <c:v>48170</c:v>
                </c:pt>
                <c:pt idx="160">
                  <c:v>48170</c:v>
                </c:pt>
                <c:pt idx="161">
                  <c:v>47360</c:v>
                </c:pt>
                <c:pt idx="162">
                  <c:v>47360</c:v>
                </c:pt>
                <c:pt idx="163">
                  <c:v>45510</c:v>
                </c:pt>
                <c:pt idx="164">
                  <c:v>45510</c:v>
                </c:pt>
                <c:pt idx="165">
                  <c:v>43840</c:v>
                </c:pt>
                <c:pt idx="166">
                  <c:v>43840</c:v>
                </c:pt>
                <c:pt idx="167">
                  <c:v>43510</c:v>
                </c:pt>
                <c:pt idx="168">
                  <c:v>43510</c:v>
                </c:pt>
                <c:pt idx="169">
                  <c:v>41980</c:v>
                </c:pt>
                <c:pt idx="170">
                  <c:v>41980</c:v>
                </c:pt>
                <c:pt idx="171">
                  <c:v>41570</c:v>
                </c:pt>
                <c:pt idx="172">
                  <c:v>41570</c:v>
                </c:pt>
                <c:pt idx="173">
                  <c:v>40400</c:v>
                </c:pt>
                <c:pt idx="174">
                  <c:v>40400</c:v>
                </c:pt>
                <c:pt idx="175">
                  <c:v>37920</c:v>
                </c:pt>
                <c:pt idx="176">
                  <c:v>37920</c:v>
                </c:pt>
                <c:pt idx="177">
                  <c:v>36040</c:v>
                </c:pt>
                <c:pt idx="178">
                  <c:v>36040</c:v>
                </c:pt>
                <c:pt idx="179">
                  <c:v>34980</c:v>
                </c:pt>
                <c:pt idx="180">
                  <c:v>34980</c:v>
                </c:pt>
                <c:pt idx="181">
                  <c:v>33920</c:v>
                </c:pt>
                <c:pt idx="182">
                  <c:v>33920</c:v>
                </c:pt>
              </c:numCache>
            </c:numRef>
          </c:xVal>
          <c:yVal>
            <c:numRef>
              <c:f>'All Staff'!$K$2:$K$184</c:f>
              <c:numCache>
                <c:formatCode>General</c:formatCode>
                <c:ptCount val="183"/>
                <c:pt idx="0">
                  <c:v>3</c:v>
                </c:pt>
                <c:pt idx="1">
                  <c:v>3</c:v>
                </c:pt>
                <c:pt idx="2">
                  <c:v>3</c:v>
                </c:pt>
                <c:pt idx="3">
                  <c:v>3</c:v>
                </c:pt>
                <c:pt idx="4">
                  <c:v>3</c:v>
                </c:pt>
                <c:pt idx="5">
                  <c:v>3</c:v>
                </c:pt>
                <c:pt idx="6">
                  <c:v>3</c:v>
                </c:pt>
                <c:pt idx="7">
                  <c:v>3</c:v>
                </c:pt>
                <c:pt idx="8">
                  <c:v>2</c:v>
                </c:pt>
                <c:pt idx="9">
                  <c:v>2</c:v>
                </c:pt>
                <c:pt idx="10">
                  <c:v>3</c:v>
                </c:pt>
                <c:pt idx="11">
                  <c:v>3</c:v>
                </c:pt>
                <c:pt idx="12">
                  <c:v>3</c:v>
                </c:pt>
                <c:pt idx="13">
                  <c:v>3</c:v>
                </c:pt>
                <c:pt idx="14">
                  <c:v>3</c:v>
                </c:pt>
                <c:pt idx="15">
                  <c:v>3</c:v>
                </c:pt>
                <c:pt idx="16">
                  <c:v>1</c:v>
                </c:pt>
                <c:pt idx="17">
                  <c:v>1</c:v>
                </c:pt>
                <c:pt idx="18">
                  <c:v>4</c:v>
                </c:pt>
                <c:pt idx="19">
                  <c:v>4</c:v>
                </c:pt>
                <c:pt idx="20">
                  <c:v>3</c:v>
                </c:pt>
                <c:pt idx="21">
                  <c:v>3</c:v>
                </c:pt>
                <c:pt idx="22">
                  <c:v>3</c:v>
                </c:pt>
                <c:pt idx="23">
                  <c:v>3</c:v>
                </c:pt>
                <c:pt idx="24">
                  <c:v>3</c:v>
                </c:pt>
                <c:pt idx="25">
                  <c:v>2</c:v>
                </c:pt>
                <c:pt idx="26">
                  <c:v>2</c:v>
                </c:pt>
                <c:pt idx="27">
                  <c:v>4</c:v>
                </c:pt>
                <c:pt idx="28">
                  <c:v>4</c:v>
                </c:pt>
                <c:pt idx="29">
                  <c:v>5</c:v>
                </c:pt>
                <c:pt idx="30">
                  <c:v>5</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4</c:v>
                </c:pt>
                <c:pt idx="58">
                  <c:v>4</c:v>
                </c:pt>
                <c:pt idx="59">
                  <c:v>3</c:v>
                </c:pt>
                <c:pt idx="60">
                  <c:v>3</c:v>
                </c:pt>
                <c:pt idx="61">
                  <c:v>4</c:v>
                </c:pt>
                <c:pt idx="62">
                  <c:v>4</c:v>
                </c:pt>
                <c:pt idx="63">
                  <c:v>2</c:v>
                </c:pt>
                <c:pt idx="64">
                  <c:v>2</c:v>
                </c:pt>
                <c:pt idx="65">
                  <c:v>3</c:v>
                </c:pt>
                <c:pt idx="66">
                  <c:v>3</c:v>
                </c:pt>
                <c:pt idx="67">
                  <c:v>3</c:v>
                </c:pt>
                <c:pt idx="68">
                  <c:v>3</c:v>
                </c:pt>
                <c:pt idx="69">
                  <c:v>3</c:v>
                </c:pt>
                <c:pt idx="70">
                  <c:v>3</c:v>
                </c:pt>
                <c:pt idx="71">
                  <c:v>3</c:v>
                </c:pt>
                <c:pt idx="72">
                  <c:v>3</c:v>
                </c:pt>
                <c:pt idx="73">
                  <c:v>4</c:v>
                </c:pt>
                <c:pt idx="74">
                  <c:v>4</c:v>
                </c:pt>
                <c:pt idx="75">
                  <c:v>3</c:v>
                </c:pt>
                <c:pt idx="76">
                  <c:v>3</c:v>
                </c:pt>
                <c:pt idx="77">
                  <c:v>3</c:v>
                </c:pt>
                <c:pt idx="78">
                  <c:v>3</c:v>
                </c:pt>
                <c:pt idx="79">
                  <c:v>3</c:v>
                </c:pt>
                <c:pt idx="80">
                  <c:v>3</c:v>
                </c:pt>
                <c:pt idx="81">
                  <c:v>4</c:v>
                </c:pt>
                <c:pt idx="82">
                  <c:v>4</c:v>
                </c:pt>
                <c:pt idx="83">
                  <c:v>3</c:v>
                </c:pt>
                <c:pt idx="84">
                  <c:v>3</c:v>
                </c:pt>
                <c:pt idx="85">
                  <c:v>3</c:v>
                </c:pt>
                <c:pt idx="86">
                  <c:v>3</c:v>
                </c:pt>
                <c:pt idx="87">
                  <c:v>1</c:v>
                </c:pt>
                <c:pt idx="88">
                  <c:v>1</c:v>
                </c:pt>
                <c:pt idx="89">
                  <c:v>3</c:v>
                </c:pt>
                <c:pt idx="90">
                  <c:v>3</c:v>
                </c:pt>
                <c:pt idx="91">
                  <c:v>5</c:v>
                </c:pt>
                <c:pt idx="92">
                  <c:v>5</c:v>
                </c:pt>
                <c:pt idx="93">
                  <c:v>3</c:v>
                </c:pt>
                <c:pt idx="94">
                  <c:v>3</c:v>
                </c:pt>
                <c:pt idx="95">
                  <c:v>3</c:v>
                </c:pt>
                <c:pt idx="96">
                  <c:v>3</c:v>
                </c:pt>
                <c:pt idx="97">
                  <c:v>3</c:v>
                </c:pt>
                <c:pt idx="98">
                  <c:v>3</c:v>
                </c:pt>
                <c:pt idx="99">
                  <c:v>2</c:v>
                </c:pt>
                <c:pt idx="100">
                  <c:v>2</c:v>
                </c:pt>
                <c:pt idx="101">
                  <c:v>3</c:v>
                </c:pt>
                <c:pt idx="102">
                  <c:v>3</c:v>
                </c:pt>
                <c:pt idx="103">
                  <c:v>3</c:v>
                </c:pt>
                <c:pt idx="104">
                  <c:v>3</c:v>
                </c:pt>
                <c:pt idx="105">
                  <c:v>3</c:v>
                </c:pt>
                <c:pt idx="106">
                  <c:v>3</c:v>
                </c:pt>
                <c:pt idx="107">
                  <c:v>2</c:v>
                </c:pt>
                <c:pt idx="108">
                  <c:v>2</c:v>
                </c:pt>
                <c:pt idx="109">
                  <c:v>3</c:v>
                </c:pt>
                <c:pt idx="110">
                  <c:v>3</c:v>
                </c:pt>
                <c:pt idx="111">
                  <c:v>2</c:v>
                </c:pt>
                <c:pt idx="112">
                  <c:v>2</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4</c:v>
                </c:pt>
                <c:pt idx="138">
                  <c:v>4</c:v>
                </c:pt>
                <c:pt idx="139">
                  <c:v>3</c:v>
                </c:pt>
                <c:pt idx="140">
                  <c:v>3</c:v>
                </c:pt>
                <c:pt idx="141">
                  <c:v>3</c:v>
                </c:pt>
                <c:pt idx="142">
                  <c:v>3</c:v>
                </c:pt>
                <c:pt idx="143">
                  <c:v>3</c:v>
                </c:pt>
                <c:pt idx="144">
                  <c:v>3</c:v>
                </c:pt>
                <c:pt idx="145">
                  <c:v>3</c:v>
                </c:pt>
                <c:pt idx="146">
                  <c:v>3</c:v>
                </c:pt>
                <c:pt idx="147">
                  <c:v>3</c:v>
                </c:pt>
                <c:pt idx="148">
                  <c:v>3</c:v>
                </c:pt>
                <c:pt idx="149">
                  <c:v>2</c:v>
                </c:pt>
                <c:pt idx="150">
                  <c:v>2</c:v>
                </c:pt>
                <c:pt idx="151">
                  <c:v>2</c:v>
                </c:pt>
                <c:pt idx="152">
                  <c:v>2</c:v>
                </c:pt>
                <c:pt idx="153">
                  <c:v>3</c:v>
                </c:pt>
                <c:pt idx="154">
                  <c:v>3</c:v>
                </c:pt>
                <c:pt idx="155">
                  <c:v>3</c:v>
                </c:pt>
                <c:pt idx="156">
                  <c:v>3</c:v>
                </c:pt>
                <c:pt idx="157">
                  <c:v>4</c:v>
                </c:pt>
                <c:pt idx="158">
                  <c:v>4</c:v>
                </c:pt>
                <c:pt idx="159">
                  <c:v>4</c:v>
                </c:pt>
                <c:pt idx="160">
                  <c:v>4</c:v>
                </c:pt>
                <c:pt idx="161">
                  <c:v>3</c:v>
                </c:pt>
                <c:pt idx="162">
                  <c:v>3</c:v>
                </c:pt>
                <c:pt idx="163">
                  <c:v>3</c:v>
                </c:pt>
                <c:pt idx="164">
                  <c:v>3</c:v>
                </c:pt>
                <c:pt idx="165">
                  <c:v>4</c:v>
                </c:pt>
                <c:pt idx="166">
                  <c:v>4</c:v>
                </c:pt>
                <c:pt idx="167">
                  <c:v>1</c:v>
                </c:pt>
                <c:pt idx="168">
                  <c:v>1</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numCache>
            </c:numRef>
          </c:yVal>
          <c:smooth val="0"/>
          <c:extLst>
            <c:ext xmlns:c16="http://schemas.microsoft.com/office/drawing/2014/chart" uri="{C3380CC4-5D6E-409C-BE32-E72D297353CC}">
              <c16:uniqueId val="{00000000-BE0B-43CD-A190-508189251279}"/>
            </c:ext>
          </c:extLst>
        </c:ser>
        <c:dLbls>
          <c:showLegendKey val="0"/>
          <c:showVal val="0"/>
          <c:showCatName val="0"/>
          <c:showSerName val="0"/>
          <c:showPercent val="0"/>
          <c:showBubbleSize val="0"/>
        </c:dLbls>
        <c:axId val="985888671"/>
        <c:axId val="985871391"/>
      </c:scatterChart>
      <c:valAx>
        <c:axId val="98588867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871391"/>
        <c:crosses val="autoZero"/>
        <c:crossBetween val="midCat"/>
      </c:valAx>
      <c:valAx>
        <c:axId val="985871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8886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Company</a:t>
            </a:r>
            <a:r>
              <a:rPr lang="en-US" baseline="0"/>
              <a:t> Growth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'Trend Calculation'!$H$3</c:f>
              <c:strCache>
                <c:ptCount val="1"/>
                <c:pt idx="0">
                  <c:v>Running 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'Trend Calculation'!$F$4:$F$39</c:f>
              <c:numCache>
                <c:formatCode>mmm\-yy</c:formatCode>
                <c:ptCount val="36"/>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pt idx="12">
                  <c:v>44317</c:v>
                </c:pt>
                <c:pt idx="13">
                  <c:v>44348</c:v>
                </c:pt>
                <c:pt idx="14">
                  <c:v>44378</c:v>
                </c:pt>
                <c:pt idx="15">
                  <c:v>44409</c:v>
                </c:pt>
                <c:pt idx="16">
                  <c:v>44440</c:v>
                </c:pt>
                <c:pt idx="17">
                  <c:v>44470</c:v>
                </c:pt>
                <c:pt idx="18">
                  <c:v>44501</c:v>
                </c:pt>
                <c:pt idx="19">
                  <c:v>44531</c:v>
                </c:pt>
                <c:pt idx="20">
                  <c:v>44562</c:v>
                </c:pt>
                <c:pt idx="21">
                  <c:v>44593</c:v>
                </c:pt>
                <c:pt idx="22">
                  <c:v>44621</c:v>
                </c:pt>
                <c:pt idx="23">
                  <c:v>44652</c:v>
                </c:pt>
                <c:pt idx="24">
                  <c:v>44682</c:v>
                </c:pt>
                <c:pt idx="25">
                  <c:v>44713</c:v>
                </c:pt>
                <c:pt idx="26">
                  <c:v>44743</c:v>
                </c:pt>
                <c:pt idx="27">
                  <c:v>44774</c:v>
                </c:pt>
                <c:pt idx="28">
                  <c:v>44805</c:v>
                </c:pt>
                <c:pt idx="29">
                  <c:v>44835</c:v>
                </c:pt>
                <c:pt idx="30">
                  <c:v>44866</c:v>
                </c:pt>
                <c:pt idx="31">
                  <c:v>44896</c:v>
                </c:pt>
                <c:pt idx="32">
                  <c:v>44927</c:v>
                </c:pt>
                <c:pt idx="33">
                  <c:v>44958</c:v>
                </c:pt>
                <c:pt idx="34">
                  <c:v>44986</c:v>
                </c:pt>
                <c:pt idx="35">
                  <c:v>45017</c:v>
                </c:pt>
              </c:numCache>
            </c:numRef>
          </c:cat>
          <c:val>
            <c:numRef>
              <c:f>'Trend Calculation'!$H$4:$H$39</c:f>
              <c:numCache>
                <c:formatCode>General</c:formatCode>
                <c:ptCount val="36"/>
                <c:pt idx="0">
                  <c:v>3</c:v>
                </c:pt>
                <c:pt idx="1">
                  <c:v>4</c:v>
                </c:pt>
                <c:pt idx="2">
                  <c:v>9</c:v>
                </c:pt>
                <c:pt idx="3">
                  <c:v>12</c:v>
                </c:pt>
                <c:pt idx="4">
                  <c:v>18</c:v>
                </c:pt>
                <c:pt idx="5">
                  <c:v>24</c:v>
                </c:pt>
                <c:pt idx="6">
                  <c:v>30</c:v>
                </c:pt>
                <c:pt idx="7">
                  <c:v>37</c:v>
                </c:pt>
                <c:pt idx="8">
                  <c:v>43</c:v>
                </c:pt>
                <c:pt idx="9">
                  <c:v>47</c:v>
                </c:pt>
                <c:pt idx="10">
                  <c:v>56</c:v>
                </c:pt>
                <c:pt idx="11">
                  <c:v>61</c:v>
                </c:pt>
                <c:pt idx="12">
                  <c:v>71</c:v>
                </c:pt>
                <c:pt idx="13">
                  <c:v>77</c:v>
                </c:pt>
                <c:pt idx="14">
                  <c:v>90</c:v>
                </c:pt>
                <c:pt idx="15">
                  <c:v>94</c:v>
                </c:pt>
                <c:pt idx="16">
                  <c:v>105</c:v>
                </c:pt>
                <c:pt idx="17">
                  <c:v>108</c:v>
                </c:pt>
                <c:pt idx="18">
                  <c:v>112</c:v>
                </c:pt>
                <c:pt idx="19">
                  <c:v>119</c:v>
                </c:pt>
                <c:pt idx="20">
                  <c:v>122</c:v>
                </c:pt>
                <c:pt idx="21">
                  <c:v>132</c:v>
                </c:pt>
                <c:pt idx="22">
                  <c:v>141</c:v>
                </c:pt>
                <c:pt idx="23">
                  <c:v>150</c:v>
                </c:pt>
                <c:pt idx="24">
                  <c:v>159</c:v>
                </c:pt>
                <c:pt idx="25">
                  <c:v>166</c:v>
                </c:pt>
                <c:pt idx="26">
                  <c:v>171</c:v>
                </c:pt>
                <c:pt idx="27">
                  <c:v>176</c:v>
                </c:pt>
                <c:pt idx="28">
                  <c:v>178</c:v>
                </c:pt>
                <c:pt idx="29">
                  <c:v>181</c:v>
                </c:pt>
                <c:pt idx="30">
                  <c:v>181</c:v>
                </c:pt>
                <c:pt idx="31">
                  <c:v>181</c:v>
                </c:pt>
                <c:pt idx="32">
                  <c:v>181</c:v>
                </c:pt>
                <c:pt idx="33">
                  <c:v>182</c:v>
                </c:pt>
                <c:pt idx="34">
                  <c:v>182</c:v>
                </c:pt>
                <c:pt idx="35">
                  <c:v>183</c:v>
                </c:pt>
              </c:numCache>
            </c:numRef>
          </c:val>
          <c:smooth val="0"/>
          <c:extLst>
            <c:ext xmlns:c16="http://schemas.microsoft.com/office/drawing/2014/chart" uri="{C3380CC4-5D6E-409C-BE32-E72D297353CC}">
              <c16:uniqueId val="{00000000-E265-4CD6-8AB5-91C68F541A9F}"/>
            </c:ext>
          </c:extLst>
        </c:ser>
        <c:dLbls>
          <c:showLegendKey val="0"/>
          <c:showVal val="0"/>
          <c:showCatName val="0"/>
          <c:showSerName val="0"/>
          <c:showPercent val="0"/>
          <c:showBubbleSize val="0"/>
        </c:dLbls>
        <c:marker val="1"/>
        <c:smooth val="0"/>
        <c:axId val="2110964271"/>
        <c:axId val="2110964751"/>
      </c:lineChart>
      <c:dateAx>
        <c:axId val="2110964271"/>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964751"/>
        <c:crosses val="autoZero"/>
        <c:auto val="1"/>
        <c:lblOffset val="100"/>
        <c:baseTimeUnit val="months"/>
      </c:dateAx>
      <c:valAx>
        <c:axId val="2110964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964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 Chocolates Data.xlsx]Employee Trend!PivotTable4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'Employee Trend'!$D$4</c:f>
              <c:strCache>
                <c:ptCount val="1"/>
                <c:pt idx="0">
                  <c:v>Total</c:v>
                </c:pt>
              </c:strCache>
            </c:strRef>
          </c:tx>
          <c:spPr>
            <a:ln w="28575" cap="rnd">
              <a:solidFill>
                <a:schemeClr val="accent1"/>
              </a:solidFill>
              <a:round/>
            </a:ln>
            <a:effectLst/>
          </c:spPr>
          <c:marker>
            <c:symbol val="none"/>
          </c:marker>
          <c:cat>
            <c:multiLvlStrRef>
              <c:f>'Employee Trend'!$C$5:$C$17</c:f>
              <c:multiLvlStrCache>
                <c:ptCount val="11"/>
                <c:lvl>
                  <c:pt idx="0">
                    <c:v>May</c:v>
                  </c:pt>
                  <c:pt idx="1">
                    <c:v>Jun</c:v>
                  </c:pt>
                  <c:pt idx="2">
                    <c:v>Jul</c:v>
                  </c:pt>
                  <c:pt idx="3">
                    <c:v>Aug</c:v>
                  </c:pt>
                  <c:pt idx="4">
                    <c:v>Sep</c:v>
                  </c:pt>
                  <c:pt idx="5">
                    <c:v>Oct</c:v>
                  </c:pt>
                  <c:pt idx="6">
                    <c:v>Nov</c:v>
                  </c:pt>
                  <c:pt idx="7">
                    <c:v>Dec</c:v>
                  </c:pt>
                </c:lvl>
                <c:lvl>
                  <c:pt idx="0">
                    <c:v>2020</c:v>
                  </c:pt>
                  <c:pt idx="8">
                    <c:v>2021</c:v>
                  </c:pt>
                  <c:pt idx="9">
                    <c:v>2022</c:v>
                  </c:pt>
                  <c:pt idx="10">
                    <c:v>2023</c:v>
                  </c:pt>
                </c:lvl>
              </c:multiLvlStrCache>
            </c:multiLvlStrRef>
          </c:cat>
          <c:val>
            <c:numRef>
              <c:f>'Employee Trend'!$D$5:$D$17</c:f>
              <c:numCache>
                <c:formatCode>General</c:formatCode>
                <c:ptCount val="11"/>
                <c:pt idx="0">
                  <c:v>3</c:v>
                </c:pt>
                <c:pt idx="1">
                  <c:v>4</c:v>
                </c:pt>
                <c:pt idx="2">
                  <c:v>9</c:v>
                </c:pt>
                <c:pt idx="3">
                  <c:v>12</c:v>
                </c:pt>
                <c:pt idx="4">
                  <c:v>18</c:v>
                </c:pt>
                <c:pt idx="5">
                  <c:v>24</c:v>
                </c:pt>
                <c:pt idx="6">
                  <c:v>30</c:v>
                </c:pt>
                <c:pt idx="7">
                  <c:v>37</c:v>
                </c:pt>
                <c:pt idx="8">
                  <c:v>#N/A</c:v>
                </c:pt>
                <c:pt idx="9">
                  <c:v>#N/A</c:v>
                </c:pt>
                <c:pt idx="10">
                  <c:v>#N/A</c:v>
                </c:pt>
              </c:numCache>
            </c:numRef>
          </c:val>
          <c:smooth val="0"/>
          <c:extLst>
            <c:ext xmlns:c16="http://schemas.microsoft.com/office/drawing/2014/chart" uri="{C3380CC4-5D6E-409C-BE32-E72D297353CC}">
              <c16:uniqueId val="{00000000-3FA0-40C6-A50E-993C8AAE9E76}"/>
            </c:ext>
          </c:extLst>
        </c:ser>
        <c:dLbls>
          <c:showLegendKey val="0"/>
          <c:showVal val="0"/>
          <c:showCatName val="0"/>
          <c:showSerName val="0"/>
          <c:showPercent val="0"/>
          <c:showBubbleSize val="0"/>
        </c:dLbls>
        <c:smooth val="0"/>
        <c:axId val="1140304319"/>
        <c:axId val="1140303359"/>
      </c:lineChart>
      <c:catAx>
        <c:axId val="1140304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303359"/>
        <c:crosses val="autoZero"/>
        <c:auto val="1"/>
        <c:lblAlgn val="ctr"/>
        <c:lblOffset val="100"/>
        <c:noMultiLvlLbl val="0"/>
      </c:catAx>
      <c:valAx>
        <c:axId val="1140303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304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 Chocolates Data.xlsx]INDIA vs NZ!PivotTable5</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87292213473316"/>
          <c:y val="0.13004629629629633"/>
          <c:w val="0.6696640419947506"/>
          <c:h val="0.72088764946048411"/>
        </c:manualLayout>
      </c:layout>
      <c:barChart>
        <c:barDir val="bar"/>
        <c:grouping val="clustered"/>
        <c:varyColors val="0"/>
        <c:ser>
          <c:idx val="0"/>
          <c:order val="0"/>
          <c:tx>
            <c:strRef>
              <c:f>'INDIA vs NZ'!$D$4</c:f>
              <c:strCache>
                <c:ptCount val="1"/>
                <c:pt idx="0">
                  <c:v>Total</c:v>
                </c:pt>
              </c:strCache>
            </c:strRef>
          </c:tx>
          <c:spPr>
            <a:solidFill>
              <a:schemeClr val="accent1"/>
            </a:solidFill>
            <a:ln>
              <a:noFill/>
            </a:ln>
            <a:effectLst/>
          </c:spPr>
          <c:invertIfNegative val="0"/>
          <c:cat>
            <c:strRef>
              <c:f>'INDIA vs NZ'!$C$5:$C$10</c:f>
              <c:strCache>
                <c:ptCount val="5"/>
                <c:pt idx="0">
                  <c:v>Website</c:v>
                </c:pt>
                <c:pt idx="1">
                  <c:v>Procurement</c:v>
                </c:pt>
                <c:pt idx="2">
                  <c:v>Finance</c:v>
                </c:pt>
                <c:pt idx="3">
                  <c:v>Sales</c:v>
                </c:pt>
                <c:pt idx="4">
                  <c:v>HR</c:v>
                </c:pt>
              </c:strCache>
            </c:strRef>
          </c:cat>
          <c:val>
            <c:numRef>
              <c:f>'INDIA vs NZ'!$D$5:$D$10</c:f>
              <c:numCache>
                <c:formatCode>General</c:formatCode>
                <c:ptCount val="5"/>
                <c:pt idx="0">
                  <c:v>27</c:v>
                </c:pt>
                <c:pt idx="1">
                  <c:v>27</c:v>
                </c:pt>
                <c:pt idx="2">
                  <c:v>19</c:v>
                </c:pt>
                <c:pt idx="3">
                  <c:v>14</c:v>
                </c:pt>
                <c:pt idx="4">
                  <c:v>4</c:v>
                </c:pt>
              </c:numCache>
            </c:numRef>
          </c:val>
          <c:extLst>
            <c:ext xmlns:c16="http://schemas.microsoft.com/office/drawing/2014/chart" uri="{C3380CC4-5D6E-409C-BE32-E72D297353CC}">
              <c16:uniqueId val="{00000000-FF20-4983-9D03-2CBFD93AF5B2}"/>
            </c:ext>
          </c:extLst>
        </c:ser>
        <c:dLbls>
          <c:showLegendKey val="0"/>
          <c:showVal val="0"/>
          <c:showCatName val="0"/>
          <c:showSerName val="0"/>
          <c:showPercent val="0"/>
          <c:showBubbleSize val="0"/>
        </c:dLbls>
        <c:gapWidth val="50"/>
        <c:axId val="1097828959"/>
        <c:axId val="1097829439"/>
      </c:barChart>
      <c:catAx>
        <c:axId val="109782895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829439"/>
        <c:crosses val="autoZero"/>
        <c:auto val="1"/>
        <c:lblAlgn val="ctr"/>
        <c:lblOffset val="100"/>
        <c:noMultiLvlLbl val="0"/>
      </c:catAx>
      <c:valAx>
        <c:axId val="1097829439"/>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828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 Chocolates Data.xlsx]INDIA vs NZ!PivotTable6</c:name>
    <c:fmtId val="10"/>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594257216084854"/>
          <c:y val="0.14331559637133881"/>
          <c:w val="0.69390145781383483"/>
          <c:h val="0.74801150313512432"/>
        </c:manualLayout>
      </c:layout>
      <c:barChart>
        <c:barDir val="bar"/>
        <c:grouping val="clustered"/>
        <c:varyColors val="0"/>
        <c:ser>
          <c:idx val="0"/>
          <c:order val="0"/>
          <c:tx>
            <c:strRef>
              <c:f>'INDIA vs NZ'!$I$4</c:f>
              <c:strCache>
                <c:ptCount val="1"/>
                <c:pt idx="0">
                  <c:v>Total</c:v>
                </c:pt>
              </c:strCache>
            </c:strRef>
          </c:tx>
          <c:spPr>
            <a:solidFill>
              <a:schemeClr val="accent6"/>
            </a:solidFill>
            <a:ln>
              <a:noFill/>
            </a:ln>
            <a:effectLst/>
          </c:spPr>
          <c:invertIfNegative val="0"/>
          <c:cat>
            <c:strRef>
              <c:f>'INDIA vs NZ'!$H$5:$H$10</c:f>
              <c:strCache>
                <c:ptCount val="5"/>
                <c:pt idx="0">
                  <c:v>Procurement</c:v>
                </c:pt>
                <c:pt idx="1">
                  <c:v>Website</c:v>
                </c:pt>
                <c:pt idx="2">
                  <c:v>Finance</c:v>
                </c:pt>
                <c:pt idx="3">
                  <c:v>Sales</c:v>
                </c:pt>
                <c:pt idx="4">
                  <c:v>HR</c:v>
                </c:pt>
              </c:strCache>
            </c:strRef>
          </c:cat>
          <c:val>
            <c:numRef>
              <c:f>'INDIA vs NZ'!$I$5:$I$10</c:f>
              <c:numCache>
                <c:formatCode>General</c:formatCode>
                <c:ptCount val="5"/>
                <c:pt idx="0">
                  <c:v>28</c:v>
                </c:pt>
                <c:pt idx="1">
                  <c:v>27</c:v>
                </c:pt>
                <c:pt idx="2">
                  <c:v>19</c:v>
                </c:pt>
                <c:pt idx="3">
                  <c:v>14</c:v>
                </c:pt>
                <c:pt idx="4">
                  <c:v>4</c:v>
                </c:pt>
              </c:numCache>
            </c:numRef>
          </c:val>
          <c:extLst>
            <c:ext xmlns:c16="http://schemas.microsoft.com/office/drawing/2014/chart" uri="{C3380CC4-5D6E-409C-BE32-E72D297353CC}">
              <c16:uniqueId val="{00000000-4AA1-48E8-8310-8645CC2A95D9}"/>
            </c:ext>
          </c:extLst>
        </c:ser>
        <c:dLbls>
          <c:showLegendKey val="0"/>
          <c:showVal val="0"/>
          <c:showCatName val="0"/>
          <c:showSerName val="0"/>
          <c:showPercent val="0"/>
          <c:showBubbleSize val="0"/>
        </c:dLbls>
        <c:gapWidth val="50"/>
        <c:axId val="2085257903"/>
        <c:axId val="2085255503"/>
      </c:barChart>
      <c:catAx>
        <c:axId val="208525790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255503"/>
        <c:crosses val="autoZero"/>
        <c:auto val="1"/>
        <c:lblAlgn val="ctr"/>
        <c:lblOffset val="100"/>
        <c:noMultiLvlLbl val="0"/>
      </c:catAx>
      <c:valAx>
        <c:axId val="2085255503"/>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257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Salary Spread - by 10k</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Salary Spread - by 10k</a:t>
          </a:r>
        </a:p>
      </cx:txPr>
    </cx:title>
    <cx:plotArea>
      <cx:plotAreaRegion>
        <cx:series layoutId="clusteredColumn" uniqueId="{42A24265-1747-4421-AFCB-7F77E1E0257D}">
          <cx:tx>
            <cx:txData>
              <cx:f>_xlchart.v1.2</cx:f>
              <cx:v>Salary</cx:v>
            </cx:txData>
          </cx:tx>
          <cx:dataId val="0"/>
          <cx:layoutPr>
            <cx:binning intervalClosed="r" underflow="40000">
              <cx:binSize val="10000"/>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Salary Spread - Box Plot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Salary Spread - Box Plot</a:t>
          </a:r>
        </a:p>
      </cx:txPr>
    </cx:title>
    <cx:plotArea>
      <cx:plotAreaRegion>
        <cx:series layoutId="boxWhisker" uniqueId="{DD94E6E1-5357-43E7-B684-CA3026DFF233}">
          <cx:tx>
            <cx:txData>
              <cx:f>_xlchart.v1.0</cx:f>
              <cx:v>Salary</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4</xdr:col>
      <xdr:colOff>666750</xdr:colOff>
      <xdr:row>2</xdr:row>
      <xdr:rowOff>142876</xdr:rowOff>
    </xdr:from>
    <xdr:to>
      <xdr:col>6</xdr:col>
      <xdr:colOff>476250</xdr:colOff>
      <xdr:row>8</xdr:row>
      <xdr:rowOff>180976</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4C5D313A-6308-F6F4-9EA5-16732633564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4248150" y="523876"/>
              <a:ext cx="140970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390524</xdr:colOff>
      <xdr:row>1</xdr:row>
      <xdr:rowOff>76200</xdr:rowOff>
    </xdr:from>
    <xdr:to>
      <xdr:col>8</xdr:col>
      <xdr:colOff>457199</xdr:colOff>
      <xdr:row>20</xdr:row>
      <xdr:rowOff>180976</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7FDBBBE6-F954-4D46-8317-776618DEE1C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90524" y="266700"/>
              <a:ext cx="4943475" cy="372427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180975</xdr:colOff>
      <xdr:row>1</xdr:row>
      <xdr:rowOff>104775</xdr:rowOff>
    </xdr:from>
    <xdr:to>
      <xdr:col>17</xdr:col>
      <xdr:colOff>304800</xdr:colOff>
      <xdr:row>20</xdr:row>
      <xdr:rowOff>180975</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FDAAC224-EBD0-4B0F-8C5A-9C5BA32223A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667375" y="295275"/>
              <a:ext cx="5000625" cy="36957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9525</xdr:colOff>
      <xdr:row>1</xdr:row>
      <xdr:rowOff>47625</xdr:rowOff>
    </xdr:from>
    <xdr:to>
      <xdr:col>16</xdr:col>
      <xdr:colOff>476250</xdr:colOff>
      <xdr:row>19</xdr:row>
      <xdr:rowOff>142875</xdr:rowOff>
    </xdr:to>
    <xdr:graphicFrame macro="">
      <xdr:nvGraphicFramePr>
        <xdr:cNvPr id="5" name="Chart 4">
          <a:extLst>
            <a:ext uri="{FF2B5EF4-FFF2-40B4-BE49-F238E27FC236}">
              <a16:creationId xmlns:a16="http://schemas.microsoft.com/office/drawing/2014/main" id="{07266BCF-3297-44FB-B40F-539025E55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276225</xdr:colOff>
      <xdr:row>2</xdr:row>
      <xdr:rowOff>42861</xdr:rowOff>
    </xdr:from>
    <xdr:to>
      <xdr:col>17</xdr:col>
      <xdr:colOff>66675</xdr:colOff>
      <xdr:row>20</xdr:row>
      <xdr:rowOff>104775</xdr:rowOff>
    </xdr:to>
    <xdr:graphicFrame macro="">
      <xdr:nvGraphicFramePr>
        <xdr:cNvPr id="2" name="Chart 1">
          <a:extLst>
            <a:ext uri="{FF2B5EF4-FFF2-40B4-BE49-F238E27FC236}">
              <a16:creationId xmlns:a16="http://schemas.microsoft.com/office/drawing/2014/main" id="{27ADB240-0250-EF85-C095-C708D8FF0D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209550</xdr:colOff>
      <xdr:row>1</xdr:row>
      <xdr:rowOff>166687</xdr:rowOff>
    </xdr:from>
    <xdr:to>
      <xdr:col>16</xdr:col>
      <xdr:colOff>514350</xdr:colOff>
      <xdr:row>19</xdr:row>
      <xdr:rowOff>133350</xdr:rowOff>
    </xdr:to>
    <xdr:graphicFrame macro="">
      <xdr:nvGraphicFramePr>
        <xdr:cNvPr id="3" name="Chart 2">
          <a:extLst>
            <a:ext uri="{FF2B5EF4-FFF2-40B4-BE49-F238E27FC236}">
              <a16:creationId xmlns:a16="http://schemas.microsoft.com/office/drawing/2014/main" id="{7FC6D8DB-6F42-309F-FD03-DEB4CBA346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495300</xdr:colOff>
      <xdr:row>8</xdr:row>
      <xdr:rowOff>180976</xdr:rowOff>
    </xdr:from>
    <xdr:to>
      <xdr:col>7</xdr:col>
      <xdr:colOff>0</xdr:colOff>
      <xdr:row>25</xdr:row>
      <xdr:rowOff>0</xdr:rowOff>
    </xdr:to>
    <xdr:graphicFrame macro="">
      <xdr:nvGraphicFramePr>
        <xdr:cNvPr id="8" name="Chart 7">
          <a:extLst>
            <a:ext uri="{FF2B5EF4-FFF2-40B4-BE49-F238E27FC236}">
              <a16:creationId xmlns:a16="http://schemas.microsoft.com/office/drawing/2014/main" id="{59EC428B-B21A-4060-93DE-FE63F03EFF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xdr:colOff>
      <xdr:row>8</xdr:row>
      <xdr:rowOff>190499</xdr:rowOff>
    </xdr:from>
    <xdr:to>
      <xdr:col>14</xdr:col>
      <xdr:colOff>9525</xdr:colOff>
      <xdr:row>24</xdr:row>
      <xdr:rowOff>180975</xdr:rowOff>
    </xdr:to>
    <xdr:graphicFrame macro="">
      <xdr:nvGraphicFramePr>
        <xdr:cNvPr id="10" name="Chart 9">
          <a:extLst>
            <a:ext uri="{FF2B5EF4-FFF2-40B4-BE49-F238E27FC236}">
              <a16:creationId xmlns:a16="http://schemas.microsoft.com/office/drawing/2014/main" id="{780154AE-7FFB-46AA-B3C4-002B7585BC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581025</xdr:colOff>
      <xdr:row>1</xdr:row>
      <xdr:rowOff>133350</xdr:rowOff>
    </xdr:from>
    <xdr:to>
      <xdr:col>8</xdr:col>
      <xdr:colOff>38100</xdr:colOff>
      <xdr:row>24</xdr:row>
      <xdr:rowOff>161925</xdr:rowOff>
    </xdr:to>
    <xdr:cxnSp macro="">
      <xdr:nvCxnSpPr>
        <xdr:cNvPr id="12" name="Straight Connector 11">
          <a:extLst>
            <a:ext uri="{FF2B5EF4-FFF2-40B4-BE49-F238E27FC236}">
              <a16:creationId xmlns:a16="http://schemas.microsoft.com/office/drawing/2014/main" id="{D0361CCA-7BCA-4A1A-0C67-88BE8C2EE8F5}"/>
            </a:ext>
          </a:extLst>
        </xdr:cNvPr>
        <xdr:cNvCxnSpPr/>
      </xdr:nvCxnSpPr>
      <xdr:spPr>
        <a:xfrm>
          <a:off x="5048250" y="323850"/>
          <a:ext cx="66675" cy="5362575"/>
        </a:xfrm>
        <a:prstGeom prst="line">
          <a:avLst/>
        </a:prstGeom>
        <a:ln>
          <a:solidFill>
            <a:schemeClr val="bg1"/>
          </a:solidFill>
          <a:prstDash val="sysDot"/>
        </a:ln>
      </xdr:spPr>
      <xdr:style>
        <a:lnRef idx="1">
          <a:schemeClr val="dk1"/>
        </a:lnRef>
        <a:fillRef idx="0">
          <a:schemeClr val="dk1"/>
        </a:fillRef>
        <a:effectRef idx="0">
          <a:schemeClr val="dk1"/>
        </a:effectRef>
        <a:fontRef idx="minor">
          <a:schemeClr val="tx1"/>
        </a:fontRef>
      </xdr:style>
    </xdr:cxn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27.927284143516" backgroundQuery="1" createdVersion="8" refreshedVersion="8" minRefreshableVersion="3" recordCount="0" supportSubquery="1" supportAdvancedDrill="1" xr:uid="{348BF24D-99A5-4353-BA45-C6CA57CEE15E}">
  <cacheSource type="external" connectionId="4"/>
  <cacheFields count="3">
    <cacheField name="[All_Staff].[Rating].[Rating]" caption="Rating" numFmtId="0" hierarchy="6" level="1">
      <sharedItems count="5">
        <s v="Above average"/>
        <s v="Average"/>
        <s v="Exceptional"/>
        <s v="Poor"/>
        <s v="Very poor"/>
      </sharedItems>
    </cacheField>
    <cacheField name="[Measures].[Count of Name]" caption="Count of Name" numFmtId="0" hierarchy="18" level="32767"/>
    <cacheField name="[Measures].[Average of Salary]" caption="Average of Salary" numFmtId="0" hierarchy="20" level="32767"/>
  </cacheFields>
  <cacheHierarchies count="23">
    <cacheHierarchy uniqueName="[All_Staff].[Name]" caption="Name" attribute="1" defaultMemberUniqueName="[All_Staff].[Name].[All]" allUniqueName="[All_Staff].[Name].[All]" dimensionUniqueName="[All_Staff]" displayFolder="" count="0" memberValueDatatype="130" unbalanced="0"/>
    <cacheHierarchy uniqueName="[All_Staff].[Gender]" caption="Gender" attribute="1" defaultMemberUniqueName="[All_Staff].[Gender].[All]" allUniqueName="[All_Staff].[Gender].[All]" dimensionUniqueName="[All_Staff]" displayFolder="" count="0" memberValueDatatype="130" unbalanced="0"/>
    <cacheHierarchy uniqueName="[All_Staff].[Department]" caption="Department" attribute="1" defaultMemberUniqueName="[All_Staff].[Department].[All]" allUniqueName="[All_Staff].[Department].[All]" dimensionUniqueName="[All_Staff]" displayFolder="" count="0" memberValueDatatype="130" unbalanced="0"/>
    <cacheHierarchy uniqueName="[All_Staff].[Age]" caption="Age" attribute="1" defaultMemberUniqueName="[All_Staff].[Age].[All]" allUniqueName="[All_Staff].[Age].[All]" dimensionUniqueName="[All_Staff]" displayFolder="" count="0" memberValueDatatype="20" unbalanced="0"/>
    <cacheHierarchy uniqueName="[All_Staff].[Date Joined]" caption="Date Joined" attribute="1" time="1" defaultMemberUniqueName="[All_Staff].[Date Joined].[All]" allUniqueName="[All_Staff].[Date Joined].[All]" dimensionUniqueName="[All_Staff]" displayFolder="" count="0" memberValueDatatype="7" unbalanced="0"/>
    <cacheHierarchy uniqueName="[All_Staff].[Salary]" caption="Salary" attribute="1" defaultMemberUniqueName="[All_Staff].[Salary].[All]" allUniqueName="[All_Staff].[Salary].[All]" dimensionUniqueName="[All_Staff]" displayFolder="" count="0" memberValueDatatype="20" unbalanced="0"/>
    <cacheHierarchy uniqueName="[All_Staff].[Rating]" caption="Rating" attribute="1" defaultMemberUniqueName="[All_Staff].[Rating].[All]" allUniqueName="[All_Staff].[Rating].[All]" dimensionUniqueName="[All_Staff]" displayFolder="" count="2" memberValueDatatype="130" unbalanced="0">
      <fieldsUsage count="2">
        <fieldUsage x="-1"/>
        <fieldUsage x="0"/>
      </fieldsUsage>
    </cacheHierarchy>
    <cacheHierarchy uniqueName="[All_Staff].[Country]" caption="Country" attribute="1" defaultMemberUniqueName="[All_Staff].[Country].[All]" allUniqueName="[All_Staff].[Country].[All]" dimensionUniqueName="[All_Staff]" displayFolder="" count="0" memberValueDatatype="130" unbalanced="0"/>
    <cacheHierarchy uniqueName="[All_Staff].[Tenure]" caption="Tenure" attribute="1" defaultMemberUniqueName="[All_Staff].[Tenure].[All]" allUniqueName="[All_Staff].[Tenure].[All]" dimensionUniqueName="[All_Staff]" displayFolder="" count="0" memberValueDatatype="5" unbalanced="0"/>
    <cacheHierarchy uniqueName="[All_Staff].[Date Joined (Year)]" caption="Date Joined (Year)" attribute="1" defaultMemberUniqueName="[All_Staff].[Date Joined (Year)].[All]" allUniqueName="[All_Staff].[Date Joined (Year)].[All]" dimensionUniqueName="[All_Staff]" displayFolder="" count="0" memberValueDatatype="130" unbalanced="0"/>
    <cacheHierarchy uniqueName="[All_Staff].[Date Joined (Quarter)]" caption="Date Joined (Quarter)" attribute="1" defaultMemberUniqueName="[All_Staff].[Date Joined (Quarter)].[All]" allUniqueName="[All_Staff].[Date Joined (Quarter)].[All]" dimensionUniqueName="[All_Staff]" displayFolder="" count="0" memberValueDatatype="130" unbalanced="0"/>
    <cacheHierarchy uniqueName="[All_Staff].[Date Joined (Month)]" caption="Date Joined (Month)" attribute="1" defaultMemberUniqueName="[All_Staff].[Date Joined (Month)].[All]" allUniqueName="[All_Staff].[Date Joined (Month)].[All]" dimensionUniqueName="[All_Staff]" displayFolder="" count="0" memberValueDatatype="130" unbalanced="0"/>
    <cacheHierarchy uniqueName="[All_Staff].[Date Joined (Month Index)]" caption="Date Joined (Month Index)" attribute="1" defaultMemberUniqueName="[All_Staff].[Date Joined (Month Index)].[All]" allUniqueName="[All_Staff].[Date Joined (Month Index)].[All]" dimensionUniqueName="[All_Staff]" displayFolder="" count="0" memberValueDatatype="20" unbalanced="0" hidden="1"/>
    <cacheHierarchy uniqueName="[Measures].[__XL_Count All_Staff]" caption="__XL_Count All_Staff" measure="1" displayFolder="" measureGroup="All_Staff" count="0" hidden="1"/>
    <cacheHierarchy uniqueName="[Measures].[__No measures defined]" caption="__No measures defined" measure="1" displayFolder="" count="0" hidden="1"/>
    <cacheHierarchy uniqueName="[Measures].[Sum of Age]" caption="Sum of Age" measure="1" displayFolder="" measureGroup="All_Staff" count="0" hidden="1">
      <extLst>
        <ext xmlns:x15="http://schemas.microsoft.com/office/spreadsheetml/2010/11/main" uri="{B97F6D7D-B522-45F9-BDA1-12C45D357490}">
          <x15:cacheHierarchy aggregatedColumn="3"/>
        </ext>
      </extLst>
    </cacheHierarchy>
    <cacheHierarchy uniqueName="[Measures].[Count of Age]" caption="Count of Age" measure="1" displayFolder="" measureGroup="All_Staff"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All_Staff"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All_Staff"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Salary]" caption="Sum of Salary" measure="1" displayFolder="" measureGroup="All_Staff" count="0" hidden="1">
      <extLst>
        <ext xmlns:x15="http://schemas.microsoft.com/office/spreadsheetml/2010/11/main" uri="{B97F6D7D-B522-45F9-BDA1-12C45D357490}">
          <x15:cacheHierarchy aggregatedColumn="5"/>
        </ext>
      </extLst>
    </cacheHierarchy>
    <cacheHierarchy uniqueName="[Measures].[Average of Salary]" caption="Average of Salary" measure="1" displayFolder="" measureGroup="All_Staff"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Tenure]" caption="Sum of Tenure" measure="1" displayFolder="" measureGroup="All_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All_Staff" count="0" hidden="1">
      <extLst>
        <ext xmlns:x15="http://schemas.microsoft.com/office/spreadsheetml/2010/11/main" uri="{B97F6D7D-B522-45F9-BDA1-12C45D357490}">
          <x15:cacheHierarchy aggregatedColumn="8"/>
        </ext>
      </extLst>
    </cacheHierarchy>
  </cacheHierarchies>
  <kpis count="0"/>
  <dimensions count="2">
    <dimension name="All_Staff" uniqueName="[All_Staff]" caption="All_Staff"/>
    <dimension measure="1" name="Measures" uniqueName="[Measures]" caption="Measures"/>
  </dimensions>
  <measureGroups count="1">
    <measureGroup name="All_Staff" caption="All_Staff"/>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28.033480902777" backgroundQuery="1" createdVersion="8" refreshedVersion="8" minRefreshableVersion="3" recordCount="0" supportSubquery="1" supportAdvancedDrill="1" xr:uid="{85BC3774-06EC-4C38-8945-60F916DD9EFB}">
  <cacheSource type="external" connectionId="4"/>
  <cacheFields count="3">
    <cacheField name="[All_Staff].[Date Joined (Month)].[Date Joined (Month)]" caption="Date Joined (Month)" numFmtId="0" hierarchy="11" level="1">
      <sharedItems count="8">
        <s v="May"/>
        <s v="Jun"/>
        <s v="Jul"/>
        <s v="Aug"/>
        <s v="Sep"/>
        <s v="Oct"/>
        <s v="Nov"/>
        <s v="Dec"/>
      </sharedItems>
    </cacheField>
    <cacheField name="[All_Staff].[Date Joined (Year)].[Date Joined (Year)]" caption="Date Joined (Year)" numFmtId="0" hierarchy="9" level="1">
      <sharedItems count="4">
        <s v="2020"/>
        <s v="2021"/>
        <s v="2022"/>
        <s v="2023"/>
      </sharedItems>
    </cacheField>
    <cacheField name="[Measures].[Count of Name]" caption="Count of Name" numFmtId="0" hierarchy="18" level="32767"/>
  </cacheFields>
  <cacheHierarchies count="23">
    <cacheHierarchy uniqueName="[All_Staff].[Name]" caption="Name" attribute="1" defaultMemberUniqueName="[All_Staff].[Name].[All]" allUniqueName="[All_Staff].[Name].[All]" dimensionUniqueName="[All_Staff]" displayFolder="" count="0" memberValueDatatype="130" unbalanced="0"/>
    <cacheHierarchy uniqueName="[All_Staff].[Gender]" caption="Gender" attribute="1" defaultMemberUniqueName="[All_Staff].[Gender].[All]" allUniqueName="[All_Staff].[Gender].[All]" dimensionUniqueName="[All_Staff]" displayFolder="" count="0" memberValueDatatype="130" unbalanced="0"/>
    <cacheHierarchy uniqueName="[All_Staff].[Department]" caption="Department" attribute="1" defaultMemberUniqueName="[All_Staff].[Department].[All]" allUniqueName="[All_Staff].[Department].[All]" dimensionUniqueName="[All_Staff]" displayFolder="" count="0" memberValueDatatype="130" unbalanced="0"/>
    <cacheHierarchy uniqueName="[All_Staff].[Age]" caption="Age" attribute="1" defaultMemberUniqueName="[All_Staff].[Age].[All]" allUniqueName="[All_Staff].[Age].[All]" dimensionUniqueName="[All_Staff]" displayFolder="" count="0" memberValueDatatype="20" unbalanced="0"/>
    <cacheHierarchy uniqueName="[All_Staff].[Date Joined]" caption="Date Joined" attribute="1" time="1" defaultMemberUniqueName="[All_Staff].[Date Joined].[All]" allUniqueName="[All_Staff].[Date Joined].[All]" dimensionUniqueName="[All_Staff]" displayFolder="" count="2" memberValueDatatype="7" unbalanced="0"/>
    <cacheHierarchy uniqueName="[All_Staff].[Salary]" caption="Salary" attribute="1" defaultMemberUniqueName="[All_Staff].[Salary].[All]" allUniqueName="[All_Staff].[Salary].[All]" dimensionUniqueName="[All_Staff]" displayFolder="" count="0" memberValueDatatype="20" unbalanced="0"/>
    <cacheHierarchy uniqueName="[All_Staff].[Rating]" caption="Rating" attribute="1" defaultMemberUniqueName="[All_Staff].[Rating].[All]" allUniqueName="[All_Staff].[Rating].[All]" dimensionUniqueName="[All_Staff]" displayFolder="" count="0" memberValueDatatype="130" unbalanced="0"/>
    <cacheHierarchy uniqueName="[All_Staff].[Country]" caption="Country" attribute="1" defaultMemberUniqueName="[All_Staff].[Country].[All]" allUniqueName="[All_Staff].[Country].[All]" dimensionUniqueName="[All_Staff]" displayFolder="" count="0" memberValueDatatype="130" unbalanced="0"/>
    <cacheHierarchy uniqueName="[All_Staff].[Tenure]" caption="Tenure" attribute="1" defaultMemberUniqueName="[All_Staff].[Tenure].[All]" allUniqueName="[All_Staff].[Tenure].[All]" dimensionUniqueName="[All_Staff]" displayFolder="" count="0" memberValueDatatype="5" unbalanced="0"/>
    <cacheHierarchy uniqueName="[All_Staff].[Date Joined (Year)]" caption="Date Joined (Year)" attribute="1" defaultMemberUniqueName="[All_Staff].[Date Joined (Year)].[All]" allUniqueName="[All_Staff].[Date Joined (Year)].[All]" dimensionUniqueName="[All_Staff]" displayFolder="" count="2" memberValueDatatype="130" unbalanced="0">
      <fieldsUsage count="2">
        <fieldUsage x="-1"/>
        <fieldUsage x="1"/>
      </fieldsUsage>
    </cacheHierarchy>
    <cacheHierarchy uniqueName="[All_Staff].[Date Joined (Quarter)]" caption="Date Joined (Quarter)" attribute="1" defaultMemberUniqueName="[All_Staff].[Date Joined (Quarter)].[All]" allUniqueName="[All_Staff].[Date Joined (Quarter)].[All]" dimensionUniqueName="[All_Staff]" displayFolder="" count="2" memberValueDatatype="130" unbalanced="0"/>
    <cacheHierarchy uniqueName="[All_Staff].[Date Joined (Month)]" caption="Date Joined (Month)" attribute="1" defaultMemberUniqueName="[All_Staff].[Date Joined (Month)].[All]" allUniqueName="[All_Staff].[Date Joined (Month)].[All]" dimensionUniqueName="[All_Staff]" displayFolder="" count="2" memberValueDatatype="130" unbalanced="0">
      <fieldsUsage count="2">
        <fieldUsage x="-1"/>
        <fieldUsage x="0"/>
      </fieldsUsage>
    </cacheHierarchy>
    <cacheHierarchy uniqueName="[All_Staff].[Date Joined (Month Index)]" caption="Date Joined (Month Index)" attribute="1" defaultMemberUniqueName="[All_Staff].[Date Joined (Month Index)].[All]" allUniqueName="[All_Staff].[Date Joined (Month Index)].[All]" dimensionUniqueName="[All_Staff]" displayFolder="" count="0" memberValueDatatype="20" unbalanced="0" hidden="1"/>
    <cacheHierarchy uniqueName="[Measures].[__XL_Count All_Staff]" caption="__XL_Count All_Staff" measure="1" displayFolder="" measureGroup="All_Staff" count="0" hidden="1"/>
    <cacheHierarchy uniqueName="[Measures].[__No measures defined]" caption="__No measures defined" measure="1" displayFolder="" count="0" hidden="1"/>
    <cacheHierarchy uniqueName="[Measures].[Sum of Age]" caption="Sum of Age" measure="1" displayFolder="" measureGroup="All_Staff" count="0" hidden="1">
      <extLst>
        <ext xmlns:x15="http://schemas.microsoft.com/office/spreadsheetml/2010/11/main" uri="{B97F6D7D-B522-45F9-BDA1-12C45D357490}">
          <x15:cacheHierarchy aggregatedColumn="3"/>
        </ext>
      </extLst>
    </cacheHierarchy>
    <cacheHierarchy uniqueName="[Measures].[Count of Age]" caption="Count of Age" measure="1" displayFolder="" measureGroup="All_Staff"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All_Staff"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All_Staff"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Salary]" caption="Sum of Salary" measure="1" displayFolder="" measureGroup="All_Staff" count="0" hidden="1">
      <extLst>
        <ext xmlns:x15="http://schemas.microsoft.com/office/spreadsheetml/2010/11/main" uri="{B97F6D7D-B522-45F9-BDA1-12C45D357490}">
          <x15:cacheHierarchy aggregatedColumn="5"/>
        </ext>
      </extLst>
    </cacheHierarchy>
    <cacheHierarchy uniqueName="[Measures].[Average of Salary]" caption="Average of Salary" measure="1" displayFolder="" measureGroup="All_Staff" count="0" hidden="1">
      <extLst>
        <ext xmlns:x15="http://schemas.microsoft.com/office/spreadsheetml/2010/11/main" uri="{B97F6D7D-B522-45F9-BDA1-12C45D357490}">
          <x15:cacheHierarchy aggregatedColumn="5"/>
        </ext>
      </extLst>
    </cacheHierarchy>
    <cacheHierarchy uniqueName="[Measures].[Sum of Tenure]" caption="Sum of Tenure" measure="1" displayFolder="" measureGroup="All_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All_Staff" count="0" hidden="1">
      <extLst>
        <ext xmlns:x15="http://schemas.microsoft.com/office/spreadsheetml/2010/11/main" uri="{B97F6D7D-B522-45F9-BDA1-12C45D357490}">
          <x15:cacheHierarchy aggregatedColumn="8"/>
        </ext>
      </extLst>
    </cacheHierarchy>
  </cacheHierarchies>
  <kpis count="0"/>
  <dimensions count="2">
    <dimension name="All_Staff" uniqueName="[All_Staff]" caption="All_Staff"/>
    <dimension measure="1" name="Measures" uniqueName="[Measures]" caption="Measures"/>
  </dimensions>
  <measureGroups count="1">
    <measureGroup name="All_Staff" caption="All_Staff"/>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28.051190162034" backgroundQuery="1" createdVersion="8" refreshedVersion="8" minRefreshableVersion="3" recordCount="0" supportSubquery="1" supportAdvancedDrill="1" xr:uid="{0F947353-B8FA-4BA1-919C-4EA967A8C3E8}">
  <cacheSource type="external" connectionId="4"/>
  <cacheFields count="3">
    <cacheField name="[Measures].[Count of Name]" caption="Count of Name" numFmtId="0" hierarchy="18" level="32767"/>
    <cacheField name="[All_Staff].[Department].[Department]" caption="Department" numFmtId="0" hierarchy="2" level="1">
      <sharedItems count="5">
        <s v="Finance"/>
        <s v="HR"/>
        <s v="Procurement"/>
        <s v="Sales"/>
        <s v="Website"/>
      </sharedItems>
    </cacheField>
    <cacheField name="[All_Staff].[Country].[Country]" caption="Country" numFmtId="0" hierarchy="7" level="1">
      <sharedItems containsSemiMixedTypes="0" containsNonDate="0" containsString="0"/>
    </cacheField>
  </cacheFields>
  <cacheHierarchies count="23">
    <cacheHierarchy uniqueName="[All_Staff].[Name]" caption="Name" attribute="1" defaultMemberUniqueName="[All_Staff].[Name].[All]" allUniqueName="[All_Staff].[Name].[All]" dimensionUniqueName="[All_Staff]" displayFolder="" count="0" memberValueDatatype="130" unbalanced="0"/>
    <cacheHierarchy uniqueName="[All_Staff].[Gender]" caption="Gender" attribute="1" defaultMemberUniqueName="[All_Staff].[Gender].[All]" allUniqueName="[All_Staff].[Gender].[All]" dimensionUniqueName="[All_Staff]" displayFolder="" count="0" memberValueDatatype="130" unbalanced="0"/>
    <cacheHierarchy uniqueName="[All_Staff].[Department]" caption="Department" attribute="1" defaultMemberUniqueName="[All_Staff].[Department].[All]" allUniqueName="[All_Staff].[Department].[All]" dimensionUniqueName="[All_Staff]" displayFolder="" count="2" memberValueDatatype="130" unbalanced="0">
      <fieldsUsage count="2">
        <fieldUsage x="-1"/>
        <fieldUsage x="1"/>
      </fieldsUsage>
    </cacheHierarchy>
    <cacheHierarchy uniqueName="[All_Staff].[Age]" caption="Age" attribute="1" defaultMemberUniqueName="[All_Staff].[Age].[All]" allUniqueName="[All_Staff].[Age].[All]" dimensionUniqueName="[All_Staff]" displayFolder="" count="0" memberValueDatatype="20" unbalanced="0"/>
    <cacheHierarchy uniqueName="[All_Staff].[Date Joined]" caption="Date Joined" attribute="1" time="1" defaultMemberUniqueName="[All_Staff].[Date Joined].[All]" allUniqueName="[All_Staff].[Date Joined].[All]" dimensionUniqueName="[All_Staff]" displayFolder="" count="0" memberValueDatatype="7" unbalanced="0"/>
    <cacheHierarchy uniqueName="[All_Staff].[Salary]" caption="Salary" attribute="1" defaultMemberUniqueName="[All_Staff].[Salary].[All]" allUniqueName="[All_Staff].[Salary].[All]" dimensionUniqueName="[All_Staff]" displayFolder="" count="0" memberValueDatatype="20" unbalanced="0"/>
    <cacheHierarchy uniqueName="[All_Staff].[Rating]" caption="Rating" attribute="1" defaultMemberUniqueName="[All_Staff].[Rating].[All]" allUniqueName="[All_Staff].[Rating].[All]" dimensionUniqueName="[All_Staff]" displayFolder="" count="0" memberValueDatatype="130" unbalanced="0"/>
    <cacheHierarchy uniqueName="[All_Staff].[Country]" caption="Country" attribute="1" defaultMemberUniqueName="[All_Staff].[Country].[All]" allUniqueName="[All_Staff].[Country].[All]" dimensionUniqueName="[All_Staff]" displayFolder="" count="2" memberValueDatatype="130" unbalanced="0">
      <fieldsUsage count="2">
        <fieldUsage x="-1"/>
        <fieldUsage x="2"/>
      </fieldsUsage>
    </cacheHierarchy>
    <cacheHierarchy uniqueName="[All_Staff].[Tenure]" caption="Tenure" attribute="1" defaultMemberUniqueName="[All_Staff].[Tenure].[All]" allUniqueName="[All_Staff].[Tenure].[All]" dimensionUniqueName="[All_Staff]" displayFolder="" count="0" memberValueDatatype="5" unbalanced="0"/>
    <cacheHierarchy uniqueName="[All_Staff].[Date Joined (Year)]" caption="Date Joined (Year)" attribute="1" defaultMemberUniqueName="[All_Staff].[Date Joined (Year)].[All]" allUniqueName="[All_Staff].[Date Joined (Year)].[All]" dimensionUniqueName="[All_Staff]" displayFolder="" count="0" memberValueDatatype="130" unbalanced="0"/>
    <cacheHierarchy uniqueName="[All_Staff].[Date Joined (Quarter)]" caption="Date Joined (Quarter)" attribute="1" defaultMemberUniqueName="[All_Staff].[Date Joined (Quarter)].[All]" allUniqueName="[All_Staff].[Date Joined (Quarter)].[All]" dimensionUniqueName="[All_Staff]" displayFolder="" count="0" memberValueDatatype="130" unbalanced="0"/>
    <cacheHierarchy uniqueName="[All_Staff].[Date Joined (Month)]" caption="Date Joined (Month)" attribute="1" defaultMemberUniqueName="[All_Staff].[Date Joined (Month)].[All]" allUniqueName="[All_Staff].[Date Joined (Month)].[All]" dimensionUniqueName="[All_Staff]" displayFolder="" count="0" memberValueDatatype="130" unbalanced="0"/>
    <cacheHierarchy uniqueName="[All_Staff].[Date Joined (Month Index)]" caption="Date Joined (Month Index)" attribute="1" defaultMemberUniqueName="[All_Staff].[Date Joined (Month Index)].[All]" allUniqueName="[All_Staff].[Date Joined (Month Index)].[All]" dimensionUniqueName="[All_Staff]" displayFolder="" count="0" memberValueDatatype="20" unbalanced="0" hidden="1"/>
    <cacheHierarchy uniqueName="[Measures].[__XL_Count All_Staff]" caption="__XL_Count All_Staff" measure="1" displayFolder="" measureGroup="All_Staff" count="0" hidden="1"/>
    <cacheHierarchy uniqueName="[Measures].[__No measures defined]" caption="__No measures defined" measure="1" displayFolder="" count="0" hidden="1"/>
    <cacheHierarchy uniqueName="[Measures].[Sum of Age]" caption="Sum of Age" measure="1" displayFolder="" measureGroup="All_Staff" count="0" hidden="1">
      <extLst>
        <ext xmlns:x15="http://schemas.microsoft.com/office/spreadsheetml/2010/11/main" uri="{B97F6D7D-B522-45F9-BDA1-12C45D357490}">
          <x15:cacheHierarchy aggregatedColumn="3"/>
        </ext>
      </extLst>
    </cacheHierarchy>
    <cacheHierarchy uniqueName="[Measures].[Count of Age]" caption="Count of Age" measure="1" displayFolder="" measureGroup="All_Staff"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All_Staff"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All_Staff"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Salary]" caption="Sum of Salary" measure="1" displayFolder="" measureGroup="All_Staff" count="0" hidden="1">
      <extLst>
        <ext xmlns:x15="http://schemas.microsoft.com/office/spreadsheetml/2010/11/main" uri="{B97F6D7D-B522-45F9-BDA1-12C45D357490}">
          <x15:cacheHierarchy aggregatedColumn="5"/>
        </ext>
      </extLst>
    </cacheHierarchy>
    <cacheHierarchy uniqueName="[Measures].[Average of Salary]" caption="Average of Salary" measure="1" displayFolder="" measureGroup="All_Staff" count="0" hidden="1">
      <extLst>
        <ext xmlns:x15="http://schemas.microsoft.com/office/spreadsheetml/2010/11/main" uri="{B97F6D7D-B522-45F9-BDA1-12C45D357490}">
          <x15:cacheHierarchy aggregatedColumn="5"/>
        </ext>
      </extLst>
    </cacheHierarchy>
    <cacheHierarchy uniqueName="[Measures].[Sum of Tenure]" caption="Sum of Tenure" measure="1" displayFolder="" measureGroup="All_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All_Staff" count="0" hidden="1">
      <extLst>
        <ext xmlns:x15="http://schemas.microsoft.com/office/spreadsheetml/2010/11/main" uri="{B97F6D7D-B522-45F9-BDA1-12C45D357490}">
          <x15:cacheHierarchy aggregatedColumn="8"/>
        </ext>
      </extLst>
    </cacheHierarchy>
  </cacheHierarchies>
  <kpis count="0"/>
  <dimensions count="2">
    <dimension name="All_Staff" uniqueName="[All_Staff]" caption="All_Staff"/>
    <dimension measure="1" name="Measures" uniqueName="[Measures]" caption="Measures"/>
  </dimensions>
  <measureGroups count="1">
    <measureGroup name="All_Staff" caption="All_Staff"/>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28.051300578707" backgroundQuery="1" createdVersion="8" refreshedVersion="8" minRefreshableVersion="3" recordCount="0" supportSubquery="1" supportAdvancedDrill="1" xr:uid="{C1A7B5A1-1074-451D-805D-62CE09B035D2}">
  <cacheSource type="external" connectionId="4"/>
  <cacheFields count="3">
    <cacheField name="[All_Staff].[Department].[Department]" caption="Department" numFmtId="0" hierarchy="2" level="1">
      <sharedItems count="5">
        <s v="Finance"/>
        <s v="HR"/>
        <s v="Procurement"/>
        <s v="Sales"/>
        <s v="Website"/>
      </sharedItems>
    </cacheField>
    <cacheField name="[All_Staff].[Country].[Country]" caption="Country" numFmtId="0" hierarchy="7" level="1">
      <sharedItems containsSemiMixedTypes="0" containsNonDate="0" containsString="0"/>
    </cacheField>
    <cacheField name="[Measures].[Count of Name]" caption="Count of Name" numFmtId="0" hierarchy="18" level="32767"/>
  </cacheFields>
  <cacheHierarchies count="23">
    <cacheHierarchy uniqueName="[All_Staff].[Name]" caption="Name" attribute="1" defaultMemberUniqueName="[All_Staff].[Name].[All]" allUniqueName="[All_Staff].[Name].[All]" dimensionUniqueName="[All_Staff]" displayFolder="" count="0" memberValueDatatype="130" unbalanced="0"/>
    <cacheHierarchy uniqueName="[All_Staff].[Gender]" caption="Gender" attribute="1" defaultMemberUniqueName="[All_Staff].[Gender].[All]" allUniqueName="[All_Staff].[Gender].[All]" dimensionUniqueName="[All_Staff]" displayFolder="" count="0" memberValueDatatype="130" unbalanced="0"/>
    <cacheHierarchy uniqueName="[All_Staff].[Department]" caption="Department" attribute="1" defaultMemberUniqueName="[All_Staff].[Department].[All]" allUniqueName="[All_Staff].[Department].[All]" dimensionUniqueName="[All_Staff]" displayFolder="" count="2" memberValueDatatype="130" unbalanced="0">
      <fieldsUsage count="2">
        <fieldUsage x="-1"/>
        <fieldUsage x="0"/>
      </fieldsUsage>
    </cacheHierarchy>
    <cacheHierarchy uniqueName="[All_Staff].[Age]" caption="Age" attribute="1" defaultMemberUniqueName="[All_Staff].[Age].[All]" allUniqueName="[All_Staff].[Age].[All]" dimensionUniqueName="[All_Staff]" displayFolder="" count="0" memberValueDatatype="20" unbalanced="0"/>
    <cacheHierarchy uniqueName="[All_Staff].[Date Joined]" caption="Date Joined" attribute="1" time="1" defaultMemberUniqueName="[All_Staff].[Date Joined].[All]" allUniqueName="[All_Staff].[Date Joined].[All]" dimensionUniqueName="[All_Staff]" displayFolder="" count="0" memberValueDatatype="7" unbalanced="0"/>
    <cacheHierarchy uniqueName="[All_Staff].[Salary]" caption="Salary" attribute="1" defaultMemberUniqueName="[All_Staff].[Salary].[All]" allUniqueName="[All_Staff].[Salary].[All]" dimensionUniqueName="[All_Staff]" displayFolder="" count="0" memberValueDatatype="20" unbalanced="0"/>
    <cacheHierarchy uniqueName="[All_Staff].[Rating]" caption="Rating" attribute="1" defaultMemberUniqueName="[All_Staff].[Rating].[All]" allUniqueName="[All_Staff].[Rating].[All]" dimensionUniqueName="[All_Staff]" displayFolder="" count="0" memberValueDatatype="130" unbalanced="0"/>
    <cacheHierarchy uniqueName="[All_Staff].[Country]" caption="Country" attribute="1" defaultMemberUniqueName="[All_Staff].[Country].[All]" allUniqueName="[All_Staff].[Country].[All]" dimensionUniqueName="[All_Staff]" displayFolder="" count="2" memberValueDatatype="130" unbalanced="0">
      <fieldsUsage count="2">
        <fieldUsage x="-1"/>
        <fieldUsage x="1"/>
      </fieldsUsage>
    </cacheHierarchy>
    <cacheHierarchy uniqueName="[All_Staff].[Tenure]" caption="Tenure" attribute="1" defaultMemberUniqueName="[All_Staff].[Tenure].[All]" allUniqueName="[All_Staff].[Tenure].[All]" dimensionUniqueName="[All_Staff]" displayFolder="" count="0" memberValueDatatype="5" unbalanced="0"/>
    <cacheHierarchy uniqueName="[All_Staff].[Date Joined (Year)]" caption="Date Joined (Year)" attribute="1" defaultMemberUniqueName="[All_Staff].[Date Joined (Year)].[All]" allUniqueName="[All_Staff].[Date Joined (Year)].[All]" dimensionUniqueName="[All_Staff]" displayFolder="" count="0" memberValueDatatype="130" unbalanced="0"/>
    <cacheHierarchy uniqueName="[All_Staff].[Date Joined (Quarter)]" caption="Date Joined (Quarter)" attribute="1" defaultMemberUniqueName="[All_Staff].[Date Joined (Quarter)].[All]" allUniqueName="[All_Staff].[Date Joined (Quarter)].[All]" dimensionUniqueName="[All_Staff]" displayFolder="" count="0" memberValueDatatype="130" unbalanced="0"/>
    <cacheHierarchy uniqueName="[All_Staff].[Date Joined (Month)]" caption="Date Joined (Month)" attribute="1" defaultMemberUniqueName="[All_Staff].[Date Joined (Month)].[All]" allUniqueName="[All_Staff].[Date Joined (Month)].[All]" dimensionUniqueName="[All_Staff]" displayFolder="" count="0" memberValueDatatype="130" unbalanced="0"/>
    <cacheHierarchy uniqueName="[All_Staff].[Date Joined (Month Index)]" caption="Date Joined (Month Index)" attribute="1" defaultMemberUniqueName="[All_Staff].[Date Joined (Month Index)].[All]" allUniqueName="[All_Staff].[Date Joined (Month Index)].[All]" dimensionUniqueName="[All_Staff]" displayFolder="" count="0" memberValueDatatype="20" unbalanced="0" hidden="1"/>
    <cacheHierarchy uniqueName="[Measures].[__XL_Count All_Staff]" caption="__XL_Count All_Staff" measure="1" displayFolder="" measureGroup="All_Staff" count="0" hidden="1"/>
    <cacheHierarchy uniqueName="[Measures].[__No measures defined]" caption="__No measures defined" measure="1" displayFolder="" count="0" hidden="1"/>
    <cacheHierarchy uniqueName="[Measures].[Sum of Age]" caption="Sum of Age" measure="1" displayFolder="" measureGroup="All_Staff" count="0" hidden="1">
      <extLst>
        <ext xmlns:x15="http://schemas.microsoft.com/office/spreadsheetml/2010/11/main" uri="{B97F6D7D-B522-45F9-BDA1-12C45D357490}">
          <x15:cacheHierarchy aggregatedColumn="3"/>
        </ext>
      </extLst>
    </cacheHierarchy>
    <cacheHierarchy uniqueName="[Measures].[Count of Age]" caption="Count of Age" measure="1" displayFolder="" measureGroup="All_Staff"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All_Staff"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All_Staff"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Salary]" caption="Sum of Salary" measure="1" displayFolder="" measureGroup="All_Staff" count="0" hidden="1">
      <extLst>
        <ext xmlns:x15="http://schemas.microsoft.com/office/spreadsheetml/2010/11/main" uri="{B97F6D7D-B522-45F9-BDA1-12C45D357490}">
          <x15:cacheHierarchy aggregatedColumn="5"/>
        </ext>
      </extLst>
    </cacheHierarchy>
    <cacheHierarchy uniqueName="[Measures].[Average of Salary]" caption="Average of Salary" measure="1" displayFolder="" measureGroup="All_Staff" count="0" hidden="1">
      <extLst>
        <ext xmlns:x15="http://schemas.microsoft.com/office/spreadsheetml/2010/11/main" uri="{B97F6D7D-B522-45F9-BDA1-12C45D357490}">
          <x15:cacheHierarchy aggregatedColumn="5"/>
        </ext>
      </extLst>
    </cacheHierarchy>
    <cacheHierarchy uniqueName="[Measures].[Sum of Tenure]" caption="Sum of Tenure" measure="1" displayFolder="" measureGroup="All_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All_Staff" count="0" hidden="1">
      <extLst>
        <ext xmlns:x15="http://schemas.microsoft.com/office/spreadsheetml/2010/11/main" uri="{B97F6D7D-B522-45F9-BDA1-12C45D357490}">
          <x15:cacheHierarchy aggregatedColumn="8"/>
        </ext>
      </extLst>
    </cacheHierarchy>
  </cacheHierarchies>
  <kpis count="0"/>
  <dimensions count="2">
    <dimension name="All_Staff" uniqueName="[All_Staff]" caption="All_Staff"/>
    <dimension measure="1" name="Measures" uniqueName="[Measures]" caption="Measures"/>
  </dimensions>
  <measureGroups count="1">
    <measureGroup name="All_Staff" caption="All_Staff"/>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31.558706481483" backgroundQuery="1" createdVersion="8" refreshedVersion="8" minRefreshableVersion="3" recordCount="0" supportSubquery="1" supportAdvancedDrill="1" xr:uid="{44A5A2F2-CC9B-4242-9309-403F26D1EE71}">
  <cacheSource type="external" connectionId="4"/>
  <cacheFields count="6">
    <cacheField name="[All_Staff].[Gender].[Gender]" caption="Gender" numFmtId="0" hierarchy="1" level="1">
      <sharedItems count="2">
        <s v="Female"/>
        <s v="Male"/>
      </sharedItems>
    </cacheField>
    <cacheField name="[Measures].[Count of Name]" caption="Count of Name" numFmtId="0" hierarchy="18" level="32767"/>
    <cacheField name="[Measures].[Average of Age]" caption="Average of Age" numFmtId="0" hierarchy="17" level="32767"/>
    <cacheField name="[Measures].[Average of Salary]" caption="Average of Salary" numFmtId="0" hierarchy="20" level="32767"/>
    <cacheField name="[Measures].[Average of Tenure]" caption="Average of Tenure" numFmtId="0" hierarchy="22" level="32767"/>
    <cacheField name="[All_Staff].[Country].[Country]" caption="Country" numFmtId="0" hierarchy="7" level="1">
      <sharedItems containsSemiMixedTypes="0" containsNonDate="0" containsString="0"/>
    </cacheField>
  </cacheFields>
  <cacheHierarchies count="23">
    <cacheHierarchy uniqueName="[All_Staff].[Name]" caption="Name" attribute="1" defaultMemberUniqueName="[All_Staff].[Name].[All]" allUniqueName="[All_Staff].[Name].[All]" dimensionUniqueName="[All_Staff]" displayFolder="" count="0" memberValueDatatype="130" unbalanced="0"/>
    <cacheHierarchy uniqueName="[All_Staff].[Gender]" caption="Gender" attribute="1" defaultMemberUniqueName="[All_Staff].[Gender].[All]" allUniqueName="[All_Staff].[Gender].[All]" dimensionUniqueName="[All_Staff]" displayFolder="" count="2" memberValueDatatype="130" unbalanced="0">
      <fieldsUsage count="2">
        <fieldUsage x="-1"/>
        <fieldUsage x="0"/>
      </fieldsUsage>
    </cacheHierarchy>
    <cacheHierarchy uniqueName="[All_Staff].[Department]" caption="Department" attribute="1" defaultMemberUniqueName="[All_Staff].[Department].[All]" allUniqueName="[All_Staff].[Department].[All]" dimensionUniqueName="[All_Staff]" displayFolder="" count="0" memberValueDatatype="130" unbalanced="0"/>
    <cacheHierarchy uniqueName="[All_Staff].[Age]" caption="Age" attribute="1" defaultMemberUniqueName="[All_Staff].[Age].[All]" allUniqueName="[All_Staff].[Age].[All]" dimensionUniqueName="[All_Staff]" displayFolder="" count="0" memberValueDatatype="20" unbalanced="0"/>
    <cacheHierarchy uniqueName="[All_Staff].[Date Joined]" caption="Date Joined" attribute="1" time="1" defaultMemberUniqueName="[All_Staff].[Date Joined].[All]" allUniqueName="[All_Staff].[Date Joined].[All]" dimensionUniqueName="[All_Staff]" displayFolder="" count="0" memberValueDatatype="7" unbalanced="0"/>
    <cacheHierarchy uniqueName="[All_Staff].[Salary]" caption="Salary" attribute="1" defaultMemberUniqueName="[All_Staff].[Salary].[All]" allUniqueName="[All_Staff].[Salary].[All]" dimensionUniqueName="[All_Staff]" displayFolder="" count="0" memberValueDatatype="20" unbalanced="0"/>
    <cacheHierarchy uniqueName="[All_Staff].[Rating]" caption="Rating" attribute="1" defaultMemberUniqueName="[All_Staff].[Rating].[All]" allUniqueName="[All_Staff].[Rating].[All]" dimensionUniqueName="[All_Staff]" displayFolder="" count="0" memberValueDatatype="130" unbalanced="0"/>
    <cacheHierarchy uniqueName="[All_Staff].[Country]" caption="Country" attribute="1" defaultMemberUniqueName="[All_Staff].[Country].[All]" allUniqueName="[All_Staff].[Country].[All]" dimensionUniqueName="[All_Staff]" displayFolder="" count="2" memberValueDatatype="130" unbalanced="0">
      <fieldsUsage count="2">
        <fieldUsage x="-1"/>
        <fieldUsage x="5"/>
      </fieldsUsage>
    </cacheHierarchy>
    <cacheHierarchy uniqueName="[All_Staff].[Tenure]" caption="Tenure" attribute="1" defaultMemberUniqueName="[All_Staff].[Tenure].[All]" allUniqueName="[All_Staff].[Tenure].[All]" dimensionUniqueName="[All_Staff]" displayFolder="" count="0" memberValueDatatype="5" unbalanced="0"/>
    <cacheHierarchy uniqueName="[All_Staff].[Date Joined (Year)]" caption="Date Joined (Year)" attribute="1" defaultMemberUniqueName="[All_Staff].[Date Joined (Year)].[All]" allUniqueName="[All_Staff].[Date Joined (Year)].[All]" dimensionUniqueName="[All_Staff]" displayFolder="" count="0" memberValueDatatype="130" unbalanced="0"/>
    <cacheHierarchy uniqueName="[All_Staff].[Date Joined (Quarter)]" caption="Date Joined (Quarter)" attribute="1" defaultMemberUniqueName="[All_Staff].[Date Joined (Quarter)].[All]" allUniqueName="[All_Staff].[Date Joined (Quarter)].[All]" dimensionUniqueName="[All_Staff]" displayFolder="" count="0" memberValueDatatype="130" unbalanced="0"/>
    <cacheHierarchy uniqueName="[All_Staff].[Date Joined (Month)]" caption="Date Joined (Month)" attribute="1" defaultMemberUniqueName="[All_Staff].[Date Joined (Month)].[All]" allUniqueName="[All_Staff].[Date Joined (Month)].[All]" dimensionUniqueName="[All_Staff]" displayFolder="" count="0" memberValueDatatype="130" unbalanced="0"/>
    <cacheHierarchy uniqueName="[All_Staff].[Date Joined (Month Index)]" caption="Date Joined (Month Index)" attribute="1" defaultMemberUniqueName="[All_Staff].[Date Joined (Month Index)].[All]" allUniqueName="[All_Staff].[Date Joined (Month Index)].[All]" dimensionUniqueName="[All_Staff]" displayFolder="" count="0" memberValueDatatype="20" unbalanced="0" hidden="1"/>
    <cacheHierarchy uniqueName="[Measures].[__XL_Count All_Staff]" caption="__XL_Count All_Staff" measure="1" displayFolder="" measureGroup="All_Staff" count="0" hidden="1"/>
    <cacheHierarchy uniqueName="[Measures].[__No measures defined]" caption="__No measures defined" measure="1" displayFolder="" count="0" hidden="1"/>
    <cacheHierarchy uniqueName="[Measures].[Sum of Age]" caption="Sum of Age" measure="1" displayFolder="" measureGroup="All_Staff" count="0" hidden="1">
      <extLst>
        <ext xmlns:x15="http://schemas.microsoft.com/office/spreadsheetml/2010/11/main" uri="{B97F6D7D-B522-45F9-BDA1-12C45D357490}">
          <x15:cacheHierarchy aggregatedColumn="3"/>
        </ext>
      </extLst>
    </cacheHierarchy>
    <cacheHierarchy uniqueName="[Measures].[Count of Age]" caption="Count of Age" measure="1" displayFolder="" measureGroup="All_Staff"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All_Staff" count="0" oneField="1" hidden="1">
      <fieldsUsage count="1">
        <fieldUsage x="2"/>
      </fieldsUsage>
      <extLst>
        <ext xmlns:x15="http://schemas.microsoft.com/office/spreadsheetml/2010/11/main" uri="{B97F6D7D-B522-45F9-BDA1-12C45D357490}">
          <x15:cacheHierarchy aggregatedColumn="3"/>
        </ext>
      </extLst>
    </cacheHierarchy>
    <cacheHierarchy uniqueName="[Measures].[Count of Name]" caption="Count of Name" measure="1" displayFolder="" measureGroup="All_Staff"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Salary]" caption="Sum of Salary" measure="1" displayFolder="" measureGroup="All_Staff" count="0" hidden="1">
      <extLst>
        <ext xmlns:x15="http://schemas.microsoft.com/office/spreadsheetml/2010/11/main" uri="{B97F6D7D-B522-45F9-BDA1-12C45D357490}">
          <x15:cacheHierarchy aggregatedColumn="5"/>
        </ext>
      </extLst>
    </cacheHierarchy>
    <cacheHierarchy uniqueName="[Measures].[Average of Salary]" caption="Average of Salary" measure="1" displayFolder="" measureGroup="All_Staff" count="0" oneField="1" hidden="1">
      <fieldsUsage count="1">
        <fieldUsage x="3"/>
      </fieldsUsage>
      <extLst>
        <ext xmlns:x15="http://schemas.microsoft.com/office/spreadsheetml/2010/11/main" uri="{B97F6D7D-B522-45F9-BDA1-12C45D357490}">
          <x15:cacheHierarchy aggregatedColumn="5"/>
        </ext>
      </extLst>
    </cacheHierarchy>
    <cacheHierarchy uniqueName="[Measures].[Sum of Tenure]" caption="Sum of Tenure" measure="1" displayFolder="" measureGroup="All_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All_Staff" count="0" oneField="1" hidden="1">
      <fieldsUsage count="1">
        <fieldUsage x="4"/>
      </fieldsUsage>
      <extLst>
        <ext xmlns:x15="http://schemas.microsoft.com/office/spreadsheetml/2010/11/main" uri="{B97F6D7D-B522-45F9-BDA1-12C45D357490}">
          <x15:cacheHierarchy aggregatedColumn="8"/>
        </ext>
      </extLst>
    </cacheHierarchy>
  </cacheHierarchies>
  <kpis count="0"/>
  <dimensions count="2">
    <dimension name="All_Staff" uniqueName="[All_Staff]" caption="All_Staff"/>
    <dimension measure="1" name="Measures" uniqueName="[Measures]" caption="Measures"/>
  </dimensions>
  <measureGroups count="1">
    <measureGroup name="All_Staff" caption="All_Staff"/>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27.927279166666" backgroundQuery="1" createdVersion="3" refreshedVersion="8" minRefreshableVersion="3" recordCount="0" supportSubquery="1" supportAdvancedDrill="1" xr:uid="{E4E00085-09A3-4ECA-85D9-13187C53BBED}">
  <cacheSource type="external" connectionId="4">
    <extLst>
      <ext xmlns:x14="http://schemas.microsoft.com/office/spreadsheetml/2009/9/main" uri="{F057638F-6D5F-4e77-A914-E7F072B9BCA8}">
        <x14:sourceConnection name="ThisWorkbookDataModel"/>
      </ext>
    </extLst>
  </cacheSource>
  <cacheFields count="0"/>
  <cacheHierarchies count="23">
    <cacheHierarchy uniqueName="[All_Staff].[Name]" caption="Name" attribute="1" defaultMemberUniqueName="[All_Staff].[Name].[All]" allUniqueName="[All_Staff].[Name].[All]" dimensionUniqueName="[All_Staff]" displayFolder="" count="0" memberValueDatatype="130" unbalanced="0"/>
    <cacheHierarchy uniqueName="[All_Staff].[Gender]" caption="Gender" attribute="1" defaultMemberUniqueName="[All_Staff].[Gender].[All]" allUniqueName="[All_Staff].[Gender].[All]" dimensionUniqueName="[All_Staff]" displayFolder="" count="0" memberValueDatatype="130" unbalanced="0"/>
    <cacheHierarchy uniqueName="[All_Staff].[Department]" caption="Department" attribute="1" defaultMemberUniqueName="[All_Staff].[Department].[All]" allUniqueName="[All_Staff].[Department].[All]" dimensionUniqueName="[All_Staff]" displayFolder="" count="0" memberValueDatatype="130" unbalanced="0"/>
    <cacheHierarchy uniqueName="[All_Staff].[Age]" caption="Age" attribute="1" defaultMemberUniqueName="[All_Staff].[Age].[All]" allUniqueName="[All_Staff].[Age].[All]" dimensionUniqueName="[All_Staff]" displayFolder="" count="0" memberValueDatatype="20" unbalanced="0"/>
    <cacheHierarchy uniqueName="[All_Staff].[Date Joined]" caption="Date Joined" attribute="1" time="1" defaultMemberUniqueName="[All_Staff].[Date Joined].[All]" allUniqueName="[All_Staff].[Date Joined].[All]" dimensionUniqueName="[All_Staff]" displayFolder="" count="0" memberValueDatatype="7" unbalanced="0"/>
    <cacheHierarchy uniqueName="[All_Staff].[Salary]" caption="Salary" attribute="1" defaultMemberUniqueName="[All_Staff].[Salary].[All]" allUniqueName="[All_Staff].[Salary].[All]" dimensionUniqueName="[All_Staff]" displayFolder="" count="0" memberValueDatatype="20" unbalanced="0"/>
    <cacheHierarchy uniqueName="[All_Staff].[Rating]" caption="Rating" attribute="1" defaultMemberUniqueName="[All_Staff].[Rating].[All]" allUniqueName="[All_Staff].[Rating].[All]" dimensionUniqueName="[All_Staff]" displayFolder="" count="0" memberValueDatatype="130" unbalanced="0"/>
    <cacheHierarchy uniqueName="[All_Staff].[Country]" caption="Country" attribute="1" defaultMemberUniqueName="[All_Staff].[Country].[All]" allUniqueName="[All_Staff].[Country].[All]" dimensionUniqueName="[All_Staff]" displayFolder="" count="2" memberValueDatatype="130" unbalanced="0"/>
    <cacheHierarchy uniqueName="[All_Staff].[Tenure]" caption="Tenure" attribute="1" defaultMemberUniqueName="[All_Staff].[Tenure].[All]" allUniqueName="[All_Staff].[Tenure].[All]" dimensionUniqueName="[All_Staff]" displayFolder="" count="0" memberValueDatatype="5" unbalanced="0"/>
    <cacheHierarchy uniqueName="[All_Staff].[Date Joined (Year)]" caption="Date Joined (Year)" attribute="1" defaultMemberUniqueName="[All_Staff].[Date Joined (Year)].[All]" allUniqueName="[All_Staff].[Date Joined (Year)].[All]" dimensionUniqueName="[All_Staff]" displayFolder="" count="0" memberValueDatatype="130" unbalanced="0"/>
    <cacheHierarchy uniqueName="[All_Staff].[Date Joined (Quarter)]" caption="Date Joined (Quarter)" attribute="1" defaultMemberUniqueName="[All_Staff].[Date Joined (Quarter)].[All]" allUniqueName="[All_Staff].[Date Joined (Quarter)].[All]" dimensionUniqueName="[All_Staff]" displayFolder="" count="0" memberValueDatatype="130" unbalanced="0"/>
    <cacheHierarchy uniqueName="[All_Staff].[Date Joined (Month)]" caption="Date Joined (Month)" attribute="1" defaultMemberUniqueName="[All_Staff].[Date Joined (Month)].[All]" allUniqueName="[All_Staff].[Date Joined (Month)].[All]" dimensionUniqueName="[All_Staff]" displayFolder="" count="0" memberValueDatatype="130" unbalanced="0"/>
    <cacheHierarchy uniqueName="[All_Staff].[Date Joined (Month Index)]" caption="Date Joined (Month Index)" attribute="1" defaultMemberUniqueName="[All_Staff].[Date Joined (Month Index)].[All]" allUniqueName="[All_Staff].[Date Joined (Month Index)].[All]" dimensionUniqueName="[All_Staff]" displayFolder="" count="0" memberValueDatatype="20" unbalanced="0" hidden="1"/>
    <cacheHierarchy uniqueName="[Measures].[__XL_Count All_Staff]" caption="__XL_Count All_Staff" measure="1" displayFolder="" measureGroup="All_Staff" count="0" hidden="1"/>
    <cacheHierarchy uniqueName="[Measures].[__No measures defined]" caption="__No measures defined" measure="1" displayFolder="" count="0" hidden="1"/>
    <cacheHierarchy uniqueName="[Measures].[Sum of Age]" caption="Sum of Age" measure="1" displayFolder="" measureGroup="All_Staff" count="0" hidden="1">
      <extLst>
        <ext xmlns:x15="http://schemas.microsoft.com/office/spreadsheetml/2010/11/main" uri="{B97F6D7D-B522-45F9-BDA1-12C45D357490}">
          <x15:cacheHierarchy aggregatedColumn="3"/>
        </ext>
      </extLst>
    </cacheHierarchy>
    <cacheHierarchy uniqueName="[Measures].[Count of Age]" caption="Count of Age" measure="1" displayFolder="" measureGroup="All_Staff"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All_Staff"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All_Staff"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All_Staff" count="0" hidden="1">
      <extLst>
        <ext xmlns:x15="http://schemas.microsoft.com/office/spreadsheetml/2010/11/main" uri="{B97F6D7D-B522-45F9-BDA1-12C45D357490}">
          <x15:cacheHierarchy aggregatedColumn="5"/>
        </ext>
      </extLst>
    </cacheHierarchy>
    <cacheHierarchy uniqueName="[Measures].[Average of Salary]" caption="Average of Salary" measure="1" displayFolder="" measureGroup="All_Staff" count="0" hidden="1">
      <extLst>
        <ext xmlns:x15="http://schemas.microsoft.com/office/spreadsheetml/2010/11/main" uri="{B97F6D7D-B522-45F9-BDA1-12C45D357490}">
          <x15:cacheHierarchy aggregatedColumn="5"/>
        </ext>
      </extLst>
    </cacheHierarchy>
    <cacheHierarchy uniqueName="[Measures].[Sum of Tenure]" caption="Sum of Tenure" measure="1" displayFolder="" measureGroup="All_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All_Staff"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06137539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261407-F550-4142-989C-9A62FC129FE3}" name="PivotTable2" cacheId="11" dataOnRows="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B4:D9" firstHeaderRow="1" firstDataRow="2" firstDataCol="1"/>
  <pivotFields count="6">
    <pivotField axis="axisCol" allDrilled="1" subtotalTop="0" showAll="0" dataSourceSort="1" defaultSubtotal="0" defaultAttributeDrillState="1">
      <items count="2">
        <item s="1" x="0"/>
        <item s="1" x="1"/>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4">
    <i>
      <x/>
    </i>
    <i i="1">
      <x v="1"/>
    </i>
    <i i="2">
      <x v="2"/>
    </i>
    <i i="3">
      <x v="3"/>
    </i>
  </rowItems>
  <colFields count="1">
    <field x="0"/>
  </colFields>
  <colItems count="2">
    <i>
      <x/>
    </i>
    <i>
      <x v="1"/>
    </i>
  </colItems>
  <dataFields count="4">
    <dataField name="Count of Name" fld="1" subtotal="count" baseField="0" baseItem="0"/>
    <dataField name="Average of Age" fld="2" subtotal="average" baseField="0" baseItem="0"/>
    <dataField name="Average of Salary" fld="3" subtotal="average" baseField="0" baseItem="0"/>
    <dataField name="Average of Tenure" fld="4" subtotal="average" baseField="0" baseItem="0"/>
  </dataFields>
  <formats count="7">
    <format dxfId="23">
      <pivotArea collapsedLevelsAreSubtotals="1" fieldPosition="0">
        <references count="2">
          <reference field="4294967294" count="1">
            <x v="3"/>
          </reference>
          <reference field="0" count="1" selected="0">
            <x v="0"/>
          </reference>
        </references>
      </pivotArea>
    </format>
    <format dxfId="22">
      <pivotArea collapsedLevelsAreSubtotals="1" fieldPosition="0">
        <references count="2">
          <reference field="4294967294" count="1">
            <x v="3"/>
          </reference>
          <reference field="0" count="1" selected="0">
            <x v="1"/>
          </reference>
        </references>
      </pivotArea>
    </format>
    <format dxfId="21">
      <pivotArea collapsedLevelsAreSubtotals="1" fieldPosition="0">
        <references count="2">
          <reference field="4294967294" count="1">
            <x v="2"/>
          </reference>
          <reference field="0" count="1" selected="0">
            <x v="0"/>
          </reference>
        </references>
      </pivotArea>
    </format>
    <format dxfId="20">
      <pivotArea collapsedLevelsAreSubtotals="1" fieldPosition="0">
        <references count="2">
          <reference field="4294967294" count="1">
            <x v="2"/>
          </reference>
          <reference field="0" count="1" selected="0">
            <x v="1"/>
          </reference>
        </references>
      </pivotArea>
    </format>
    <format dxfId="19">
      <pivotArea collapsedLevelsAreSubtotals="1" fieldPosition="0">
        <references count="2">
          <reference field="4294967294" count="1">
            <x v="1"/>
          </reference>
          <reference field="0" count="1" selected="0">
            <x v="1"/>
          </reference>
        </references>
      </pivotArea>
    </format>
    <format dxfId="18">
      <pivotArea dataOnly="0" outline="0" fieldPosition="0">
        <references count="1">
          <reference field="4294967294" count="4">
            <x v="0"/>
            <x v="1"/>
            <x v="2"/>
            <x v="3"/>
          </reference>
        </references>
      </pivotArea>
    </format>
    <format dxfId="17">
      <pivotArea collapsedLevelsAreSubtotals="1" fieldPosition="0">
        <references count="2">
          <reference field="4294967294" count="1">
            <x v="1"/>
          </reference>
          <reference field="0" count="1" selected="0">
            <x v="0"/>
          </reference>
        </references>
      </pivotArea>
    </format>
  </formats>
  <pivotHierarchies count="23">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All_Staff].[Country].&amp;[NZ]"/>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wesome Chocolates Data.xlsx!All_Staff">
        <x15:activeTabTopLevelEntity name="[All_Staff]"/>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AD7CA4-F1AD-4707-A293-4C9A3D44F79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D9" firstHeaderRow="0" firstDataRow="1" firstDataCol="1"/>
  <pivotFields count="3">
    <pivotField axis="axisRow" allDrilled="1" subtotalTop="0" showAll="0" defaultSubtotal="0" defaultAttributeDrillState="1">
      <items count="5">
        <item x="2"/>
        <item x="0"/>
        <item x="1"/>
        <item x="3"/>
        <item x="4"/>
      </items>
    </pivotField>
    <pivotField dataField="1" subtotalTop="0" showAll="0" defaultSubtotal="0"/>
    <pivotField dataField="1" subtotalTop="0" showAll="0" defaultSubtotal="0"/>
  </pivotFields>
  <rowFields count="1">
    <field x="0"/>
  </rowFields>
  <rowItems count="6">
    <i>
      <x/>
    </i>
    <i>
      <x v="1"/>
    </i>
    <i>
      <x v="2"/>
    </i>
    <i>
      <x v="3"/>
    </i>
    <i>
      <x v="4"/>
    </i>
    <i t="grand">
      <x/>
    </i>
  </rowItems>
  <colFields count="1">
    <field x="-2"/>
  </colFields>
  <colItems count="2">
    <i>
      <x/>
    </i>
    <i i="1">
      <x v="1"/>
    </i>
  </colItems>
  <dataFields count="2">
    <dataField name="Count of Name" fld="1" subtotal="count" baseField="0" baseItem="0"/>
    <dataField name="Average of Salary" fld="2" subtotal="average" baseField="0" baseItem="0"/>
  </dataFields>
  <formats count="1">
    <format dxfId="16">
      <pivotArea dataOnly="0" outline="0" fieldPosition="0">
        <references count="1">
          <reference field="4294967294" count="1">
            <x v="1"/>
          </reference>
        </references>
      </pivotArea>
    </format>
  </formats>
  <conditionalFormats count="2">
    <conditionalFormat priority="1">
      <pivotAreas count="1">
        <pivotArea type="data" collapsedLevelsAreSubtotals="1" fieldPosition="0">
          <references count="2">
            <reference field="4294967294" count="1" selected="0">
              <x v="1"/>
            </reference>
            <reference field="0" count="4">
              <x v="0"/>
              <x v="2"/>
              <x v="3"/>
              <x v="4"/>
            </reference>
          </references>
        </pivotArea>
      </pivotAreas>
    </conditionalFormat>
    <conditionalFormat priority="2">
      <pivotAreas count="1">
        <pivotArea type="data" collapsedLevelsAreSubtotals="1" fieldPosition="0">
          <references count="2">
            <reference field="4294967294" count="1" selected="0">
              <x v="1"/>
            </reference>
            <reference field="0" count="1">
              <x v="1"/>
            </reference>
          </references>
        </pivotArea>
      </pivotAreas>
    </conditionalFormat>
  </conditional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_Staff]"/>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17E014-5FFC-462E-BD7B-A818FD831043}"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C4:D17" firstHeaderRow="1" firstDataRow="1" firstDataCol="1"/>
  <pivotFields count="3">
    <pivotField axis="axisRow" allDrilled="1" subtotalTop="0" showAll="0" dataSourceSort="1" defaultSubtotal="0" defaultAttributeDrillState="1">
      <items count="8">
        <item x="0"/>
        <item x="1"/>
        <item x="2"/>
        <item x="3"/>
        <item x="4"/>
        <item x="5"/>
        <item x="6"/>
        <item x="7"/>
      </items>
    </pivotField>
    <pivotField axis="axisRow" allDrilled="1" subtotalTop="0" showAll="0" dataSourceSort="1" defaultSubtotal="0">
      <items count="4">
        <item x="0"/>
        <item x="1" e="0"/>
        <item x="2" e="0"/>
        <item x="3" e="0"/>
      </items>
    </pivotField>
    <pivotField dataField="1" subtotalTop="0" showAll="0" defaultSubtotal="0"/>
  </pivotFields>
  <rowFields count="2">
    <field x="1"/>
    <field x="0"/>
  </rowFields>
  <rowItems count="13">
    <i>
      <x/>
    </i>
    <i r="1">
      <x/>
    </i>
    <i r="1">
      <x v="1"/>
    </i>
    <i r="1">
      <x v="2"/>
    </i>
    <i r="1">
      <x v="3"/>
    </i>
    <i r="1">
      <x v="4"/>
    </i>
    <i r="1">
      <x v="5"/>
    </i>
    <i r="1">
      <x v="6"/>
    </i>
    <i r="1">
      <x v="7"/>
    </i>
    <i>
      <x v="1"/>
    </i>
    <i>
      <x v="2"/>
    </i>
    <i>
      <x v="3"/>
    </i>
    <i t="grand">
      <x/>
    </i>
  </rowItems>
  <colItems count="1">
    <i/>
  </colItems>
  <dataFields count="1">
    <dataField name="Count of Name" fld="2" subtotal="count" showDataAs="runTotal" baseField="0" baseItem="0"/>
  </dataFields>
  <chartFormats count="1">
    <chartFormat chart="1" format="0"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_Staff]"/>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55C504-8201-4A70-86A9-ACB5AF5B81FD}"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H4:I10" firstHeaderRow="1" firstDataRow="1" firstDataCol="1" rowPageCount="1" colPageCount="1"/>
  <pivotFields count="3">
    <pivotField dataField="1" subtotalTop="0" showAll="0" defaultSubtotal="0"/>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s>
  <rowFields count="1">
    <field x="1"/>
  </rowFields>
  <rowItems count="6">
    <i>
      <x v="2"/>
    </i>
    <i>
      <x v="4"/>
    </i>
    <i>
      <x/>
    </i>
    <i>
      <x v="3"/>
    </i>
    <i>
      <x v="1"/>
    </i>
    <i t="grand">
      <x/>
    </i>
  </rowItems>
  <colItems count="1">
    <i/>
  </colItems>
  <pageFields count="1">
    <pageField fld="2" hier="7" name="[All_Staff].[Country].&amp;[India]" cap="India"/>
  </pageFields>
  <dataFields count="1">
    <dataField name="Count of Name" fld="0" subtotal="count" baseField="0" baseItem="0"/>
  </dataFields>
  <formats count="1">
    <format dxfId="14">
      <pivotArea dataOnly="0" fieldPosition="0">
        <references count="1">
          <reference field="1" count="0"/>
        </references>
      </pivotArea>
    </format>
  </formats>
  <chartFormats count="1">
    <chartFormat chart="10" format="2"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_Staff]"/>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A386430-1701-4A2D-A435-C0E55FC41C3F}"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C4:D10" firstHeaderRow="1" firstDataRow="1" firstDataCol="1" rowPageCount="1" colPageCount="1"/>
  <pivotFields count="3">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dataField="1" subtotalTop="0" showAll="0" defaultSubtotal="0"/>
  </pivotFields>
  <rowFields count="1">
    <field x="0"/>
  </rowFields>
  <rowItems count="6">
    <i>
      <x v="4"/>
    </i>
    <i>
      <x v="2"/>
    </i>
    <i>
      <x/>
    </i>
    <i>
      <x v="3"/>
    </i>
    <i>
      <x v="1"/>
    </i>
    <i t="grand">
      <x/>
    </i>
  </rowItems>
  <colItems count="1">
    <i/>
  </colItems>
  <pageFields count="1">
    <pageField fld="1" hier="7" name="[All_Staff].[Country].&amp;[NZ]" cap="NZ"/>
  </pageFields>
  <dataFields count="1">
    <dataField name="Count of Name" fld="2" subtotal="count" baseField="0" baseItem="0"/>
  </dataFields>
  <formats count="1">
    <format dxfId="15">
      <pivotArea dataOnly="0" fieldPosition="0">
        <references count="1">
          <reference field="0" count="0"/>
        </references>
      </pivotArea>
    </format>
  </formats>
  <chartFormats count="1">
    <chartFormat chart="12" format="2"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_Staff]"/>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7AA7671-01F3-46C2-9878-5230ACC7EE99}" autoFormatId="16" applyNumberFormats="0" applyBorderFormats="0" applyFontFormats="0" applyPatternFormats="0" applyAlignmentFormats="0" applyWidthHeightFormats="0">
  <queryTableRefresh nextId="14" unboundColumnsRight="3">
    <queryTableFields count="11">
      <queryTableField id="1" name="Name" tableColumnId="1"/>
      <queryTableField id="2" name="Gender" tableColumnId="2"/>
      <queryTableField id="3" name="Department" tableColumnId="3"/>
      <queryTableField id="4" name="Age" tableColumnId="4"/>
      <queryTableField id="5" name="Date Joined" tableColumnId="5"/>
      <queryTableField id="6" name="Salary" tableColumnId="6"/>
      <queryTableField id="7" name="Rating" tableColumnId="7"/>
      <queryTableField id="8" name="Country" tableColumnId="8"/>
      <queryTableField id="10" dataBound="0" tableColumnId="10"/>
      <queryTableField id="11" dataBound="0" tableColumnId="9"/>
      <queryTableField id="12" dataBound="0"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F70D79E0-8751-42DB-9C5E-BD35AC3D92E6}" sourceName="[All_Staff].[Country]">
  <pivotTables>
    <pivotTable tabId="9" name="PivotTable2"/>
  </pivotTables>
  <data>
    <olap pivotCacheId="1061375395">
      <levels count="2">
        <level uniqueName="[All_Staff].[Country].[(All)]" sourceCaption="(All)" count="0"/>
        <level uniqueName="[All_Staff].[Country].[Country]" sourceCaption="Country" count="2">
          <ranges>
            <range startItem="0">
              <i n="[All_Staff].[Country].&amp;[India]" c="India"/>
              <i n="[All_Staff].[Country].&amp;[NZ]" c="NZ"/>
            </range>
          </ranges>
        </level>
      </levels>
      <selections count="1">
        <selection n="[All_Staff].[Country].&amp;[NZ]"/>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7FC411D3-AEB2-4B19-9ECA-56C5F94E4A11}" cache="Slicer_Country" caption="Country" level="1"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A226E74-5517-4F15-B86F-25B1551907A0}" name="NZ_Staff" displayName="NZ_Staff" ref="A1:G102" totalsRowShown="0">
  <autoFilter ref="A1:G102" xr:uid="{FA226E74-5517-4F15-B86F-25B1551907A0}"/>
  <tableColumns count="7">
    <tableColumn id="1" xr3:uid="{E8E259F6-435C-43BC-8076-40CCCDDF943E}" name="Name" dataDxfId="41"/>
    <tableColumn id="2" xr3:uid="{6916A5FD-E4A7-44B3-81F1-8AD920F081A8}" name="Gender" dataDxfId="40"/>
    <tableColumn id="3" xr3:uid="{9689F4E1-7E81-4C3D-9794-6B24C41D9566}" name="Department" dataDxfId="39"/>
    <tableColumn id="4" xr3:uid="{0398FB00-AD38-4EE2-9E63-65D25DD5A750}" name="Age"/>
    <tableColumn id="5" xr3:uid="{D14D0E3A-ECD1-42B0-BF24-4848F518CB50}" name="Date Joined" dataDxfId="38"/>
    <tableColumn id="6" xr3:uid="{3CEA3514-87BC-45E7-A6BD-ADA9325AB88A}" name="Salary"/>
    <tableColumn id="7" xr3:uid="{7DB591EF-661B-4FB7-8A88-49A4C4D5BA90}" name="Rating"/>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6A31CA0-B3D0-4A70-BF49-F16ACDC0FC38}" name="India_Staff" displayName="India_Staff" ref="A1:H114" totalsRowShown="0">
  <autoFilter ref="A1:H114" xr:uid="{A6A31CA0-B3D0-4A70-BF49-F16ACDC0FC38}"/>
  <tableColumns count="8">
    <tableColumn id="1" xr3:uid="{B0890EE4-5CDA-4EC2-BDF7-11BA05C19135}" name="Name" dataDxfId="37"/>
    <tableColumn id="2" xr3:uid="{2C9DC0B4-13A4-4221-B8AE-30D6AC25DC86}" name="Gender" dataDxfId="36"/>
    <tableColumn id="3" xr3:uid="{C1A7351F-12DB-4871-AA97-46C5606435B7}" name="Age"/>
    <tableColumn id="4" xr3:uid="{9C5FF0D9-FEB2-408E-9995-204B39F0B487}" name="Rating" dataDxfId="35"/>
    <tableColumn id="5" xr3:uid="{35C8ED08-3AA7-40C2-A186-F92DD57E9D33}" name="Date Joined" dataDxfId="34"/>
    <tableColumn id="6" xr3:uid="{C651EA4F-8124-45FA-80AA-D6B942EBCFE6}" name="Department" dataDxfId="33"/>
    <tableColumn id="7" xr3:uid="{302028BE-6D40-4D2A-A1B4-20962DEF5F58}" name="Salary"/>
    <tableColumn id="8" xr3:uid="{9B0858B6-F6F3-476D-9D63-90CCDE8DB30B}" name="Country"/>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7B9E7BF-EF1F-4C9C-BF1E-374098A8F479}" name="All_Staff" displayName="All_Staff" ref="A1:K184" tableType="queryTable" totalsRowShown="0">
  <autoFilter ref="A1:K184" xr:uid="{C7B9E7BF-EF1F-4C9C-BF1E-374098A8F479}"/>
  <sortState xmlns:xlrd2="http://schemas.microsoft.com/office/spreadsheetml/2017/richdata2" ref="A2:I184">
    <sortCondition descending="1" ref="F1:F184"/>
  </sortState>
  <tableColumns count="11">
    <tableColumn id="1" xr3:uid="{BB720C4C-0612-4966-86DD-9C78336009CD}" uniqueName="1" name="Name" queryTableFieldId="1" dataDxfId="32"/>
    <tableColumn id="2" xr3:uid="{183B5406-EC59-4791-883F-A2F97BB67052}" uniqueName="2" name="Gender" queryTableFieldId="2" dataDxfId="31"/>
    <tableColumn id="3" xr3:uid="{B354C37F-65F4-40FA-B83B-C9758682FC0C}" uniqueName="3" name="Department" queryTableFieldId="3" dataDxfId="30"/>
    <tableColumn id="4" xr3:uid="{FB79199D-1A79-407A-9558-3C9E6919CCC3}" uniqueName="4" name="Age" queryTableFieldId="4"/>
    <tableColumn id="5" xr3:uid="{9E1DC0AE-969A-4753-9B26-6874B42F4A0F}" uniqueName="5" name="Date Joined" queryTableFieldId="5" dataDxfId="29"/>
    <tableColumn id="6" xr3:uid="{B02C67AD-ED6D-4C16-94D0-9260F967B6FD}" uniqueName="6" name="Salary" queryTableFieldId="6" dataDxfId="28"/>
    <tableColumn id="7" xr3:uid="{3D08BCB8-5278-4749-A01A-5B04A1D88CC8}" uniqueName="7" name="Rating" queryTableFieldId="7"/>
    <tableColumn id="8" xr3:uid="{85A43609-BA46-4ED8-8E9E-B64A0968822D}" uniqueName="8" name="Country" queryTableFieldId="8" dataDxfId="27"/>
    <tableColumn id="10" xr3:uid="{03DD73C1-9232-402B-80AB-D04F3BFFAE60}" uniqueName="10" name="Tenure" queryTableFieldId="10" dataDxfId="26">
      <calculatedColumnFormula>(TODAY()-All_Staff[[#This Row],[Date Joined]])/365</calculatedColumnFormula>
    </tableColumn>
    <tableColumn id="9" xr3:uid="{ECBEA475-58E1-4467-97BD-41DF86FA4B6E}" uniqueName="9" name="Bonus" queryTableFieldId="11" dataDxfId="25">
      <calculatedColumnFormula>ROUNDUP(IF(All_Staff[[#This Row],[Tenure]]&gt;2,3%,2%)*All_Staff[[#This Row],[Salary]],0)</calculatedColumnFormula>
    </tableColumn>
    <tableColumn id="11" xr3:uid="{8668CA7A-7856-4E54-86F7-A314D70E5AC4}" uniqueName="11" name="Rating as Number" queryTableFieldId="12" dataDxfId="24">
      <calculatedColumnFormula>VLOOKUP(G:G,Mapping!$B$4:$C$8,2,FALSE)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32ECF-CCCD-492E-8057-04813822756E}">
  <dimension ref="A1:G102"/>
  <sheetViews>
    <sheetView workbookViewId="0">
      <selection activeCell="A2" sqref="A2"/>
    </sheetView>
  </sheetViews>
  <sheetFormatPr defaultRowHeight="15" x14ac:dyDescent="0.25"/>
  <cols>
    <col min="1" max="1" width="21.42578125" bestFit="1" customWidth="1"/>
    <col min="2" max="2" width="10" bestFit="1" customWidth="1"/>
    <col min="3" max="3" width="14" bestFit="1" customWidth="1"/>
    <col min="4" max="4" width="6.7109375" bestFit="1" customWidth="1"/>
    <col min="5" max="5" width="15.5703125" bestFit="1" customWidth="1"/>
    <col min="6" max="6" width="8.5703125" bestFit="1" customWidth="1"/>
    <col min="7" max="7" width="14.28515625" bestFit="1" customWidth="1"/>
  </cols>
  <sheetData>
    <row r="1" spans="1:7" x14ac:dyDescent="0.25">
      <c r="A1" t="s">
        <v>0</v>
      </c>
      <c r="B1" t="s">
        <v>1</v>
      </c>
      <c r="C1" t="s">
        <v>2</v>
      </c>
      <c r="D1" t="s">
        <v>3</v>
      </c>
      <c r="E1" t="s">
        <v>4</v>
      </c>
      <c r="F1" t="s">
        <v>5</v>
      </c>
      <c r="G1" t="s">
        <v>6</v>
      </c>
    </row>
    <row r="2" spans="1:7" x14ac:dyDescent="0.25">
      <c r="A2" t="s">
        <v>7</v>
      </c>
      <c r="B2" t="s">
        <v>8</v>
      </c>
      <c r="C2" t="s">
        <v>9</v>
      </c>
      <c r="D2">
        <v>22</v>
      </c>
      <c r="E2" s="1">
        <v>44446</v>
      </c>
      <c r="F2">
        <v>112780</v>
      </c>
      <c r="G2" t="s">
        <v>10</v>
      </c>
    </row>
    <row r="3" spans="1:7" x14ac:dyDescent="0.25">
      <c r="A3" t="s">
        <v>11</v>
      </c>
      <c r="B3" t="s">
        <v>8</v>
      </c>
      <c r="C3" t="s">
        <v>12</v>
      </c>
      <c r="D3">
        <v>46</v>
      </c>
      <c r="E3" s="1">
        <v>44758</v>
      </c>
      <c r="F3">
        <v>70610</v>
      </c>
      <c r="G3" t="s">
        <v>13</v>
      </c>
    </row>
    <row r="4" spans="1:7" x14ac:dyDescent="0.25">
      <c r="A4" t="s">
        <v>14</v>
      </c>
      <c r="B4" t="s">
        <v>15</v>
      </c>
      <c r="C4" t="s">
        <v>9</v>
      </c>
      <c r="D4">
        <v>28</v>
      </c>
      <c r="E4" s="1">
        <v>44357</v>
      </c>
      <c r="F4">
        <v>53240</v>
      </c>
      <c r="G4" t="s">
        <v>13</v>
      </c>
    </row>
    <row r="5" spans="1:7" x14ac:dyDescent="0.25">
      <c r="A5" t="s">
        <v>16</v>
      </c>
      <c r="C5" t="s">
        <v>17</v>
      </c>
      <c r="D5">
        <v>37</v>
      </c>
      <c r="E5" s="1">
        <v>44146</v>
      </c>
      <c r="F5">
        <v>115440</v>
      </c>
      <c r="G5" t="s">
        <v>18</v>
      </c>
    </row>
    <row r="6" spans="1:7" x14ac:dyDescent="0.25">
      <c r="A6" t="s">
        <v>19</v>
      </c>
      <c r="B6" t="s">
        <v>8</v>
      </c>
      <c r="C6" t="s">
        <v>9</v>
      </c>
      <c r="D6">
        <v>32</v>
      </c>
      <c r="E6" s="1">
        <v>44465</v>
      </c>
      <c r="F6">
        <v>53540</v>
      </c>
      <c r="G6" t="s">
        <v>13</v>
      </c>
    </row>
    <row r="7" spans="1:7" x14ac:dyDescent="0.25">
      <c r="A7" t="s">
        <v>20</v>
      </c>
      <c r="B7" t="s">
        <v>15</v>
      </c>
      <c r="C7" t="s">
        <v>12</v>
      </c>
      <c r="D7">
        <v>30</v>
      </c>
      <c r="E7" s="1">
        <v>44861</v>
      </c>
      <c r="F7">
        <v>112570</v>
      </c>
      <c r="G7" t="s">
        <v>13</v>
      </c>
    </row>
    <row r="8" spans="1:7" x14ac:dyDescent="0.25">
      <c r="A8" t="s">
        <v>21</v>
      </c>
      <c r="B8" t="s">
        <v>8</v>
      </c>
      <c r="C8" t="s">
        <v>12</v>
      </c>
      <c r="D8">
        <v>33</v>
      </c>
      <c r="E8" s="1">
        <v>44701</v>
      </c>
      <c r="F8">
        <v>48530</v>
      </c>
      <c r="G8" t="s">
        <v>10</v>
      </c>
    </row>
    <row r="9" spans="1:7" x14ac:dyDescent="0.25">
      <c r="A9" t="s">
        <v>22</v>
      </c>
      <c r="B9" t="s">
        <v>15</v>
      </c>
      <c r="C9" t="s">
        <v>23</v>
      </c>
      <c r="D9">
        <v>24</v>
      </c>
      <c r="E9" s="1">
        <v>44148</v>
      </c>
      <c r="F9">
        <v>62780</v>
      </c>
      <c r="G9" t="s">
        <v>13</v>
      </c>
    </row>
    <row r="10" spans="1:7" x14ac:dyDescent="0.25">
      <c r="A10" t="s">
        <v>24</v>
      </c>
      <c r="B10" t="s">
        <v>8</v>
      </c>
      <c r="C10" t="s">
        <v>23</v>
      </c>
      <c r="D10">
        <v>33</v>
      </c>
      <c r="E10" s="1">
        <v>44509</v>
      </c>
      <c r="F10">
        <v>53870</v>
      </c>
      <c r="G10" t="s">
        <v>13</v>
      </c>
    </row>
    <row r="11" spans="1:7" x14ac:dyDescent="0.25">
      <c r="A11" t="s">
        <v>25</v>
      </c>
      <c r="B11" t="s">
        <v>15</v>
      </c>
      <c r="C11" t="s">
        <v>26</v>
      </c>
      <c r="D11">
        <v>27</v>
      </c>
      <c r="E11" s="1">
        <v>44122</v>
      </c>
      <c r="F11">
        <v>119110</v>
      </c>
      <c r="G11" t="s">
        <v>13</v>
      </c>
    </row>
    <row r="12" spans="1:7" x14ac:dyDescent="0.25">
      <c r="A12" t="s">
        <v>27</v>
      </c>
      <c r="B12" t="s">
        <v>8</v>
      </c>
      <c r="C12" t="s">
        <v>23</v>
      </c>
      <c r="D12">
        <v>29</v>
      </c>
      <c r="E12" s="1">
        <v>44180</v>
      </c>
      <c r="F12">
        <v>112110</v>
      </c>
      <c r="G12" t="s">
        <v>18</v>
      </c>
    </row>
    <row r="13" spans="1:7" x14ac:dyDescent="0.25">
      <c r="A13" t="s">
        <v>28</v>
      </c>
      <c r="B13" t="s">
        <v>8</v>
      </c>
      <c r="C13" t="s">
        <v>9</v>
      </c>
      <c r="D13">
        <v>25</v>
      </c>
      <c r="E13" s="1">
        <v>44383</v>
      </c>
      <c r="F13">
        <v>65700</v>
      </c>
      <c r="G13" t="s">
        <v>13</v>
      </c>
    </row>
    <row r="14" spans="1:7" x14ac:dyDescent="0.25">
      <c r="A14" t="s">
        <v>29</v>
      </c>
      <c r="B14" t="s">
        <v>8</v>
      </c>
      <c r="C14" t="s">
        <v>23</v>
      </c>
      <c r="D14">
        <v>37</v>
      </c>
      <c r="E14" s="1">
        <v>44701</v>
      </c>
      <c r="F14">
        <v>69070</v>
      </c>
      <c r="G14" t="s">
        <v>13</v>
      </c>
    </row>
    <row r="15" spans="1:7" x14ac:dyDescent="0.25">
      <c r="A15" t="s">
        <v>30</v>
      </c>
      <c r="B15" t="s">
        <v>8</v>
      </c>
      <c r="C15" t="s">
        <v>23</v>
      </c>
      <c r="D15">
        <v>20</v>
      </c>
      <c r="E15" s="1">
        <v>44459</v>
      </c>
      <c r="F15">
        <v>107700</v>
      </c>
      <c r="G15" t="s">
        <v>13</v>
      </c>
    </row>
    <row r="16" spans="1:7" x14ac:dyDescent="0.25">
      <c r="A16" t="s">
        <v>31</v>
      </c>
      <c r="B16" t="s">
        <v>15</v>
      </c>
      <c r="C16" t="s">
        <v>23</v>
      </c>
      <c r="D16">
        <v>32</v>
      </c>
      <c r="E16" s="1">
        <v>44354</v>
      </c>
      <c r="F16">
        <v>43840</v>
      </c>
      <c r="G16" t="s">
        <v>10</v>
      </c>
    </row>
    <row r="17" spans="1:7" x14ac:dyDescent="0.25">
      <c r="A17" t="s">
        <v>32</v>
      </c>
      <c r="B17" t="s">
        <v>8</v>
      </c>
      <c r="C17" t="s">
        <v>12</v>
      </c>
      <c r="D17">
        <v>40</v>
      </c>
      <c r="E17" s="1">
        <v>44263</v>
      </c>
      <c r="F17">
        <v>99750</v>
      </c>
      <c r="G17" t="s">
        <v>13</v>
      </c>
    </row>
    <row r="18" spans="1:7" x14ac:dyDescent="0.25">
      <c r="A18" t="s">
        <v>33</v>
      </c>
      <c r="B18" t="s">
        <v>8</v>
      </c>
      <c r="C18" t="s">
        <v>12</v>
      </c>
      <c r="D18">
        <v>21</v>
      </c>
      <c r="E18" s="1">
        <v>44104</v>
      </c>
      <c r="F18">
        <v>37920</v>
      </c>
      <c r="G18" t="s">
        <v>13</v>
      </c>
    </row>
    <row r="19" spans="1:7" x14ac:dyDescent="0.25">
      <c r="A19" t="s">
        <v>34</v>
      </c>
      <c r="B19" t="s">
        <v>8</v>
      </c>
      <c r="C19" t="s">
        <v>12</v>
      </c>
      <c r="D19">
        <v>21</v>
      </c>
      <c r="E19" s="1">
        <v>44762</v>
      </c>
      <c r="F19">
        <v>57090</v>
      </c>
      <c r="G19" t="s">
        <v>13</v>
      </c>
    </row>
    <row r="20" spans="1:7" x14ac:dyDescent="0.25">
      <c r="A20" t="s">
        <v>35</v>
      </c>
      <c r="B20" t="s">
        <v>15</v>
      </c>
      <c r="C20" t="s">
        <v>23</v>
      </c>
      <c r="D20">
        <v>31</v>
      </c>
      <c r="E20" s="1">
        <v>44145</v>
      </c>
      <c r="F20">
        <v>41980</v>
      </c>
      <c r="G20" t="s">
        <v>13</v>
      </c>
    </row>
    <row r="21" spans="1:7" x14ac:dyDescent="0.25">
      <c r="A21" t="s">
        <v>36</v>
      </c>
      <c r="B21" t="s">
        <v>8</v>
      </c>
      <c r="C21" t="s">
        <v>26</v>
      </c>
      <c r="D21">
        <v>21</v>
      </c>
      <c r="E21" s="1">
        <v>44242</v>
      </c>
      <c r="F21">
        <v>75880</v>
      </c>
      <c r="G21" t="s">
        <v>13</v>
      </c>
    </row>
    <row r="22" spans="1:7" x14ac:dyDescent="0.25">
      <c r="A22" t="s">
        <v>37</v>
      </c>
      <c r="B22" t="s">
        <v>15</v>
      </c>
      <c r="C22" t="s">
        <v>17</v>
      </c>
      <c r="D22">
        <v>34</v>
      </c>
      <c r="E22" s="1">
        <v>44653</v>
      </c>
      <c r="F22">
        <v>58940</v>
      </c>
      <c r="G22" t="s">
        <v>13</v>
      </c>
    </row>
    <row r="23" spans="1:7" x14ac:dyDescent="0.25">
      <c r="A23" t="s">
        <v>38</v>
      </c>
      <c r="B23" t="s">
        <v>15</v>
      </c>
      <c r="C23" t="s">
        <v>17</v>
      </c>
      <c r="D23">
        <v>30</v>
      </c>
      <c r="E23" s="1">
        <v>44389</v>
      </c>
      <c r="F23">
        <v>67910</v>
      </c>
      <c r="G23" t="s">
        <v>18</v>
      </c>
    </row>
    <row r="24" spans="1:7" x14ac:dyDescent="0.25">
      <c r="A24" t="s">
        <v>39</v>
      </c>
      <c r="B24" t="s">
        <v>15</v>
      </c>
      <c r="C24" t="s">
        <v>23</v>
      </c>
      <c r="D24">
        <v>31</v>
      </c>
      <c r="E24" s="1">
        <v>44663</v>
      </c>
      <c r="F24">
        <v>58100</v>
      </c>
      <c r="G24" t="s">
        <v>13</v>
      </c>
    </row>
    <row r="25" spans="1:7" x14ac:dyDescent="0.25">
      <c r="A25" t="s">
        <v>40</v>
      </c>
      <c r="B25" t="s">
        <v>8</v>
      </c>
      <c r="C25" t="s">
        <v>17</v>
      </c>
      <c r="D25">
        <v>27</v>
      </c>
      <c r="E25" s="1">
        <v>44567</v>
      </c>
      <c r="F25">
        <v>48980</v>
      </c>
      <c r="G25" t="s">
        <v>13</v>
      </c>
    </row>
    <row r="26" spans="1:7" x14ac:dyDescent="0.25">
      <c r="A26" t="s">
        <v>41</v>
      </c>
      <c r="C26" t="s">
        <v>17</v>
      </c>
      <c r="D26">
        <v>30</v>
      </c>
      <c r="E26" s="1">
        <v>44597</v>
      </c>
      <c r="F26">
        <v>64000</v>
      </c>
      <c r="G26" t="s">
        <v>13</v>
      </c>
    </row>
    <row r="27" spans="1:7" x14ac:dyDescent="0.25">
      <c r="A27" t="s">
        <v>42</v>
      </c>
      <c r="B27" t="s">
        <v>15</v>
      </c>
      <c r="C27" t="s">
        <v>12</v>
      </c>
      <c r="D27">
        <v>42</v>
      </c>
      <c r="E27" s="1">
        <v>44779</v>
      </c>
      <c r="F27">
        <v>75000</v>
      </c>
      <c r="G27" t="s">
        <v>43</v>
      </c>
    </row>
    <row r="28" spans="1:7" x14ac:dyDescent="0.25">
      <c r="A28" t="s">
        <v>44</v>
      </c>
      <c r="B28" t="s">
        <v>15</v>
      </c>
      <c r="C28" t="s">
        <v>23</v>
      </c>
      <c r="D28">
        <v>40</v>
      </c>
      <c r="E28" s="1">
        <v>44337</v>
      </c>
      <c r="F28">
        <v>87620</v>
      </c>
      <c r="G28" t="s">
        <v>13</v>
      </c>
    </row>
    <row r="29" spans="1:7" x14ac:dyDescent="0.25">
      <c r="A29" t="s">
        <v>45</v>
      </c>
      <c r="B29" t="s">
        <v>15</v>
      </c>
      <c r="C29" t="s">
        <v>23</v>
      </c>
      <c r="D29">
        <v>29</v>
      </c>
      <c r="E29" s="1">
        <v>44023</v>
      </c>
      <c r="F29">
        <v>34980</v>
      </c>
      <c r="G29" t="s">
        <v>13</v>
      </c>
    </row>
    <row r="30" spans="1:7" x14ac:dyDescent="0.25">
      <c r="A30" t="s">
        <v>46</v>
      </c>
      <c r="B30" t="s">
        <v>15</v>
      </c>
      <c r="C30" t="s">
        <v>17</v>
      </c>
      <c r="D30">
        <v>28</v>
      </c>
      <c r="E30" s="1">
        <v>44185</v>
      </c>
      <c r="F30">
        <v>75970</v>
      </c>
      <c r="G30" t="s">
        <v>13</v>
      </c>
    </row>
    <row r="31" spans="1:7" x14ac:dyDescent="0.25">
      <c r="A31" t="s">
        <v>47</v>
      </c>
      <c r="B31" t="s">
        <v>15</v>
      </c>
      <c r="C31" t="s">
        <v>17</v>
      </c>
      <c r="D31">
        <v>34</v>
      </c>
      <c r="E31" s="1">
        <v>44612</v>
      </c>
      <c r="F31">
        <v>60130</v>
      </c>
      <c r="G31" t="s">
        <v>13</v>
      </c>
    </row>
    <row r="32" spans="1:7" x14ac:dyDescent="0.25">
      <c r="A32" t="s">
        <v>48</v>
      </c>
      <c r="B32" t="s">
        <v>15</v>
      </c>
      <c r="C32" t="s">
        <v>23</v>
      </c>
      <c r="D32">
        <v>33</v>
      </c>
      <c r="E32" s="1">
        <v>44374</v>
      </c>
      <c r="F32">
        <v>75480</v>
      </c>
      <c r="G32" t="s">
        <v>49</v>
      </c>
    </row>
    <row r="33" spans="1:7" x14ac:dyDescent="0.25">
      <c r="A33" t="s">
        <v>50</v>
      </c>
      <c r="B33" t="s">
        <v>8</v>
      </c>
      <c r="C33" t="s">
        <v>12</v>
      </c>
      <c r="D33">
        <v>33</v>
      </c>
      <c r="E33" s="1">
        <v>44164</v>
      </c>
      <c r="F33">
        <v>115920</v>
      </c>
      <c r="G33" t="s">
        <v>13</v>
      </c>
    </row>
    <row r="34" spans="1:7" x14ac:dyDescent="0.25">
      <c r="A34" t="s">
        <v>51</v>
      </c>
      <c r="B34" t="s">
        <v>15</v>
      </c>
      <c r="C34" t="s">
        <v>9</v>
      </c>
      <c r="D34">
        <v>36</v>
      </c>
      <c r="E34" s="1">
        <v>44494</v>
      </c>
      <c r="F34">
        <v>78540</v>
      </c>
      <c r="G34" t="s">
        <v>13</v>
      </c>
    </row>
    <row r="35" spans="1:7" x14ac:dyDescent="0.25">
      <c r="A35" t="s">
        <v>52</v>
      </c>
      <c r="B35" t="s">
        <v>8</v>
      </c>
      <c r="C35" t="s">
        <v>12</v>
      </c>
      <c r="D35">
        <v>25</v>
      </c>
      <c r="E35" s="1">
        <v>44726</v>
      </c>
      <c r="F35">
        <v>109190</v>
      </c>
      <c r="G35" t="s">
        <v>10</v>
      </c>
    </row>
    <row r="36" spans="1:7" x14ac:dyDescent="0.25">
      <c r="A36" t="s">
        <v>53</v>
      </c>
      <c r="B36" t="s">
        <v>15</v>
      </c>
      <c r="C36" t="s">
        <v>9</v>
      </c>
      <c r="D36">
        <v>34</v>
      </c>
      <c r="E36" s="1">
        <v>44721</v>
      </c>
      <c r="F36">
        <v>49630</v>
      </c>
      <c r="G36" t="s">
        <v>18</v>
      </c>
    </row>
    <row r="37" spans="1:7" x14ac:dyDescent="0.25">
      <c r="A37" t="s">
        <v>54</v>
      </c>
      <c r="B37" t="s">
        <v>15</v>
      </c>
      <c r="C37" t="s">
        <v>12</v>
      </c>
      <c r="D37">
        <v>28</v>
      </c>
      <c r="E37" s="1">
        <v>44630</v>
      </c>
      <c r="F37">
        <v>99970</v>
      </c>
      <c r="G37" t="s">
        <v>13</v>
      </c>
    </row>
    <row r="38" spans="1:7" x14ac:dyDescent="0.25">
      <c r="A38" t="s">
        <v>55</v>
      </c>
      <c r="B38" t="s">
        <v>15</v>
      </c>
      <c r="C38" t="s">
        <v>23</v>
      </c>
      <c r="D38">
        <v>33</v>
      </c>
      <c r="E38" s="1">
        <v>44190</v>
      </c>
      <c r="F38">
        <v>96140</v>
      </c>
      <c r="G38" t="s">
        <v>13</v>
      </c>
    </row>
    <row r="39" spans="1:7" x14ac:dyDescent="0.25">
      <c r="A39" t="s">
        <v>56</v>
      </c>
      <c r="B39" t="s">
        <v>8</v>
      </c>
      <c r="C39" t="s">
        <v>12</v>
      </c>
      <c r="D39">
        <v>31</v>
      </c>
      <c r="E39" s="1">
        <v>44724</v>
      </c>
      <c r="F39">
        <v>103550</v>
      </c>
      <c r="G39" t="s">
        <v>13</v>
      </c>
    </row>
    <row r="40" spans="1:7" x14ac:dyDescent="0.25">
      <c r="A40" t="s">
        <v>57</v>
      </c>
      <c r="B40" t="s">
        <v>8</v>
      </c>
      <c r="C40" t="s">
        <v>23</v>
      </c>
      <c r="D40">
        <v>31</v>
      </c>
      <c r="E40" s="1">
        <v>44511</v>
      </c>
      <c r="F40">
        <v>48950</v>
      </c>
      <c r="G40" t="s">
        <v>13</v>
      </c>
    </row>
    <row r="41" spans="1:7" x14ac:dyDescent="0.25">
      <c r="A41" t="s">
        <v>58</v>
      </c>
      <c r="B41" t="s">
        <v>8</v>
      </c>
      <c r="C41" t="s">
        <v>17</v>
      </c>
      <c r="D41">
        <v>24</v>
      </c>
      <c r="E41" s="1">
        <v>44436</v>
      </c>
      <c r="F41">
        <v>52610</v>
      </c>
      <c r="G41" t="s">
        <v>18</v>
      </c>
    </row>
    <row r="42" spans="1:7" x14ac:dyDescent="0.25">
      <c r="A42" t="s">
        <v>59</v>
      </c>
      <c r="B42" t="s">
        <v>15</v>
      </c>
      <c r="C42" t="s">
        <v>12</v>
      </c>
      <c r="D42">
        <v>36</v>
      </c>
      <c r="E42" s="1">
        <v>44529</v>
      </c>
      <c r="F42">
        <v>78390</v>
      </c>
      <c r="G42" t="s">
        <v>13</v>
      </c>
    </row>
    <row r="43" spans="1:7" x14ac:dyDescent="0.25">
      <c r="A43" t="s">
        <v>60</v>
      </c>
      <c r="B43" t="s">
        <v>15</v>
      </c>
      <c r="C43" t="s">
        <v>17</v>
      </c>
      <c r="D43">
        <v>33</v>
      </c>
      <c r="E43" s="1">
        <v>44809</v>
      </c>
      <c r="F43">
        <v>86570</v>
      </c>
      <c r="G43" t="s">
        <v>13</v>
      </c>
    </row>
    <row r="44" spans="1:7" x14ac:dyDescent="0.25">
      <c r="A44" t="s">
        <v>61</v>
      </c>
      <c r="B44" t="s">
        <v>15</v>
      </c>
      <c r="C44" t="s">
        <v>23</v>
      </c>
      <c r="D44">
        <v>27</v>
      </c>
      <c r="E44" s="1">
        <v>44686</v>
      </c>
      <c r="F44">
        <v>83750</v>
      </c>
      <c r="G44" t="s">
        <v>13</v>
      </c>
    </row>
    <row r="45" spans="1:7" x14ac:dyDescent="0.25">
      <c r="A45" t="s">
        <v>62</v>
      </c>
      <c r="B45" t="s">
        <v>15</v>
      </c>
      <c r="C45" t="s">
        <v>17</v>
      </c>
      <c r="D45">
        <v>34</v>
      </c>
      <c r="E45" s="1">
        <v>44445</v>
      </c>
      <c r="F45">
        <v>92450</v>
      </c>
      <c r="G45" t="s">
        <v>13</v>
      </c>
    </row>
    <row r="46" spans="1:7" x14ac:dyDescent="0.25">
      <c r="A46" t="s">
        <v>63</v>
      </c>
      <c r="B46" t="s">
        <v>8</v>
      </c>
      <c r="C46" t="s">
        <v>23</v>
      </c>
      <c r="D46">
        <v>20</v>
      </c>
      <c r="E46" s="1">
        <v>44183</v>
      </c>
      <c r="F46">
        <v>112650</v>
      </c>
      <c r="G46" t="s">
        <v>13</v>
      </c>
    </row>
    <row r="47" spans="1:7" x14ac:dyDescent="0.25">
      <c r="A47" t="s">
        <v>64</v>
      </c>
      <c r="B47" t="s">
        <v>8</v>
      </c>
      <c r="C47" t="s">
        <v>12</v>
      </c>
      <c r="D47">
        <v>20</v>
      </c>
      <c r="E47" s="1">
        <v>44744</v>
      </c>
      <c r="F47">
        <v>79570</v>
      </c>
      <c r="G47" t="s">
        <v>13</v>
      </c>
    </row>
    <row r="48" spans="1:7" x14ac:dyDescent="0.25">
      <c r="A48" t="s">
        <v>65</v>
      </c>
      <c r="B48" t="s">
        <v>15</v>
      </c>
      <c r="C48" t="s">
        <v>9</v>
      </c>
      <c r="D48">
        <v>20</v>
      </c>
      <c r="E48" s="1">
        <v>44537</v>
      </c>
      <c r="F48">
        <v>68900</v>
      </c>
      <c r="G48" t="s">
        <v>18</v>
      </c>
    </row>
    <row r="49" spans="1:7" x14ac:dyDescent="0.25">
      <c r="A49" t="s">
        <v>66</v>
      </c>
      <c r="B49" t="s">
        <v>15</v>
      </c>
      <c r="C49" t="s">
        <v>23</v>
      </c>
      <c r="D49">
        <v>25</v>
      </c>
      <c r="E49" s="1">
        <v>44694</v>
      </c>
      <c r="F49">
        <v>80700</v>
      </c>
      <c r="G49" t="s">
        <v>10</v>
      </c>
    </row>
    <row r="50" spans="1:7" x14ac:dyDescent="0.25">
      <c r="A50" t="s">
        <v>67</v>
      </c>
      <c r="B50" t="s">
        <v>8</v>
      </c>
      <c r="C50" t="s">
        <v>12</v>
      </c>
      <c r="D50">
        <v>19</v>
      </c>
      <c r="E50" s="1">
        <v>44277</v>
      </c>
      <c r="F50">
        <v>58960</v>
      </c>
      <c r="G50" t="s">
        <v>13</v>
      </c>
    </row>
    <row r="51" spans="1:7" x14ac:dyDescent="0.25">
      <c r="A51" t="s">
        <v>68</v>
      </c>
      <c r="B51" t="s">
        <v>8</v>
      </c>
      <c r="C51" t="s">
        <v>23</v>
      </c>
      <c r="D51">
        <v>36</v>
      </c>
      <c r="E51" s="1">
        <v>44019</v>
      </c>
      <c r="F51">
        <v>118840</v>
      </c>
      <c r="G51" t="s">
        <v>13</v>
      </c>
    </row>
    <row r="52" spans="1:7" x14ac:dyDescent="0.25">
      <c r="A52" t="s">
        <v>69</v>
      </c>
      <c r="B52" t="s">
        <v>8</v>
      </c>
      <c r="C52" t="s">
        <v>17</v>
      </c>
      <c r="D52">
        <v>28</v>
      </c>
      <c r="E52" s="1">
        <v>44041</v>
      </c>
      <c r="F52">
        <v>48170</v>
      </c>
      <c r="G52" t="s">
        <v>10</v>
      </c>
    </row>
    <row r="53" spans="1:7" x14ac:dyDescent="0.25">
      <c r="A53" t="s">
        <v>70</v>
      </c>
      <c r="B53" t="s">
        <v>15</v>
      </c>
      <c r="C53" t="s">
        <v>26</v>
      </c>
      <c r="D53">
        <v>32</v>
      </c>
      <c r="E53" s="1">
        <v>44400</v>
      </c>
      <c r="F53">
        <v>45510</v>
      </c>
      <c r="G53" t="s">
        <v>13</v>
      </c>
    </row>
    <row r="54" spans="1:7" x14ac:dyDescent="0.25">
      <c r="A54" t="s">
        <v>63</v>
      </c>
      <c r="B54" t="s">
        <v>8</v>
      </c>
      <c r="C54" t="s">
        <v>12</v>
      </c>
      <c r="D54">
        <v>34</v>
      </c>
      <c r="E54" s="1">
        <v>44703</v>
      </c>
      <c r="F54">
        <v>112650</v>
      </c>
      <c r="G54" t="s">
        <v>13</v>
      </c>
    </row>
    <row r="55" spans="1:7" x14ac:dyDescent="0.25">
      <c r="A55" t="s">
        <v>71</v>
      </c>
      <c r="B55" t="s">
        <v>15</v>
      </c>
      <c r="C55" t="s">
        <v>12</v>
      </c>
      <c r="D55">
        <v>36</v>
      </c>
      <c r="E55" s="1">
        <v>44085</v>
      </c>
      <c r="F55">
        <v>114890</v>
      </c>
      <c r="G55" t="s">
        <v>13</v>
      </c>
    </row>
    <row r="56" spans="1:7" x14ac:dyDescent="0.25">
      <c r="A56" t="s">
        <v>72</v>
      </c>
      <c r="B56" t="s">
        <v>8</v>
      </c>
      <c r="C56" t="s">
        <v>23</v>
      </c>
      <c r="D56">
        <v>30</v>
      </c>
      <c r="E56" s="1">
        <v>44850</v>
      </c>
      <c r="F56">
        <v>69710</v>
      </c>
      <c r="G56" t="s">
        <v>13</v>
      </c>
    </row>
    <row r="57" spans="1:7" x14ac:dyDescent="0.25">
      <c r="A57" t="s">
        <v>73</v>
      </c>
      <c r="B57" t="s">
        <v>8</v>
      </c>
      <c r="C57" t="s">
        <v>17</v>
      </c>
      <c r="D57">
        <v>36</v>
      </c>
      <c r="E57" s="1">
        <v>44333</v>
      </c>
      <c r="F57">
        <v>71380</v>
      </c>
      <c r="G57" t="s">
        <v>13</v>
      </c>
    </row>
    <row r="58" spans="1:7" x14ac:dyDescent="0.25">
      <c r="A58" t="s">
        <v>74</v>
      </c>
      <c r="B58" t="s">
        <v>15</v>
      </c>
      <c r="C58" t="s">
        <v>9</v>
      </c>
      <c r="D58">
        <v>38</v>
      </c>
      <c r="E58" s="1">
        <v>44377</v>
      </c>
      <c r="F58">
        <v>109160</v>
      </c>
      <c r="G58" t="s">
        <v>43</v>
      </c>
    </row>
    <row r="59" spans="1:7" x14ac:dyDescent="0.25">
      <c r="A59" t="s">
        <v>75</v>
      </c>
      <c r="B59" t="s">
        <v>8</v>
      </c>
      <c r="C59" t="s">
        <v>12</v>
      </c>
      <c r="D59">
        <v>27</v>
      </c>
      <c r="E59" s="1">
        <v>44609</v>
      </c>
      <c r="F59">
        <v>113280</v>
      </c>
      <c r="G59" t="s">
        <v>49</v>
      </c>
    </row>
    <row r="60" spans="1:7" x14ac:dyDescent="0.25">
      <c r="A60" t="s">
        <v>76</v>
      </c>
      <c r="B60" t="s">
        <v>8</v>
      </c>
      <c r="C60" t="s">
        <v>23</v>
      </c>
      <c r="D60">
        <v>30</v>
      </c>
      <c r="E60" s="1">
        <v>44273</v>
      </c>
      <c r="F60">
        <v>69120</v>
      </c>
      <c r="G60" t="s">
        <v>13</v>
      </c>
    </row>
    <row r="61" spans="1:7" x14ac:dyDescent="0.25">
      <c r="A61" t="s">
        <v>77</v>
      </c>
      <c r="B61" t="s">
        <v>15</v>
      </c>
      <c r="C61" t="s">
        <v>26</v>
      </c>
      <c r="D61">
        <v>37</v>
      </c>
      <c r="E61" s="1">
        <v>44451</v>
      </c>
      <c r="F61">
        <v>118100</v>
      </c>
      <c r="G61" t="s">
        <v>13</v>
      </c>
    </row>
    <row r="62" spans="1:7" x14ac:dyDescent="0.25">
      <c r="A62" t="s">
        <v>78</v>
      </c>
      <c r="B62" t="s">
        <v>15</v>
      </c>
      <c r="C62" t="s">
        <v>12</v>
      </c>
      <c r="D62">
        <v>22</v>
      </c>
      <c r="E62" s="1">
        <v>44450</v>
      </c>
      <c r="F62">
        <v>76900</v>
      </c>
      <c r="G62" t="s">
        <v>10</v>
      </c>
    </row>
    <row r="63" spans="1:7" x14ac:dyDescent="0.25">
      <c r="A63" t="s">
        <v>79</v>
      </c>
      <c r="B63" t="s">
        <v>15</v>
      </c>
      <c r="C63" t="s">
        <v>23</v>
      </c>
      <c r="D63">
        <v>43</v>
      </c>
      <c r="E63" s="1">
        <v>45045</v>
      </c>
      <c r="F63">
        <v>114870</v>
      </c>
      <c r="G63" t="s">
        <v>13</v>
      </c>
    </row>
    <row r="64" spans="1:7" x14ac:dyDescent="0.25">
      <c r="A64" t="s">
        <v>80</v>
      </c>
      <c r="C64" t="s">
        <v>23</v>
      </c>
      <c r="D64">
        <v>32</v>
      </c>
      <c r="E64" s="1">
        <v>44774</v>
      </c>
      <c r="F64">
        <v>91310</v>
      </c>
      <c r="G64" t="s">
        <v>13</v>
      </c>
    </row>
    <row r="65" spans="1:7" x14ac:dyDescent="0.25">
      <c r="A65" t="s">
        <v>81</v>
      </c>
      <c r="B65" t="s">
        <v>15</v>
      </c>
      <c r="C65" t="s">
        <v>12</v>
      </c>
      <c r="D65">
        <v>28</v>
      </c>
      <c r="E65" s="1">
        <v>44486</v>
      </c>
      <c r="F65">
        <v>104770</v>
      </c>
      <c r="G65" t="s">
        <v>13</v>
      </c>
    </row>
    <row r="66" spans="1:7" x14ac:dyDescent="0.25">
      <c r="A66" t="s">
        <v>82</v>
      </c>
      <c r="B66" t="s">
        <v>8</v>
      </c>
      <c r="C66" t="s">
        <v>9</v>
      </c>
      <c r="D66">
        <v>27</v>
      </c>
      <c r="E66" s="1">
        <v>44134</v>
      </c>
      <c r="F66">
        <v>54970</v>
      </c>
      <c r="G66" t="s">
        <v>13</v>
      </c>
    </row>
    <row r="67" spans="1:7" x14ac:dyDescent="0.25">
      <c r="A67" t="s">
        <v>83</v>
      </c>
      <c r="C67" t="s">
        <v>23</v>
      </c>
      <c r="D67">
        <v>26</v>
      </c>
      <c r="E67" s="1">
        <v>44271</v>
      </c>
      <c r="F67">
        <v>90700</v>
      </c>
      <c r="G67" t="s">
        <v>10</v>
      </c>
    </row>
    <row r="68" spans="1:7" x14ac:dyDescent="0.25">
      <c r="A68" t="s">
        <v>84</v>
      </c>
      <c r="B68" t="s">
        <v>15</v>
      </c>
      <c r="C68" t="s">
        <v>9</v>
      </c>
      <c r="D68">
        <v>38</v>
      </c>
      <c r="E68" s="1">
        <v>44329</v>
      </c>
      <c r="F68">
        <v>56870</v>
      </c>
      <c r="G68" t="s">
        <v>10</v>
      </c>
    </row>
    <row r="69" spans="1:7" x14ac:dyDescent="0.25">
      <c r="A69" t="s">
        <v>85</v>
      </c>
      <c r="B69" t="s">
        <v>15</v>
      </c>
      <c r="C69" t="s">
        <v>9</v>
      </c>
      <c r="D69">
        <v>25</v>
      </c>
      <c r="E69" s="1">
        <v>44205</v>
      </c>
      <c r="F69">
        <v>92700</v>
      </c>
      <c r="G69" t="s">
        <v>13</v>
      </c>
    </row>
    <row r="70" spans="1:7" x14ac:dyDescent="0.25">
      <c r="A70" t="s">
        <v>86</v>
      </c>
      <c r="B70" t="s">
        <v>15</v>
      </c>
      <c r="C70" t="s">
        <v>17</v>
      </c>
      <c r="D70">
        <v>21</v>
      </c>
      <c r="E70" s="1">
        <v>44317</v>
      </c>
      <c r="F70">
        <v>65920</v>
      </c>
      <c r="G70" t="s">
        <v>13</v>
      </c>
    </row>
    <row r="71" spans="1:7" x14ac:dyDescent="0.25">
      <c r="A71" t="s">
        <v>87</v>
      </c>
      <c r="B71" t="s">
        <v>8</v>
      </c>
      <c r="C71" t="s">
        <v>12</v>
      </c>
      <c r="D71">
        <v>26</v>
      </c>
      <c r="E71" s="1">
        <v>44225</v>
      </c>
      <c r="F71">
        <v>47360</v>
      </c>
      <c r="G71" t="s">
        <v>13</v>
      </c>
    </row>
    <row r="72" spans="1:7" x14ac:dyDescent="0.25">
      <c r="A72" t="s">
        <v>88</v>
      </c>
      <c r="B72" t="s">
        <v>8</v>
      </c>
      <c r="C72" t="s">
        <v>12</v>
      </c>
      <c r="D72">
        <v>30</v>
      </c>
      <c r="E72" s="1">
        <v>44666</v>
      </c>
      <c r="F72">
        <v>60570</v>
      </c>
      <c r="G72" t="s">
        <v>13</v>
      </c>
    </row>
    <row r="73" spans="1:7" x14ac:dyDescent="0.25">
      <c r="A73" t="s">
        <v>89</v>
      </c>
      <c r="B73" t="s">
        <v>15</v>
      </c>
      <c r="C73" t="s">
        <v>12</v>
      </c>
      <c r="D73">
        <v>28</v>
      </c>
      <c r="E73" s="1">
        <v>44649</v>
      </c>
      <c r="F73">
        <v>104120</v>
      </c>
      <c r="G73" t="s">
        <v>13</v>
      </c>
    </row>
    <row r="74" spans="1:7" x14ac:dyDescent="0.25">
      <c r="A74" t="s">
        <v>90</v>
      </c>
      <c r="B74" t="s">
        <v>8</v>
      </c>
      <c r="C74" t="s">
        <v>23</v>
      </c>
      <c r="D74">
        <v>37</v>
      </c>
      <c r="E74" s="1">
        <v>44338</v>
      </c>
      <c r="F74">
        <v>88050</v>
      </c>
      <c r="G74" t="s">
        <v>18</v>
      </c>
    </row>
    <row r="75" spans="1:7" x14ac:dyDescent="0.25">
      <c r="A75" t="s">
        <v>91</v>
      </c>
      <c r="B75" t="s">
        <v>8</v>
      </c>
      <c r="C75" t="s">
        <v>23</v>
      </c>
      <c r="D75">
        <v>24</v>
      </c>
      <c r="E75" s="1">
        <v>44686</v>
      </c>
      <c r="F75">
        <v>100420</v>
      </c>
      <c r="G75" t="s">
        <v>13</v>
      </c>
    </row>
    <row r="76" spans="1:7" x14ac:dyDescent="0.25">
      <c r="A76" t="s">
        <v>92</v>
      </c>
      <c r="B76" t="s">
        <v>15</v>
      </c>
      <c r="C76" t="s">
        <v>12</v>
      </c>
      <c r="D76">
        <v>30</v>
      </c>
      <c r="E76" s="1">
        <v>44850</v>
      </c>
      <c r="F76">
        <v>114180</v>
      </c>
      <c r="G76" t="s">
        <v>13</v>
      </c>
    </row>
    <row r="77" spans="1:7" x14ac:dyDescent="0.25">
      <c r="A77" t="s">
        <v>93</v>
      </c>
      <c r="B77" t="s">
        <v>15</v>
      </c>
      <c r="C77" t="s">
        <v>23</v>
      </c>
      <c r="D77">
        <v>21</v>
      </c>
      <c r="E77" s="1">
        <v>44678</v>
      </c>
      <c r="F77">
        <v>33920</v>
      </c>
      <c r="G77" t="s">
        <v>13</v>
      </c>
    </row>
    <row r="78" spans="1:7" x14ac:dyDescent="0.25">
      <c r="A78" t="s">
        <v>94</v>
      </c>
      <c r="B78" t="s">
        <v>8</v>
      </c>
      <c r="C78" t="s">
        <v>12</v>
      </c>
      <c r="D78">
        <v>23</v>
      </c>
      <c r="E78" s="1">
        <v>44440</v>
      </c>
      <c r="F78">
        <v>106460</v>
      </c>
      <c r="G78" t="s">
        <v>13</v>
      </c>
    </row>
    <row r="79" spans="1:7" x14ac:dyDescent="0.25">
      <c r="A79" t="s">
        <v>95</v>
      </c>
      <c r="B79" t="s">
        <v>8</v>
      </c>
      <c r="C79" t="s">
        <v>12</v>
      </c>
      <c r="D79">
        <v>35</v>
      </c>
      <c r="E79" s="1">
        <v>44727</v>
      </c>
      <c r="F79">
        <v>40400</v>
      </c>
      <c r="G79" t="s">
        <v>13</v>
      </c>
    </row>
    <row r="80" spans="1:7" x14ac:dyDescent="0.25">
      <c r="A80" t="s">
        <v>96</v>
      </c>
      <c r="B80" t="s">
        <v>8</v>
      </c>
      <c r="C80" t="s">
        <v>17</v>
      </c>
      <c r="D80">
        <v>27</v>
      </c>
      <c r="E80" s="1">
        <v>44236</v>
      </c>
      <c r="F80">
        <v>91650</v>
      </c>
      <c r="G80" t="s">
        <v>10</v>
      </c>
    </row>
    <row r="81" spans="1:7" x14ac:dyDescent="0.25">
      <c r="A81" t="s">
        <v>97</v>
      </c>
      <c r="B81" t="s">
        <v>8</v>
      </c>
      <c r="C81" t="s">
        <v>9</v>
      </c>
      <c r="D81">
        <v>43</v>
      </c>
      <c r="E81" s="1">
        <v>44620</v>
      </c>
      <c r="F81">
        <v>36040</v>
      </c>
      <c r="G81" t="s">
        <v>13</v>
      </c>
    </row>
    <row r="82" spans="1:7" x14ac:dyDescent="0.25">
      <c r="A82" t="s">
        <v>98</v>
      </c>
      <c r="B82" t="s">
        <v>15</v>
      </c>
      <c r="C82" t="s">
        <v>23</v>
      </c>
      <c r="D82">
        <v>40</v>
      </c>
      <c r="E82" s="1">
        <v>44381</v>
      </c>
      <c r="F82">
        <v>104410</v>
      </c>
      <c r="G82" t="s">
        <v>13</v>
      </c>
    </row>
    <row r="83" spans="1:7" x14ac:dyDescent="0.25">
      <c r="A83" t="s">
        <v>99</v>
      </c>
      <c r="B83" t="s">
        <v>8</v>
      </c>
      <c r="C83" t="s">
        <v>17</v>
      </c>
      <c r="D83">
        <v>30</v>
      </c>
      <c r="E83" s="1">
        <v>44606</v>
      </c>
      <c r="F83">
        <v>96800</v>
      </c>
      <c r="G83" t="s">
        <v>13</v>
      </c>
    </row>
    <row r="84" spans="1:7" x14ac:dyDescent="0.25">
      <c r="A84" t="s">
        <v>100</v>
      </c>
      <c r="B84" t="s">
        <v>15</v>
      </c>
      <c r="C84" t="s">
        <v>17</v>
      </c>
      <c r="D84">
        <v>34</v>
      </c>
      <c r="E84" s="1">
        <v>44459</v>
      </c>
      <c r="F84">
        <v>85000</v>
      </c>
      <c r="G84" t="s">
        <v>13</v>
      </c>
    </row>
    <row r="85" spans="1:7" x14ac:dyDescent="0.25">
      <c r="A85" t="s">
        <v>101</v>
      </c>
      <c r="B85" t="s">
        <v>8</v>
      </c>
      <c r="C85" t="s">
        <v>9</v>
      </c>
      <c r="D85">
        <v>28</v>
      </c>
      <c r="E85" s="1">
        <v>44820</v>
      </c>
      <c r="F85">
        <v>43510</v>
      </c>
      <c r="G85" t="s">
        <v>49</v>
      </c>
    </row>
    <row r="86" spans="1:7" x14ac:dyDescent="0.25">
      <c r="A86" t="s">
        <v>102</v>
      </c>
      <c r="B86" t="s">
        <v>8</v>
      </c>
      <c r="C86" t="s">
        <v>17</v>
      </c>
      <c r="D86">
        <v>33</v>
      </c>
      <c r="E86" s="1">
        <v>44243</v>
      </c>
      <c r="F86">
        <v>59430</v>
      </c>
      <c r="G86" t="s">
        <v>13</v>
      </c>
    </row>
    <row r="87" spans="1:7" x14ac:dyDescent="0.25">
      <c r="A87" t="s">
        <v>103</v>
      </c>
      <c r="B87" t="s">
        <v>15</v>
      </c>
      <c r="C87" t="s">
        <v>17</v>
      </c>
      <c r="D87">
        <v>33</v>
      </c>
      <c r="E87" s="1">
        <v>44067</v>
      </c>
      <c r="F87">
        <v>65360</v>
      </c>
      <c r="G87" t="s">
        <v>13</v>
      </c>
    </row>
    <row r="88" spans="1:7" x14ac:dyDescent="0.25">
      <c r="A88" t="s">
        <v>104</v>
      </c>
      <c r="B88" t="s">
        <v>15</v>
      </c>
      <c r="C88" t="s">
        <v>12</v>
      </c>
      <c r="D88">
        <v>32</v>
      </c>
      <c r="E88" s="1">
        <v>44611</v>
      </c>
      <c r="F88">
        <v>41570</v>
      </c>
      <c r="G88" t="s">
        <v>13</v>
      </c>
    </row>
    <row r="89" spans="1:7" x14ac:dyDescent="0.25">
      <c r="A89" t="s">
        <v>105</v>
      </c>
      <c r="B89" t="s">
        <v>15</v>
      </c>
      <c r="C89" t="s">
        <v>23</v>
      </c>
      <c r="D89">
        <v>33</v>
      </c>
      <c r="E89" s="1">
        <v>44312</v>
      </c>
      <c r="F89">
        <v>75280</v>
      </c>
      <c r="G89" t="s">
        <v>13</v>
      </c>
    </row>
    <row r="90" spans="1:7" x14ac:dyDescent="0.25">
      <c r="A90" t="s">
        <v>106</v>
      </c>
      <c r="B90" t="s">
        <v>8</v>
      </c>
      <c r="C90" t="s">
        <v>9</v>
      </c>
      <c r="D90">
        <v>33</v>
      </c>
      <c r="E90" s="1">
        <v>44385</v>
      </c>
      <c r="F90">
        <v>74550</v>
      </c>
      <c r="G90" t="s">
        <v>13</v>
      </c>
    </row>
    <row r="91" spans="1:7" x14ac:dyDescent="0.25">
      <c r="A91" t="s">
        <v>107</v>
      </c>
      <c r="B91" t="s">
        <v>8</v>
      </c>
      <c r="C91" t="s">
        <v>12</v>
      </c>
      <c r="D91">
        <v>30</v>
      </c>
      <c r="E91" s="1">
        <v>44701</v>
      </c>
      <c r="F91">
        <v>67950</v>
      </c>
      <c r="G91" t="s">
        <v>13</v>
      </c>
    </row>
    <row r="92" spans="1:7" x14ac:dyDescent="0.25">
      <c r="A92" t="s">
        <v>108</v>
      </c>
      <c r="B92" t="s">
        <v>8</v>
      </c>
      <c r="C92" t="s">
        <v>17</v>
      </c>
      <c r="D92">
        <v>42</v>
      </c>
      <c r="E92" s="1">
        <v>44731</v>
      </c>
      <c r="F92">
        <v>70270</v>
      </c>
      <c r="G92" t="s">
        <v>18</v>
      </c>
    </row>
    <row r="93" spans="1:7" x14ac:dyDescent="0.25">
      <c r="A93" t="s">
        <v>109</v>
      </c>
      <c r="B93" t="s">
        <v>8</v>
      </c>
      <c r="C93" t="s">
        <v>12</v>
      </c>
      <c r="D93">
        <v>26</v>
      </c>
      <c r="E93" s="1">
        <v>44411</v>
      </c>
      <c r="F93">
        <v>53540</v>
      </c>
      <c r="G93" t="s">
        <v>13</v>
      </c>
    </row>
    <row r="94" spans="1:7" x14ac:dyDescent="0.25">
      <c r="A94" t="s">
        <v>7</v>
      </c>
      <c r="B94" t="s">
        <v>8</v>
      </c>
      <c r="C94" t="s">
        <v>9</v>
      </c>
      <c r="D94">
        <v>22</v>
      </c>
      <c r="E94" s="1">
        <v>44446</v>
      </c>
      <c r="F94">
        <v>112780</v>
      </c>
      <c r="G94" t="s">
        <v>10</v>
      </c>
    </row>
    <row r="95" spans="1:7" x14ac:dyDescent="0.25">
      <c r="A95" t="s">
        <v>11</v>
      </c>
      <c r="B95" t="s">
        <v>8</v>
      </c>
      <c r="C95" t="s">
        <v>12</v>
      </c>
      <c r="D95">
        <v>46</v>
      </c>
      <c r="E95" s="1">
        <v>44758</v>
      </c>
      <c r="F95">
        <v>70610</v>
      </c>
      <c r="G95" t="s">
        <v>13</v>
      </c>
    </row>
    <row r="96" spans="1:7" x14ac:dyDescent="0.25">
      <c r="A96" t="s">
        <v>14</v>
      </c>
      <c r="B96" t="s">
        <v>15</v>
      </c>
      <c r="C96" t="s">
        <v>9</v>
      </c>
      <c r="D96">
        <v>28</v>
      </c>
      <c r="E96" s="1">
        <v>44357</v>
      </c>
      <c r="F96">
        <v>53240</v>
      </c>
      <c r="G96" t="s">
        <v>13</v>
      </c>
    </row>
    <row r="97" spans="1:7" x14ac:dyDescent="0.25">
      <c r="A97" t="s">
        <v>16</v>
      </c>
      <c r="C97" t="s">
        <v>17</v>
      </c>
      <c r="D97">
        <v>37</v>
      </c>
      <c r="E97" s="1">
        <v>44146</v>
      </c>
      <c r="F97">
        <v>115440</v>
      </c>
      <c r="G97" t="s">
        <v>18</v>
      </c>
    </row>
    <row r="98" spans="1:7" x14ac:dyDescent="0.25">
      <c r="A98" t="s">
        <v>19</v>
      </c>
      <c r="B98" t="s">
        <v>8</v>
      </c>
      <c r="C98" t="s">
        <v>9</v>
      </c>
      <c r="D98">
        <v>32</v>
      </c>
      <c r="E98" s="1">
        <v>44465</v>
      </c>
      <c r="F98">
        <v>53540</v>
      </c>
      <c r="G98" t="s">
        <v>13</v>
      </c>
    </row>
    <row r="99" spans="1:7" x14ac:dyDescent="0.25">
      <c r="A99" t="s">
        <v>20</v>
      </c>
      <c r="B99" t="s">
        <v>15</v>
      </c>
      <c r="C99" t="s">
        <v>12</v>
      </c>
      <c r="D99">
        <v>30</v>
      </c>
      <c r="E99" s="1">
        <v>44861</v>
      </c>
      <c r="F99">
        <v>112570</v>
      </c>
      <c r="G99" t="s">
        <v>13</v>
      </c>
    </row>
    <row r="100" spans="1:7" x14ac:dyDescent="0.25">
      <c r="A100" t="s">
        <v>21</v>
      </c>
      <c r="B100" t="s">
        <v>8</v>
      </c>
      <c r="C100" t="s">
        <v>12</v>
      </c>
      <c r="D100">
        <v>33</v>
      </c>
      <c r="E100" s="1">
        <v>44701</v>
      </c>
      <c r="F100">
        <v>48530</v>
      </c>
      <c r="G100" t="s">
        <v>10</v>
      </c>
    </row>
    <row r="101" spans="1:7" x14ac:dyDescent="0.25">
      <c r="A101" t="s">
        <v>22</v>
      </c>
      <c r="B101" t="s">
        <v>15</v>
      </c>
      <c r="C101" t="s">
        <v>23</v>
      </c>
      <c r="D101">
        <v>24</v>
      </c>
      <c r="E101" s="1">
        <v>44148</v>
      </c>
      <c r="F101">
        <v>62780</v>
      </c>
      <c r="G101" t="s">
        <v>13</v>
      </c>
    </row>
    <row r="102" spans="1:7" x14ac:dyDescent="0.25">
      <c r="A102" t="s">
        <v>202</v>
      </c>
      <c r="E102" s="1"/>
      <c r="F102">
        <v>77472.100000000006</v>
      </c>
      <c r="G102">
        <v>100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21DC0-5E95-44A8-A6F6-A49E3FE32047}">
  <sheetPr>
    <tabColor rgb="FFC00000"/>
  </sheetPr>
  <dimension ref="A1:D17"/>
  <sheetViews>
    <sheetView showGridLines="0" workbookViewId="0"/>
  </sheetViews>
  <sheetFormatPr defaultRowHeight="15" x14ac:dyDescent="0.25"/>
  <cols>
    <col min="3" max="3" width="13.140625" bestFit="1" customWidth="1"/>
    <col min="4" max="4" width="14.42578125" bestFit="1" customWidth="1"/>
  </cols>
  <sheetData>
    <row r="1" spans="1:4" ht="26.25" x14ac:dyDescent="0.4">
      <c r="A1" s="13">
        <v>6</v>
      </c>
      <c r="B1" s="3" t="s">
        <v>259</v>
      </c>
    </row>
    <row r="4" spans="1:4" x14ac:dyDescent="0.25">
      <c r="C4" s="18" t="s">
        <v>226</v>
      </c>
      <c r="D4" t="s">
        <v>230</v>
      </c>
    </row>
    <row r="5" spans="1:4" x14ac:dyDescent="0.25">
      <c r="C5" s="19" t="s">
        <v>243</v>
      </c>
    </row>
    <row r="6" spans="1:4" x14ac:dyDescent="0.25">
      <c r="C6" s="25" t="s">
        <v>244</v>
      </c>
      <c r="D6">
        <v>3</v>
      </c>
    </row>
    <row r="7" spans="1:4" x14ac:dyDescent="0.25">
      <c r="C7" s="25" t="s">
        <v>245</v>
      </c>
      <c r="D7">
        <v>4</v>
      </c>
    </row>
    <row r="8" spans="1:4" x14ac:dyDescent="0.25">
      <c r="C8" s="25" t="s">
        <v>246</v>
      </c>
      <c r="D8">
        <v>9</v>
      </c>
    </row>
    <row r="9" spans="1:4" x14ac:dyDescent="0.25">
      <c r="C9" s="25" t="s">
        <v>247</v>
      </c>
      <c r="D9">
        <v>12</v>
      </c>
    </row>
    <row r="10" spans="1:4" x14ac:dyDescent="0.25">
      <c r="C10" s="25" t="s">
        <v>248</v>
      </c>
      <c r="D10">
        <v>18</v>
      </c>
    </row>
    <row r="11" spans="1:4" x14ac:dyDescent="0.25">
      <c r="C11" s="25" t="s">
        <v>249</v>
      </c>
      <c r="D11">
        <v>24</v>
      </c>
    </row>
    <row r="12" spans="1:4" x14ac:dyDescent="0.25">
      <c r="C12" s="25" t="s">
        <v>250</v>
      </c>
      <c r="D12">
        <v>30</v>
      </c>
    </row>
    <row r="13" spans="1:4" x14ac:dyDescent="0.25">
      <c r="C13" s="25" t="s">
        <v>251</v>
      </c>
      <c r="D13">
        <v>37</v>
      </c>
    </row>
    <row r="14" spans="1:4" x14ac:dyDescent="0.25">
      <c r="C14" s="19" t="s">
        <v>252</v>
      </c>
      <c r="D14" t="e">
        <v>#N/A</v>
      </c>
    </row>
    <row r="15" spans="1:4" x14ac:dyDescent="0.25">
      <c r="C15" s="19" t="s">
        <v>253</v>
      </c>
      <c r="D15" t="e">
        <v>#N/A</v>
      </c>
    </row>
    <row r="16" spans="1:4" x14ac:dyDescent="0.25">
      <c r="C16" s="19" t="s">
        <v>254</v>
      </c>
      <c r="D16" t="e">
        <v>#N/A</v>
      </c>
    </row>
    <row r="17" spans="3:3" x14ac:dyDescent="0.25">
      <c r="C17" s="19" t="s">
        <v>227</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FBFA3-3DDF-4714-BD33-DB8E13A6B5EE}">
  <sheetPr>
    <tabColor theme="5"/>
  </sheetPr>
  <dimension ref="C2:I10"/>
  <sheetViews>
    <sheetView showGridLines="0" topLeftCell="A4" workbookViewId="0">
      <selection activeCell="H16" sqref="H16"/>
    </sheetView>
  </sheetViews>
  <sheetFormatPr defaultRowHeight="15" x14ac:dyDescent="0.25"/>
  <cols>
    <col min="3" max="3" width="13.140625" bestFit="1" customWidth="1"/>
    <col min="4" max="4" width="14.42578125" bestFit="1" customWidth="1"/>
    <col min="8" max="8" width="13.140625" bestFit="1" customWidth="1"/>
    <col min="9" max="9" width="14.42578125" bestFit="1" customWidth="1"/>
  </cols>
  <sheetData>
    <row r="2" spans="3:9" x14ac:dyDescent="0.25">
      <c r="C2" s="18" t="s">
        <v>203</v>
      </c>
      <c r="D2" t="s" vm="1">
        <v>205</v>
      </c>
      <c r="H2" s="18" t="s">
        <v>203</v>
      </c>
      <c r="I2" t="s" vm="2">
        <v>204</v>
      </c>
    </row>
    <row r="4" spans="3:9" x14ac:dyDescent="0.25">
      <c r="C4" s="18" t="s">
        <v>226</v>
      </c>
      <c r="D4" t="s">
        <v>230</v>
      </c>
      <c r="H4" s="18" t="s">
        <v>226</v>
      </c>
      <c r="I4" t="s">
        <v>230</v>
      </c>
    </row>
    <row r="5" spans="3:9" x14ac:dyDescent="0.25">
      <c r="C5" s="23" t="s">
        <v>23</v>
      </c>
      <c r="D5" s="8">
        <v>27</v>
      </c>
      <c r="H5" s="23" t="s">
        <v>12</v>
      </c>
      <c r="I5" s="8">
        <v>28</v>
      </c>
    </row>
    <row r="6" spans="3:9" x14ac:dyDescent="0.25">
      <c r="C6" s="23" t="s">
        <v>12</v>
      </c>
      <c r="D6" s="8">
        <v>27</v>
      </c>
      <c r="H6" s="23" t="s">
        <v>23</v>
      </c>
      <c r="I6" s="8">
        <v>27</v>
      </c>
    </row>
    <row r="7" spans="3:9" x14ac:dyDescent="0.25">
      <c r="C7" s="23" t="s">
        <v>17</v>
      </c>
      <c r="D7" s="8">
        <v>19</v>
      </c>
      <c r="H7" s="23" t="s">
        <v>17</v>
      </c>
      <c r="I7" s="8">
        <v>19</v>
      </c>
    </row>
    <row r="8" spans="3:9" x14ac:dyDescent="0.25">
      <c r="C8" s="23" t="s">
        <v>9</v>
      </c>
      <c r="D8" s="8">
        <v>14</v>
      </c>
      <c r="H8" s="23" t="s">
        <v>9</v>
      </c>
      <c r="I8" s="8">
        <v>14</v>
      </c>
    </row>
    <row r="9" spans="3:9" x14ac:dyDescent="0.25">
      <c r="C9" s="23" t="s">
        <v>26</v>
      </c>
      <c r="D9" s="8">
        <v>4</v>
      </c>
      <c r="H9" s="23" t="s">
        <v>26</v>
      </c>
      <c r="I9" s="8">
        <v>4</v>
      </c>
    </row>
    <row r="10" spans="3:9" x14ac:dyDescent="0.25">
      <c r="C10" s="19" t="s">
        <v>227</v>
      </c>
      <c r="D10">
        <v>91</v>
      </c>
      <c r="H10" s="19" t="s">
        <v>227</v>
      </c>
      <c r="I10">
        <v>92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76B8D-357B-4190-8419-F9B75D2A53E9}">
  <sheetPr>
    <tabColor rgb="FFCCFFFF"/>
  </sheetPr>
  <dimension ref="C2:P25"/>
  <sheetViews>
    <sheetView showGridLines="0" zoomScale="80" zoomScaleNormal="80" workbookViewId="0">
      <selection activeCell="N5" sqref="N5"/>
    </sheetView>
  </sheetViews>
  <sheetFormatPr defaultRowHeight="15" x14ac:dyDescent="0.25"/>
  <cols>
    <col min="2" max="2" width="9.140625" customWidth="1"/>
    <col min="3" max="3" width="14.28515625" customWidth="1"/>
    <col min="4" max="4" width="2.7109375" customWidth="1"/>
    <col min="5" max="5" width="14.28515625" customWidth="1"/>
    <col min="6" max="6" width="3.140625" customWidth="1"/>
    <col min="7" max="7" width="14.28515625" customWidth="1"/>
    <col min="9" max="9" width="9.140625" customWidth="1"/>
    <col min="10" max="10" width="14.28515625" customWidth="1"/>
    <col min="11" max="11" width="2.7109375" customWidth="1"/>
    <col min="12" max="12" width="14.28515625" customWidth="1"/>
    <col min="13" max="13" width="3.140625" customWidth="1"/>
    <col min="14" max="14" width="14.28515625" customWidth="1"/>
  </cols>
  <sheetData>
    <row r="2" spans="3:16" ht="27" customHeight="1" x14ac:dyDescent="0.4">
      <c r="C2" s="42" t="s">
        <v>262</v>
      </c>
      <c r="D2" s="43"/>
      <c r="E2" s="43"/>
      <c r="F2" s="43"/>
      <c r="G2" s="43"/>
      <c r="J2" s="42" t="s">
        <v>263</v>
      </c>
      <c r="K2" s="44"/>
      <c r="L2" s="44"/>
      <c r="M2" s="44"/>
      <c r="N2" s="44"/>
    </row>
    <row r="3" spans="3:16" x14ac:dyDescent="0.25">
      <c r="P3" s="16"/>
    </row>
    <row r="5" spans="3:16" ht="68.25" customHeight="1" x14ac:dyDescent="0.25">
      <c r="C5" s="37">
        <f>COUNTIFS(All_Staff[Country],"NZ")</f>
        <v>91</v>
      </c>
      <c r="E5" s="36">
        <f>COUNTIFS(All_Staff[Country],"NZ",All_Staff[Gender],"Female")/91</f>
        <v>0.47252747252747251</v>
      </c>
      <c r="G5" s="46">
        <f>AVERAGEIFS(All_Staff[Salary],All_Staff[Country],"NZ")</f>
        <v>76298.274725274721</v>
      </c>
      <c r="J5" s="38">
        <f>COUNTIFS(All_Staff[Country],"India")</f>
        <v>92</v>
      </c>
      <c r="L5" s="39">
        <f>COUNTIFS(All_Staff[Country],"India",All_Staff[Gender],"Female")/92</f>
        <v>0.46739130434782611</v>
      </c>
      <c r="N5" s="40">
        <f>AVERAGEIFS(All_Staff[Salary],All_Staff[Country],"India")</f>
        <v>77375.434782608689</v>
      </c>
    </row>
    <row r="8" spans="3:16" ht="24.75" customHeight="1" x14ac:dyDescent="0.25">
      <c r="C8" s="41" t="s">
        <v>261</v>
      </c>
      <c r="D8" s="41"/>
      <c r="E8" s="41"/>
      <c r="F8" s="41"/>
      <c r="G8" s="41"/>
      <c r="H8" s="41"/>
      <c r="I8" s="41"/>
      <c r="J8" s="41"/>
      <c r="K8" s="41"/>
      <c r="L8" s="41"/>
      <c r="M8" s="41"/>
      <c r="N8" s="41"/>
    </row>
    <row r="10" spans="3:16" x14ac:dyDescent="0.25">
      <c r="C10" s="28"/>
      <c r="D10" s="29"/>
      <c r="E10" s="29"/>
      <c r="F10" s="29"/>
      <c r="G10" s="30"/>
      <c r="J10" s="28"/>
      <c r="K10" s="29"/>
      <c r="L10" s="29"/>
      <c r="M10" s="29"/>
      <c r="N10" s="30"/>
    </row>
    <row r="11" spans="3:16" x14ac:dyDescent="0.25">
      <c r="C11" s="31"/>
      <c r="G11" s="32"/>
      <c r="J11" s="31"/>
      <c r="N11" s="32"/>
    </row>
    <row r="12" spans="3:16" x14ac:dyDescent="0.25">
      <c r="C12" s="31"/>
      <c r="G12" s="32"/>
      <c r="J12" s="31"/>
      <c r="N12" s="32"/>
    </row>
    <row r="13" spans="3:16" x14ac:dyDescent="0.25">
      <c r="C13" s="31"/>
      <c r="G13" s="32"/>
      <c r="J13" s="31"/>
      <c r="N13" s="32"/>
    </row>
    <row r="14" spans="3:16" x14ac:dyDescent="0.25">
      <c r="C14" s="31"/>
      <c r="G14" s="32"/>
      <c r="J14" s="31"/>
      <c r="N14" s="32"/>
    </row>
    <row r="15" spans="3:16" x14ac:dyDescent="0.25">
      <c r="C15" s="31"/>
      <c r="G15" s="32"/>
      <c r="J15" s="31"/>
      <c r="N15" s="32"/>
    </row>
    <row r="16" spans="3:16" x14ac:dyDescent="0.25">
      <c r="C16" s="31"/>
      <c r="G16" s="32"/>
      <c r="J16" s="31"/>
      <c r="N16" s="32"/>
    </row>
    <row r="17" spans="3:14" x14ac:dyDescent="0.25">
      <c r="C17" s="31"/>
      <c r="G17" s="32"/>
      <c r="J17" s="31"/>
      <c r="N17" s="32"/>
    </row>
    <row r="18" spans="3:14" x14ac:dyDescent="0.25">
      <c r="C18" s="31"/>
      <c r="G18" s="32"/>
      <c r="J18" s="31"/>
      <c r="N18" s="32"/>
    </row>
    <row r="19" spans="3:14" x14ac:dyDescent="0.25">
      <c r="C19" s="31"/>
      <c r="G19" s="32"/>
      <c r="J19" s="31"/>
      <c r="N19" s="32"/>
    </row>
    <row r="20" spans="3:14" x14ac:dyDescent="0.25">
      <c r="C20" s="31"/>
      <c r="G20" s="32"/>
      <c r="J20" s="31"/>
      <c r="N20" s="32"/>
    </row>
    <row r="21" spans="3:14" x14ac:dyDescent="0.25">
      <c r="C21" s="31"/>
      <c r="G21" s="32"/>
      <c r="J21" s="31"/>
      <c r="N21" s="32"/>
    </row>
    <row r="22" spans="3:14" x14ac:dyDescent="0.25">
      <c r="C22" s="31"/>
      <c r="G22" s="32"/>
      <c r="J22" s="31"/>
      <c r="N22" s="32"/>
    </row>
    <row r="23" spans="3:14" x14ac:dyDescent="0.25">
      <c r="C23" s="31"/>
      <c r="G23" s="32"/>
      <c r="J23" s="31"/>
      <c r="N23" s="32"/>
    </row>
    <row r="24" spans="3:14" x14ac:dyDescent="0.25">
      <c r="C24" s="31"/>
      <c r="G24" s="32"/>
    </row>
    <row r="25" spans="3:14" x14ac:dyDescent="0.25">
      <c r="C25" s="33"/>
      <c r="D25" s="34"/>
      <c r="E25" s="34"/>
      <c r="F25" s="34"/>
      <c r="G25" s="35"/>
    </row>
  </sheetData>
  <mergeCells count="3">
    <mergeCell ref="C8:N8"/>
    <mergeCell ref="C2:G2"/>
    <mergeCell ref="J2:N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64E8D-D964-4F7E-B0BD-1A34794BAE9D}">
  <dimension ref="A1:H114"/>
  <sheetViews>
    <sheetView workbookViewId="0">
      <selection activeCell="D8" sqref="D8"/>
    </sheetView>
  </sheetViews>
  <sheetFormatPr defaultRowHeight="15" x14ac:dyDescent="0.25"/>
  <cols>
    <col min="1" max="1" width="30" bestFit="1" customWidth="1"/>
    <col min="2" max="2" width="10" bestFit="1" customWidth="1"/>
    <col min="3" max="3" width="6.7109375" bestFit="1" customWidth="1"/>
    <col min="4" max="4" width="14.28515625" bestFit="1" customWidth="1"/>
    <col min="5" max="5" width="15.5703125" bestFit="1" customWidth="1"/>
    <col min="6" max="6" width="14" bestFit="1" customWidth="1"/>
    <col min="7" max="7" width="8.5703125" bestFit="1" customWidth="1"/>
    <col min="8" max="8" width="10.28515625" bestFit="1" customWidth="1"/>
  </cols>
  <sheetData>
    <row r="1" spans="1:8" x14ac:dyDescent="0.25">
      <c r="A1" t="s">
        <v>0</v>
      </c>
      <c r="B1" t="s">
        <v>1</v>
      </c>
      <c r="C1" t="s">
        <v>3</v>
      </c>
      <c r="D1" t="s">
        <v>6</v>
      </c>
      <c r="E1" t="s">
        <v>4</v>
      </c>
      <c r="F1" t="s">
        <v>2</v>
      </c>
      <c r="G1" t="s">
        <v>5</v>
      </c>
      <c r="H1" t="s">
        <v>203</v>
      </c>
    </row>
    <row r="2" spans="1:8" x14ac:dyDescent="0.25">
      <c r="A2" t="s">
        <v>110</v>
      </c>
      <c r="B2" t="s">
        <v>8</v>
      </c>
      <c r="C2">
        <v>20</v>
      </c>
      <c r="D2" t="s">
        <v>13</v>
      </c>
      <c r="E2" s="1">
        <v>44122</v>
      </c>
      <c r="F2" t="s">
        <v>23</v>
      </c>
      <c r="G2">
        <v>112650</v>
      </c>
      <c r="H2" t="s">
        <v>204</v>
      </c>
    </row>
    <row r="3" spans="1:8" x14ac:dyDescent="0.25">
      <c r="A3" t="s">
        <v>111</v>
      </c>
      <c r="B3" t="s">
        <v>15</v>
      </c>
      <c r="C3">
        <v>32</v>
      </c>
      <c r="D3" t="s">
        <v>10</v>
      </c>
      <c r="E3" s="1">
        <v>44293</v>
      </c>
      <c r="F3" t="s">
        <v>23</v>
      </c>
      <c r="G3">
        <v>43840</v>
      </c>
      <c r="H3" t="s">
        <v>204</v>
      </c>
    </row>
    <row r="4" spans="1:8" x14ac:dyDescent="0.25">
      <c r="A4" t="s">
        <v>112</v>
      </c>
      <c r="B4" t="s">
        <v>8</v>
      </c>
      <c r="C4">
        <v>31</v>
      </c>
      <c r="D4" t="s">
        <v>13</v>
      </c>
      <c r="E4" s="1">
        <v>44663</v>
      </c>
      <c r="F4" t="s">
        <v>12</v>
      </c>
      <c r="G4">
        <v>103550</v>
      </c>
      <c r="H4" t="s">
        <v>204</v>
      </c>
    </row>
    <row r="5" spans="1:8" x14ac:dyDescent="0.25">
      <c r="A5" t="s">
        <v>113</v>
      </c>
      <c r="B5" t="s">
        <v>15</v>
      </c>
      <c r="C5">
        <v>32</v>
      </c>
      <c r="D5" t="s">
        <v>13</v>
      </c>
      <c r="E5" s="1">
        <v>44339</v>
      </c>
      <c r="F5" t="s">
        <v>26</v>
      </c>
      <c r="G5">
        <v>45510</v>
      </c>
      <c r="H5" t="s">
        <v>204</v>
      </c>
    </row>
    <row r="6" spans="1:8" x14ac:dyDescent="0.25">
      <c r="A6" t="s">
        <v>114</v>
      </c>
      <c r="C6">
        <v>37</v>
      </c>
      <c r="D6" t="s">
        <v>18</v>
      </c>
      <c r="E6" s="1">
        <v>44085</v>
      </c>
      <c r="F6" t="s">
        <v>17</v>
      </c>
      <c r="G6">
        <v>115440</v>
      </c>
      <c r="H6" t="s">
        <v>204</v>
      </c>
    </row>
    <row r="7" spans="1:8" x14ac:dyDescent="0.25">
      <c r="A7" t="s">
        <v>115</v>
      </c>
      <c r="B7" t="s">
        <v>15</v>
      </c>
      <c r="C7">
        <v>38</v>
      </c>
      <c r="D7" t="s">
        <v>10</v>
      </c>
      <c r="E7" s="1">
        <v>44268</v>
      </c>
      <c r="F7" t="s">
        <v>9</v>
      </c>
      <c r="G7">
        <v>56870</v>
      </c>
      <c r="H7" t="s">
        <v>204</v>
      </c>
    </row>
    <row r="8" spans="1:8" x14ac:dyDescent="0.25">
      <c r="A8" t="s">
        <v>116</v>
      </c>
      <c r="B8" t="s">
        <v>15</v>
      </c>
      <c r="C8">
        <v>25</v>
      </c>
      <c r="D8" t="s">
        <v>13</v>
      </c>
      <c r="E8" s="1">
        <v>44144</v>
      </c>
      <c r="F8" t="s">
        <v>9</v>
      </c>
      <c r="G8">
        <v>92700</v>
      </c>
      <c r="H8" t="s">
        <v>204</v>
      </c>
    </row>
    <row r="9" spans="1:8" x14ac:dyDescent="0.25">
      <c r="A9" t="s">
        <v>117</v>
      </c>
      <c r="C9">
        <v>32</v>
      </c>
      <c r="D9" t="s">
        <v>13</v>
      </c>
      <c r="E9" s="1">
        <v>44713</v>
      </c>
      <c r="F9" t="s">
        <v>23</v>
      </c>
      <c r="G9">
        <v>91310</v>
      </c>
      <c r="H9" t="s">
        <v>204</v>
      </c>
    </row>
    <row r="10" spans="1:8" x14ac:dyDescent="0.25">
      <c r="A10" t="s">
        <v>118</v>
      </c>
      <c r="B10" t="s">
        <v>8</v>
      </c>
      <c r="C10">
        <v>33</v>
      </c>
      <c r="D10" t="s">
        <v>13</v>
      </c>
      <c r="E10" s="1">
        <v>44324</v>
      </c>
      <c r="F10" t="s">
        <v>9</v>
      </c>
      <c r="G10">
        <v>74550</v>
      </c>
      <c r="H10" t="s">
        <v>204</v>
      </c>
    </row>
    <row r="11" spans="1:8" x14ac:dyDescent="0.25">
      <c r="A11" t="s">
        <v>119</v>
      </c>
      <c r="B11" t="s">
        <v>8</v>
      </c>
      <c r="C11">
        <v>25</v>
      </c>
      <c r="D11" t="s">
        <v>10</v>
      </c>
      <c r="E11" s="1">
        <v>44665</v>
      </c>
      <c r="F11" t="s">
        <v>12</v>
      </c>
      <c r="G11">
        <v>109190</v>
      </c>
      <c r="H11" t="s">
        <v>204</v>
      </c>
    </row>
    <row r="12" spans="1:8" x14ac:dyDescent="0.25">
      <c r="A12" t="s">
        <v>120</v>
      </c>
      <c r="B12" t="s">
        <v>15</v>
      </c>
      <c r="C12">
        <v>40</v>
      </c>
      <c r="D12" t="s">
        <v>13</v>
      </c>
      <c r="E12" s="1">
        <v>44320</v>
      </c>
      <c r="F12" t="s">
        <v>23</v>
      </c>
      <c r="G12">
        <v>104410</v>
      </c>
      <c r="H12" t="s">
        <v>204</v>
      </c>
    </row>
    <row r="13" spans="1:8" x14ac:dyDescent="0.25">
      <c r="A13" t="s">
        <v>121</v>
      </c>
      <c r="B13" t="s">
        <v>8</v>
      </c>
      <c r="C13">
        <v>30</v>
      </c>
      <c r="D13" t="s">
        <v>13</v>
      </c>
      <c r="E13" s="1">
        <v>44544</v>
      </c>
      <c r="F13" t="s">
        <v>17</v>
      </c>
      <c r="G13">
        <v>96800</v>
      </c>
      <c r="H13" t="s">
        <v>204</v>
      </c>
    </row>
    <row r="14" spans="1:8" x14ac:dyDescent="0.25">
      <c r="A14" t="s">
        <v>122</v>
      </c>
      <c r="B14" t="s">
        <v>8</v>
      </c>
      <c r="C14">
        <v>28</v>
      </c>
      <c r="D14" t="s">
        <v>10</v>
      </c>
      <c r="E14" s="1">
        <v>43980</v>
      </c>
      <c r="F14" t="s">
        <v>17</v>
      </c>
      <c r="G14">
        <v>48170</v>
      </c>
      <c r="H14" t="s">
        <v>204</v>
      </c>
    </row>
    <row r="15" spans="1:8" x14ac:dyDescent="0.25">
      <c r="A15" t="s">
        <v>123</v>
      </c>
      <c r="B15" t="s">
        <v>8</v>
      </c>
      <c r="C15">
        <v>21</v>
      </c>
      <c r="D15" t="s">
        <v>13</v>
      </c>
      <c r="E15" s="1">
        <v>44042</v>
      </c>
      <c r="F15" t="s">
        <v>12</v>
      </c>
      <c r="G15">
        <v>37920</v>
      </c>
      <c r="H15" t="s">
        <v>204</v>
      </c>
    </row>
    <row r="16" spans="1:8" x14ac:dyDescent="0.25">
      <c r="A16" t="s">
        <v>124</v>
      </c>
      <c r="B16" t="s">
        <v>8</v>
      </c>
      <c r="C16">
        <v>34</v>
      </c>
      <c r="D16" t="s">
        <v>13</v>
      </c>
      <c r="E16" s="1">
        <v>44642</v>
      </c>
      <c r="F16" t="s">
        <v>12</v>
      </c>
      <c r="G16">
        <v>112650</v>
      </c>
      <c r="H16" t="s">
        <v>204</v>
      </c>
    </row>
    <row r="17" spans="1:8" x14ac:dyDescent="0.25">
      <c r="A17" t="s">
        <v>125</v>
      </c>
      <c r="B17" t="s">
        <v>15</v>
      </c>
      <c r="C17">
        <v>34</v>
      </c>
      <c r="D17" t="s">
        <v>18</v>
      </c>
      <c r="E17" s="1">
        <v>44660</v>
      </c>
      <c r="F17" t="s">
        <v>9</v>
      </c>
      <c r="G17">
        <v>49630</v>
      </c>
      <c r="H17" t="s">
        <v>204</v>
      </c>
    </row>
    <row r="18" spans="1:8" x14ac:dyDescent="0.25">
      <c r="A18" t="s">
        <v>126</v>
      </c>
      <c r="B18" t="s">
        <v>8</v>
      </c>
      <c r="C18">
        <v>36</v>
      </c>
      <c r="D18" t="s">
        <v>13</v>
      </c>
      <c r="E18" s="1">
        <v>43958</v>
      </c>
      <c r="F18" t="s">
        <v>23</v>
      </c>
      <c r="G18">
        <v>118840</v>
      </c>
      <c r="H18" t="s">
        <v>204</v>
      </c>
    </row>
    <row r="19" spans="1:8" x14ac:dyDescent="0.25">
      <c r="A19" t="s">
        <v>127</v>
      </c>
      <c r="B19" t="s">
        <v>8</v>
      </c>
      <c r="C19">
        <v>30</v>
      </c>
      <c r="D19" t="s">
        <v>13</v>
      </c>
      <c r="E19" s="1">
        <v>44789</v>
      </c>
      <c r="F19" t="s">
        <v>23</v>
      </c>
      <c r="G19">
        <v>69710</v>
      </c>
      <c r="H19" t="s">
        <v>204</v>
      </c>
    </row>
    <row r="20" spans="1:8" x14ac:dyDescent="0.25">
      <c r="A20" t="s">
        <v>128</v>
      </c>
      <c r="B20" t="s">
        <v>8</v>
      </c>
      <c r="C20">
        <v>20</v>
      </c>
      <c r="D20" t="s">
        <v>13</v>
      </c>
      <c r="E20" s="1">
        <v>44683</v>
      </c>
      <c r="F20" t="s">
        <v>12</v>
      </c>
      <c r="G20">
        <v>79570</v>
      </c>
      <c r="H20" t="s">
        <v>204</v>
      </c>
    </row>
    <row r="21" spans="1:8" x14ac:dyDescent="0.25">
      <c r="A21" t="s">
        <v>129</v>
      </c>
      <c r="B21" t="s">
        <v>15</v>
      </c>
      <c r="C21">
        <v>22</v>
      </c>
      <c r="D21" t="s">
        <v>10</v>
      </c>
      <c r="E21" s="1">
        <v>44388</v>
      </c>
      <c r="F21" t="s">
        <v>12</v>
      </c>
      <c r="G21">
        <v>76900</v>
      </c>
      <c r="H21" t="s">
        <v>204</v>
      </c>
    </row>
    <row r="22" spans="1:8" x14ac:dyDescent="0.25">
      <c r="A22" t="s">
        <v>130</v>
      </c>
      <c r="B22" t="s">
        <v>8</v>
      </c>
      <c r="C22">
        <v>27</v>
      </c>
      <c r="D22" t="s">
        <v>13</v>
      </c>
      <c r="E22" s="1">
        <v>44073</v>
      </c>
      <c r="F22" t="s">
        <v>9</v>
      </c>
      <c r="G22">
        <v>54970</v>
      </c>
      <c r="H22" t="s">
        <v>204</v>
      </c>
    </row>
    <row r="23" spans="1:8" x14ac:dyDescent="0.25">
      <c r="A23" t="s">
        <v>131</v>
      </c>
      <c r="B23" t="s">
        <v>8</v>
      </c>
      <c r="C23">
        <v>37</v>
      </c>
      <c r="D23" t="s">
        <v>18</v>
      </c>
      <c r="E23" s="1">
        <v>44277</v>
      </c>
      <c r="F23" t="s">
        <v>23</v>
      </c>
      <c r="G23">
        <v>88050</v>
      </c>
      <c r="H23" t="s">
        <v>204</v>
      </c>
    </row>
    <row r="24" spans="1:8" x14ac:dyDescent="0.25">
      <c r="A24" t="s">
        <v>132</v>
      </c>
      <c r="B24" t="s">
        <v>8</v>
      </c>
      <c r="C24">
        <v>43</v>
      </c>
      <c r="D24" t="s">
        <v>13</v>
      </c>
      <c r="E24" s="1">
        <v>44558</v>
      </c>
      <c r="F24" t="s">
        <v>9</v>
      </c>
      <c r="G24">
        <v>36040</v>
      </c>
      <c r="H24" t="s">
        <v>204</v>
      </c>
    </row>
    <row r="25" spans="1:8" x14ac:dyDescent="0.25">
      <c r="A25" t="s">
        <v>133</v>
      </c>
      <c r="B25" t="s">
        <v>15</v>
      </c>
      <c r="C25">
        <v>42</v>
      </c>
      <c r="D25" t="s">
        <v>43</v>
      </c>
      <c r="E25" s="1">
        <v>44718</v>
      </c>
      <c r="F25" t="s">
        <v>12</v>
      </c>
      <c r="G25">
        <v>75000</v>
      </c>
      <c r="H25" t="s">
        <v>204</v>
      </c>
    </row>
    <row r="26" spans="1:8" x14ac:dyDescent="0.25">
      <c r="A26" t="s">
        <v>134</v>
      </c>
      <c r="B26" t="s">
        <v>8</v>
      </c>
      <c r="C26">
        <v>35</v>
      </c>
      <c r="D26" t="s">
        <v>13</v>
      </c>
      <c r="E26" s="1">
        <v>44666</v>
      </c>
      <c r="F26" t="s">
        <v>12</v>
      </c>
      <c r="G26">
        <v>40400</v>
      </c>
      <c r="H26" t="s">
        <v>204</v>
      </c>
    </row>
    <row r="27" spans="1:8" x14ac:dyDescent="0.25">
      <c r="A27" t="s">
        <v>135</v>
      </c>
      <c r="B27" t="s">
        <v>8</v>
      </c>
      <c r="C27">
        <v>24</v>
      </c>
      <c r="D27" t="s">
        <v>13</v>
      </c>
      <c r="E27" s="1">
        <v>44625</v>
      </c>
      <c r="F27" t="s">
        <v>23</v>
      </c>
      <c r="G27">
        <v>100420</v>
      </c>
      <c r="H27" t="s">
        <v>204</v>
      </c>
    </row>
    <row r="28" spans="1:8" x14ac:dyDescent="0.25">
      <c r="A28" t="s">
        <v>136</v>
      </c>
      <c r="B28" t="s">
        <v>15</v>
      </c>
      <c r="C28">
        <v>31</v>
      </c>
      <c r="D28" t="s">
        <v>13</v>
      </c>
      <c r="E28" s="1">
        <v>44604</v>
      </c>
      <c r="F28" t="s">
        <v>23</v>
      </c>
      <c r="G28">
        <v>58100</v>
      </c>
      <c r="H28" t="s">
        <v>204</v>
      </c>
    </row>
    <row r="29" spans="1:8" x14ac:dyDescent="0.25">
      <c r="A29" t="s">
        <v>137</v>
      </c>
      <c r="B29" t="s">
        <v>15</v>
      </c>
      <c r="C29">
        <v>44</v>
      </c>
      <c r="D29" t="s">
        <v>13</v>
      </c>
      <c r="E29" s="1">
        <v>44985</v>
      </c>
      <c r="F29" t="s">
        <v>23</v>
      </c>
      <c r="G29">
        <v>114870</v>
      </c>
      <c r="H29" t="s">
        <v>204</v>
      </c>
    </row>
    <row r="30" spans="1:8" x14ac:dyDescent="0.25">
      <c r="A30" t="s">
        <v>138</v>
      </c>
      <c r="B30" t="s">
        <v>15</v>
      </c>
      <c r="C30">
        <v>32</v>
      </c>
      <c r="D30" t="s">
        <v>13</v>
      </c>
      <c r="E30" s="1">
        <v>44549</v>
      </c>
      <c r="F30" t="s">
        <v>12</v>
      </c>
      <c r="G30">
        <v>41570</v>
      </c>
      <c r="H30" t="s">
        <v>204</v>
      </c>
    </row>
    <row r="31" spans="1:8" x14ac:dyDescent="0.25">
      <c r="A31" t="s">
        <v>139</v>
      </c>
      <c r="B31" t="s">
        <v>15</v>
      </c>
      <c r="C31">
        <v>30</v>
      </c>
      <c r="D31" t="s">
        <v>13</v>
      </c>
      <c r="E31" s="1">
        <v>44800</v>
      </c>
      <c r="F31" t="s">
        <v>12</v>
      </c>
      <c r="G31">
        <v>112570</v>
      </c>
      <c r="H31" t="s">
        <v>204</v>
      </c>
    </row>
    <row r="32" spans="1:8" x14ac:dyDescent="0.25">
      <c r="A32" t="s">
        <v>140</v>
      </c>
      <c r="B32" t="s">
        <v>8</v>
      </c>
      <c r="C32">
        <v>26</v>
      </c>
      <c r="D32" t="s">
        <v>13</v>
      </c>
      <c r="E32" s="1">
        <v>44164</v>
      </c>
      <c r="F32" t="s">
        <v>12</v>
      </c>
      <c r="G32">
        <v>47360</v>
      </c>
      <c r="H32" t="s">
        <v>204</v>
      </c>
    </row>
    <row r="33" spans="1:8" x14ac:dyDescent="0.25">
      <c r="A33" t="s">
        <v>141</v>
      </c>
      <c r="B33" t="s">
        <v>15</v>
      </c>
      <c r="C33">
        <v>21</v>
      </c>
      <c r="D33" t="s">
        <v>13</v>
      </c>
      <c r="E33" s="1">
        <v>44256</v>
      </c>
      <c r="F33" t="s">
        <v>17</v>
      </c>
      <c r="G33">
        <v>65920</v>
      </c>
      <c r="H33" t="s">
        <v>204</v>
      </c>
    </row>
    <row r="34" spans="1:8" x14ac:dyDescent="0.25">
      <c r="A34" t="s">
        <v>142</v>
      </c>
      <c r="B34" t="s">
        <v>15</v>
      </c>
      <c r="C34">
        <v>28</v>
      </c>
      <c r="D34" t="s">
        <v>13</v>
      </c>
      <c r="E34" s="1">
        <v>44571</v>
      </c>
      <c r="F34" t="s">
        <v>12</v>
      </c>
      <c r="G34">
        <v>99970</v>
      </c>
      <c r="H34" t="s">
        <v>204</v>
      </c>
    </row>
    <row r="35" spans="1:8" x14ac:dyDescent="0.25">
      <c r="A35" t="s">
        <v>143</v>
      </c>
      <c r="B35" t="s">
        <v>15</v>
      </c>
      <c r="C35">
        <v>25</v>
      </c>
      <c r="D35" t="s">
        <v>10</v>
      </c>
      <c r="E35" s="1">
        <v>44633</v>
      </c>
      <c r="F35" t="s">
        <v>23</v>
      </c>
      <c r="G35">
        <v>80700</v>
      </c>
      <c r="H35" t="s">
        <v>204</v>
      </c>
    </row>
    <row r="36" spans="1:8" x14ac:dyDescent="0.25">
      <c r="A36" t="s">
        <v>144</v>
      </c>
      <c r="B36" t="s">
        <v>8</v>
      </c>
      <c r="C36">
        <v>24</v>
      </c>
      <c r="D36" t="s">
        <v>18</v>
      </c>
      <c r="E36" s="1">
        <v>44375</v>
      </c>
      <c r="F36" t="s">
        <v>17</v>
      </c>
      <c r="G36">
        <v>52610</v>
      </c>
      <c r="H36" t="s">
        <v>204</v>
      </c>
    </row>
    <row r="37" spans="1:8" x14ac:dyDescent="0.25">
      <c r="A37" t="s">
        <v>145</v>
      </c>
      <c r="B37" t="s">
        <v>8</v>
      </c>
      <c r="C37">
        <v>29</v>
      </c>
      <c r="D37" t="s">
        <v>18</v>
      </c>
      <c r="E37" s="1">
        <v>44119</v>
      </c>
      <c r="F37" t="s">
        <v>23</v>
      </c>
      <c r="G37">
        <v>112110</v>
      </c>
      <c r="H37" t="s">
        <v>204</v>
      </c>
    </row>
    <row r="38" spans="1:8" x14ac:dyDescent="0.25">
      <c r="A38" t="s">
        <v>146</v>
      </c>
      <c r="B38" t="s">
        <v>15</v>
      </c>
      <c r="C38">
        <v>27</v>
      </c>
      <c r="D38" t="s">
        <v>13</v>
      </c>
      <c r="E38" s="1">
        <v>44061</v>
      </c>
      <c r="F38" t="s">
        <v>26</v>
      </c>
      <c r="G38">
        <v>119110</v>
      </c>
      <c r="H38" t="s">
        <v>204</v>
      </c>
    </row>
    <row r="39" spans="1:8" x14ac:dyDescent="0.25">
      <c r="A39" t="s">
        <v>147</v>
      </c>
      <c r="B39" t="s">
        <v>8</v>
      </c>
      <c r="C39">
        <v>22</v>
      </c>
      <c r="D39" t="s">
        <v>10</v>
      </c>
      <c r="E39" s="1">
        <v>44384</v>
      </c>
      <c r="F39" t="s">
        <v>9</v>
      </c>
      <c r="G39">
        <v>112780</v>
      </c>
      <c r="H39" t="s">
        <v>204</v>
      </c>
    </row>
    <row r="40" spans="1:8" x14ac:dyDescent="0.25">
      <c r="A40" t="s">
        <v>148</v>
      </c>
      <c r="B40" t="s">
        <v>15</v>
      </c>
      <c r="C40">
        <v>36</v>
      </c>
      <c r="D40" t="s">
        <v>13</v>
      </c>
      <c r="E40" s="1">
        <v>44023</v>
      </c>
      <c r="F40" t="s">
        <v>12</v>
      </c>
      <c r="G40">
        <v>114890</v>
      </c>
      <c r="H40" t="s">
        <v>204</v>
      </c>
    </row>
    <row r="41" spans="1:8" x14ac:dyDescent="0.25">
      <c r="A41" t="s">
        <v>149</v>
      </c>
      <c r="B41" t="s">
        <v>8</v>
      </c>
      <c r="C41">
        <v>27</v>
      </c>
      <c r="D41" t="s">
        <v>13</v>
      </c>
      <c r="E41" s="1">
        <v>44506</v>
      </c>
      <c r="F41" t="s">
        <v>17</v>
      </c>
      <c r="G41">
        <v>48980</v>
      </c>
      <c r="H41" t="s">
        <v>204</v>
      </c>
    </row>
    <row r="42" spans="1:8" x14ac:dyDescent="0.25">
      <c r="A42" t="s">
        <v>150</v>
      </c>
      <c r="B42" t="s">
        <v>8</v>
      </c>
      <c r="C42">
        <v>21</v>
      </c>
      <c r="D42" t="s">
        <v>13</v>
      </c>
      <c r="E42" s="1">
        <v>44180</v>
      </c>
      <c r="F42" t="s">
        <v>26</v>
      </c>
      <c r="G42">
        <v>75880</v>
      </c>
      <c r="H42" t="s">
        <v>204</v>
      </c>
    </row>
    <row r="43" spans="1:8" x14ac:dyDescent="0.25">
      <c r="A43" t="s">
        <v>151</v>
      </c>
      <c r="B43" t="s">
        <v>15</v>
      </c>
      <c r="C43">
        <v>28</v>
      </c>
      <c r="D43" t="s">
        <v>13</v>
      </c>
      <c r="E43" s="1">
        <v>44296</v>
      </c>
      <c r="F43" t="s">
        <v>9</v>
      </c>
      <c r="G43">
        <v>53240</v>
      </c>
      <c r="H43" t="s">
        <v>204</v>
      </c>
    </row>
    <row r="44" spans="1:8" x14ac:dyDescent="0.25">
      <c r="A44" t="s">
        <v>152</v>
      </c>
      <c r="B44" t="s">
        <v>15</v>
      </c>
      <c r="C44">
        <v>34</v>
      </c>
      <c r="D44" t="s">
        <v>13</v>
      </c>
      <c r="E44" s="1">
        <v>44397</v>
      </c>
      <c r="F44" t="s">
        <v>17</v>
      </c>
      <c r="G44">
        <v>85000</v>
      </c>
      <c r="H44" t="s">
        <v>204</v>
      </c>
    </row>
    <row r="45" spans="1:8" x14ac:dyDescent="0.25">
      <c r="A45" t="s">
        <v>153</v>
      </c>
      <c r="B45" t="s">
        <v>15</v>
      </c>
      <c r="C45">
        <v>21</v>
      </c>
      <c r="D45" t="s">
        <v>13</v>
      </c>
      <c r="E45" s="1">
        <v>44619</v>
      </c>
      <c r="F45" t="s">
        <v>23</v>
      </c>
      <c r="G45">
        <v>33920</v>
      </c>
      <c r="H45" t="s">
        <v>204</v>
      </c>
    </row>
    <row r="46" spans="1:8" x14ac:dyDescent="0.25">
      <c r="A46" t="s">
        <v>154</v>
      </c>
      <c r="B46" t="s">
        <v>15</v>
      </c>
      <c r="C46">
        <v>33</v>
      </c>
      <c r="D46" t="s">
        <v>13</v>
      </c>
      <c r="E46" s="1">
        <v>44253</v>
      </c>
      <c r="F46" t="s">
        <v>23</v>
      </c>
      <c r="G46">
        <v>75280</v>
      </c>
      <c r="H46" t="s">
        <v>204</v>
      </c>
    </row>
    <row r="47" spans="1:8" x14ac:dyDescent="0.25">
      <c r="A47" t="s">
        <v>155</v>
      </c>
      <c r="B47" t="s">
        <v>15</v>
      </c>
      <c r="C47">
        <v>34</v>
      </c>
      <c r="D47" t="s">
        <v>13</v>
      </c>
      <c r="E47" s="1">
        <v>44594</v>
      </c>
      <c r="F47" t="s">
        <v>17</v>
      </c>
      <c r="G47">
        <v>58940</v>
      </c>
      <c r="H47" t="s">
        <v>204</v>
      </c>
    </row>
    <row r="48" spans="1:8" x14ac:dyDescent="0.25">
      <c r="A48" t="s">
        <v>156</v>
      </c>
      <c r="B48" t="s">
        <v>15</v>
      </c>
      <c r="C48">
        <v>28</v>
      </c>
      <c r="D48" t="s">
        <v>13</v>
      </c>
      <c r="E48" s="1">
        <v>44425</v>
      </c>
      <c r="F48" t="s">
        <v>12</v>
      </c>
      <c r="G48">
        <v>104770</v>
      </c>
      <c r="H48" t="s">
        <v>204</v>
      </c>
    </row>
    <row r="49" spans="1:8" x14ac:dyDescent="0.25">
      <c r="A49" t="s">
        <v>157</v>
      </c>
      <c r="B49" t="s">
        <v>8</v>
      </c>
      <c r="C49">
        <v>21</v>
      </c>
      <c r="D49" t="s">
        <v>13</v>
      </c>
      <c r="E49" s="1">
        <v>44701</v>
      </c>
      <c r="F49" t="s">
        <v>12</v>
      </c>
      <c r="G49">
        <v>57090</v>
      </c>
      <c r="H49" t="s">
        <v>204</v>
      </c>
    </row>
    <row r="50" spans="1:8" x14ac:dyDescent="0.25">
      <c r="A50" t="s">
        <v>158</v>
      </c>
      <c r="B50" t="s">
        <v>8</v>
      </c>
      <c r="C50">
        <v>27</v>
      </c>
      <c r="D50" t="s">
        <v>10</v>
      </c>
      <c r="E50" s="1">
        <v>44174</v>
      </c>
      <c r="F50" t="s">
        <v>17</v>
      </c>
      <c r="G50">
        <v>91650</v>
      </c>
      <c r="H50" t="s">
        <v>204</v>
      </c>
    </row>
    <row r="51" spans="1:8" x14ac:dyDescent="0.25">
      <c r="A51" t="s">
        <v>159</v>
      </c>
      <c r="B51" t="s">
        <v>8</v>
      </c>
      <c r="C51">
        <v>42</v>
      </c>
      <c r="D51" t="s">
        <v>18</v>
      </c>
      <c r="E51" s="1">
        <v>44670</v>
      </c>
      <c r="F51" t="s">
        <v>17</v>
      </c>
      <c r="G51">
        <v>70270</v>
      </c>
      <c r="H51" t="s">
        <v>204</v>
      </c>
    </row>
    <row r="52" spans="1:8" x14ac:dyDescent="0.25">
      <c r="A52" t="s">
        <v>160</v>
      </c>
      <c r="B52" t="s">
        <v>15</v>
      </c>
      <c r="C52">
        <v>28</v>
      </c>
      <c r="D52" t="s">
        <v>13</v>
      </c>
      <c r="E52" s="1">
        <v>44124</v>
      </c>
      <c r="F52" t="s">
        <v>17</v>
      </c>
      <c r="G52">
        <v>75970</v>
      </c>
      <c r="H52" t="s">
        <v>204</v>
      </c>
    </row>
    <row r="53" spans="1:8" x14ac:dyDescent="0.25">
      <c r="A53" t="s">
        <v>161</v>
      </c>
      <c r="C53">
        <v>27</v>
      </c>
      <c r="D53" t="s">
        <v>10</v>
      </c>
      <c r="E53" s="1">
        <v>44212</v>
      </c>
      <c r="F53" t="s">
        <v>23</v>
      </c>
      <c r="G53">
        <v>90700</v>
      </c>
      <c r="H53" t="s">
        <v>204</v>
      </c>
    </row>
    <row r="54" spans="1:8" x14ac:dyDescent="0.25">
      <c r="A54" t="s">
        <v>162</v>
      </c>
      <c r="B54" t="s">
        <v>8</v>
      </c>
      <c r="C54">
        <v>30</v>
      </c>
      <c r="D54" t="s">
        <v>13</v>
      </c>
      <c r="E54" s="1">
        <v>44607</v>
      </c>
      <c r="F54" t="s">
        <v>12</v>
      </c>
      <c r="G54">
        <v>60570</v>
      </c>
      <c r="H54" t="s">
        <v>204</v>
      </c>
    </row>
    <row r="55" spans="1:8" x14ac:dyDescent="0.25">
      <c r="A55" t="s">
        <v>163</v>
      </c>
      <c r="B55" t="s">
        <v>8</v>
      </c>
      <c r="C55">
        <v>33</v>
      </c>
      <c r="D55" t="s">
        <v>13</v>
      </c>
      <c r="E55" s="1">
        <v>44103</v>
      </c>
      <c r="F55" t="s">
        <v>12</v>
      </c>
      <c r="G55">
        <v>115920</v>
      </c>
      <c r="H55" t="s">
        <v>204</v>
      </c>
    </row>
    <row r="56" spans="1:8" x14ac:dyDescent="0.25">
      <c r="A56" t="s">
        <v>164</v>
      </c>
      <c r="B56" t="s">
        <v>15</v>
      </c>
      <c r="C56">
        <v>33</v>
      </c>
      <c r="D56" t="s">
        <v>13</v>
      </c>
      <c r="E56" s="1">
        <v>44006</v>
      </c>
      <c r="F56" t="s">
        <v>17</v>
      </c>
      <c r="G56">
        <v>65360</v>
      </c>
      <c r="H56" t="s">
        <v>204</v>
      </c>
    </row>
    <row r="57" spans="1:8" x14ac:dyDescent="0.25">
      <c r="A57" t="s">
        <v>165</v>
      </c>
      <c r="C57">
        <v>30</v>
      </c>
      <c r="D57" t="s">
        <v>13</v>
      </c>
      <c r="E57" s="1">
        <v>44535</v>
      </c>
      <c r="F57" t="s">
        <v>17</v>
      </c>
      <c r="G57">
        <v>64000</v>
      </c>
      <c r="H57" t="s">
        <v>204</v>
      </c>
    </row>
    <row r="58" spans="1:8" x14ac:dyDescent="0.25">
      <c r="A58" t="s">
        <v>166</v>
      </c>
      <c r="B58" t="s">
        <v>15</v>
      </c>
      <c r="C58">
        <v>34</v>
      </c>
      <c r="D58" t="s">
        <v>13</v>
      </c>
      <c r="E58" s="1">
        <v>44383</v>
      </c>
      <c r="F58" t="s">
        <v>17</v>
      </c>
      <c r="G58">
        <v>92450</v>
      </c>
      <c r="H58" t="s">
        <v>204</v>
      </c>
    </row>
    <row r="59" spans="1:8" x14ac:dyDescent="0.25">
      <c r="A59" t="s">
        <v>167</v>
      </c>
      <c r="B59" t="s">
        <v>8</v>
      </c>
      <c r="C59">
        <v>31</v>
      </c>
      <c r="D59" t="s">
        <v>13</v>
      </c>
      <c r="E59" s="1">
        <v>44450</v>
      </c>
      <c r="F59" t="s">
        <v>23</v>
      </c>
      <c r="G59">
        <v>48950</v>
      </c>
      <c r="H59" t="s">
        <v>204</v>
      </c>
    </row>
    <row r="60" spans="1:8" x14ac:dyDescent="0.25">
      <c r="A60" t="s">
        <v>168</v>
      </c>
      <c r="B60" t="s">
        <v>15</v>
      </c>
      <c r="C60">
        <v>27</v>
      </c>
      <c r="D60" t="s">
        <v>13</v>
      </c>
      <c r="E60" s="1">
        <v>44625</v>
      </c>
      <c r="F60" t="s">
        <v>23</v>
      </c>
      <c r="G60">
        <v>83750</v>
      </c>
      <c r="H60" t="s">
        <v>204</v>
      </c>
    </row>
    <row r="61" spans="1:8" x14ac:dyDescent="0.25">
      <c r="A61" t="s">
        <v>169</v>
      </c>
      <c r="B61" t="s">
        <v>15</v>
      </c>
      <c r="C61">
        <v>40</v>
      </c>
      <c r="D61" t="s">
        <v>13</v>
      </c>
      <c r="E61" s="1">
        <v>44276</v>
      </c>
      <c r="F61" t="s">
        <v>23</v>
      </c>
      <c r="G61">
        <v>87620</v>
      </c>
      <c r="H61" t="s">
        <v>204</v>
      </c>
    </row>
    <row r="62" spans="1:8" x14ac:dyDescent="0.25">
      <c r="A62" t="s">
        <v>170</v>
      </c>
      <c r="B62" t="s">
        <v>15</v>
      </c>
      <c r="C62">
        <v>20</v>
      </c>
      <c r="D62" t="s">
        <v>18</v>
      </c>
      <c r="E62" s="1">
        <v>44476</v>
      </c>
      <c r="F62" t="s">
        <v>9</v>
      </c>
      <c r="G62">
        <v>68900</v>
      </c>
      <c r="H62" t="s">
        <v>204</v>
      </c>
    </row>
    <row r="63" spans="1:8" x14ac:dyDescent="0.25">
      <c r="A63" t="s">
        <v>171</v>
      </c>
      <c r="B63" t="s">
        <v>8</v>
      </c>
      <c r="C63">
        <v>32</v>
      </c>
      <c r="D63" t="s">
        <v>13</v>
      </c>
      <c r="E63" s="1">
        <v>44403</v>
      </c>
      <c r="F63" t="s">
        <v>9</v>
      </c>
      <c r="G63">
        <v>53540</v>
      </c>
      <c r="H63" t="s">
        <v>204</v>
      </c>
    </row>
    <row r="64" spans="1:8" x14ac:dyDescent="0.25">
      <c r="A64" t="s">
        <v>172</v>
      </c>
      <c r="B64" t="s">
        <v>8</v>
      </c>
      <c r="C64">
        <v>28</v>
      </c>
      <c r="D64" t="s">
        <v>49</v>
      </c>
      <c r="E64" s="1">
        <v>44758</v>
      </c>
      <c r="F64" t="s">
        <v>9</v>
      </c>
      <c r="G64">
        <v>43510</v>
      </c>
      <c r="H64" t="s">
        <v>204</v>
      </c>
    </row>
    <row r="65" spans="1:8" x14ac:dyDescent="0.25">
      <c r="A65" t="s">
        <v>173</v>
      </c>
      <c r="B65" t="s">
        <v>15</v>
      </c>
      <c r="C65">
        <v>38</v>
      </c>
      <c r="D65" t="s">
        <v>43</v>
      </c>
      <c r="E65" s="1">
        <v>44316</v>
      </c>
      <c r="F65" t="s">
        <v>9</v>
      </c>
      <c r="G65">
        <v>109160</v>
      </c>
      <c r="H65" t="s">
        <v>204</v>
      </c>
    </row>
    <row r="66" spans="1:8" x14ac:dyDescent="0.25">
      <c r="A66" t="s">
        <v>174</v>
      </c>
      <c r="B66" t="s">
        <v>8</v>
      </c>
      <c r="C66">
        <v>40</v>
      </c>
      <c r="D66" t="s">
        <v>13</v>
      </c>
      <c r="E66" s="1">
        <v>44204</v>
      </c>
      <c r="F66" t="s">
        <v>12</v>
      </c>
      <c r="G66">
        <v>99750</v>
      </c>
      <c r="H66" t="s">
        <v>204</v>
      </c>
    </row>
    <row r="67" spans="1:8" x14ac:dyDescent="0.25">
      <c r="A67" t="s">
        <v>175</v>
      </c>
      <c r="B67" t="s">
        <v>15</v>
      </c>
      <c r="C67">
        <v>31</v>
      </c>
      <c r="D67" t="s">
        <v>13</v>
      </c>
      <c r="E67" s="1">
        <v>44084</v>
      </c>
      <c r="F67" t="s">
        <v>23</v>
      </c>
      <c r="G67">
        <v>41980</v>
      </c>
      <c r="H67" t="s">
        <v>204</v>
      </c>
    </row>
    <row r="68" spans="1:8" x14ac:dyDescent="0.25">
      <c r="A68" t="s">
        <v>176</v>
      </c>
      <c r="B68" t="s">
        <v>8</v>
      </c>
      <c r="C68">
        <v>36</v>
      </c>
      <c r="D68" t="s">
        <v>13</v>
      </c>
      <c r="E68" s="1">
        <v>44272</v>
      </c>
      <c r="F68" t="s">
        <v>17</v>
      </c>
      <c r="G68">
        <v>71380</v>
      </c>
      <c r="H68" t="s">
        <v>204</v>
      </c>
    </row>
    <row r="69" spans="1:8" x14ac:dyDescent="0.25">
      <c r="A69" t="s">
        <v>177</v>
      </c>
      <c r="B69" t="s">
        <v>8</v>
      </c>
      <c r="C69">
        <v>27</v>
      </c>
      <c r="D69" t="s">
        <v>49</v>
      </c>
      <c r="E69" s="1">
        <v>44547</v>
      </c>
      <c r="F69" t="s">
        <v>12</v>
      </c>
      <c r="G69">
        <v>113280</v>
      </c>
      <c r="H69" t="s">
        <v>204</v>
      </c>
    </row>
    <row r="70" spans="1:8" x14ac:dyDescent="0.25">
      <c r="A70" t="s">
        <v>178</v>
      </c>
      <c r="B70" t="s">
        <v>15</v>
      </c>
      <c r="C70">
        <v>33</v>
      </c>
      <c r="D70" t="s">
        <v>13</v>
      </c>
      <c r="E70" s="1">
        <v>44747</v>
      </c>
      <c r="F70" t="s">
        <v>17</v>
      </c>
      <c r="G70">
        <v>86570</v>
      </c>
      <c r="H70" t="s">
        <v>204</v>
      </c>
    </row>
    <row r="71" spans="1:8" x14ac:dyDescent="0.25">
      <c r="A71" t="s">
        <v>179</v>
      </c>
      <c r="B71" t="s">
        <v>8</v>
      </c>
      <c r="C71">
        <v>26</v>
      </c>
      <c r="D71" t="s">
        <v>13</v>
      </c>
      <c r="E71" s="1">
        <v>44350</v>
      </c>
      <c r="F71" t="s">
        <v>12</v>
      </c>
      <c r="G71">
        <v>53540</v>
      </c>
      <c r="H71" t="s">
        <v>204</v>
      </c>
    </row>
    <row r="72" spans="1:8" x14ac:dyDescent="0.25">
      <c r="A72" t="s">
        <v>180</v>
      </c>
      <c r="B72" t="s">
        <v>8</v>
      </c>
      <c r="C72">
        <v>37</v>
      </c>
      <c r="D72" t="s">
        <v>13</v>
      </c>
      <c r="E72" s="1">
        <v>44640</v>
      </c>
      <c r="F72" t="s">
        <v>23</v>
      </c>
      <c r="G72">
        <v>69070</v>
      </c>
      <c r="H72" t="s">
        <v>204</v>
      </c>
    </row>
    <row r="73" spans="1:8" x14ac:dyDescent="0.25">
      <c r="A73" t="s">
        <v>181</v>
      </c>
      <c r="B73" t="s">
        <v>15</v>
      </c>
      <c r="C73">
        <v>30</v>
      </c>
      <c r="D73" t="s">
        <v>18</v>
      </c>
      <c r="E73" s="1">
        <v>44328</v>
      </c>
      <c r="F73" t="s">
        <v>17</v>
      </c>
      <c r="G73">
        <v>67910</v>
      </c>
      <c r="H73" t="s">
        <v>204</v>
      </c>
    </row>
    <row r="74" spans="1:8" x14ac:dyDescent="0.25">
      <c r="A74" t="s">
        <v>182</v>
      </c>
      <c r="B74" t="s">
        <v>8</v>
      </c>
      <c r="C74">
        <v>30</v>
      </c>
      <c r="D74" t="s">
        <v>13</v>
      </c>
      <c r="E74" s="1">
        <v>44214</v>
      </c>
      <c r="F74" t="s">
        <v>23</v>
      </c>
      <c r="G74">
        <v>69120</v>
      </c>
      <c r="H74" t="s">
        <v>204</v>
      </c>
    </row>
    <row r="75" spans="1:8" x14ac:dyDescent="0.25">
      <c r="A75" t="s">
        <v>183</v>
      </c>
      <c r="B75" t="s">
        <v>15</v>
      </c>
      <c r="C75">
        <v>34</v>
      </c>
      <c r="D75" t="s">
        <v>13</v>
      </c>
      <c r="E75" s="1">
        <v>44550</v>
      </c>
      <c r="F75" t="s">
        <v>17</v>
      </c>
      <c r="G75">
        <v>60130</v>
      </c>
      <c r="H75" t="s">
        <v>204</v>
      </c>
    </row>
    <row r="76" spans="1:8" x14ac:dyDescent="0.25">
      <c r="A76" t="s">
        <v>184</v>
      </c>
      <c r="B76" t="s">
        <v>8</v>
      </c>
      <c r="C76">
        <v>23</v>
      </c>
      <c r="D76" t="s">
        <v>13</v>
      </c>
      <c r="E76" s="1">
        <v>44378</v>
      </c>
      <c r="F76" t="s">
        <v>12</v>
      </c>
      <c r="G76">
        <v>106460</v>
      </c>
      <c r="H76" t="s">
        <v>204</v>
      </c>
    </row>
    <row r="77" spans="1:8" x14ac:dyDescent="0.25">
      <c r="A77" t="s">
        <v>185</v>
      </c>
      <c r="B77" t="s">
        <v>15</v>
      </c>
      <c r="C77">
        <v>37</v>
      </c>
      <c r="D77" t="s">
        <v>13</v>
      </c>
      <c r="E77" s="1">
        <v>44389</v>
      </c>
      <c r="F77" t="s">
        <v>26</v>
      </c>
      <c r="G77">
        <v>118100</v>
      </c>
      <c r="H77" t="s">
        <v>204</v>
      </c>
    </row>
    <row r="78" spans="1:8" x14ac:dyDescent="0.25">
      <c r="A78" t="s">
        <v>186</v>
      </c>
      <c r="B78" t="s">
        <v>15</v>
      </c>
      <c r="C78">
        <v>36</v>
      </c>
      <c r="D78" t="s">
        <v>13</v>
      </c>
      <c r="E78" s="1">
        <v>44468</v>
      </c>
      <c r="F78" t="s">
        <v>12</v>
      </c>
      <c r="G78">
        <v>78390</v>
      </c>
      <c r="H78" t="s">
        <v>204</v>
      </c>
    </row>
    <row r="79" spans="1:8" x14ac:dyDescent="0.25">
      <c r="A79" t="s">
        <v>187</v>
      </c>
      <c r="B79" t="s">
        <v>15</v>
      </c>
      <c r="C79">
        <v>30</v>
      </c>
      <c r="D79" t="s">
        <v>13</v>
      </c>
      <c r="E79" s="1">
        <v>44789</v>
      </c>
      <c r="F79" t="s">
        <v>12</v>
      </c>
      <c r="G79">
        <v>114180</v>
      </c>
      <c r="H79" t="s">
        <v>204</v>
      </c>
    </row>
    <row r="80" spans="1:8" x14ac:dyDescent="0.25">
      <c r="A80" t="s">
        <v>188</v>
      </c>
      <c r="B80" t="s">
        <v>15</v>
      </c>
      <c r="C80">
        <v>28</v>
      </c>
      <c r="D80" t="s">
        <v>13</v>
      </c>
      <c r="E80" s="1">
        <v>44590</v>
      </c>
      <c r="F80" t="s">
        <v>12</v>
      </c>
      <c r="G80">
        <v>104120</v>
      </c>
      <c r="H80" t="s">
        <v>204</v>
      </c>
    </row>
    <row r="81" spans="1:8" x14ac:dyDescent="0.25">
      <c r="A81" t="s">
        <v>189</v>
      </c>
      <c r="B81" t="s">
        <v>8</v>
      </c>
      <c r="C81">
        <v>30</v>
      </c>
      <c r="D81" t="s">
        <v>13</v>
      </c>
      <c r="E81" s="1">
        <v>44640</v>
      </c>
      <c r="F81" t="s">
        <v>12</v>
      </c>
      <c r="G81">
        <v>67950</v>
      </c>
      <c r="H81" t="s">
        <v>204</v>
      </c>
    </row>
    <row r="82" spans="1:8" x14ac:dyDescent="0.25">
      <c r="A82" t="s">
        <v>190</v>
      </c>
      <c r="B82" t="s">
        <v>15</v>
      </c>
      <c r="C82">
        <v>29</v>
      </c>
      <c r="D82" t="s">
        <v>13</v>
      </c>
      <c r="E82" s="1">
        <v>43962</v>
      </c>
      <c r="F82" t="s">
        <v>23</v>
      </c>
      <c r="G82">
        <v>34980</v>
      </c>
      <c r="H82" t="s">
        <v>204</v>
      </c>
    </row>
    <row r="83" spans="1:8" x14ac:dyDescent="0.25">
      <c r="A83" t="s">
        <v>191</v>
      </c>
      <c r="B83" t="s">
        <v>15</v>
      </c>
      <c r="C83">
        <v>24</v>
      </c>
      <c r="D83" t="s">
        <v>13</v>
      </c>
      <c r="E83" s="1">
        <v>44087</v>
      </c>
      <c r="F83" t="s">
        <v>23</v>
      </c>
      <c r="G83">
        <v>62780</v>
      </c>
      <c r="H83" t="s">
        <v>204</v>
      </c>
    </row>
    <row r="84" spans="1:8" x14ac:dyDescent="0.25">
      <c r="A84" t="s">
        <v>192</v>
      </c>
      <c r="B84" t="s">
        <v>8</v>
      </c>
      <c r="C84">
        <v>20</v>
      </c>
      <c r="D84" t="s">
        <v>13</v>
      </c>
      <c r="E84" s="1">
        <v>44397</v>
      </c>
      <c r="F84" t="s">
        <v>23</v>
      </c>
      <c r="G84">
        <v>107700</v>
      </c>
      <c r="H84" t="s">
        <v>204</v>
      </c>
    </row>
    <row r="85" spans="1:8" x14ac:dyDescent="0.25">
      <c r="A85" t="s">
        <v>193</v>
      </c>
      <c r="B85" t="s">
        <v>8</v>
      </c>
      <c r="C85">
        <v>25</v>
      </c>
      <c r="D85" t="s">
        <v>13</v>
      </c>
      <c r="E85" s="1">
        <v>44322</v>
      </c>
      <c r="F85" t="s">
        <v>9</v>
      </c>
      <c r="G85">
        <v>65700</v>
      </c>
      <c r="H85" t="s">
        <v>204</v>
      </c>
    </row>
    <row r="86" spans="1:8" x14ac:dyDescent="0.25">
      <c r="A86" t="s">
        <v>194</v>
      </c>
      <c r="B86" t="s">
        <v>15</v>
      </c>
      <c r="C86">
        <v>33</v>
      </c>
      <c r="D86" t="s">
        <v>49</v>
      </c>
      <c r="E86" s="1">
        <v>44313</v>
      </c>
      <c r="F86" t="s">
        <v>23</v>
      </c>
      <c r="G86">
        <v>75480</v>
      </c>
      <c r="H86" t="s">
        <v>204</v>
      </c>
    </row>
    <row r="87" spans="1:8" x14ac:dyDescent="0.25">
      <c r="A87" t="s">
        <v>195</v>
      </c>
      <c r="B87" t="s">
        <v>8</v>
      </c>
      <c r="C87">
        <v>33</v>
      </c>
      <c r="D87" t="s">
        <v>13</v>
      </c>
      <c r="E87" s="1">
        <v>44448</v>
      </c>
      <c r="F87" t="s">
        <v>23</v>
      </c>
      <c r="G87">
        <v>53870</v>
      </c>
      <c r="H87" t="s">
        <v>204</v>
      </c>
    </row>
    <row r="88" spans="1:8" x14ac:dyDescent="0.25">
      <c r="A88" t="s">
        <v>196</v>
      </c>
      <c r="B88" t="s">
        <v>15</v>
      </c>
      <c r="C88">
        <v>36</v>
      </c>
      <c r="D88" t="s">
        <v>13</v>
      </c>
      <c r="E88" s="1">
        <v>44433</v>
      </c>
      <c r="F88" t="s">
        <v>9</v>
      </c>
      <c r="G88">
        <v>78540</v>
      </c>
      <c r="H88" t="s">
        <v>204</v>
      </c>
    </row>
    <row r="89" spans="1:8" x14ac:dyDescent="0.25">
      <c r="A89" t="s">
        <v>197</v>
      </c>
      <c r="B89" t="s">
        <v>8</v>
      </c>
      <c r="C89">
        <v>19</v>
      </c>
      <c r="D89" t="s">
        <v>13</v>
      </c>
      <c r="E89" s="1">
        <v>44218</v>
      </c>
      <c r="F89" t="s">
        <v>12</v>
      </c>
      <c r="G89">
        <v>58960</v>
      </c>
      <c r="H89" t="s">
        <v>204</v>
      </c>
    </row>
    <row r="90" spans="1:8" x14ac:dyDescent="0.25">
      <c r="A90" t="s">
        <v>198</v>
      </c>
      <c r="B90" t="s">
        <v>8</v>
      </c>
      <c r="C90">
        <v>46</v>
      </c>
      <c r="D90" t="s">
        <v>13</v>
      </c>
      <c r="E90" s="1">
        <v>44697</v>
      </c>
      <c r="F90" t="s">
        <v>12</v>
      </c>
      <c r="G90">
        <v>70610</v>
      </c>
      <c r="H90" t="s">
        <v>204</v>
      </c>
    </row>
    <row r="91" spans="1:8" x14ac:dyDescent="0.25">
      <c r="A91" t="s">
        <v>199</v>
      </c>
      <c r="B91" t="s">
        <v>8</v>
      </c>
      <c r="C91">
        <v>33</v>
      </c>
      <c r="D91" t="s">
        <v>13</v>
      </c>
      <c r="E91" s="1">
        <v>44181</v>
      </c>
      <c r="F91" t="s">
        <v>17</v>
      </c>
      <c r="G91">
        <v>59430</v>
      </c>
      <c r="H91" t="s">
        <v>204</v>
      </c>
    </row>
    <row r="92" spans="1:8" x14ac:dyDescent="0.25">
      <c r="A92" t="s">
        <v>200</v>
      </c>
      <c r="B92" t="s">
        <v>8</v>
      </c>
      <c r="C92">
        <v>33</v>
      </c>
      <c r="D92" t="s">
        <v>10</v>
      </c>
      <c r="E92" s="1">
        <v>44640</v>
      </c>
      <c r="F92" t="s">
        <v>12</v>
      </c>
      <c r="G92">
        <v>48530</v>
      </c>
      <c r="H92" t="s">
        <v>204</v>
      </c>
    </row>
    <row r="93" spans="1:8" x14ac:dyDescent="0.25">
      <c r="A93" t="s">
        <v>201</v>
      </c>
      <c r="B93" t="s">
        <v>15</v>
      </c>
      <c r="C93">
        <v>33</v>
      </c>
      <c r="D93" t="s">
        <v>13</v>
      </c>
      <c r="E93" s="1">
        <v>44129</v>
      </c>
      <c r="F93" t="s">
        <v>23</v>
      </c>
      <c r="G93">
        <v>96140</v>
      </c>
      <c r="H93" t="s">
        <v>204</v>
      </c>
    </row>
    <row r="94" spans="1:8" x14ac:dyDescent="0.25">
      <c r="A94" t="s">
        <v>110</v>
      </c>
      <c r="B94" t="s">
        <v>8</v>
      </c>
      <c r="C94">
        <v>20</v>
      </c>
      <c r="D94" t="s">
        <v>13</v>
      </c>
      <c r="E94" s="1">
        <v>44122</v>
      </c>
      <c r="F94" t="s">
        <v>23</v>
      </c>
      <c r="G94">
        <v>112650</v>
      </c>
      <c r="H94" t="s">
        <v>204</v>
      </c>
    </row>
    <row r="95" spans="1:8" x14ac:dyDescent="0.25">
      <c r="A95" t="s">
        <v>111</v>
      </c>
      <c r="B95" t="s">
        <v>15</v>
      </c>
      <c r="C95">
        <v>32</v>
      </c>
      <c r="D95" t="s">
        <v>10</v>
      </c>
      <c r="E95" s="1">
        <v>44293</v>
      </c>
      <c r="F95" t="s">
        <v>23</v>
      </c>
      <c r="G95">
        <v>43840</v>
      </c>
      <c r="H95" t="s">
        <v>204</v>
      </c>
    </row>
    <row r="96" spans="1:8" x14ac:dyDescent="0.25">
      <c r="A96" t="s">
        <v>112</v>
      </c>
      <c r="B96" t="s">
        <v>8</v>
      </c>
      <c r="C96">
        <v>31</v>
      </c>
      <c r="D96" t="s">
        <v>13</v>
      </c>
      <c r="E96" s="1">
        <v>44663</v>
      </c>
      <c r="F96" t="s">
        <v>12</v>
      </c>
      <c r="G96">
        <v>103550</v>
      </c>
      <c r="H96" t="s">
        <v>204</v>
      </c>
    </row>
    <row r="97" spans="1:8" x14ac:dyDescent="0.25">
      <c r="A97" t="s">
        <v>113</v>
      </c>
      <c r="B97" t="s">
        <v>15</v>
      </c>
      <c r="C97">
        <v>32</v>
      </c>
      <c r="D97" t="s">
        <v>13</v>
      </c>
      <c r="E97" s="1">
        <v>44339</v>
      </c>
      <c r="F97" t="s">
        <v>26</v>
      </c>
      <c r="G97">
        <v>45510</v>
      </c>
      <c r="H97" t="s">
        <v>204</v>
      </c>
    </row>
    <row r="98" spans="1:8" x14ac:dyDescent="0.25">
      <c r="A98" t="s">
        <v>114</v>
      </c>
      <c r="C98">
        <v>37</v>
      </c>
      <c r="D98" t="s">
        <v>18</v>
      </c>
      <c r="E98" s="1">
        <v>44085</v>
      </c>
      <c r="F98" t="s">
        <v>17</v>
      </c>
      <c r="G98">
        <v>115440</v>
      </c>
      <c r="H98" t="s">
        <v>204</v>
      </c>
    </row>
    <row r="99" spans="1:8" x14ac:dyDescent="0.25">
      <c r="A99" t="s">
        <v>115</v>
      </c>
      <c r="B99" t="s">
        <v>15</v>
      </c>
      <c r="C99">
        <v>38</v>
      </c>
      <c r="D99" t="s">
        <v>10</v>
      </c>
      <c r="E99" s="1">
        <v>44268</v>
      </c>
      <c r="F99" t="s">
        <v>9</v>
      </c>
      <c r="G99">
        <v>56870</v>
      </c>
      <c r="H99" t="s">
        <v>204</v>
      </c>
    </row>
    <row r="100" spans="1:8" x14ac:dyDescent="0.25">
      <c r="A100" t="s">
        <v>116</v>
      </c>
      <c r="B100" t="s">
        <v>15</v>
      </c>
      <c r="C100">
        <v>25</v>
      </c>
      <c r="D100" t="s">
        <v>13</v>
      </c>
      <c r="E100" s="1">
        <v>44144</v>
      </c>
      <c r="F100" t="s">
        <v>9</v>
      </c>
      <c r="G100">
        <v>92700</v>
      </c>
      <c r="H100" t="s">
        <v>204</v>
      </c>
    </row>
    <row r="101" spans="1:8" x14ac:dyDescent="0.25">
      <c r="A101" t="s">
        <v>117</v>
      </c>
      <c r="C101">
        <v>32</v>
      </c>
      <c r="D101" t="s">
        <v>13</v>
      </c>
      <c r="E101" s="1">
        <v>44713</v>
      </c>
      <c r="F101" t="s">
        <v>23</v>
      </c>
      <c r="G101">
        <v>91310</v>
      </c>
      <c r="H101" t="s">
        <v>204</v>
      </c>
    </row>
    <row r="102" spans="1:8" x14ac:dyDescent="0.25">
      <c r="A102" t="s">
        <v>118</v>
      </c>
      <c r="B102" t="s">
        <v>8</v>
      </c>
      <c r="C102">
        <v>33</v>
      </c>
      <c r="D102" t="s">
        <v>13</v>
      </c>
      <c r="E102" s="1">
        <v>44324</v>
      </c>
      <c r="F102" t="s">
        <v>9</v>
      </c>
      <c r="G102">
        <v>74550</v>
      </c>
      <c r="H102" t="s">
        <v>204</v>
      </c>
    </row>
    <row r="103" spans="1:8" x14ac:dyDescent="0.25">
      <c r="A103" t="s">
        <v>119</v>
      </c>
      <c r="B103" t="s">
        <v>8</v>
      </c>
      <c r="C103">
        <v>25</v>
      </c>
      <c r="D103" t="s">
        <v>10</v>
      </c>
      <c r="E103" s="1">
        <v>44665</v>
      </c>
      <c r="F103" t="s">
        <v>12</v>
      </c>
      <c r="G103">
        <v>109190</v>
      </c>
      <c r="H103" t="s">
        <v>204</v>
      </c>
    </row>
    <row r="104" spans="1:8" x14ac:dyDescent="0.25">
      <c r="A104" t="s">
        <v>120</v>
      </c>
      <c r="B104" t="s">
        <v>15</v>
      </c>
      <c r="C104">
        <v>40</v>
      </c>
      <c r="D104" t="s">
        <v>13</v>
      </c>
      <c r="E104" s="1">
        <v>44320</v>
      </c>
      <c r="F104" t="s">
        <v>23</v>
      </c>
      <c r="G104">
        <v>104410</v>
      </c>
      <c r="H104" t="s">
        <v>204</v>
      </c>
    </row>
    <row r="105" spans="1:8" x14ac:dyDescent="0.25">
      <c r="A105" t="s">
        <v>121</v>
      </c>
      <c r="B105" t="s">
        <v>8</v>
      </c>
      <c r="C105">
        <v>30</v>
      </c>
      <c r="D105" t="s">
        <v>13</v>
      </c>
      <c r="E105" s="1">
        <v>44544</v>
      </c>
      <c r="F105" t="s">
        <v>17</v>
      </c>
      <c r="G105">
        <v>96800</v>
      </c>
      <c r="H105" t="s">
        <v>204</v>
      </c>
    </row>
    <row r="106" spans="1:8" x14ac:dyDescent="0.25">
      <c r="A106" t="s">
        <v>122</v>
      </c>
      <c r="B106" t="s">
        <v>8</v>
      </c>
      <c r="C106">
        <v>28</v>
      </c>
      <c r="D106" t="s">
        <v>10</v>
      </c>
      <c r="E106" s="1">
        <v>43980</v>
      </c>
      <c r="F106" t="s">
        <v>17</v>
      </c>
      <c r="G106">
        <v>48170</v>
      </c>
      <c r="H106" t="s">
        <v>204</v>
      </c>
    </row>
    <row r="107" spans="1:8" x14ac:dyDescent="0.25">
      <c r="A107" t="s">
        <v>123</v>
      </c>
      <c r="B107" t="s">
        <v>8</v>
      </c>
      <c r="C107">
        <v>21</v>
      </c>
      <c r="D107" t="s">
        <v>13</v>
      </c>
      <c r="E107" s="1">
        <v>44042</v>
      </c>
      <c r="F107" t="s">
        <v>12</v>
      </c>
      <c r="G107">
        <v>37920</v>
      </c>
      <c r="H107" t="s">
        <v>204</v>
      </c>
    </row>
    <row r="108" spans="1:8" x14ac:dyDescent="0.25">
      <c r="A108" t="s">
        <v>124</v>
      </c>
      <c r="B108" t="s">
        <v>8</v>
      </c>
      <c r="C108">
        <v>34</v>
      </c>
      <c r="D108" t="s">
        <v>13</v>
      </c>
      <c r="E108" s="1">
        <v>44642</v>
      </c>
      <c r="F108" t="s">
        <v>12</v>
      </c>
      <c r="G108">
        <v>112650</v>
      </c>
      <c r="H108" t="s">
        <v>204</v>
      </c>
    </row>
    <row r="109" spans="1:8" x14ac:dyDescent="0.25">
      <c r="A109" t="s">
        <v>125</v>
      </c>
      <c r="B109" t="s">
        <v>15</v>
      </c>
      <c r="C109">
        <v>34</v>
      </c>
      <c r="D109" t="s">
        <v>18</v>
      </c>
      <c r="E109" s="1">
        <v>44660</v>
      </c>
      <c r="F109" t="s">
        <v>9</v>
      </c>
      <c r="G109">
        <v>49630</v>
      </c>
      <c r="H109" t="s">
        <v>204</v>
      </c>
    </row>
    <row r="110" spans="1:8" x14ac:dyDescent="0.25">
      <c r="A110" t="s">
        <v>126</v>
      </c>
      <c r="B110" t="s">
        <v>8</v>
      </c>
      <c r="C110">
        <v>36</v>
      </c>
      <c r="D110" t="s">
        <v>13</v>
      </c>
      <c r="E110" s="1">
        <v>43958</v>
      </c>
      <c r="F110" t="s">
        <v>23</v>
      </c>
      <c r="G110">
        <v>118840</v>
      </c>
      <c r="H110" t="s">
        <v>204</v>
      </c>
    </row>
    <row r="111" spans="1:8" x14ac:dyDescent="0.25">
      <c r="A111" t="s">
        <v>127</v>
      </c>
      <c r="B111" t="s">
        <v>8</v>
      </c>
      <c r="C111">
        <v>30</v>
      </c>
      <c r="D111" t="s">
        <v>13</v>
      </c>
      <c r="E111" s="1">
        <v>44789</v>
      </c>
      <c r="F111" t="s">
        <v>23</v>
      </c>
      <c r="G111">
        <v>69710</v>
      </c>
      <c r="H111" t="s">
        <v>204</v>
      </c>
    </row>
    <row r="112" spans="1:8" x14ac:dyDescent="0.25">
      <c r="A112" t="s">
        <v>128</v>
      </c>
      <c r="B112" t="s">
        <v>8</v>
      </c>
      <c r="C112">
        <v>20</v>
      </c>
      <c r="D112" t="s">
        <v>13</v>
      </c>
      <c r="E112" s="1">
        <v>44683</v>
      </c>
      <c r="F112" t="s">
        <v>12</v>
      </c>
      <c r="G112">
        <v>79570</v>
      </c>
      <c r="H112" t="s">
        <v>204</v>
      </c>
    </row>
    <row r="113" spans="1:8" x14ac:dyDescent="0.25">
      <c r="A113" t="s">
        <v>129</v>
      </c>
      <c r="B113" t="s">
        <v>15</v>
      </c>
      <c r="C113">
        <v>22</v>
      </c>
      <c r="D113" t="s">
        <v>10</v>
      </c>
      <c r="E113" s="1">
        <v>44388</v>
      </c>
      <c r="F113" t="s">
        <v>12</v>
      </c>
      <c r="G113">
        <v>76900</v>
      </c>
      <c r="H113" t="s">
        <v>204</v>
      </c>
    </row>
    <row r="114" spans="1:8" x14ac:dyDescent="0.25">
      <c r="A114" t="s">
        <v>202</v>
      </c>
      <c r="E114" s="1"/>
      <c r="G114">
        <v>8757930</v>
      </c>
      <c r="H114" t="s">
        <v>204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90DEA-05E2-461E-8439-A1C33B8E5B43}">
  <sheetPr>
    <tabColor rgb="FFFFFF00"/>
  </sheetPr>
  <dimension ref="A1:Q184"/>
  <sheetViews>
    <sheetView topLeftCell="F1" workbookViewId="0">
      <pane ySplit="1" topLeftCell="A2" activePane="bottomLeft" state="frozen"/>
      <selection pane="bottomLeft" activeCell="N3" sqref="N3"/>
    </sheetView>
  </sheetViews>
  <sheetFormatPr defaultRowHeight="15" x14ac:dyDescent="0.25"/>
  <cols>
    <col min="1" max="1" width="30" bestFit="1" customWidth="1"/>
    <col min="2" max="2" width="11.42578125" customWidth="1"/>
    <col min="3" max="3" width="14" bestFit="1" customWidth="1"/>
    <col min="4" max="4" width="6.7109375" bestFit="1" customWidth="1"/>
    <col min="5" max="5" width="16.140625" style="12" customWidth="1"/>
    <col min="6" max="6" width="14.28515625" style="6" customWidth="1"/>
    <col min="7" max="7" width="14.28515625" bestFit="1" customWidth="1"/>
    <col min="8" max="8" width="10.28515625" style="12" bestFit="1" customWidth="1"/>
    <col min="9" max="9" width="10.42578125" style="4" bestFit="1" customWidth="1"/>
    <col min="10" max="10" width="11.28515625" style="16" customWidth="1"/>
    <col min="11" max="11" width="18.85546875" style="12" customWidth="1"/>
    <col min="12" max="12" width="18.85546875" customWidth="1"/>
    <col min="13" max="13" width="19.7109375" customWidth="1"/>
    <col min="15" max="15" width="30.7109375" customWidth="1"/>
    <col min="17" max="17" width="17.7109375" customWidth="1"/>
  </cols>
  <sheetData>
    <row r="1" spans="1:17" x14ac:dyDescent="0.25">
      <c r="A1" t="s">
        <v>0</v>
      </c>
      <c r="B1" t="s">
        <v>1</v>
      </c>
      <c r="C1" t="s">
        <v>2</v>
      </c>
      <c r="D1" t="s">
        <v>3</v>
      </c>
      <c r="E1" s="12" t="s">
        <v>4</v>
      </c>
      <c r="F1" s="7" t="s">
        <v>5</v>
      </c>
      <c r="G1" t="s">
        <v>6</v>
      </c>
      <c r="H1" s="12" t="s">
        <v>203</v>
      </c>
      <c r="I1" s="4" t="s">
        <v>215</v>
      </c>
      <c r="J1" s="16" t="s">
        <v>234</v>
      </c>
      <c r="K1" s="12" t="s">
        <v>239</v>
      </c>
    </row>
    <row r="2" spans="1:17" x14ac:dyDescent="0.25">
      <c r="A2" t="s">
        <v>146</v>
      </c>
      <c r="B2" t="s">
        <v>15</v>
      </c>
      <c r="C2" t="s">
        <v>26</v>
      </c>
      <c r="D2">
        <v>27</v>
      </c>
      <c r="E2" s="24">
        <v>44061</v>
      </c>
      <c r="F2" s="6">
        <v>119110</v>
      </c>
      <c r="G2" t="s">
        <v>13</v>
      </c>
      <c r="H2" s="12" t="s">
        <v>204</v>
      </c>
      <c r="I2" s="4">
        <f ca="1">(TODAY()-All_Staff[[#This Row],[Date Joined]])/365</f>
        <v>4.8493150684931505</v>
      </c>
      <c r="J2" s="16">
        <f ca="1">ROUNDUP(IF(All_Staff[[#This Row],[Tenure]]&gt;2,3%,2%)*All_Staff[[#This Row],[Salary]],0)</f>
        <v>3574</v>
      </c>
      <c r="K2" s="12">
        <f>VLOOKUP(G:G,Mapping!$B$4:$C$8,2,FALSE)</f>
        <v>3</v>
      </c>
      <c r="N2">
        <f>COUNTA(A2:A184)</f>
        <v>183</v>
      </c>
      <c r="O2" t="s">
        <v>223</v>
      </c>
    </row>
    <row r="3" spans="1:17" x14ac:dyDescent="0.25">
      <c r="A3" t="s">
        <v>25</v>
      </c>
      <c r="B3" t="s">
        <v>15</v>
      </c>
      <c r="C3" t="s">
        <v>26</v>
      </c>
      <c r="D3">
        <v>27</v>
      </c>
      <c r="E3" s="24">
        <v>44122</v>
      </c>
      <c r="F3" s="6">
        <v>119110</v>
      </c>
      <c r="G3" t="s">
        <v>13</v>
      </c>
      <c r="H3" s="12" t="s">
        <v>205</v>
      </c>
      <c r="I3" s="4">
        <f ca="1">(TODAY()-All_Staff[[#This Row],[Date Joined]])/365</f>
        <v>4.6821917808219178</v>
      </c>
      <c r="J3" s="16">
        <f ca="1">ROUNDUP(IF(All_Staff[[#This Row],[Tenure]]&gt;2,3%,2%)*All_Staff[[#This Row],[Salary]],0)</f>
        <v>3574</v>
      </c>
      <c r="K3" s="12">
        <f>VLOOKUP(G:G,Mapping!$B$4:$C$8,2,FALSE)</f>
        <v>3</v>
      </c>
      <c r="N3">
        <f>AVERAGE(All_Staff[Salary])</f>
        <v>76839.797814207646</v>
      </c>
      <c r="O3" t="s">
        <v>209</v>
      </c>
      <c r="P3">
        <f>MEDIAN(F2:F184)</f>
        <v>75000</v>
      </c>
      <c r="Q3" t="s">
        <v>214</v>
      </c>
    </row>
    <row r="4" spans="1:17" x14ac:dyDescent="0.25">
      <c r="A4" t="s">
        <v>126</v>
      </c>
      <c r="B4" t="s">
        <v>8</v>
      </c>
      <c r="C4" t="s">
        <v>23</v>
      </c>
      <c r="D4">
        <v>36</v>
      </c>
      <c r="E4" s="24">
        <v>43958</v>
      </c>
      <c r="F4" s="6">
        <v>118840</v>
      </c>
      <c r="G4" t="s">
        <v>13</v>
      </c>
      <c r="H4" s="12" t="s">
        <v>204</v>
      </c>
      <c r="I4" s="4">
        <f ca="1">(TODAY()-All_Staff[[#This Row],[Date Joined]])/365</f>
        <v>5.1315068493150688</v>
      </c>
      <c r="J4" s="16">
        <f ca="1">ROUNDUP(IF(All_Staff[[#This Row],[Tenure]]&gt;2,3%,2%)*All_Staff[[#This Row],[Salary]],0)</f>
        <v>3566</v>
      </c>
      <c r="K4" s="12">
        <f>VLOOKUP(G:G,Mapping!$B$4:$C$8,2,FALSE)</f>
        <v>3</v>
      </c>
      <c r="N4">
        <f>AVERAGE(D2:D184)</f>
        <v>30.42622950819672</v>
      </c>
      <c r="O4" t="s">
        <v>210</v>
      </c>
      <c r="P4">
        <f>MEDIAN(D2:D184)</f>
        <v>30</v>
      </c>
      <c r="Q4" t="s">
        <v>213</v>
      </c>
    </row>
    <row r="5" spans="1:17" x14ac:dyDescent="0.25">
      <c r="A5" t="s">
        <v>68</v>
      </c>
      <c r="B5" t="s">
        <v>8</v>
      </c>
      <c r="C5" t="s">
        <v>23</v>
      </c>
      <c r="D5">
        <v>36</v>
      </c>
      <c r="E5" s="24">
        <v>44019</v>
      </c>
      <c r="F5" s="6">
        <v>118840</v>
      </c>
      <c r="G5" t="s">
        <v>13</v>
      </c>
      <c r="H5" s="12" t="s">
        <v>205</v>
      </c>
      <c r="I5" s="4">
        <f ca="1">(TODAY()-All_Staff[[#This Row],[Date Joined]])/365</f>
        <v>4.9643835616438352</v>
      </c>
      <c r="J5" s="16">
        <f ca="1">ROUNDUP(IF(All_Staff[[#This Row],[Tenure]]&gt;2,3%,2%)*All_Staff[[#This Row],[Salary]],0)</f>
        <v>3566</v>
      </c>
      <c r="K5" s="12">
        <f>VLOOKUP(G:G,Mapping!$B$4:$C$8,2,FALSE)</f>
        <v>3</v>
      </c>
      <c r="N5" s="4">
        <f ca="1">AVERAGE(I2:I184)</f>
        <v>3.8300471592185037</v>
      </c>
      <c r="O5" t="s">
        <v>211</v>
      </c>
    </row>
    <row r="6" spans="1:17" x14ac:dyDescent="0.25">
      <c r="A6" t="s">
        <v>185</v>
      </c>
      <c r="B6" t="s">
        <v>15</v>
      </c>
      <c r="C6" t="s">
        <v>26</v>
      </c>
      <c r="D6">
        <v>37</v>
      </c>
      <c r="E6" s="24">
        <v>44389</v>
      </c>
      <c r="F6" s="6">
        <v>118100</v>
      </c>
      <c r="G6" t="s">
        <v>13</v>
      </c>
      <c r="H6" s="12" t="s">
        <v>204</v>
      </c>
      <c r="I6" s="4">
        <f ca="1">(TODAY()-All_Staff[[#This Row],[Date Joined]])/365</f>
        <v>3.9506849315068493</v>
      </c>
      <c r="J6" s="16">
        <f ca="1">ROUNDUP(IF(All_Staff[[#This Row],[Tenure]]&gt;2,3%,2%)*All_Staff[[#This Row],[Salary]],0)</f>
        <v>3543</v>
      </c>
      <c r="K6" s="12">
        <f>VLOOKUP(G:G,Mapping!$B$4:$C$8,2,FALSE)</f>
        <v>3</v>
      </c>
      <c r="N6" s="5">
        <v>0.47</v>
      </c>
      <c r="O6" t="s">
        <v>212</v>
      </c>
    </row>
    <row r="7" spans="1:17" x14ac:dyDescent="0.25">
      <c r="A7" t="s">
        <v>77</v>
      </c>
      <c r="B7" t="s">
        <v>15</v>
      </c>
      <c r="C7" t="s">
        <v>26</v>
      </c>
      <c r="D7">
        <v>37</v>
      </c>
      <c r="E7" s="24">
        <v>44451</v>
      </c>
      <c r="F7" s="6">
        <v>118100</v>
      </c>
      <c r="G7" t="s">
        <v>13</v>
      </c>
      <c r="H7" s="12" t="s">
        <v>205</v>
      </c>
      <c r="I7" s="4">
        <f ca="1">(TODAY()-All_Staff[[#This Row],[Date Joined]])/365</f>
        <v>3.7808219178082192</v>
      </c>
      <c r="J7" s="16">
        <f ca="1">ROUNDUP(IF(All_Staff[[#This Row],[Tenure]]&gt;2,3%,2%)*All_Staff[[#This Row],[Salary]],0)</f>
        <v>3543</v>
      </c>
      <c r="K7" s="12">
        <f>VLOOKUP(G:G,Mapping!$B$4:$C$8,2,FALSE)</f>
        <v>3</v>
      </c>
      <c r="N7">
        <f>COUNTIFS(B:B,"Female")</f>
        <v>86</v>
      </c>
      <c r="O7" t="s">
        <v>216</v>
      </c>
    </row>
    <row r="8" spans="1:17" x14ac:dyDescent="0.25">
      <c r="A8" t="s">
        <v>50</v>
      </c>
      <c r="B8" t="s">
        <v>8</v>
      </c>
      <c r="C8" t="s">
        <v>12</v>
      </c>
      <c r="D8">
        <v>33</v>
      </c>
      <c r="E8" s="24">
        <v>44164</v>
      </c>
      <c r="F8" s="6">
        <v>115920</v>
      </c>
      <c r="G8" t="s">
        <v>13</v>
      </c>
      <c r="H8" s="12" t="s">
        <v>205</v>
      </c>
      <c r="I8" s="4">
        <f ca="1">(TODAY()-All_Staff[[#This Row],[Date Joined]])/365</f>
        <v>4.5671232876712331</v>
      </c>
      <c r="J8" s="16">
        <f ca="1">ROUNDUP(IF(All_Staff[[#This Row],[Tenure]]&gt;2,3%,2%)*All_Staff[[#This Row],[Salary]],0)</f>
        <v>3478</v>
      </c>
      <c r="K8" s="12">
        <f>VLOOKUP(G:G,Mapping!$B$4:$C$8,2,FALSE)</f>
        <v>3</v>
      </c>
      <c r="N8" s="5"/>
    </row>
    <row r="9" spans="1:17" x14ac:dyDescent="0.25">
      <c r="A9" t="s">
        <v>163</v>
      </c>
      <c r="B9" t="s">
        <v>8</v>
      </c>
      <c r="C9" t="s">
        <v>12</v>
      </c>
      <c r="D9">
        <v>33</v>
      </c>
      <c r="E9" s="24">
        <v>44103</v>
      </c>
      <c r="F9" s="6">
        <v>115920</v>
      </c>
      <c r="G9" t="s">
        <v>13</v>
      </c>
      <c r="H9" s="12" t="s">
        <v>204</v>
      </c>
      <c r="I9" s="4">
        <f ca="1">(TODAY()-All_Staff[[#This Row],[Date Joined]])/365</f>
        <v>4.7342465753424658</v>
      </c>
      <c r="J9" s="16">
        <f ca="1">ROUNDUP(IF(All_Staff[[#This Row],[Tenure]]&gt;2,3%,2%)*All_Staff[[#This Row],[Salary]],0)</f>
        <v>3478</v>
      </c>
      <c r="K9" s="12">
        <f>VLOOKUP(G:G,Mapping!$B$4:$C$8,2,FALSE)</f>
        <v>3</v>
      </c>
    </row>
    <row r="10" spans="1:17" x14ac:dyDescent="0.25">
      <c r="A10" t="s">
        <v>16</v>
      </c>
      <c r="B10" t="s">
        <v>206</v>
      </c>
      <c r="C10" t="s">
        <v>17</v>
      </c>
      <c r="D10">
        <v>37</v>
      </c>
      <c r="E10" s="24">
        <v>44146</v>
      </c>
      <c r="F10" s="6">
        <v>115440</v>
      </c>
      <c r="G10" t="s">
        <v>18</v>
      </c>
      <c r="H10" s="12" t="s">
        <v>205</v>
      </c>
      <c r="I10" s="4">
        <f ca="1">(TODAY()-All_Staff[[#This Row],[Date Joined]])/365</f>
        <v>4.6164383561643838</v>
      </c>
      <c r="J10" s="16">
        <f ca="1">ROUNDUP(IF(All_Staff[[#This Row],[Tenure]]&gt;2,3%,2%)*All_Staff[[#This Row],[Salary]],0)</f>
        <v>3464</v>
      </c>
      <c r="K10" s="12">
        <f>VLOOKUP(G:G,Mapping!$B$4:$C$8,2,FALSE)</f>
        <v>2</v>
      </c>
      <c r="O10" t="s">
        <v>217</v>
      </c>
      <c r="Q10" s="5">
        <f>N12/N2</f>
        <v>0.34426229508196721</v>
      </c>
    </row>
    <row r="11" spans="1:17" x14ac:dyDescent="0.25">
      <c r="A11" t="s">
        <v>114</v>
      </c>
      <c r="B11" t="s">
        <v>206</v>
      </c>
      <c r="C11" t="s">
        <v>17</v>
      </c>
      <c r="D11">
        <v>37</v>
      </c>
      <c r="E11" s="24">
        <v>44085</v>
      </c>
      <c r="F11" s="6">
        <v>115440</v>
      </c>
      <c r="G11" t="s">
        <v>18</v>
      </c>
      <c r="H11" s="12" t="s">
        <v>204</v>
      </c>
      <c r="I11" s="4">
        <f ca="1">(TODAY()-All_Staff[[#This Row],[Date Joined]])/365</f>
        <v>4.7835616438356166</v>
      </c>
      <c r="J11" s="16">
        <f ca="1">ROUNDUP(IF(All_Staff[[#This Row],[Tenure]]&gt;2,3%,2%)*All_Staff[[#This Row],[Salary]],0)</f>
        <v>3464</v>
      </c>
      <c r="K11" s="12">
        <f>VLOOKUP(G:G,Mapping!$B$4:$C$8,2,FALSE)</f>
        <v>2</v>
      </c>
    </row>
    <row r="12" spans="1:17" x14ac:dyDescent="0.25">
      <c r="A12" t="s">
        <v>148</v>
      </c>
      <c r="B12" t="s">
        <v>15</v>
      </c>
      <c r="C12" t="s">
        <v>12</v>
      </c>
      <c r="D12">
        <v>36</v>
      </c>
      <c r="E12" s="24">
        <v>44023</v>
      </c>
      <c r="F12" s="6">
        <v>114890</v>
      </c>
      <c r="G12" t="s">
        <v>13</v>
      </c>
      <c r="H12" s="12" t="s">
        <v>204</v>
      </c>
      <c r="I12" s="4">
        <f ca="1">(TODAY()-All_Staff[[#This Row],[Date Joined]])/365</f>
        <v>4.9534246575342467</v>
      </c>
      <c r="J12" s="16">
        <f ca="1">ROUNDUP(IF(All_Staff[[#This Row],[Tenure]]&gt;2,3%,2%)*All_Staff[[#This Row],[Salary]],0)</f>
        <v>3447</v>
      </c>
      <c r="K12" s="12">
        <f>VLOOKUP(G:G,Mapping!$B$4:$C$8,2,FALSE)</f>
        <v>3</v>
      </c>
      <c r="N12">
        <f>COUNTA(F2:F64)</f>
        <v>63</v>
      </c>
      <c r="O12" t="s">
        <v>218</v>
      </c>
    </row>
    <row r="13" spans="1:17" x14ac:dyDescent="0.25">
      <c r="A13" t="s">
        <v>71</v>
      </c>
      <c r="B13" t="s">
        <v>15</v>
      </c>
      <c r="C13" t="s">
        <v>12</v>
      </c>
      <c r="D13">
        <v>36</v>
      </c>
      <c r="E13" s="24">
        <v>44085</v>
      </c>
      <c r="F13" s="6">
        <v>114890</v>
      </c>
      <c r="G13" t="s">
        <v>13</v>
      </c>
      <c r="H13" s="12" t="s">
        <v>205</v>
      </c>
      <c r="I13" s="4">
        <f ca="1">(TODAY()-All_Staff[[#This Row],[Date Joined]])/365</f>
        <v>4.7835616438356166</v>
      </c>
      <c r="J13" s="16">
        <f ca="1">ROUNDUP(IF(All_Staff[[#This Row],[Tenure]]&gt;2,3%,2%)*All_Staff[[#This Row],[Salary]],0)</f>
        <v>3447</v>
      </c>
      <c r="K13" s="12">
        <f>VLOOKUP(G:G,Mapping!$B$4:$C$8,2,FALSE)</f>
        <v>3</v>
      </c>
    </row>
    <row r="14" spans="1:17" x14ac:dyDescent="0.25">
      <c r="A14" t="s">
        <v>137</v>
      </c>
      <c r="B14" t="s">
        <v>15</v>
      </c>
      <c r="C14" t="s">
        <v>23</v>
      </c>
      <c r="D14">
        <v>44</v>
      </c>
      <c r="E14" s="24">
        <v>44985</v>
      </c>
      <c r="F14" s="6">
        <v>114870</v>
      </c>
      <c r="G14" t="s">
        <v>13</v>
      </c>
      <c r="H14" s="12" t="s">
        <v>204</v>
      </c>
      <c r="I14" s="4">
        <f ca="1">(TODAY()-All_Staff[[#This Row],[Date Joined]])/365</f>
        <v>2.3178082191780822</v>
      </c>
      <c r="J14" s="16">
        <f ca="1">ROUNDUP(IF(All_Staff[[#This Row],[Tenure]]&gt;2,3%,2%)*All_Staff[[#This Row],[Salary]],0)</f>
        <v>3447</v>
      </c>
      <c r="K14" s="12">
        <f>VLOOKUP(G:G,Mapping!$B$4:$C$8,2,FALSE)</f>
        <v>3</v>
      </c>
    </row>
    <row r="15" spans="1:17" x14ac:dyDescent="0.25">
      <c r="A15" t="s">
        <v>79</v>
      </c>
      <c r="B15" t="s">
        <v>15</v>
      </c>
      <c r="C15" t="s">
        <v>23</v>
      </c>
      <c r="D15">
        <v>43</v>
      </c>
      <c r="E15" s="24">
        <v>45045</v>
      </c>
      <c r="F15" s="6">
        <v>114870</v>
      </c>
      <c r="G15" t="s">
        <v>13</v>
      </c>
      <c r="H15" s="12" t="s">
        <v>205</v>
      </c>
      <c r="I15" s="4">
        <f ca="1">(TODAY()-All_Staff[[#This Row],[Date Joined]])/365</f>
        <v>2.1534246575342464</v>
      </c>
      <c r="J15" s="16">
        <f ca="1">ROUNDUP(IF(All_Staff[[#This Row],[Tenure]]&gt;2,3%,2%)*All_Staff[[#This Row],[Salary]],0)</f>
        <v>3447</v>
      </c>
      <c r="K15" s="12">
        <f>VLOOKUP(G:G,Mapping!$B$4:$C$8,2,FALSE)</f>
        <v>3</v>
      </c>
    </row>
    <row r="16" spans="1:17" x14ac:dyDescent="0.25">
      <c r="A16" t="s">
        <v>92</v>
      </c>
      <c r="B16" t="s">
        <v>15</v>
      </c>
      <c r="C16" t="s">
        <v>12</v>
      </c>
      <c r="D16">
        <v>30</v>
      </c>
      <c r="E16" s="24">
        <v>44850</v>
      </c>
      <c r="F16" s="6">
        <v>114180</v>
      </c>
      <c r="G16" t="s">
        <v>13</v>
      </c>
      <c r="H16" s="12" t="s">
        <v>205</v>
      </c>
      <c r="I16" s="4">
        <f ca="1">(TODAY()-All_Staff[[#This Row],[Date Joined]])/365</f>
        <v>2.6876712328767125</v>
      </c>
      <c r="J16" s="16">
        <f ca="1">ROUNDUP(IF(All_Staff[[#This Row],[Tenure]]&gt;2,3%,2%)*All_Staff[[#This Row],[Salary]],0)</f>
        <v>3426</v>
      </c>
      <c r="K16" s="12">
        <f>VLOOKUP(G:G,Mapping!$B$4:$C$8,2,FALSE)</f>
        <v>3</v>
      </c>
    </row>
    <row r="17" spans="1:11" x14ac:dyDescent="0.25">
      <c r="A17" t="s">
        <v>187</v>
      </c>
      <c r="B17" t="s">
        <v>15</v>
      </c>
      <c r="C17" t="s">
        <v>12</v>
      </c>
      <c r="D17">
        <v>30</v>
      </c>
      <c r="E17" s="24">
        <v>44789</v>
      </c>
      <c r="F17" s="6">
        <v>115000</v>
      </c>
      <c r="G17" t="s">
        <v>13</v>
      </c>
      <c r="H17" s="12" t="s">
        <v>204</v>
      </c>
      <c r="I17" s="4">
        <f ca="1">(TODAY()-All_Staff[[#This Row],[Date Joined]])/365</f>
        <v>2.8547945205479452</v>
      </c>
      <c r="J17" s="16">
        <f ca="1">ROUNDUP(IF(All_Staff[[#This Row],[Tenure]]&gt;2,3%,2%)*All_Staff[[#This Row],[Salary]],0)</f>
        <v>3450</v>
      </c>
      <c r="K17" s="12">
        <f>VLOOKUP(G:G,Mapping!$B$4:$C$8,2,FALSE)</f>
        <v>3</v>
      </c>
    </row>
    <row r="18" spans="1:11" x14ac:dyDescent="0.25">
      <c r="A18" t="s">
        <v>177</v>
      </c>
      <c r="B18" t="s">
        <v>8</v>
      </c>
      <c r="C18" t="s">
        <v>12</v>
      </c>
      <c r="D18">
        <v>27</v>
      </c>
      <c r="E18" s="24">
        <v>44547</v>
      </c>
      <c r="F18" s="6">
        <v>113280</v>
      </c>
      <c r="G18" t="s">
        <v>49</v>
      </c>
      <c r="H18" s="12" t="s">
        <v>204</v>
      </c>
      <c r="I18" s="4">
        <f ca="1">(TODAY()-All_Staff[[#This Row],[Date Joined]])/365</f>
        <v>3.5178082191780824</v>
      </c>
      <c r="J18" s="16">
        <f ca="1">ROUNDUP(IF(All_Staff[[#This Row],[Tenure]]&gt;2,3%,2%)*All_Staff[[#This Row],[Salary]],0)</f>
        <v>3399</v>
      </c>
      <c r="K18" s="12">
        <f>VLOOKUP(G:G,Mapping!$B$4:$C$8,2,FALSE)</f>
        <v>1</v>
      </c>
    </row>
    <row r="19" spans="1:11" x14ac:dyDescent="0.25">
      <c r="A19" t="s">
        <v>75</v>
      </c>
      <c r="B19" t="s">
        <v>8</v>
      </c>
      <c r="C19" t="s">
        <v>12</v>
      </c>
      <c r="D19">
        <v>27</v>
      </c>
      <c r="E19" s="24">
        <v>44609</v>
      </c>
      <c r="F19" s="6">
        <v>113280</v>
      </c>
      <c r="G19" t="s">
        <v>49</v>
      </c>
      <c r="H19" s="12" t="s">
        <v>205</v>
      </c>
      <c r="I19" s="4">
        <f ca="1">(TODAY()-All_Staff[[#This Row],[Date Joined]])/365</f>
        <v>3.3479452054794518</v>
      </c>
      <c r="J19" s="16">
        <f ca="1">ROUNDUP(IF(All_Staff[[#This Row],[Tenure]]&gt;2,3%,2%)*All_Staff[[#This Row],[Salary]],0)</f>
        <v>3399</v>
      </c>
      <c r="K19" s="12">
        <f>VLOOKUP(G:G,Mapping!$B$4:$C$8,2,FALSE)</f>
        <v>1</v>
      </c>
    </row>
    <row r="20" spans="1:11" x14ac:dyDescent="0.25">
      <c r="A20" t="s">
        <v>147</v>
      </c>
      <c r="B20" t="s">
        <v>8</v>
      </c>
      <c r="C20" t="s">
        <v>9</v>
      </c>
      <c r="D20">
        <v>22</v>
      </c>
      <c r="E20" s="24">
        <v>44384</v>
      </c>
      <c r="F20" s="6">
        <v>112780</v>
      </c>
      <c r="G20" t="s">
        <v>10</v>
      </c>
      <c r="H20" s="12" t="s">
        <v>204</v>
      </c>
      <c r="I20" s="4">
        <f ca="1">(TODAY()-All_Staff[[#This Row],[Date Joined]])/365</f>
        <v>3.9643835616438357</v>
      </c>
      <c r="J20" s="16">
        <f ca="1">ROUNDUP(IF(All_Staff[[#This Row],[Tenure]]&gt;2,3%,2%)*All_Staff[[#This Row],[Salary]],0)</f>
        <v>3384</v>
      </c>
      <c r="K20" s="12">
        <f>VLOOKUP(G:G,Mapping!$B$4:$C$8,2,FALSE)</f>
        <v>4</v>
      </c>
    </row>
    <row r="21" spans="1:11" x14ac:dyDescent="0.25">
      <c r="A21" t="s">
        <v>7</v>
      </c>
      <c r="B21" t="s">
        <v>8</v>
      </c>
      <c r="C21" t="s">
        <v>9</v>
      </c>
      <c r="D21">
        <v>22</v>
      </c>
      <c r="E21" s="24">
        <v>44446</v>
      </c>
      <c r="F21" s="6">
        <v>50853</v>
      </c>
      <c r="G21" t="s">
        <v>10</v>
      </c>
      <c r="H21" s="12" t="s">
        <v>205</v>
      </c>
      <c r="I21" s="4">
        <f ca="1">(TODAY()-All_Staff[[#This Row],[Date Joined]])/365</f>
        <v>3.7945205479452055</v>
      </c>
      <c r="J21" s="16">
        <f ca="1">ROUNDUP(IF(All_Staff[[#This Row],[Tenure]]&gt;2,3%,2%)*All_Staff[[#This Row],[Salary]],0)</f>
        <v>1526</v>
      </c>
      <c r="K21" s="12">
        <f>VLOOKUP(G:G,Mapping!$B$4:$C$8,2,FALSE)</f>
        <v>4</v>
      </c>
    </row>
    <row r="22" spans="1:11" x14ac:dyDescent="0.25">
      <c r="A22" t="s">
        <v>124</v>
      </c>
      <c r="B22" t="s">
        <v>8</v>
      </c>
      <c r="C22" t="s">
        <v>12</v>
      </c>
      <c r="D22">
        <v>34</v>
      </c>
      <c r="E22" s="24">
        <v>44642</v>
      </c>
      <c r="F22" s="6">
        <v>112650</v>
      </c>
      <c r="G22" t="s">
        <v>13</v>
      </c>
      <c r="H22" s="12" t="s">
        <v>204</v>
      </c>
      <c r="I22" s="4">
        <f ca="1">(TODAY()-All_Staff[[#This Row],[Date Joined]])/365</f>
        <v>3.2575342465753425</v>
      </c>
      <c r="J22" s="16">
        <f ca="1">ROUNDUP(IF(All_Staff[[#This Row],[Tenure]]&gt;2,3%,2%)*All_Staff[[#This Row],[Salary]],0)</f>
        <v>3380</v>
      </c>
      <c r="K22" s="12">
        <f>VLOOKUP(G:G,Mapping!$B$4:$C$8,2,FALSE)</f>
        <v>3</v>
      </c>
    </row>
    <row r="23" spans="1:11" x14ac:dyDescent="0.25">
      <c r="A23" t="s">
        <v>110</v>
      </c>
      <c r="B23" t="s">
        <v>8</v>
      </c>
      <c r="C23" t="s">
        <v>23</v>
      </c>
      <c r="D23">
        <v>20</v>
      </c>
      <c r="E23" s="24">
        <v>44122</v>
      </c>
      <c r="F23" s="6">
        <v>112650</v>
      </c>
      <c r="G23" t="s">
        <v>13</v>
      </c>
      <c r="H23" s="12" t="s">
        <v>204</v>
      </c>
      <c r="I23" s="4">
        <f ca="1">(TODAY()-All_Staff[[#This Row],[Date Joined]])/365</f>
        <v>4.6821917808219178</v>
      </c>
      <c r="J23" s="16">
        <f ca="1">ROUNDUP(IF(All_Staff[[#This Row],[Tenure]]&gt;2,3%,2%)*All_Staff[[#This Row],[Salary]],0)</f>
        <v>3380</v>
      </c>
      <c r="K23" s="12">
        <f>VLOOKUP(G:G,Mapping!$B$4:$C$8,2,FALSE)</f>
        <v>3</v>
      </c>
    </row>
    <row r="24" spans="1:11" x14ac:dyDescent="0.25">
      <c r="A24" t="s">
        <v>63</v>
      </c>
      <c r="B24" t="s">
        <v>8</v>
      </c>
      <c r="C24" t="s">
        <v>23</v>
      </c>
      <c r="D24">
        <v>20</v>
      </c>
      <c r="E24" s="24">
        <v>44183</v>
      </c>
      <c r="F24" s="6">
        <v>112650</v>
      </c>
      <c r="G24" t="s">
        <v>13</v>
      </c>
      <c r="H24" s="12" t="s">
        <v>205</v>
      </c>
      <c r="I24" s="4">
        <f ca="1">(TODAY()-All_Staff[[#This Row],[Date Joined]])/365</f>
        <v>4.515068493150685</v>
      </c>
      <c r="J24" s="16">
        <f ca="1">ROUNDUP(IF(All_Staff[[#This Row],[Tenure]]&gt;2,3%,2%)*All_Staff[[#This Row],[Salary]],0)</f>
        <v>3380</v>
      </c>
      <c r="K24" s="12">
        <f>VLOOKUP(G:G,Mapping!$B$4:$C$8,2,FALSE)</f>
        <v>3</v>
      </c>
    </row>
    <row r="25" spans="1:11" x14ac:dyDescent="0.25">
      <c r="A25" t="s">
        <v>20</v>
      </c>
      <c r="B25" t="s">
        <v>15</v>
      </c>
      <c r="C25" t="s">
        <v>12</v>
      </c>
      <c r="D25">
        <v>30</v>
      </c>
      <c r="E25" s="24">
        <v>44861</v>
      </c>
      <c r="F25" s="6">
        <v>112570</v>
      </c>
      <c r="G25" t="s">
        <v>13</v>
      </c>
      <c r="H25" s="12" t="s">
        <v>205</v>
      </c>
      <c r="I25" s="4">
        <f ca="1">(TODAY()-All_Staff[[#This Row],[Date Joined]])/365</f>
        <v>2.6575342465753424</v>
      </c>
      <c r="J25" s="16">
        <f ca="1">ROUNDUP(IF(All_Staff[[#This Row],[Tenure]]&gt;2,3%,2%)*All_Staff[[#This Row],[Salary]],0)</f>
        <v>3378</v>
      </c>
      <c r="K25" s="12">
        <f>VLOOKUP(G:G,Mapping!$B$4:$C$8,2,FALSE)</f>
        <v>3</v>
      </c>
    </row>
    <row r="26" spans="1:11" x14ac:dyDescent="0.25">
      <c r="A26" t="s">
        <v>139</v>
      </c>
      <c r="B26" t="s">
        <v>15</v>
      </c>
      <c r="C26" t="s">
        <v>12</v>
      </c>
      <c r="D26">
        <v>30</v>
      </c>
      <c r="E26" s="24">
        <v>44800</v>
      </c>
      <c r="F26" s="6">
        <v>112570</v>
      </c>
      <c r="G26" t="s">
        <v>13</v>
      </c>
      <c r="H26" s="12" t="s">
        <v>204</v>
      </c>
      <c r="I26" s="4">
        <f ca="1">(TODAY()-All_Staff[[#This Row],[Date Joined]])/365</f>
        <v>2.8246575342465752</v>
      </c>
      <c r="J26" s="16">
        <f ca="1">ROUNDUP(IF(All_Staff[[#This Row],[Tenure]]&gt;2,3%,2%)*All_Staff[[#This Row],[Salary]],0)</f>
        <v>3378</v>
      </c>
      <c r="K26" s="12">
        <f>VLOOKUP(G:G,Mapping!$B$4:$C$8,2,FALSE)</f>
        <v>3</v>
      </c>
    </row>
    <row r="27" spans="1:11" x14ac:dyDescent="0.25">
      <c r="A27" t="s">
        <v>27</v>
      </c>
      <c r="B27" t="s">
        <v>8</v>
      </c>
      <c r="C27" t="s">
        <v>23</v>
      </c>
      <c r="D27">
        <v>29</v>
      </c>
      <c r="E27" s="24">
        <v>44180</v>
      </c>
      <c r="F27" s="6">
        <v>112110</v>
      </c>
      <c r="G27" t="s">
        <v>18</v>
      </c>
      <c r="H27" s="12" t="s">
        <v>205</v>
      </c>
      <c r="I27" s="4">
        <f ca="1">(TODAY()-All_Staff[[#This Row],[Date Joined]])/365</f>
        <v>4.5232876712328771</v>
      </c>
      <c r="J27" s="16">
        <f ca="1">ROUNDUP(IF(All_Staff[[#This Row],[Tenure]]&gt;2,3%,2%)*All_Staff[[#This Row],[Salary]],0)</f>
        <v>3364</v>
      </c>
      <c r="K27" s="12">
        <f>VLOOKUP(G:G,Mapping!$B$4:$C$8,2,FALSE)</f>
        <v>2</v>
      </c>
    </row>
    <row r="28" spans="1:11" x14ac:dyDescent="0.25">
      <c r="A28" t="s">
        <v>145</v>
      </c>
      <c r="B28" t="s">
        <v>8</v>
      </c>
      <c r="C28" t="s">
        <v>23</v>
      </c>
      <c r="D28">
        <v>29</v>
      </c>
      <c r="E28" s="24">
        <v>44119</v>
      </c>
      <c r="F28" s="6">
        <v>112110</v>
      </c>
      <c r="G28" t="s">
        <v>18</v>
      </c>
      <c r="H28" s="12" t="s">
        <v>204</v>
      </c>
      <c r="I28" s="4">
        <f ca="1">(TODAY()-All_Staff[[#This Row],[Date Joined]])/365</f>
        <v>4.6904109589041099</v>
      </c>
      <c r="J28" s="16">
        <f ca="1">ROUNDUP(IF(All_Staff[[#This Row],[Tenure]]&gt;2,3%,2%)*All_Staff[[#This Row],[Salary]],0)</f>
        <v>3364</v>
      </c>
      <c r="K28" s="12">
        <f>VLOOKUP(G:G,Mapping!$B$4:$C$8,2,FALSE)</f>
        <v>2</v>
      </c>
    </row>
    <row r="29" spans="1:11" x14ac:dyDescent="0.25">
      <c r="A29" t="s">
        <v>119</v>
      </c>
      <c r="B29" t="s">
        <v>8</v>
      </c>
      <c r="C29" t="s">
        <v>12</v>
      </c>
      <c r="D29">
        <v>25</v>
      </c>
      <c r="E29" s="24">
        <v>44665</v>
      </c>
      <c r="F29" s="6">
        <v>109190</v>
      </c>
      <c r="G29" t="s">
        <v>10</v>
      </c>
      <c r="H29" s="12" t="s">
        <v>204</v>
      </c>
      <c r="I29" s="4">
        <f ca="1">(TODAY()-All_Staff[[#This Row],[Date Joined]])/365</f>
        <v>3.1945205479452055</v>
      </c>
      <c r="J29" s="16">
        <f ca="1">ROUNDUP(IF(All_Staff[[#This Row],[Tenure]]&gt;2,3%,2%)*All_Staff[[#This Row],[Salary]],0)</f>
        <v>3276</v>
      </c>
      <c r="K29" s="12">
        <f>VLOOKUP(G:G,Mapping!$B$4:$C$8,2,FALSE)</f>
        <v>4</v>
      </c>
    </row>
    <row r="30" spans="1:11" x14ac:dyDescent="0.25">
      <c r="A30" t="s">
        <v>52</v>
      </c>
      <c r="B30" t="s">
        <v>8</v>
      </c>
      <c r="C30" t="s">
        <v>12</v>
      </c>
      <c r="D30">
        <v>25</v>
      </c>
      <c r="E30" s="24">
        <v>44726</v>
      </c>
      <c r="F30" s="6">
        <v>109190</v>
      </c>
      <c r="G30" t="s">
        <v>10</v>
      </c>
      <c r="H30" s="12" t="s">
        <v>205</v>
      </c>
      <c r="I30" s="4">
        <f ca="1">(TODAY()-All_Staff[[#This Row],[Date Joined]])/365</f>
        <v>3.0273972602739727</v>
      </c>
      <c r="J30" s="16">
        <f ca="1">ROUNDUP(IF(All_Staff[[#This Row],[Tenure]]&gt;2,3%,2%)*All_Staff[[#This Row],[Salary]],0)</f>
        <v>3276</v>
      </c>
      <c r="K30" s="12">
        <f>VLOOKUP(G:G,Mapping!$B$4:$C$8,2,FALSE)</f>
        <v>4</v>
      </c>
    </row>
    <row r="31" spans="1:11" x14ac:dyDescent="0.25">
      <c r="A31" t="s">
        <v>74</v>
      </c>
      <c r="B31" t="s">
        <v>15</v>
      </c>
      <c r="C31" t="s">
        <v>9</v>
      </c>
      <c r="D31">
        <v>38</v>
      </c>
      <c r="E31" s="24">
        <v>44377</v>
      </c>
      <c r="F31" s="6">
        <v>109160</v>
      </c>
      <c r="G31" t="s">
        <v>43</v>
      </c>
      <c r="H31" s="12" t="s">
        <v>205</v>
      </c>
      <c r="I31" s="4">
        <f ca="1">(TODAY()-All_Staff[[#This Row],[Date Joined]])/365</f>
        <v>3.9835616438356163</v>
      </c>
      <c r="J31" s="16">
        <f ca="1">ROUNDUP(IF(All_Staff[[#This Row],[Tenure]]&gt;2,3%,2%)*All_Staff[[#This Row],[Salary]],0)</f>
        <v>3275</v>
      </c>
      <c r="K31" s="12">
        <f>VLOOKUP(G:G,Mapping!$B$4:$C$8,2,FALSE)</f>
        <v>5</v>
      </c>
    </row>
    <row r="32" spans="1:11" x14ac:dyDescent="0.25">
      <c r="A32" t="s">
        <v>173</v>
      </c>
      <c r="B32" t="s">
        <v>15</v>
      </c>
      <c r="C32" t="s">
        <v>9</v>
      </c>
      <c r="D32">
        <v>38</v>
      </c>
      <c r="E32" s="24">
        <v>44316</v>
      </c>
      <c r="F32" s="6">
        <v>109160</v>
      </c>
      <c r="G32" t="s">
        <v>43</v>
      </c>
      <c r="H32" s="12" t="s">
        <v>204</v>
      </c>
      <c r="I32" s="4">
        <f ca="1">(TODAY()-All_Staff[[#This Row],[Date Joined]])/365</f>
        <v>4.1506849315068495</v>
      </c>
      <c r="J32" s="16">
        <f ca="1">ROUNDUP(IF(All_Staff[[#This Row],[Tenure]]&gt;2,3%,2%)*All_Staff[[#This Row],[Salary]],0)</f>
        <v>3275</v>
      </c>
      <c r="K32" s="12">
        <f>VLOOKUP(G:G,Mapping!$B$4:$C$8,2,FALSE)</f>
        <v>5</v>
      </c>
    </row>
    <row r="33" spans="1:11" x14ac:dyDescent="0.25">
      <c r="A33" t="s">
        <v>192</v>
      </c>
      <c r="B33" t="s">
        <v>8</v>
      </c>
      <c r="C33" t="s">
        <v>23</v>
      </c>
      <c r="D33">
        <v>20</v>
      </c>
      <c r="E33" s="24">
        <v>44397</v>
      </c>
      <c r="F33" s="6">
        <v>107700</v>
      </c>
      <c r="G33" t="s">
        <v>13</v>
      </c>
      <c r="H33" s="12" t="s">
        <v>204</v>
      </c>
      <c r="I33" s="4">
        <f ca="1">(TODAY()-All_Staff[[#This Row],[Date Joined]])/365</f>
        <v>3.9287671232876713</v>
      </c>
      <c r="J33" s="16">
        <f ca="1">ROUNDUP(IF(All_Staff[[#This Row],[Tenure]]&gt;2,3%,2%)*All_Staff[[#This Row],[Salary]],0)</f>
        <v>3231</v>
      </c>
      <c r="K33" s="12">
        <f>VLOOKUP(G:G,Mapping!$B$4:$C$8,2,FALSE)</f>
        <v>3</v>
      </c>
    </row>
    <row r="34" spans="1:11" x14ac:dyDescent="0.25">
      <c r="A34" t="s">
        <v>30</v>
      </c>
      <c r="B34" t="s">
        <v>8</v>
      </c>
      <c r="C34" t="s">
        <v>23</v>
      </c>
      <c r="D34">
        <v>20</v>
      </c>
      <c r="E34" s="24">
        <v>44459</v>
      </c>
      <c r="F34" s="6">
        <v>107700</v>
      </c>
      <c r="G34" t="s">
        <v>13</v>
      </c>
      <c r="H34" s="12" t="s">
        <v>205</v>
      </c>
      <c r="I34" s="4">
        <f ca="1">(TODAY()-All_Staff[[#This Row],[Date Joined]])/365</f>
        <v>3.7589041095890412</v>
      </c>
      <c r="J34" s="16">
        <f ca="1">ROUNDUP(IF(All_Staff[[#This Row],[Tenure]]&gt;2,3%,2%)*All_Staff[[#This Row],[Salary]],0)</f>
        <v>3231</v>
      </c>
      <c r="K34" s="12">
        <f>VLOOKUP(G:G,Mapping!$B$4:$C$8,2,FALSE)</f>
        <v>3</v>
      </c>
    </row>
    <row r="35" spans="1:11" x14ac:dyDescent="0.25">
      <c r="A35" t="s">
        <v>94</v>
      </c>
      <c r="B35" t="s">
        <v>8</v>
      </c>
      <c r="C35" t="s">
        <v>12</v>
      </c>
      <c r="D35">
        <v>23</v>
      </c>
      <c r="E35" s="24">
        <v>44440</v>
      </c>
      <c r="F35" s="6">
        <v>106460</v>
      </c>
      <c r="G35" t="s">
        <v>13</v>
      </c>
      <c r="H35" s="12" t="s">
        <v>205</v>
      </c>
      <c r="I35" s="4">
        <f ca="1">(TODAY()-All_Staff[[#This Row],[Date Joined]])/365</f>
        <v>3.8109589041095893</v>
      </c>
      <c r="J35" s="16">
        <f ca="1">ROUNDUP(IF(All_Staff[[#This Row],[Tenure]]&gt;2,3%,2%)*All_Staff[[#This Row],[Salary]],0)</f>
        <v>3194</v>
      </c>
      <c r="K35" s="12">
        <f>VLOOKUP(G:G,Mapping!$B$4:$C$8,2,FALSE)</f>
        <v>3</v>
      </c>
    </row>
    <row r="36" spans="1:11" x14ac:dyDescent="0.25">
      <c r="A36" t="s">
        <v>184</v>
      </c>
      <c r="B36" t="s">
        <v>8</v>
      </c>
      <c r="C36" t="s">
        <v>12</v>
      </c>
      <c r="D36">
        <v>23</v>
      </c>
      <c r="E36" s="24">
        <v>44378</v>
      </c>
      <c r="F36" s="6">
        <v>106460</v>
      </c>
      <c r="G36" t="s">
        <v>13</v>
      </c>
      <c r="H36" s="12" t="s">
        <v>204</v>
      </c>
      <c r="I36" s="4">
        <f ca="1">(TODAY()-All_Staff[[#This Row],[Date Joined]])/365</f>
        <v>3.9808219178082194</v>
      </c>
      <c r="J36" s="16">
        <f ca="1">ROUNDUP(IF(All_Staff[[#This Row],[Tenure]]&gt;2,3%,2%)*All_Staff[[#This Row],[Salary]],0)</f>
        <v>3194</v>
      </c>
      <c r="K36" s="12">
        <f>VLOOKUP(G:G,Mapping!$B$4:$C$8,2,FALSE)</f>
        <v>3</v>
      </c>
    </row>
    <row r="37" spans="1:11" x14ac:dyDescent="0.25">
      <c r="A37" t="s">
        <v>81</v>
      </c>
      <c r="B37" t="s">
        <v>15</v>
      </c>
      <c r="C37" t="s">
        <v>12</v>
      </c>
      <c r="D37">
        <v>28</v>
      </c>
      <c r="E37" s="24">
        <v>44486</v>
      </c>
      <c r="F37" s="6">
        <v>104770</v>
      </c>
      <c r="G37" t="s">
        <v>13</v>
      </c>
      <c r="H37" s="12" t="s">
        <v>205</v>
      </c>
      <c r="I37" s="4">
        <f ca="1">(TODAY()-All_Staff[[#This Row],[Date Joined]])/365</f>
        <v>3.6849315068493151</v>
      </c>
      <c r="J37" s="16">
        <f ca="1">ROUNDUP(IF(All_Staff[[#This Row],[Tenure]]&gt;2,3%,2%)*All_Staff[[#This Row],[Salary]],0)</f>
        <v>3144</v>
      </c>
      <c r="K37" s="12">
        <f>VLOOKUP(G:G,Mapping!$B$4:$C$8,2,FALSE)</f>
        <v>3</v>
      </c>
    </row>
    <row r="38" spans="1:11" x14ac:dyDescent="0.25">
      <c r="A38" t="s">
        <v>156</v>
      </c>
      <c r="B38" t="s">
        <v>15</v>
      </c>
      <c r="C38" t="s">
        <v>12</v>
      </c>
      <c r="D38">
        <v>28</v>
      </c>
      <c r="E38" s="24">
        <v>44425</v>
      </c>
      <c r="F38" s="6">
        <v>104770</v>
      </c>
      <c r="G38" t="s">
        <v>13</v>
      </c>
      <c r="H38" s="12" t="s">
        <v>204</v>
      </c>
      <c r="I38" s="4">
        <f ca="1">(TODAY()-All_Staff[[#This Row],[Date Joined]])/365</f>
        <v>3.8520547945205479</v>
      </c>
      <c r="J38" s="16">
        <f ca="1">ROUNDUP(IF(All_Staff[[#This Row],[Tenure]]&gt;2,3%,2%)*All_Staff[[#This Row],[Salary]],0)</f>
        <v>3144</v>
      </c>
      <c r="K38" s="12">
        <f>VLOOKUP(G:G,Mapping!$B$4:$C$8,2,FALSE)</f>
        <v>3</v>
      </c>
    </row>
    <row r="39" spans="1:11" x14ac:dyDescent="0.25">
      <c r="A39" t="s">
        <v>98</v>
      </c>
      <c r="B39" t="s">
        <v>15</v>
      </c>
      <c r="C39" t="s">
        <v>23</v>
      </c>
      <c r="D39">
        <v>40</v>
      </c>
      <c r="E39" s="24">
        <v>44381</v>
      </c>
      <c r="F39" s="6">
        <v>104410</v>
      </c>
      <c r="G39" t="s">
        <v>13</v>
      </c>
      <c r="H39" s="12" t="s">
        <v>205</v>
      </c>
      <c r="I39" s="4">
        <f ca="1">(TODAY()-All_Staff[[#This Row],[Date Joined]])/365</f>
        <v>3.9726027397260273</v>
      </c>
      <c r="J39" s="16">
        <f ca="1">ROUNDUP(IF(All_Staff[[#This Row],[Tenure]]&gt;2,3%,2%)*All_Staff[[#This Row],[Salary]],0)</f>
        <v>3133</v>
      </c>
      <c r="K39" s="12">
        <f>VLOOKUP(G:G,Mapping!$B$4:$C$8,2,FALSE)</f>
        <v>3</v>
      </c>
    </row>
    <row r="40" spans="1:11" x14ac:dyDescent="0.25">
      <c r="A40" t="s">
        <v>120</v>
      </c>
      <c r="B40" t="s">
        <v>15</v>
      </c>
      <c r="C40" t="s">
        <v>23</v>
      </c>
      <c r="D40">
        <v>40</v>
      </c>
      <c r="E40" s="24">
        <v>44320</v>
      </c>
      <c r="F40" s="6">
        <v>104410</v>
      </c>
      <c r="G40" t="s">
        <v>13</v>
      </c>
      <c r="H40" s="12" t="s">
        <v>204</v>
      </c>
      <c r="I40" s="4">
        <f ca="1">(TODAY()-All_Staff[[#This Row],[Date Joined]])/365</f>
        <v>4.13972602739726</v>
      </c>
      <c r="J40" s="16">
        <f ca="1">ROUNDUP(IF(All_Staff[[#This Row],[Tenure]]&gt;2,3%,2%)*All_Staff[[#This Row],[Salary]],0)</f>
        <v>3133</v>
      </c>
      <c r="K40" s="12">
        <f>VLOOKUP(G:G,Mapping!$B$4:$C$8,2,FALSE)</f>
        <v>3</v>
      </c>
    </row>
    <row r="41" spans="1:11" x14ac:dyDescent="0.25">
      <c r="A41" t="s">
        <v>89</v>
      </c>
      <c r="B41" t="s">
        <v>15</v>
      </c>
      <c r="C41" t="s">
        <v>12</v>
      </c>
      <c r="D41">
        <v>28</v>
      </c>
      <c r="E41" s="24">
        <v>44649</v>
      </c>
      <c r="F41" s="6">
        <v>104120</v>
      </c>
      <c r="G41" t="s">
        <v>13</v>
      </c>
      <c r="H41" s="12" t="s">
        <v>205</v>
      </c>
      <c r="I41" s="4">
        <f ca="1">(TODAY()-All_Staff[[#This Row],[Date Joined]])/365</f>
        <v>3.2383561643835614</v>
      </c>
      <c r="J41" s="16">
        <f ca="1">ROUNDUP(IF(All_Staff[[#This Row],[Tenure]]&gt;2,3%,2%)*All_Staff[[#This Row],[Salary]],0)</f>
        <v>3124</v>
      </c>
      <c r="K41" s="12">
        <f>VLOOKUP(G:G,Mapping!$B$4:$C$8,2,FALSE)</f>
        <v>3</v>
      </c>
    </row>
    <row r="42" spans="1:11" x14ac:dyDescent="0.25">
      <c r="A42" t="s">
        <v>188</v>
      </c>
      <c r="B42" t="s">
        <v>15</v>
      </c>
      <c r="C42" t="s">
        <v>12</v>
      </c>
      <c r="D42">
        <v>28</v>
      </c>
      <c r="E42" s="24">
        <v>44590</v>
      </c>
      <c r="F42" s="6">
        <v>104120</v>
      </c>
      <c r="G42" t="s">
        <v>13</v>
      </c>
      <c r="H42" s="12" t="s">
        <v>204</v>
      </c>
      <c r="I42" s="4">
        <f ca="1">(TODAY()-All_Staff[[#This Row],[Date Joined]])/365</f>
        <v>3.4</v>
      </c>
      <c r="J42" s="16">
        <f ca="1">ROUNDUP(IF(All_Staff[[#This Row],[Tenure]]&gt;2,3%,2%)*All_Staff[[#This Row],[Salary]],0)</f>
        <v>3124</v>
      </c>
      <c r="K42" s="12">
        <f>VLOOKUP(G:G,Mapping!$B$4:$C$8,2,FALSE)</f>
        <v>3</v>
      </c>
    </row>
    <row r="43" spans="1:11" x14ac:dyDescent="0.25">
      <c r="A43" t="s">
        <v>56</v>
      </c>
      <c r="B43" t="s">
        <v>8</v>
      </c>
      <c r="C43" t="s">
        <v>12</v>
      </c>
      <c r="D43">
        <v>31</v>
      </c>
      <c r="E43" s="24">
        <v>44724</v>
      </c>
      <c r="F43" s="6">
        <v>103550</v>
      </c>
      <c r="G43" t="s">
        <v>13</v>
      </c>
      <c r="H43" s="12" t="s">
        <v>205</v>
      </c>
      <c r="I43" s="4">
        <f ca="1">(TODAY()-All_Staff[[#This Row],[Date Joined]])/365</f>
        <v>3.032876712328767</v>
      </c>
      <c r="J43" s="16">
        <f ca="1">ROUNDUP(IF(All_Staff[[#This Row],[Tenure]]&gt;2,3%,2%)*All_Staff[[#This Row],[Salary]],0)</f>
        <v>3107</v>
      </c>
      <c r="K43" s="12">
        <f>VLOOKUP(G:G,Mapping!$B$4:$C$8,2,FALSE)</f>
        <v>3</v>
      </c>
    </row>
    <row r="44" spans="1:11" x14ac:dyDescent="0.25">
      <c r="A44" t="s">
        <v>112</v>
      </c>
      <c r="B44" t="s">
        <v>8</v>
      </c>
      <c r="C44" t="s">
        <v>12</v>
      </c>
      <c r="D44">
        <v>31</v>
      </c>
      <c r="E44" s="24">
        <v>44663</v>
      </c>
      <c r="F44" s="6">
        <v>103550</v>
      </c>
      <c r="G44" t="s">
        <v>13</v>
      </c>
      <c r="H44" s="12" t="s">
        <v>204</v>
      </c>
      <c r="I44" s="4">
        <f ca="1">(TODAY()-All_Staff[[#This Row],[Date Joined]])/365</f>
        <v>3.2</v>
      </c>
      <c r="J44" s="16">
        <f ca="1">ROUNDUP(IF(All_Staff[[#This Row],[Tenure]]&gt;2,3%,2%)*All_Staff[[#This Row],[Salary]],0)</f>
        <v>3107</v>
      </c>
      <c r="K44" s="12">
        <f>VLOOKUP(G:G,Mapping!$B$4:$C$8,2,FALSE)</f>
        <v>3</v>
      </c>
    </row>
    <row r="45" spans="1:11" x14ac:dyDescent="0.25">
      <c r="A45" t="s">
        <v>135</v>
      </c>
      <c r="B45" t="s">
        <v>8</v>
      </c>
      <c r="C45" t="s">
        <v>23</v>
      </c>
      <c r="D45">
        <v>24</v>
      </c>
      <c r="E45" s="24">
        <v>44625</v>
      </c>
      <c r="F45" s="6">
        <v>100420</v>
      </c>
      <c r="G45" t="s">
        <v>13</v>
      </c>
      <c r="H45" s="12" t="s">
        <v>204</v>
      </c>
      <c r="I45" s="4">
        <f ca="1">(TODAY()-All_Staff[[#This Row],[Date Joined]])/365</f>
        <v>3.3041095890410959</v>
      </c>
      <c r="J45" s="16">
        <f ca="1">ROUNDUP(IF(All_Staff[[#This Row],[Tenure]]&gt;2,3%,2%)*All_Staff[[#This Row],[Salary]],0)</f>
        <v>3013</v>
      </c>
      <c r="K45" s="12">
        <f>VLOOKUP(G:G,Mapping!$B$4:$C$8,2,FALSE)</f>
        <v>3</v>
      </c>
    </row>
    <row r="46" spans="1:11" x14ac:dyDescent="0.25">
      <c r="A46" t="s">
        <v>91</v>
      </c>
      <c r="B46" t="s">
        <v>8</v>
      </c>
      <c r="C46" t="s">
        <v>23</v>
      </c>
      <c r="D46">
        <v>24</v>
      </c>
      <c r="E46" s="24">
        <v>44686</v>
      </c>
      <c r="F46" s="6">
        <v>100420</v>
      </c>
      <c r="G46" t="s">
        <v>13</v>
      </c>
      <c r="H46" s="12" t="s">
        <v>205</v>
      </c>
      <c r="I46" s="4">
        <f ca="1">(TODAY()-All_Staff[[#This Row],[Date Joined]])/365</f>
        <v>3.1369863013698631</v>
      </c>
      <c r="J46" s="16">
        <f ca="1">ROUNDUP(IF(All_Staff[[#This Row],[Tenure]]&gt;2,3%,2%)*All_Staff[[#This Row],[Salary]],0)</f>
        <v>3013</v>
      </c>
      <c r="K46" s="12">
        <f>VLOOKUP(G:G,Mapping!$B$4:$C$8,2,FALSE)</f>
        <v>3</v>
      </c>
    </row>
    <row r="47" spans="1:11" x14ac:dyDescent="0.25">
      <c r="A47" t="s">
        <v>54</v>
      </c>
      <c r="B47" t="s">
        <v>15</v>
      </c>
      <c r="C47" t="s">
        <v>12</v>
      </c>
      <c r="D47">
        <v>28</v>
      </c>
      <c r="E47" s="24">
        <v>44630</v>
      </c>
      <c r="F47" s="6">
        <v>99970</v>
      </c>
      <c r="G47" t="s">
        <v>13</v>
      </c>
      <c r="H47" s="12" t="s">
        <v>205</v>
      </c>
      <c r="I47" s="4">
        <f ca="1">(TODAY()-All_Staff[[#This Row],[Date Joined]])/365</f>
        <v>3.2904109589041095</v>
      </c>
      <c r="J47" s="16">
        <f ca="1">ROUNDUP(IF(All_Staff[[#This Row],[Tenure]]&gt;2,3%,2%)*All_Staff[[#This Row],[Salary]],0)</f>
        <v>3000</v>
      </c>
      <c r="K47" s="12">
        <f>VLOOKUP(G:G,Mapping!$B$4:$C$8,2,FALSE)</f>
        <v>3</v>
      </c>
    </row>
    <row r="48" spans="1:11" x14ac:dyDescent="0.25">
      <c r="A48" t="s">
        <v>142</v>
      </c>
      <c r="B48" t="s">
        <v>15</v>
      </c>
      <c r="C48" t="s">
        <v>12</v>
      </c>
      <c r="D48">
        <v>28</v>
      </c>
      <c r="E48" s="24">
        <v>44571</v>
      </c>
      <c r="F48" s="6">
        <v>99970</v>
      </c>
      <c r="G48" t="s">
        <v>13</v>
      </c>
      <c r="H48" s="12" t="s">
        <v>204</v>
      </c>
      <c r="I48" s="4">
        <f ca="1">(TODAY()-All_Staff[[#This Row],[Date Joined]])/365</f>
        <v>3.452054794520548</v>
      </c>
      <c r="J48" s="16">
        <f ca="1">ROUNDUP(IF(All_Staff[[#This Row],[Tenure]]&gt;2,3%,2%)*All_Staff[[#This Row],[Salary]],0)</f>
        <v>3000</v>
      </c>
      <c r="K48" s="12">
        <f>VLOOKUP(G:G,Mapping!$B$4:$C$8,2,FALSE)</f>
        <v>3</v>
      </c>
    </row>
    <row r="49" spans="1:11" x14ac:dyDescent="0.25">
      <c r="A49" t="s">
        <v>174</v>
      </c>
      <c r="B49" t="s">
        <v>8</v>
      </c>
      <c r="C49" t="s">
        <v>12</v>
      </c>
      <c r="D49">
        <v>40</v>
      </c>
      <c r="E49" s="24">
        <v>44204</v>
      </c>
      <c r="F49" s="6">
        <v>99750</v>
      </c>
      <c r="G49" t="s">
        <v>13</v>
      </c>
      <c r="H49" s="12" t="s">
        <v>204</v>
      </c>
      <c r="I49" s="4">
        <f ca="1">(TODAY()-All_Staff[[#This Row],[Date Joined]])/365</f>
        <v>4.4575342465753423</v>
      </c>
      <c r="J49" s="16">
        <f ca="1">ROUNDUP(IF(All_Staff[[#This Row],[Tenure]]&gt;2,3%,2%)*All_Staff[[#This Row],[Salary]],0)</f>
        <v>2993</v>
      </c>
      <c r="K49" s="12">
        <f>VLOOKUP(G:G,Mapping!$B$4:$C$8,2,FALSE)</f>
        <v>3</v>
      </c>
    </row>
    <row r="50" spans="1:11" x14ac:dyDescent="0.25">
      <c r="A50" t="s">
        <v>32</v>
      </c>
      <c r="B50" t="s">
        <v>8</v>
      </c>
      <c r="C50" t="s">
        <v>12</v>
      </c>
      <c r="D50">
        <v>40</v>
      </c>
      <c r="E50" s="24">
        <v>44263</v>
      </c>
      <c r="F50" s="6">
        <v>99750</v>
      </c>
      <c r="G50" t="s">
        <v>13</v>
      </c>
      <c r="H50" s="12" t="s">
        <v>205</v>
      </c>
      <c r="I50" s="4">
        <f ca="1">(TODAY()-All_Staff[[#This Row],[Date Joined]])/365</f>
        <v>4.2958904109589042</v>
      </c>
      <c r="J50" s="16">
        <f ca="1">ROUNDUP(IF(All_Staff[[#This Row],[Tenure]]&gt;2,3%,2%)*All_Staff[[#This Row],[Salary]],0)</f>
        <v>2993</v>
      </c>
      <c r="K50" s="12">
        <f>VLOOKUP(G:G,Mapping!$B$4:$C$8,2,FALSE)</f>
        <v>3</v>
      </c>
    </row>
    <row r="51" spans="1:11" x14ac:dyDescent="0.25">
      <c r="A51" t="s">
        <v>99</v>
      </c>
      <c r="B51" t="s">
        <v>8</v>
      </c>
      <c r="C51" t="s">
        <v>17</v>
      </c>
      <c r="D51">
        <v>30</v>
      </c>
      <c r="E51" s="24">
        <v>44606</v>
      </c>
      <c r="F51" s="6">
        <v>96800</v>
      </c>
      <c r="G51" t="s">
        <v>13</v>
      </c>
      <c r="H51" s="12" t="s">
        <v>205</v>
      </c>
      <c r="I51" s="4">
        <f ca="1">(TODAY()-All_Staff[[#This Row],[Date Joined]])/365</f>
        <v>3.3561643835616439</v>
      </c>
      <c r="J51" s="16">
        <f ca="1">ROUNDUP(IF(All_Staff[[#This Row],[Tenure]]&gt;2,3%,2%)*All_Staff[[#This Row],[Salary]],0)</f>
        <v>2904</v>
      </c>
      <c r="K51" s="12">
        <f>VLOOKUP(G:G,Mapping!$B$4:$C$8,2,FALSE)</f>
        <v>3</v>
      </c>
    </row>
    <row r="52" spans="1:11" x14ac:dyDescent="0.25">
      <c r="A52" t="s">
        <v>121</v>
      </c>
      <c r="B52" t="s">
        <v>8</v>
      </c>
      <c r="C52" t="s">
        <v>17</v>
      </c>
      <c r="D52">
        <v>30</v>
      </c>
      <c r="E52" s="24">
        <v>44544</v>
      </c>
      <c r="F52" s="6">
        <v>96800</v>
      </c>
      <c r="G52" t="s">
        <v>13</v>
      </c>
      <c r="H52" s="12" t="s">
        <v>204</v>
      </c>
      <c r="I52" s="4">
        <f ca="1">(TODAY()-All_Staff[[#This Row],[Date Joined]])/365</f>
        <v>3.526027397260274</v>
      </c>
      <c r="J52" s="16">
        <f ca="1">ROUNDUP(IF(All_Staff[[#This Row],[Tenure]]&gt;2,3%,2%)*All_Staff[[#This Row],[Salary]],0)</f>
        <v>2904</v>
      </c>
      <c r="K52" s="12">
        <f>VLOOKUP(G:G,Mapping!$B$4:$C$8,2,FALSE)</f>
        <v>3</v>
      </c>
    </row>
    <row r="53" spans="1:11" x14ac:dyDescent="0.25">
      <c r="A53" t="s">
        <v>201</v>
      </c>
      <c r="B53" t="s">
        <v>15</v>
      </c>
      <c r="C53" t="s">
        <v>23</v>
      </c>
      <c r="D53">
        <v>33</v>
      </c>
      <c r="E53" s="24">
        <v>44129</v>
      </c>
      <c r="F53" s="6">
        <v>96140</v>
      </c>
      <c r="G53" t="s">
        <v>13</v>
      </c>
      <c r="H53" s="12" t="s">
        <v>204</v>
      </c>
      <c r="I53" s="4">
        <f ca="1">(TODAY()-All_Staff[[#This Row],[Date Joined]])/365</f>
        <v>4.6630136986301371</v>
      </c>
      <c r="J53" s="16">
        <f ca="1">ROUNDUP(IF(All_Staff[[#This Row],[Tenure]]&gt;2,3%,2%)*All_Staff[[#This Row],[Salary]],0)</f>
        <v>2885</v>
      </c>
      <c r="K53" s="12">
        <f>VLOOKUP(G:G,Mapping!$B$4:$C$8,2,FALSE)</f>
        <v>3</v>
      </c>
    </row>
    <row r="54" spans="1:11" x14ac:dyDescent="0.25">
      <c r="A54" t="s">
        <v>55</v>
      </c>
      <c r="B54" t="s">
        <v>15</v>
      </c>
      <c r="C54" t="s">
        <v>23</v>
      </c>
      <c r="D54">
        <v>33</v>
      </c>
      <c r="E54" s="24">
        <v>44190</v>
      </c>
      <c r="F54" s="6">
        <v>96140</v>
      </c>
      <c r="G54" t="s">
        <v>13</v>
      </c>
      <c r="H54" s="12" t="s">
        <v>205</v>
      </c>
      <c r="I54" s="4">
        <f ca="1">(TODAY()-All_Staff[[#This Row],[Date Joined]])/365</f>
        <v>4.4958904109589044</v>
      </c>
      <c r="J54" s="16">
        <f ca="1">ROUNDUP(IF(All_Staff[[#This Row],[Tenure]]&gt;2,3%,2%)*All_Staff[[#This Row],[Salary]],0)</f>
        <v>2885</v>
      </c>
      <c r="K54" s="12">
        <f>VLOOKUP(G:G,Mapping!$B$4:$C$8,2,FALSE)</f>
        <v>3</v>
      </c>
    </row>
    <row r="55" spans="1:11" x14ac:dyDescent="0.25">
      <c r="A55" t="s">
        <v>85</v>
      </c>
      <c r="B55" t="s">
        <v>15</v>
      </c>
      <c r="C55" t="s">
        <v>9</v>
      </c>
      <c r="D55">
        <v>25</v>
      </c>
      <c r="E55" s="24">
        <v>44205</v>
      </c>
      <c r="F55" s="6">
        <v>92700</v>
      </c>
      <c r="G55" t="s">
        <v>13</v>
      </c>
      <c r="H55" s="12" t="s">
        <v>205</v>
      </c>
      <c r="I55" s="4">
        <f ca="1">(TODAY()-All_Staff[[#This Row],[Date Joined]])/365</f>
        <v>4.4547945205479449</v>
      </c>
      <c r="J55" s="16">
        <f ca="1">ROUNDUP(IF(All_Staff[[#This Row],[Tenure]]&gt;2,3%,2%)*All_Staff[[#This Row],[Salary]],0)</f>
        <v>2781</v>
      </c>
      <c r="K55" s="12">
        <f>VLOOKUP(G:G,Mapping!$B$4:$C$8,2,FALSE)</f>
        <v>3</v>
      </c>
    </row>
    <row r="56" spans="1:11" x14ac:dyDescent="0.25">
      <c r="A56" t="s">
        <v>116</v>
      </c>
      <c r="B56" t="s">
        <v>15</v>
      </c>
      <c r="C56" t="s">
        <v>9</v>
      </c>
      <c r="D56">
        <v>25</v>
      </c>
      <c r="E56" s="24">
        <v>44144</v>
      </c>
      <c r="F56" s="6">
        <v>92700</v>
      </c>
      <c r="G56" t="s">
        <v>13</v>
      </c>
      <c r="H56" s="12" t="s">
        <v>204</v>
      </c>
      <c r="I56" s="4">
        <f ca="1">(TODAY()-All_Staff[[#This Row],[Date Joined]])/365</f>
        <v>4.6219178082191785</v>
      </c>
      <c r="J56" s="16">
        <f ca="1">ROUNDUP(IF(All_Staff[[#This Row],[Tenure]]&gt;2,3%,2%)*All_Staff[[#This Row],[Salary]],0)</f>
        <v>2781</v>
      </c>
      <c r="K56" s="12">
        <f>VLOOKUP(G:G,Mapping!$B$4:$C$8,2,FALSE)</f>
        <v>3</v>
      </c>
    </row>
    <row r="57" spans="1:11" x14ac:dyDescent="0.25">
      <c r="A57" t="s">
        <v>166</v>
      </c>
      <c r="B57" t="s">
        <v>15</v>
      </c>
      <c r="C57" t="s">
        <v>17</v>
      </c>
      <c r="D57">
        <v>34</v>
      </c>
      <c r="E57" s="24">
        <v>44383</v>
      </c>
      <c r="F57" s="6">
        <v>92450</v>
      </c>
      <c r="G57" t="s">
        <v>13</v>
      </c>
      <c r="H57" s="12" t="s">
        <v>204</v>
      </c>
      <c r="I57" s="4">
        <f ca="1">(TODAY()-All_Staff[[#This Row],[Date Joined]])/365</f>
        <v>3.967123287671233</v>
      </c>
      <c r="J57" s="16">
        <f ca="1">ROUNDUP(IF(All_Staff[[#This Row],[Tenure]]&gt;2,3%,2%)*All_Staff[[#This Row],[Salary]],0)</f>
        <v>2774</v>
      </c>
      <c r="K57" s="12">
        <f>VLOOKUP(G:G,Mapping!$B$4:$C$8,2,FALSE)</f>
        <v>3</v>
      </c>
    </row>
    <row r="58" spans="1:11" x14ac:dyDescent="0.25">
      <c r="A58" t="s">
        <v>62</v>
      </c>
      <c r="B58" t="s">
        <v>15</v>
      </c>
      <c r="C58" t="s">
        <v>17</v>
      </c>
      <c r="D58">
        <v>34</v>
      </c>
      <c r="E58" s="24">
        <v>44445</v>
      </c>
      <c r="F58" s="6">
        <v>92450</v>
      </c>
      <c r="G58" t="s">
        <v>13</v>
      </c>
      <c r="H58" s="12" t="s">
        <v>205</v>
      </c>
      <c r="I58" s="4">
        <f ca="1">(TODAY()-All_Staff[[#This Row],[Date Joined]])/365</f>
        <v>3.7972602739726029</v>
      </c>
      <c r="J58" s="16">
        <f ca="1">ROUNDUP(IF(All_Staff[[#This Row],[Tenure]]&gt;2,3%,2%)*All_Staff[[#This Row],[Salary]],0)</f>
        <v>2774</v>
      </c>
      <c r="K58" s="12">
        <f>VLOOKUP(G:G,Mapping!$B$4:$C$8,2,FALSE)</f>
        <v>3</v>
      </c>
    </row>
    <row r="59" spans="1:11" x14ac:dyDescent="0.25">
      <c r="A59" t="s">
        <v>96</v>
      </c>
      <c r="B59" t="s">
        <v>8</v>
      </c>
      <c r="C59" t="s">
        <v>17</v>
      </c>
      <c r="D59">
        <v>27</v>
      </c>
      <c r="E59" s="24">
        <v>44236</v>
      </c>
      <c r="F59" s="6">
        <v>91650</v>
      </c>
      <c r="G59" t="s">
        <v>10</v>
      </c>
      <c r="H59" s="12" t="s">
        <v>205</v>
      </c>
      <c r="I59" s="4">
        <f ca="1">(TODAY()-All_Staff[[#This Row],[Date Joined]])/365</f>
        <v>4.3698630136986303</v>
      </c>
      <c r="J59" s="16">
        <f ca="1">ROUNDUP(IF(All_Staff[[#This Row],[Tenure]]&gt;2,3%,2%)*All_Staff[[#This Row],[Salary]],0)</f>
        <v>2750</v>
      </c>
      <c r="K59" s="12">
        <f>VLOOKUP(G:G,Mapping!$B$4:$C$8,2,FALSE)</f>
        <v>4</v>
      </c>
    </row>
    <row r="60" spans="1:11" x14ac:dyDescent="0.25">
      <c r="A60" t="s">
        <v>158</v>
      </c>
      <c r="B60" t="s">
        <v>8</v>
      </c>
      <c r="C60" t="s">
        <v>17</v>
      </c>
      <c r="D60">
        <v>27</v>
      </c>
      <c r="E60" s="24">
        <v>44174</v>
      </c>
      <c r="F60" s="6">
        <v>91650</v>
      </c>
      <c r="G60" t="s">
        <v>10</v>
      </c>
      <c r="H60" s="12" t="s">
        <v>204</v>
      </c>
      <c r="I60" s="4">
        <f ca="1">(TODAY()-All_Staff[[#This Row],[Date Joined]])/365</f>
        <v>4.5397260273972604</v>
      </c>
      <c r="J60" s="16">
        <f ca="1">ROUNDUP(IF(All_Staff[[#This Row],[Tenure]]&gt;2,3%,2%)*All_Staff[[#This Row],[Salary]],0)</f>
        <v>2750</v>
      </c>
      <c r="K60" s="12">
        <f>VLOOKUP(G:G,Mapping!$B$4:$C$8,2,FALSE)</f>
        <v>4</v>
      </c>
    </row>
    <row r="61" spans="1:11" x14ac:dyDescent="0.25">
      <c r="A61" t="s">
        <v>80</v>
      </c>
      <c r="B61" t="s">
        <v>206</v>
      </c>
      <c r="C61" t="s">
        <v>23</v>
      </c>
      <c r="D61">
        <v>32</v>
      </c>
      <c r="E61" s="24">
        <v>44774</v>
      </c>
      <c r="F61" s="6">
        <v>91310</v>
      </c>
      <c r="G61" t="s">
        <v>13</v>
      </c>
      <c r="H61" s="12" t="s">
        <v>205</v>
      </c>
      <c r="I61" s="4">
        <f ca="1">(TODAY()-All_Staff[[#This Row],[Date Joined]])/365</f>
        <v>2.8958904109589043</v>
      </c>
      <c r="J61" s="16">
        <f ca="1">ROUNDUP(IF(All_Staff[[#This Row],[Tenure]]&gt;2,3%,2%)*All_Staff[[#This Row],[Salary]],0)</f>
        <v>2740</v>
      </c>
      <c r="K61" s="12">
        <f>VLOOKUP(G:G,Mapping!$B$4:$C$8,2,FALSE)</f>
        <v>3</v>
      </c>
    </row>
    <row r="62" spans="1:11" x14ac:dyDescent="0.25">
      <c r="A62" t="s">
        <v>117</v>
      </c>
      <c r="B62" t="s">
        <v>206</v>
      </c>
      <c r="C62" t="s">
        <v>23</v>
      </c>
      <c r="D62">
        <v>32</v>
      </c>
      <c r="E62" s="24">
        <v>44713</v>
      </c>
      <c r="F62" s="6">
        <v>91310</v>
      </c>
      <c r="G62" t="s">
        <v>13</v>
      </c>
      <c r="H62" s="12" t="s">
        <v>204</v>
      </c>
      <c r="I62" s="4">
        <f ca="1">(TODAY()-All_Staff[[#This Row],[Date Joined]])/365</f>
        <v>3.0630136986301371</v>
      </c>
      <c r="J62" s="16">
        <f ca="1">ROUNDUP(IF(All_Staff[[#This Row],[Tenure]]&gt;2,3%,2%)*All_Staff[[#This Row],[Salary]],0)</f>
        <v>2740</v>
      </c>
      <c r="K62" s="12">
        <f>VLOOKUP(G:G,Mapping!$B$4:$C$8,2,FALSE)</f>
        <v>3</v>
      </c>
    </row>
    <row r="63" spans="1:11" x14ac:dyDescent="0.25">
      <c r="A63" t="s">
        <v>83</v>
      </c>
      <c r="B63" t="s">
        <v>206</v>
      </c>
      <c r="C63" t="s">
        <v>23</v>
      </c>
      <c r="D63">
        <v>26</v>
      </c>
      <c r="E63" s="24">
        <v>44271</v>
      </c>
      <c r="F63" s="6">
        <v>90700</v>
      </c>
      <c r="G63" t="s">
        <v>10</v>
      </c>
      <c r="H63" s="12" t="s">
        <v>205</v>
      </c>
      <c r="I63" s="4">
        <f ca="1">(TODAY()-All_Staff[[#This Row],[Date Joined]])/365</f>
        <v>4.2739726027397262</v>
      </c>
      <c r="J63" s="16">
        <f ca="1">ROUNDUP(IF(All_Staff[[#This Row],[Tenure]]&gt;2,3%,2%)*All_Staff[[#This Row],[Salary]],0)</f>
        <v>2721</v>
      </c>
      <c r="K63" s="12">
        <f>VLOOKUP(G:G,Mapping!$B$4:$C$8,2,FALSE)</f>
        <v>4</v>
      </c>
    </row>
    <row r="64" spans="1:11" x14ac:dyDescent="0.25">
      <c r="A64" t="s">
        <v>161</v>
      </c>
      <c r="B64" t="s">
        <v>206</v>
      </c>
      <c r="C64" t="s">
        <v>23</v>
      </c>
      <c r="D64">
        <v>27</v>
      </c>
      <c r="E64" s="24">
        <v>44212</v>
      </c>
      <c r="F64" s="6">
        <v>90700</v>
      </c>
      <c r="G64" t="s">
        <v>10</v>
      </c>
      <c r="H64" s="12" t="s">
        <v>204</v>
      </c>
      <c r="I64" s="4">
        <f ca="1">(TODAY()-All_Staff[[#This Row],[Date Joined]])/365</f>
        <v>4.4356164383561643</v>
      </c>
      <c r="J64" s="16">
        <f ca="1">ROUNDUP(IF(All_Staff[[#This Row],[Tenure]]&gt;2,3%,2%)*All_Staff[[#This Row],[Salary]],0)</f>
        <v>2721</v>
      </c>
      <c r="K64" s="12">
        <f>VLOOKUP(G:G,Mapping!$B$4:$C$8,2,FALSE)</f>
        <v>4</v>
      </c>
    </row>
    <row r="65" spans="1:11" x14ac:dyDescent="0.25">
      <c r="A65" t="s">
        <v>90</v>
      </c>
      <c r="B65" t="s">
        <v>8</v>
      </c>
      <c r="C65" t="s">
        <v>23</v>
      </c>
      <c r="D65">
        <v>37</v>
      </c>
      <c r="E65" s="24">
        <v>44338</v>
      </c>
      <c r="F65" s="6">
        <v>88050</v>
      </c>
      <c r="G65" t="s">
        <v>18</v>
      </c>
      <c r="H65" s="12" t="s">
        <v>205</v>
      </c>
      <c r="I65" s="4">
        <f ca="1">(TODAY()-All_Staff[[#This Row],[Date Joined]])/365</f>
        <v>4.0904109589041093</v>
      </c>
      <c r="J65" s="16">
        <f ca="1">ROUNDUP(IF(All_Staff[[#This Row],[Tenure]]&gt;2,3%,2%)*All_Staff[[#This Row],[Salary]],0)</f>
        <v>2642</v>
      </c>
      <c r="K65" s="12">
        <f>VLOOKUP(G:G,Mapping!$B$4:$C$8,2,FALSE)</f>
        <v>2</v>
      </c>
    </row>
    <row r="66" spans="1:11" x14ac:dyDescent="0.25">
      <c r="A66" t="s">
        <v>131</v>
      </c>
      <c r="B66" t="s">
        <v>8</v>
      </c>
      <c r="C66" t="s">
        <v>23</v>
      </c>
      <c r="D66">
        <v>37</v>
      </c>
      <c r="E66" s="24">
        <v>44277</v>
      </c>
      <c r="F66" s="6">
        <v>88050</v>
      </c>
      <c r="G66" t="s">
        <v>18</v>
      </c>
      <c r="H66" s="12" t="s">
        <v>204</v>
      </c>
      <c r="I66" s="4">
        <f ca="1">(TODAY()-All_Staff[[#This Row],[Date Joined]])/365</f>
        <v>4.2575342465753421</v>
      </c>
      <c r="J66" s="16">
        <f ca="1">ROUNDUP(IF(All_Staff[[#This Row],[Tenure]]&gt;2,3%,2%)*All_Staff[[#This Row],[Salary]],0)</f>
        <v>2642</v>
      </c>
      <c r="K66" s="12">
        <f>VLOOKUP(G:G,Mapping!$B$4:$C$8,2,FALSE)</f>
        <v>2</v>
      </c>
    </row>
    <row r="67" spans="1:11" x14ac:dyDescent="0.25">
      <c r="A67" t="s">
        <v>169</v>
      </c>
      <c r="B67" t="s">
        <v>15</v>
      </c>
      <c r="C67" t="s">
        <v>23</v>
      </c>
      <c r="D67">
        <v>40</v>
      </c>
      <c r="E67" s="24">
        <v>44276</v>
      </c>
      <c r="F67" s="6">
        <v>87620</v>
      </c>
      <c r="G67" t="s">
        <v>13</v>
      </c>
      <c r="H67" s="12" t="s">
        <v>204</v>
      </c>
      <c r="I67" s="4">
        <f ca="1">(TODAY()-All_Staff[[#This Row],[Date Joined]])/365</f>
        <v>4.2602739726027394</v>
      </c>
      <c r="J67" s="16">
        <f ca="1">ROUNDUP(IF(All_Staff[[#This Row],[Tenure]]&gt;2,3%,2%)*All_Staff[[#This Row],[Salary]],0)</f>
        <v>2629</v>
      </c>
      <c r="K67" s="12">
        <f>VLOOKUP(G:G,Mapping!$B$4:$C$8,2,FALSE)</f>
        <v>3</v>
      </c>
    </row>
    <row r="68" spans="1:11" x14ac:dyDescent="0.25">
      <c r="A68" t="s">
        <v>44</v>
      </c>
      <c r="B68" t="s">
        <v>15</v>
      </c>
      <c r="C68" t="s">
        <v>23</v>
      </c>
      <c r="D68">
        <v>40</v>
      </c>
      <c r="E68" s="24">
        <v>44337</v>
      </c>
      <c r="F68" s="6">
        <v>87620</v>
      </c>
      <c r="G68" t="s">
        <v>13</v>
      </c>
      <c r="H68" s="12" t="s">
        <v>205</v>
      </c>
      <c r="I68" s="4">
        <f ca="1">(TODAY()-All_Staff[[#This Row],[Date Joined]])/365</f>
        <v>4.0931506849315067</v>
      </c>
      <c r="J68" s="16">
        <f ca="1">ROUNDUP(IF(All_Staff[[#This Row],[Tenure]]&gt;2,3%,2%)*All_Staff[[#This Row],[Salary]],0)</f>
        <v>2629</v>
      </c>
      <c r="K68" s="12">
        <f>VLOOKUP(G:G,Mapping!$B$4:$C$8,2,FALSE)</f>
        <v>3</v>
      </c>
    </row>
    <row r="69" spans="1:11" x14ac:dyDescent="0.25">
      <c r="A69" t="s">
        <v>178</v>
      </c>
      <c r="B69" t="s">
        <v>15</v>
      </c>
      <c r="C69" t="s">
        <v>17</v>
      </c>
      <c r="D69">
        <v>33</v>
      </c>
      <c r="E69" s="24">
        <v>44747</v>
      </c>
      <c r="F69" s="6">
        <v>86570</v>
      </c>
      <c r="G69" t="s">
        <v>13</v>
      </c>
      <c r="H69" s="12" t="s">
        <v>204</v>
      </c>
      <c r="I69" s="4">
        <f ca="1">(TODAY()-All_Staff[[#This Row],[Date Joined]])/365</f>
        <v>2.9698630136986299</v>
      </c>
      <c r="J69" s="16">
        <f ca="1">ROUNDUP(IF(All_Staff[[#This Row],[Tenure]]&gt;2,3%,2%)*All_Staff[[#This Row],[Salary]],0)</f>
        <v>2598</v>
      </c>
      <c r="K69" s="12">
        <f>VLOOKUP(G:G,Mapping!$B$4:$C$8,2,FALSE)</f>
        <v>3</v>
      </c>
    </row>
    <row r="70" spans="1:11" x14ac:dyDescent="0.25">
      <c r="A70" t="s">
        <v>60</v>
      </c>
      <c r="B70" t="s">
        <v>15</v>
      </c>
      <c r="C70" t="s">
        <v>17</v>
      </c>
      <c r="D70">
        <v>33</v>
      </c>
      <c r="E70" s="24">
        <v>44809</v>
      </c>
      <c r="F70" s="6">
        <v>86570</v>
      </c>
      <c r="G70" t="s">
        <v>13</v>
      </c>
      <c r="H70" s="12" t="s">
        <v>205</v>
      </c>
      <c r="I70" s="4">
        <f ca="1">(TODAY()-All_Staff[[#This Row],[Date Joined]])/365</f>
        <v>2.8</v>
      </c>
      <c r="J70" s="16">
        <f ca="1">ROUNDUP(IF(All_Staff[[#This Row],[Tenure]]&gt;2,3%,2%)*All_Staff[[#This Row],[Salary]],0)</f>
        <v>2598</v>
      </c>
      <c r="K70" s="12">
        <f>VLOOKUP(G:G,Mapping!$B$4:$C$8,2,FALSE)</f>
        <v>3</v>
      </c>
    </row>
    <row r="71" spans="1:11" x14ac:dyDescent="0.25">
      <c r="A71" t="s">
        <v>100</v>
      </c>
      <c r="B71" t="s">
        <v>15</v>
      </c>
      <c r="C71" t="s">
        <v>17</v>
      </c>
      <c r="D71">
        <v>34</v>
      </c>
      <c r="E71" s="24">
        <v>44459</v>
      </c>
      <c r="F71" s="6">
        <v>85000</v>
      </c>
      <c r="G71" t="s">
        <v>13</v>
      </c>
      <c r="H71" s="12" t="s">
        <v>205</v>
      </c>
      <c r="I71" s="4">
        <f ca="1">(TODAY()-All_Staff[[#This Row],[Date Joined]])/365</f>
        <v>3.7589041095890412</v>
      </c>
      <c r="J71" s="16">
        <f ca="1">ROUNDUP(IF(All_Staff[[#This Row],[Tenure]]&gt;2,3%,2%)*All_Staff[[#This Row],[Salary]],0)</f>
        <v>2550</v>
      </c>
      <c r="K71" s="12">
        <f>VLOOKUP(G:G,Mapping!$B$4:$C$8,2,FALSE)</f>
        <v>3</v>
      </c>
    </row>
    <row r="72" spans="1:11" x14ac:dyDescent="0.25">
      <c r="A72" t="s">
        <v>152</v>
      </c>
      <c r="B72" t="s">
        <v>15</v>
      </c>
      <c r="C72" t="s">
        <v>17</v>
      </c>
      <c r="D72">
        <v>34</v>
      </c>
      <c r="E72" s="24">
        <v>44397</v>
      </c>
      <c r="F72" s="6">
        <v>85000</v>
      </c>
      <c r="G72" t="s">
        <v>13</v>
      </c>
      <c r="H72" s="12" t="s">
        <v>204</v>
      </c>
      <c r="I72" s="4">
        <f ca="1">(TODAY()-All_Staff[[#This Row],[Date Joined]])/365</f>
        <v>3.9287671232876713</v>
      </c>
      <c r="J72" s="16">
        <f ca="1">ROUNDUP(IF(All_Staff[[#This Row],[Tenure]]&gt;2,3%,2%)*All_Staff[[#This Row],[Salary]],0)</f>
        <v>2550</v>
      </c>
      <c r="K72" s="12">
        <f>VLOOKUP(G:G,Mapping!$B$4:$C$8,2,FALSE)</f>
        <v>3</v>
      </c>
    </row>
    <row r="73" spans="1:11" x14ac:dyDescent="0.25">
      <c r="A73" t="s">
        <v>61</v>
      </c>
      <c r="B73" t="s">
        <v>15</v>
      </c>
      <c r="C73" t="s">
        <v>23</v>
      </c>
      <c r="D73">
        <v>27</v>
      </c>
      <c r="E73" s="24">
        <v>44686</v>
      </c>
      <c r="F73" s="6">
        <v>83750</v>
      </c>
      <c r="G73" t="s">
        <v>13</v>
      </c>
      <c r="H73" s="12" t="s">
        <v>205</v>
      </c>
      <c r="I73" s="4">
        <f ca="1">(TODAY()-All_Staff[[#This Row],[Date Joined]])/365</f>
        <v>3.1369863013698631</v>
      </c>
      <c r="J73" s="16">
        <f ca="1">ROUNDUP(IF(All_Staff[[#This Row],[Tenure]]&gt;2,3%,2%)*All_Staff[[#This Row],[Salary]],0)</f>
        <v>2513</v>
      </c>
      <c r="K73" s="12">
        <f>VLOOKUP(G:G,Mapping!$B$4:$C$8,2,FALSE)</f>
        <v>3</v>
      </c>
    </row>
    <row r="74" spans="1:11" x14ac:dyDescent="0.25">
      <c r="A74" t="s">
        <v>168</v>
      </c>
      <c r="B74" t="s">
        <v>15</v>
      </c>
      <c r="C74" t="s">
        <v>23</v>
      </c>
      <c r="D74">
        <v>27</v>
      </c>
      <c r="E74" s="24">
        <v>44625</v>
      </c>
      <c r="F74" s="6">
        <v>83750</v>
      </c>
      <c r="G74" t="s">
        <v>13</v>
      </c>
      <c r="H74" s="12" t="s">
        <v>204</v>
      </c>
      <c r="I74" s="4">
        <f ca="1">(TODAY()-All_Staff[[#This Row],[Date Joined]])/365</f>
        <v>3.3041095890410959</v>
      </c>
      <c r="J74" s="16">
        <f ca="1">ROUNDUP(IF(All_Staff[[#This Row],[Tenure]]&gt;2,3%,2%)*All_Staff[[#This Row],[Salary]],0)</f>
        <v>2513</v>
      </c>
      <c r="K74" s="12">
        <f>VLOOKUP(G:G,Mapping!$B$4:$C$8,2,FALSE)</f>
        <v>3</v>
      </c>
    </row>
    <row r="75" spans="1:11" x14ac:dyDescent="0.25">
      <c r="A75" t="s">
        <v>143</v>
      </c>
      <c r="B75" t="s">
        <v>15</v>
      </c>
      <c r="C75" t="s">
        <v>23</v>
      </c>
      <c r="D75">
        <v>25</v>
      </c>
      <c r="E75" s="24">
        <v>44633</v>
      </c>
      <c r="F75" s="6">
        <v>80700</v>
      </c>
      <c r="G75" t="s">
        <v>10</v>
      </c>
      <c r="H75" s="12" t="s">
        <v>204</v>
      </c>
      <c r="I75" s="4">
        <f ca="1">(TODAY()-All_Staff[[#This Row],[Date Joined]])/365</f>
        <v>3.2821917808219179</v>
      </c>
      <c r="J75" s="16">
        <f ca="1">ROUNDUP(IF(All_Staff[[#This Row],[Tenure]]&gt;2,3%,2%)*All_Staff[[#This Row],[Salary]],0)</f>
        <v>2421</v>
      </c>
      <c r="K75" s="12">
        <f>VLOOKUP(G:G,Mapping!$B$4:$C$8,2,FALSE)</f>
        <v>4</v>
      </c>
    </row>
    <row r="76" spans="1:11" x14ac:dyDescent="0.25">
      <c r="A76" t="s">
        <v>66</v>
      </c>
      <c r="B76" t="s">
        <v>15</v>
      </c>
      <c r="C76" t="s">
        <v>23</v>
      </c>
      <c r="D76">
        <v>25</v>
      </c>
      <c r="E76" s="24">
        <v>44694</v>
      </c>
      <c r="F76" s="6">
        <v>80700</v>
      </c>
      <c r="G76" t="s">
        <v>10</v>
      </c>
      <c r="H76" s="12" t="s">
        <v>205</v>
      </c>
      <c r="I76" s="4">
        <f ca="1">(TODAY()-All_Staff[[#This Row],[Date Joined]])/365</f>
        <v>3.1150684931506851</v>
      </c>
      <c r="J76" s="16">
        <f ca="1">ROUNDUP(IF(All_Staff[[#This Row],[Tenure]]&gt;2,3%,2%)*All_Staff[[#This Row],[Salary]],0)</f>
        <v>2421</v>
      </c>
      <c r="K76" s="12">
        <f>VLOOKUP(G:G,Mapping!$B$4:$C$8,2,FALSE)</f>
        <v>4</v>
      </c>
    </row>
    <row r="77" spans="1:11" x14ac:dyDescent="0.25">
      <c r="A77" t="s">
        <v>64</v>
      </c>
      <c r="B77" t="s">
        <v>8</v>
      </c>
      <c r="C77" t="s">
        <v>12</v>
      </c>
      <c r="D77">
        <v>20</v>
      </c>
      <c r="E77" s="24">
        <v>44744</v>
      </c>
      <c r="F77" s="6">
        <v>79570</v>
      </c>
      <c r="G77" t="s">
        <v>13</v>
      </c>
      <c r="H77" s="12" t="s">
        <v>205</v>
      </c>
      <c r="I77" s="4">
        <f ca="1">(TODAY()-All_Staff[[#This Row],[Date Joined]])/365</f>
        <v>2.978082191780822</v>
      </c>
      <c r="J77" s="16">
        <f ca="1">ROUNDUP(IF(All_Staff[[#This Row],[Tenure]]&gt;2,3%,2%)*All_Staff[[#This Row],[Salary]],0)</f>
        <v>2388</v>
      </c>
      <c r="K77" s="12">
        <f>VLOOKUP(G:G,Mapping!$B$4:$C$8,2,FALSE)</f>
        <v>3</v>
      </c>
    </row>
    <row r="78" spans="1:11" x14ac:dyDescent="0.25">
      <c r="A78" t="s">
        <v>128</v>
      </c>
      <c r="B78" t="s">
        <v>8</v>
      </c>
      <c r="C78" t="s">
        <v>12</v>
      </c>
      <c r="D78">
        <v>20</v>
      </c>
      <c r="E78" s="24">
        <v>44683</v>
      </c>
      <c r="F78" s="6">
        <v>79570</v>
      </c>
      <c r="G78" t="s">
        <v>13</v>
      </c>
      <c r="H78" s="12" t="s">
        <v>204</v>
      </c>
      <c r="I78" s="4">
        <f ca="1">(TODAY()-All_Staff[[#This Row],[Date Joined]])/365</f>
        <v>3.1452054794520548</v>
      </c>
      <c r="J78" s="16">
        <f ca="1">ROUNDUP(IF(All_Staff[[#This Row],[Tenure]]&gt;2,3%,2%)*All_Staff[[#This Row],[Salary]],0)</f>
        <v>2388</v>
      </c>
      <c r="K78" s="12">
        <f>VLOOKUP(G:G,Mapping!$B$4:$C$8,2,FALSE)</f>
        <v>3</v>
      </c>
    </row>
    <row r="79" spans="1:11" x14ac:dyDescent="0.25">
      <c r="A79" t="s">
        <v>51</v>
      </c>
      <c r="B79" t="s">
        <v>15</v>
      </c>
      <c r="C79" t="s">
        <v>9</v>
      </c>
      <c r="D79">
        <v>36</v>
      </c>
      <c r="E79" s="24">
        <v>44494</v>
      </c>
      <c r="F79" s="6">
        <v>78540</v>
      </c>
      <c r="G79" t="s">
        <v>13</v>
      </c>
      <c r="H79" s="12" t="s">
        <v>205</v>
      </c>
      <c r="I79" s="4">
        <f ca="1">(TODAY()-All_Staff[[#This Row],[Date Joined]])/365</f>
        <v>3.6630136986301371</v>
      </c>
      <c r="J79" s="16">
        <f ca="1">ROUNDUP(IF(All_Staff[[#This Row],[Tenure]]&gt;2,3%,2%)*All_Staff[[#This Row],[Salary]],0)</f>
        <v>2357</v>
      </c>
      <c r="K79" s="12">
        <f>VLOOKUP(G:G,Mapping!$B$4:$C$8,2,FALSE)</f>
        <v>3</v>
      </c>
    </row>
    <row r="80" spans="1:11" x14ac:dyDescent="0.25">
      <c r="A80" t="s">
        <v>196</v>
      </c>
      <c r="B80" t="s">
        <v>15</v>
      </c>
      <c r="C80" t="s">
        <v>9</v>
      </c>
      <c r="D80">
        <v>36</v>
      </c>
      <c r="E80" s="24">
        <v>44433</v>
      </c>
      <c r="F80" s="6">
        <v>78540</v>
      </c>
      <c r="G80" t="s">
        <v>13</v>
      </c>
      <c r="H80" s="12" t="s">
        <v>204</v>
      </c>
      <c r="I80" s="4">
        <f ca="1">(TODAY()-All_Staff[[#This Row],[Date Joined]])/365</f>
        <v>3.8301369863013699</v>
      </c>
      <c r="J80" s="16">
        <f ca="1">ROUNDUP(IF(All_Staff[[#This Row],[Tenure]]&gt;2,3%,2%)*All_Staff[[#This Row],[Salary]],0)</f>
        <v>2357</v>
      </c>
      <c r="K80" s="12">
        <f>VLOOKUP(G:G,Mapping!$B$4:$C$8,2,FALSE)</f>
        <v>3</v>
      </c>
    </row>
    <row r="81" spans="1:11" x14ac:dyDescent="0.25">
      <c r="A81" t="s">
        <v>59</v>
      </c>
      <c r="B81" t="s">
        <v>15</v>
      </c>
      <c r="C81" t="s">
        <v>12</v>
      </c>
      <c r="D81">
        <v>36</v>
      </c>
      <c r="E81" s="24">
        <v>44529</v>
      </c>
      <c r="F81" s="6">
        <v>78390</v>
      </c>
      <c r="G81" t="s">
        <v>13</v>
      </c>
      <c r="H81" s="12" t="s">
        <v>205</v>
      </c>
      <c r="I81" s="4">
        <f ca="1">(TODAY()-All_Staff[[#This Row],[Date Joined]])/365</f>
        <v>3.5671232876712327</v>
      </c>
      <c r="J81" s="16">
        <f ca="1">ROUNDUP(IF(All_Staff[[#This Row],[Tenure]]&gt;2,3%,2%)*All_Staff[[#This Row],[Salary]],0)</f>
        <v>2352</v>
      </c>
      <c r="K81" s="12">
        <f>VLOOKUP(G:G,Mapping!$B$4:$C$8,2,FALSE)</f>
        <v>3</v>
      </c>
    </row>
    <row r="82" spans="1:11" x14ac:dyDescent="0.25">
      <c r="A82" t="s">
        <v>186</v>
      </c>
      <c r="B82" t="s">
        <v>15</v>
      </c>
      <c r="C82" t="s">
        <v>12</v>
      </c>
      <c r="D82">
        <v>36</v>
      </c>
      <c r="E82" s="24">
        <v>44468</v>
      </c>
      <c r="F82" s="6">
        <v>78390</v>
      </c>
      <c r="G82" t="s">
        <v>13</v>
      </c>
      <c r="H82" s="12" t="s">
        <v>204</v>
      </c>
      <c r="I82" s="4">
        <f ca="1">(TODAY()-All_Staff[[#This Row],[Date Joined]])/365</f>
        <v>3.7342465753424658</v>
      </c>
      <c r="J82" s="16">
        <f ca="1">ROUNDUP(IF(All_Staff[[#This Row],[Tenure]]&gt;2,3%,2%)*All_Staff[[#This Row],[Salary]],0)</f>
        <v>2352</v>
      </c>
      <c r="K82" s="12">
        <f>VLOOKUP(G:G,Mapping!$B$4:$C$8,2,FALSE)</f>
        <v>3</v>
      </c>
    </row>
    <row r="83" spans="1:11" x14ac:dyDescent="0.25">
      <c r="A83" t="s">
        <v>129</v>
      </c>
      <c r="B83" t="s">
        <v>15</v>
      </c>
      <c r="C83" t="s">
        <v>12</v>
      </c>
      <c r="D83">
        <v>22</v>
      </c>
      <c r="E83" s="24">
        <v>44388</v>
      </c>
      <c r="F83" s="6">
        <v>76900</v>
      </c>
      <c r="G83" t="s">
        <v>10</v>
      </c>
      <c r="H83" s="12" t="s">
        <v>204</v>
      </c>
      <c r="I83" s="4">
        <f ca="1">(TODAY()-All_Staff[[#This Row],[Date Joined]])/365</f>
        <v>3.9534246575342467</v>
      </c>
      <c r="J83" s="16">
        <f ca="1">ROUNDUP(IF(All_Staff[[#This Row],[Tenure]]&gt;2,3%,2%)*All_Staff[[#This Row],[Salary]],0)</f>
        <v>2307</v>
      </c>
      <c r="K83" s="12">
        <f>VLOOKUP(G:G,Mapping!$B$4:$C$8,2,FALSE)</f>
        <v>4</v>
      </c>
    </row>
    <row r="84" spans="1:11" x14ac:dyDescent="0.25">
      <c r="A84" t="s">
        <v>78</v>
      </c>
      <c r="B84" t="s">
        <v>15</v>
      </c>
      <c r="C84" t="s">
        <v>12</v>
      </c>
      <c r="D84">
        <v>22</v>
      </c>
      <c r="E84" s="24">
        <v>44450</v>
      </c>
      <c r="F84" s="6">
        <v>76900</v>
      </c>
      <c r="G84" t="s">
        <v>10</v>
      </c>
      <c r="H84" s="12" t="s">
        <v>205</v>
      </c>
      <c r="I84" s="4">
        <f ca="1">(TODAY()-All_Staff[[#This Row],[Date Joined]])/365</f>
        <v>3.7835616438356166</v>
      </c>
      <c r="J84" s="16">
        <f ca="1">ROUNDUP(IF(All_Staff[[#This Row],[Tenure]]&gt;2,3%,2%)*All_Staff[[#This Row],[Salary]],0)</f>
        <v>2307</v>
      </c>
      <c r="K84" s="12">
        <f>VLOOKUP(G:G,Mapping!$B$4:$C$8,2,FALSE)</f>
        <v>4</v>
      </c>
    </row>
    <row r="85" spans="1:11" x14ac:dyDescent="0.25">
      <c r="A85" t="s">
        <v>46</v>
      </c>
      <c r="B85" t="s">
        <v>15</v>
      </c>
      <c r="C85" t="s">
        <v>17</v>
      </c>
      <c r="D85">
        <v>28</v>
      </c>
      <c r="E85" s="24">
        <v>44185</v>
      </c>
      <c r="F85" s="6">
        <v>75970</v>
      </c>
      <c r="G85" t="s">
        <v>13</v>
      </c>
      <c r="H85" s="12" t="s">
        <v>205</v>
      </c>
      <c r="I85" s="4">
        <f ca="1">(TODAY()-All_Staff[[#This Row],[Date Joined]])/365</f>
        <v>4.5095890410958903</v>
      </c>
      <c r="J85" s="16">
        <f ca="1">ROUNDUP(IF(All_Staff[[#This Row],[Tenure]]&gt;2,3%,2%)*All_Staff[[#This Row],[Salary]],0)</f>
        <v>2280</v>
      </c>
      <c r="K85" s="12">
        <f>VLOOKUP(G:G,Mapping!$B$4:$C$8,2,FALSE)</f>
        <v>3</v>
      </c>
    </row>
    <row r="86" spans="1:11" x14ac:dyDescent="0.25">
      <c r="A86" t="s">
        <v>160</v>
      </c>
      <c r="B86" t="s">
        <v>15</v>
      </c>
      <c r="C86" t="s">
        <v>17</v>
      </c>
      <c r="D86">
        <v>28</v>
      </c>
      <c r="E86" s="24">
        <v>44124</v>
      </c>
      <c r="F86" s="6">
        <v>75970</v>
      </c>
      <c r="G86" t="s">
        <v>13</v>
      </c>
      <c r="H86" s="12" t="s">
        <v>204</v>
      </c>
      <c r="I86" s="4">
        <f ca="1">(TODAY()-All_Staff[[#This Row],[Date Joined]])/365</f>
        <v>4.6767123287671231</v>
      </c>
      <c r="J86" s="16">
        <f ca="1">ROUNDUP(IF(All_Staff[[#This Row],[Tenure]]&gt;2,3%,2%)*All_Staff[[#This Row],[Salary]],0)</f>
        <v>2280</v>
      </c>
      <c r="K86" s="12">
        <f>VLOOKUP(G:G,Mapping!$B$4:$C$8,2,FALSE)</f>
        <v>3</v>
      </c>
    </row>
    <row r="87" spans="1:11" x14ac:dyDescent="0.25">
      <c r="A87" t="s">
        <v>150</v>
      </c>
      <c r="B87" t="s">
        <v>8</v>
      </c>
      <c r="C87" t="s">
        <v>26</v>
      </c>
      <c r="D87">
        <v>21</v>
      </c>
      <c r="E87" s="24">
        <v>44180</v>
      </c>
      <c r="F87" s="6">
        <v>75880</v>
      </c>
      <c r="G87" t="s">
        <v>13</v>
      </c>
      <c r="H87" s="12" t="s">
        <v>204</v>
      </c>
      <c r="I87" s="4">
        <f ca="1">(TODAY()-All_Staff[[#This Row],[Date Joined]])/365</f>
        <v>4.5232876712328771</v>
      </c>
      <c r="J87" s="16">
        <f ca="1">ROUNDUP(IF(All_Staff[[#This Row],[Tenure]]&gt;2,3%,2%)*All_Staff[[#This Row],[Salary]],0)</f>
        <v>2277</v>
      </c>
      <c r="K87" s="12">
        <f>VLOOKUP(G:G,Mapping!$B$4:$C$8,2,FALSE)</f>
        <v>3</v>
      </c>
    </row>
    <row r="88" spans="1:11" x14ac:dyDescent="0.25">
      <c r="A88" t="s">
        <v>36</v>
      </c>
      <c r="B88" t="s">
        <v>8</v>
      </c>
      <c r="C88" t="s">
        <v>26</v>
      </c>
      <c r="D88">
        <v>21</v>
      </c>
      <c r="E88" s="24">
        <v>44242</v>
      </c>
      <c r="F88" s="6">
        <v>75880</v>
      </c>
      <c r="G88" t="s">
        <v>13</v>
      </c>
      <c r="H88" s="12" t="s">
        <v>205</v>
      </c>
      <c r="I88" s="4">
        <f ca="1">(TODAY()-All_Staff[[#This Row],[Date Joined]])/365</f>
        <v>4.353424657534247</v>
      </c>
      <c r="J88" s="16">
        <f ca="1">ROUNDUP(IF(All_Staff[[#This Row],[Tenure]]&gt;2,3%,2%)*All_Staff[[#This Row],[Salary]],0)</f>
        <v>2277</v>
      </c>
      <c r="K88" s="12">
        <f>VLOOKUP(G:G,Mapping!$B$4:$C$8,2,FALSE)</f>
        <v>3</v>
      </c>
    </row>
    <row r="89" spans="1:11" x14ac:dyDescent="0.25">
      <c r="A89" t="s">
        <v>194</v>
      </c>
      <c r="B89" t="s">
        <v>15</v>
      </c>
      <c r="C89" t="s">
        <v>23</v>
      </c>
      <c r="D89">
        <v>33</v>
      </c>
      <c r="E89" s="24">
        <v>44313</v>
      </c>
      <c r="F89" s="6">
        <v>75480</v>
      </c>
      <c r="G89" t="s">
        <v>49</v>
      </c>
      <c r="H89" s="12" t="s">
        <v>204</v>
      </c>
      <c r="I89" s="4">
        <f ca="1">(TODAY()-All_Staff[[#This Row],[Date Joined]])/365</f>
        <v>4.1589041095890407</v>
      </c>
      <c r="J89" s="16">
        <f ca="1">ROUNDUP(IF(All_Staff[[#This Row],[Tenure]]&gt;2,3%,2%)*All_Staff[[#This Row],[Salary]],0)</f>
        <v>2265</v>
      </c>
      <c r="K89" s="12">
        <f>VLOOKUP(G:G,Mapping!$B$4:$C$8,2,FALSE)</f>
        <v>1</v>
      </c>
    </row>
    <row r="90" spans="1:11" x14ac:dyDescent="0.25">
      <c r="A90" t="s">
        <v>48</v>
      </c>
      <c r="B90" t="s">
        <v>15</v>
      </c>
      <c r="C90" t="s">
        <v>23</v>
      </c>
      <c r="D90">
        <v>33</v>
      </c>
      <c r="E90" s="24">
        <v>44374</v>
      </c>
      <c r="F90" s="6">
        <v>75480</v>
      </c>
      <c r="G90" t="s">
        <v>49</v>
      </c>
      <c r="H90" s="12" t="s">
        <v>205</v>
      </c>
      <c r="I90" s="4">
        <f ca="1">(TODAY()-All_Staff[[#This Row],[Date Joined]])/365</f>
        <v>3.9917808219178084</v>
      </c>
      <c r="J90" s="16">
        <f ca="1">ROUNDUP(IF(All_Staff[[#This Row],[Tenure]]&gt;2,3%,2%)*All_Staff[[#This Row],[Salary]],0)</f>
        <v>2265</v>
      </c>
      <c r="K90" s="12">
        <f>VLOOKUP(G:G,Mapping!$B$4:$C$8,2,FALSE)</f>
        <v>1</v>
      </c>
    </row>
    <row r="91" spans="1:11" x14ac:dyDescent="0.25">
      <c r="A91" t="s">
        <v>105</v>
      </c>
      <c r="B91" t="s">
        <v>15</v>
      </c>
      <c r="C91" t="s">
        <v>23</v>
      </c>
      <c r="D91">
        <v>33</v>
      </c>
      <c r="E91" s="24">
        <v>44312</v>
      </c>
      <c r="F91" s="6">
        <v>75280</v>
      </c>
      <c r="G91" t="s">
        <v>13</v>
      </c>
      <c r="H91" s="12" t="s">
        <v>205</v>
      </c>
      <c r="I91" s="4">
        <f ca="1">(TODAY()-All_Staff[[#This Row],[Date Joined]])/365</f>
        <v>4.161643835616438</v>
      </c>
      <c r="J91" s="16">
        <f ca="1">ROUNDUP(IF(All_Staff[[#This Row],[Tenure]]&gt;2,3%,2%)*All_Staff[[#This Row],[Salary]],0)</f>
        <v>2259</v>
      </c>
      <c r="K91" s="12">
        <f>VLOOKUP(G:G,Mapping!$B$4:$C$8,2,FALSE)</f>
        <v>3</v>
      </c>
    </row>
    <row r="92" spans="1:11" x14ac:dyDescent="0.25">
      <c r="A92" t="s">
        <v>154</v>
      </c>
      <c r="B92" t="s">
        <v>15</v>
      </c>
      <c r="C92" t="s">
        <v>23</v>
      </c>
      <c r="D92">
        <v>33</v>
      </c>
      <c r="E92" s="24">
        <v>44253</v>
      </c>
      <c r="F92" s="6">
        <v>75280</v>
      </c>
      <c r="G92" t="s">
        <v>13</v>
      </c>
      <c r="H92" s="12" t="s">
        <v>204</v>
      </c>
      <c r="I92" s="4">
        <f ca="1">(TODAY()-All_Staff[[#This Row],[Date Joined]])/365</f>
        <v>4.3232876712328769</v>
      </c>
      <c r="J92" s="16">
        <f ca="1">ROUNDUP(IF(All_Staff[[#This Row],[Tenure]]&gt;2,3%,2%)*All_Staff[[#This Row],[Salary]],0)</f>
        <v>2259</v>
      </c>
      <c r="K92" s="12">
        <f>VLOOKUP(G:G,Mapping!$B$4:$C$8,2,FALSE)</f>
        <v>3</v>
      </c>
    </row>
    <row r="93" spans="1:11" x14ac:dyDescent="0.25">
      <c r="A93" t="s">
        <v>42</v>
      </c>
      <c r="B93" t="s">
        <v>15</v>
      </c>
      <c r="C93" t="s">
        <v>12</v>
      </c>
      <c r="D93">
        <v>42</v>
      </c>
      <c r="E93" s="24">
        <v>44779</v>
      </c>
      <c r="F93" s="6">
        <v>75000</v>
      </c>
      <c r="G93" t="s">
        <v>43</v>
      </c>
      <c r="H93" s="12" t="s">
        <v>205</v>
      </c>
      <c r="I93" s="4">
        <f ca="1">(TODAY()-All_Staff[[#This Row],[Date Joined]])/365</f>
        <v>2.882191780821918</v>
      </c>
      <c r="J93" s="16">
        <f ca="1">ROUNDUP(IF(All_Staff[[#This Row],[Tenure]]&gt;2,3%,2%)*All_Staff[[#This Row],[Salary]],0)</f>
        <v>2250</v>
      </c>
      <c r="K93" s="12">
        <f>VLOOKUP(G:G,Mapping!$B$4:$C$8,2,FALSE)</f>
        <v>5</v>
      </c>
    </row>
    <row r="94" spans="1:11" x14ac:dyDescent="0.25">
      <c r="A94" t="s">
        <v>133</v>
      </c>
      <c r="B94" t="s">
        <v>15</v>
      </c>
      <c r="C94" t="s">
        <v>12</v>
      </c>
      <c r="D94">
        <v>42</v>
      </c>
      <c r="E94" s="24">
        <v>44718</v>
      </c>
      <c r="F94" s="6">
        <v>75000</v>
      </c>
      <c r="G94" t="s">
        <v>43</v>
      </c>
      <c r="H94" s="12" t="s">
        <v>204</v>
      </c>
      <c r="I94" s="4">
        <f ca="1">(TODAY()-All_Staff[[#This Row],[Date Joined]])/365</f>
        <v>3.0493150684931507</v>
      </c>
      <c r="J94" s="16">
        <f ca="1">ROUNDUP(IF(All_Staff[[#This Row],[Tenure]]&gt;2,3%,2%)*All_Staff[[#This Row],[Salary]],0)</f>
        <v>2250</v>
      </c>
      <c r="K94" s="12">
        <f>VLOOKUP(G:G,Mapping!$B$4:$C$8,2,FALSE)</f>
        <v>5</v>
      </c>
    </row>
    <row r="95" spans="1:11" x14ac:dyDescent="0.25">
      <c r="A95" t="s">
        <v>106</v>
      </c>
      <c r="B95" t="s">
        <v>8</v>
      </c>
      <c r="C95" t="s">
        <v>9</v>
      </c>
      <c r="D95">
        <v>33</v>
      </c>
      <c r="E95" s="24">
        <v>44385</v>
      </c>
      <c r="F95" s="6">
        <v>74550</v>
      </c>
      <c r="G95" t="s">
        <v>13</v>
      </c>
      <c r="H95" s="12" t="s">
        <v>205</v>
      </c>
      <c r="I95" s="4">
        <f ca="1">(TODAY()-All_Staff[[#This Row],[Date Joined]])/365</f>
        <v>3.9616438356164383</v>
      </c>
      <c r="J95" s="16">
        <f ca="1">ROUNDUP(IF(All_Staff[[#This Row],[Tenure]]&gt;2,3%,2%)*All_Staff[[#This Row],[Salary]],0)</f>
        <v>2237</v>
      </c>
      <c r="K95" s="12">
        <f>VLOOKUP(G:G,Mapping!$B$4:$C$8,2,FALSE)</f>
        <v>3</v>
      </c>
    </row>
    <row r="96" spans="1:11" x14ac:dyDescent="0.25">
      <c r="A96" t="s">
        <v>118</v>
      </c>
      <c r="B96" t="s">
        <v>8</v>
      </c>
      <c r="C96" t="s">
        <v>9</v>
      </c>
      <c r="D96">
        <v>33</v>
      </c>
      <c r="E96" s="24">
        <v>44324</v>
      </c>
      <c r="F96" s="6">
        <v>74550</v>
      </c>
      <c r="G96" t="s">
        <v>13</v>
      </c>
      <c r="H96" s="12" t="s">
        <v>204</v>
      </c>
      <c r="I96" s="4">
        <f ca="1">(TODAY()-All_Staff[[#This Row],[Date Joined]])/365</f>
        <v>4.1287671232876715</v>
      </c>
      <c r="J96" s="16">
        <f ca="1">ROUNDUP(IF(All_Staff[[#This Row],[Tenure]]&gt;2,3%,2%)*All_Staff[[#This Row],[Salary]],0)</f>
        <v>2237</v>
      </c>
      <c r="K96" s="12">
        <f>VLOOKUP(G:G,Mapping!$B$4:$C$8,2,FALSE)</f>
        <v>3</v>
      </c>
    </row>
    <row r="97" spans="1:11" x14ac:dyDescent="0.25">
      <c r="A97" t="s">
        <v>73</v>
      </c>
      <c r="B97" t="s">
        <v>8</v>
      </c>
      <c r="C97" t="s">
        <v>17</v>
      </c>
      <c r="D97">
        <v>36</v>
      </c>
      <c r="E97" s="24">
        <v>44333</v>
      </c>
      <c r="F97" s="6">
        <v>71380</v>
      </c>
      <c r="G97" t="s">
        <v>13</v>
      </c>
      <c r="H97" s="12" t="s">
        <v>205</v>
      </c>
      <c r="I97" s="4">
        <f ca="1">(TODAY()-All_Staff[[#This Row],[Date Joined]])/365</f>
        <v>4.1041095890410961</v>
      </c>
      <c r="J97" s="16">
        <f ca="1">ROUNDUP(IF(All_Staff[[#This Row],[Tenure]]&gt;2,3%,2%)*All_Staff[[#This Row],[Salary]],0)</f>
        <v>2142</v>
      </c>
      <c r="K97" s="12">
        <f>VLOOKUP(G:G,Mapping!$B$4:$C$8,2,FALSE)</f>
        <v>3</v>
      </c>
    </row>
    <row r="98" spans="1:11" x14ac:dyDescent="0.25">
      <c r="A98" t="s">
        <v>176</v>
      </c>
      <c r="B98" t="s">
        <v>8</v>
      </c>
      <c r="C98" t="s">
        <v>17</v>
      </c>
      <c r="D98">
        <v>36</v>
      </c>
      <c r="E98" s="24">
        <v>44272</v>
      </c>
      <c r="F98" s="6">
        <v>71380</v>
      </c>
      <c r="G98" t="s">
        <v>13</v>
      </c>
      <c r="H98" s="12" t="s">
        <v>204</v>
      </c>
      <c r="I98" s="4">
        <f ca="1">(TODAY()-All_Staff[[#This Row],[Date Joined]])/365</f>
        <v>4.2712328767123289</v>
      </c>
      <c r="J98" s="16">
        <f ca="1">ROUNDUP(IF(All_Staff[[#This Row],[Tenure]]&gt;2,3%,2%)*All_Staff[[#This Row],[Salary]],0)</f>
        <v>2142</v>
      </c>
      <c r="K98" s="12">
        <f>VLOOKUP(G:G,Mapping!$B$4:$C$8,2,FALSE)</f>
        <v>3</v>
      </c>
    </row>
    <row r="99" spans="1:11" x14ac:dyDescent="0.25">
      <c r="A99" t="s">
        <v>11</v>
      </c>
      <c r="B99" t="s">
        <v>8</v>
      </c>
      <c r="C99" t="s">
        <v>12</v>
      </c>
      <c r="D99">
        <v>46</v>
      </c>
      <c r="E99" s="24">
        <v>44758</v>
      </c>
      <c r="F99" s="6">
        <v>70610</v>
      </c>
      <c r="G99" t="s">
        <v>13</v>
      </c>
      <c r="H99" s="12" t="s">
        <v>205</v>
      </c>
      <c r="I99" s="4">
        <f ca="1">(TODAY()-All_Staff[[#This Row],[Date Joined]])/365</f>
        <v>2.9397260273972603</v>
      </c>
      <c r="J99" s="16">
        <f ca="1">ROUNDUP(IF(All_Staff[[#This Row],[Tenure]]&gt;2,3%,2%)*All_Staff[[#This Row],[Salary]],0)</f>
        <v>2119</v>
      </c>
      <c r="K99" s="12">
        <f>VLOOKUP(G:G,Mapping!$B$4:$C$8,2,FALSE)</f>
        <v>3</v>
      </c>
    </row>
    <row r="100" spans="1:11" x14ac:dyDescent="0.25">
      <c r="A100" t="s">
        <v>198</v>
      </c>
      <c r="B100" t="s">
        <v>8</v>
      </c>
      <c r="C100" t="s">
        <v>12</v>
      </c>
      <c r="D100">
        <v>46</v>
      </c>
      <c r="E100" s="24">
        <v>44697</v>
      </c>
      <c r="F100" s="6">
        <v>70610</v>
      </c>
      <c r="G100" t="s">
        <v>13</v>
      </c>
      <c r="H100" s="12" t="s">
        <v>204</v>
      </c>
      <c r="I100" s="4">
        <f ca="1">(TODAY()-All_Staff[[#This Row],[Date Joined]])/365</f>
        <v>3.106849315068493</v>
      </c>
      <c r="J100" s="16">
        <f ca="1">ROUNDUP(IF(All_Staff[[#This Row],[Tenure]]&gt;2,3%,2%)*All_Staff[[#This Row],[Salary]],0)</f>
        <v>2119</v>
      </c>
      <c r="K100" s="12">
        <f>VLOOKUP(G:G,Mapping!$B$4:$C$8,2,FALSE)</f>
        <v>3</v>
      </c>
    </row>
    <row r="101" spans="1:11" x14ac:dyDescent="0.25">
      <c r="A101" t="s">
        <v>159</v>
      </c>
      <c r="B101" t="s">
        <v>8</v>
      </c>
      <c r="C101" t="s">
        <v>17</v>
      </c>
      <c r="D101">
        <v>42</v>
      </c>
      <c r="E101" s="24">
        <v>44670</v>
      </c>
      <c r="F101" s="6">
        <v>70270</v>
      </c>
      <c r="G101" t="s">
        <v>18</v>
      </c>
      <c r="H101" s="12" t="s">
        <v>204</v>
      </c>
      <c r="I101" s="4">
        <f ca="1">(TODAY()-All_Staff[[#This Row],[Date Joined]])/365</f>
        <v>3.1808219178082191</v>
      </c>
      <c r="J101" s="16">
        <f ca="1">ROUNDUP(IF(All_Staff[[#This Row],[Tenure]]&gt;2,3%,2%)*All_Staff[[#This Row],[Salary]],0)</f>
        <v>2109</v>
      </c>
      <c r="K101" s="12">
        <f>VLOOKUP(G:G,Mapping!$B$4:$C$8,2,FALSE)</f>
        <v>2</v>
      </c>
    </row>
    <row r="102" spans="1:11" x14ac:dyDescent="0.25">
      <c r="A102" t="s">
        <v>108</v>
      </c>
      <c r="B102" t="s">
        <v>8</v>
      </c>
      <c r="C102" t="s">
        <v>17</v>
      </c>
      <c r="D102">
        <v>42</v>
      </c>
      <c r="E102" s="24">
        <v>44731</v>
      </c>
      <c r="F102" s="6">
        <v>70270</v>
      </c>
      <c r="G102" t="s">
        <v>18</v>
      </c>
      <c r="H102" s="12" t="s">
        <v>205</v>
      </c>
      <c r="I102" s="4">
        <f ca="1">(TODAY()-All_Staff[[#This Row],[Date Joined]])/365</f>
        <v>3.0136986301369864</v>
      </c>
      <c r="J102" s="16">
        <f ca="1">ROUNDUP(IF(All_Staff[[#This Row],[Tenure]]&gt;2,3%,2%)*All_Staff[[#This Row],[Salary]],0)</f>
        <v>2109</v>
      </c>
      <c r="K102" s="12">
        <f>VLOOKUP(G:G,Mapping!$B$4:$C$8,2,FALSE)</f>
        <v>2</v>
      </c>
    </row>
    <row r="103" spans="1:11" x14ac:dyDescent="0.25">
      <c r="A103" t="s">
        <v>72</v>
      </c>
      <c r="B103" t="s">
        <v>8</v>
      </c>
      <c r="C103" t="s">
        <v>23</v>
      </c>
      <c r="D103">
        <v>30</v>
      </c>
      <c r="E103" s="24">
        <v>44850</v>
      </c>
      <c r="F103" s="6">
        <v>69710</v>
      </c>
      <c r="G103" t="s">
        <v>13</v>
      </c>
      <c r="H103" s="12" t="s">
        <v>205</v>
      </c>
      <c r="I103" s="4">
        <f ca="1">(TODAY()-All_Staff[[#This Row],[Date Joined]])/365</f>
        <v>2.6876712328767125</v>
      </c>
      <c r="J103" s="16">
        <f ca="1">ROUNDUP(IF(All_Staff[[#This Row],[Tenure]]&gt;2,3%,2%)*All_Staff[[#This Row],[Salary]],0)</f>
        <v>2092</v>
      </c>
      <c r="K103" s="12">
        <f>VLOOKUP(G:G,Mapping!$B$4:$C$8,2,FALSE)</f>
        <v>3</v>
      </c>
    </row>
    <row r="104" spans="1:11" x14ac:dyDescent="0.25">
      <c r="A104" t="s">
        <v>127</v>
      </c>
      <c r="B104" t="s">
        <v>8</v>
      </c>
      <c r="C104" t="s">
        <v>23</v>
      </c>
      <c r="D104">
        <v>30</v>
      </c>
      <c r="E104" s="24">
        <v>44789</v>
      </c>
      <c r="F104" s="6">
        <v>69710</v>
      </c>
      <c r="G104" t="s">
        <v>13</v>
      </c>
      <c r="H104" s="12" t="s">
        <v>204</v>
      </c>
      <c r="I104" s="4">
        <f ca="1">(TODAY()-All_Staff[[#This Row],[Date Joined]])/365</f>
        <v>2.8547945205479452</v>
      </c>
      <c r="J104" s="16">
        <f ca="1">ROUNDUP(IF(All_Staff[[#This Row],[Tenure]]&gt;2,3%,2%)*All_Staff[[#This Row],[Salary]],0)</f>
        <v>2092</v>
      </c>
      <c r="K104" s="12">
        <f>VLOOKUP(G:G,Mapping!$B$4:$C$8,2,FALSE)</f>
        <v>3</v>
      </c>
    </row>
    <row r="105" spans="1:11" x14ac:dyDescent="0.25">
      <c r="A105" t="s">
        <v>76</v>
      </c>
      <c r="B105" t="s">
        <v>8</v>
      </c>
      <c r="C105" t="s">
        <v>23</v>
      </c>
      <c r="D105">
        <v>30</v>
      </c>
      <c r="E105" s="24">
        <v>44273</v>
      </c>
      <c r="F105" s="6">
        <v>69120</v>
      </c>
      <c r="G105" t="s">
        <v>13</v>
      </c>
      <c r="H105" s="12" t="s">
        <v>205</v>
      </c>
      <c r="I105" s="4">
        <f ca="1">(TODAY()-All_Staff[[#This Row],[Date Joined]])/365</f>
        <v>4.2684931506849315</v>
      </c>
      <c r="J105" s="16">
        <f ca="1">ROUNDUP(IF(All_Staff[[#This Row],[Tenure]]&gt;2,3%,2%)*All_Staff[[#This Row],[Salary]],0)</f>
        <v>2074</v>
      </c>
      <c r="K105" s="12">
        <f>VLOOKUP(G:G,Mapping!$B$4:$C$8,2,FALSE)</f>
        <v>3</v>
      </c>
    </row>
    <row r="106" spans="1:11" x14ac:dyDescent="0.25">
      <c r="A106" t="s">
        <v>182</v>
      </c>
      <c r="B106" t="s">
        <v>8</v>
      </c>
      <c r="C106" t="s">
        <v>23</v>
      </c>
      <c r="D106">
        <v>30</v>
      </c>
      <c r="E106" s="24">
        <v>44214</v>
      </c>
      <c r="F106" s="6">
        <v>69120</v>
      </c>
      <c r="G106" t="s">
        <v>13</v>
      </c>
      <c r="H106" s="12" t="s">
        <v>204</v>
      </c>
      <c r="I106" s="4">
        <f ca="1">(TODAY()-All_Staff[[#This Row],[Date Joined]])/365</f>
        <v>4.4301369863013695</v>
      </c>
      <c r="J106" s="16">
        <f ca="1">ROUNDUP(IF(All_Staff[[#This Row],[Tenure]]&gt;2,3%,2%)*All_Staff[[#This Row],[Salary]],0)</f>
        <v>2074</v>
      </c>
      <c r="K106" s="12">
        <f>VLOOKUP(G:G,Mapping!$B$4:$C$8,2,FALSE)</f>
        <v>3</v>
      </c>
    </row>
    <row r="107" spans="1:11" x14ac:dyDescent="0.25">
      <c r="A107" t="s">
        <v>180</v>
      </c>
      <c r="B107" t="s">
        <v>8</v>
      </c>
      <c r="C107" t="s">
        <v>23</v>
      </c>
      <c r="D107">
        <v>37</v>
      </c>
      <c r="E107" s="24">
        <v>44640</v>
      </c>
      <c r="F107" s="6">
        <v>69070</v>
      </c>
      <c r="G107" t="s">
        <v>13</v>
      </c>
      <c r="H107" s="12" t="s">
        <v>204</v>
      </c>
      <c r="I107" s="4">
        <f ca="1">(TODAY()-All_Staff[[#This Row],[Date Joined]])/365</f>
        <v>3.2630136986301368</v>
      </c>
      <c r="J107" s="16">
        <f ca="1">ROUNDUP(IF(All_Staff[[#This Row],[Tenure]]&gt;2,3%,2%)*All_Staff[[#This Row],[Salary]],0)</f>
        <v>2073</v>
      </c>
      <c r="K107" s="12">
        <f>VLOOKUP(G:G,Mapping!$B$4:$C$8,2,FALSE)</f>
        <v>3</v>
      </c>
    </row>
    <row r="108" spans="1:11" x14ac:dyDescent="0.25">
      <c r="A108" t="s">
        <v>29</v>
      </c>
      <c r="B108" t="s">
        <v>8</v>
      </c>
      <c r="C108" t="s">
        <v>23</v>
      </c>
      <c r="D108">
        <v>37</v>
      </c>
      <c r="E108" s="24">
        <v>44701</v>
      </c>
      <c r="F108" s="6">
        <v>69070</v>
      </c>
      <c r="G108" t="s">
        <v>13</v>
      </c>
      <c r="H108" s="12" t="s">
        <v>205</v>
      </c>
      <c r="I108" s="4">
        <f ca="1">(TODAY()-All_Staff[[#This Row],[Date Joined]])/365</f>
        <v>3.095890410958904</v>
      </c>
      <c r="J108" s="16">
        <f ca="1">ROUNDUP(IF(All_Staff[[#This Row],[Tenure]]&gt;2,3%,2%)*All_Staff[[#This Row],[Salary]],0)</f>
        <v>2073</v>
      </c>
      <c r="K108" s="12">
        <f>VLOOKUP(G:G,Mapping!$B$4:$C$8,2,FALSE)</f>
        <v>3</v>
      </c>
    </row>
    <row r="109" spans="1:11" x14ac:dyDescent="0.25">
      <c r="A109" t="s">
        <v>170</v>
      </c>
      <c r="B109" t="s">
        <v>15</v>
      </c>
      <c r="C109" t="s">
        <v>9</v>
      </c>
      <c r="D109">
        <v>20</v>
      </c>
      <c r="E109" s="24">
        <v>44476</v>
      </c>
      <c r="F109" s="6">
        <v>68900</v>
      </c>
      <c r="G109" t="s">
        <v>18</v>
      </c>
      <c r="H109" s="12" t="s">
        <v>204</v>
      </c>
      <c r="I109" s="4">
        <f ca="1">(TODAY()-All_Staff[[#This Row],[Date Joined]])/365</f>
        <v>3.7123287671232879</v>
      </c>
      <c r="J109" s="16">
        <f ca="1">ROUNDUP(IF(All_Staff[[#This Row],[Tenure]]&gt;2,3%,2%)*All_Staff[[#This Row],[Salary]],0)</f>
        <v>2067</v>
      </c>
      <c r="K109" s="12">
        <f>VLOOKUP(G:G,Mapping!$B$4:$C$8,2,FALSE)</f>
        <v>2</v>
      </c>
    </row>
    <row r="110" spans="1:11" x14ac:dyDescent="0.25">
      <c r="A110" t="s">
        <v>65</v>
      </c>
      <c r="B110" t="s">
        <v>15</v>
      </c>
      <c r="C110" t="s">
        <v>9</v>
      </c>
      <c r="D110">
        <v>20</v>
      </c>
      <c r="E110" s="24">
        <v>44537</v>
      </c>
      <c r="F110" s="6">
        <v>68900</v>
      </c>
      <c r="G110" t="s">
        <v>18</v>
      </c>
      <c r="H110" s="12" t="s">
        <v>205</v>
      </c>
      <c r="I110" s="4">
        <f ca="1">(TODAY()-All_Staff[[#This Row],[Date Joined]])/365</f>
        <v>3.5452054794520547</v>
      </c>
      <c r="J110" s="16">
        <f ca="1">ROUNDUP(IF(All_Staff[[#This Row],[Tenure]]&gt;2,3%,2%)*All_Staff[[#This Row],[Salary]],0)</f>
        <v>2067</v>
      </c>
      <c r="K110" s="12">
        <f>VLOOKUP(G:G,Mapping!$B$4:$C$8,2,FALSE)</f>
        <v>2</v>
      </c>
    </row>
    <row r="111" spans="1:11" x14ac:dyDescent="0.25">
      <c r="A111" t="s">
        <v>107</v>
      </c>
      <c r="B111" t="s">
        <v>8</v>
      </c>
      <c r="C111" t="s">
        <v>12</v>
      </c>
      <c r="D111">
        <v>30</v>
      </c>
      <c r="E111" s="24">
        <v>44701</v>
      </c>
      <c r="F111" s="6">
        <v>67950</v>
      </c>
      <c r="G111" t="s">
        <v>13</v>
      </c>
      <c r="H111" s="12" t="s">
        <v>205</v>
      </c>
      <c r="I111" s="4">
        <f ca="1">(TODAY()-All_Staff[[#This Row],[Date Joined]])/365</f>
        <v>3.095890410958904</v>
      </c>
      <c r="J111" s="16">
        <f ca="1">ROUNDUP(IF(All_Staff[[#This Row],[Tenure]]&gt;2,3%,2%)*All_Staff[[#This Row],[Salary]],0)</f>
        <v>2039</v>
      </c>
      <c r="K111" s="12">
        <f>VLOOKUP(G:G,Mapping!$B$4:$C$8,2,FALSE)</f>
        <v>3</v>
      </c>
    </row>
    <row r="112" spans="1:11" x14ac:dyDescent="0.25">
      <c r="A112" t="s">
        <v>189</v>
      </c>
      <c r="B112" t="s">
        <v>8</v>
      </c>
      <c r="C112" t="s">
        <v>12</v>
      </c>
      <c r="D112">
        <v>30</v>
      </c>
      <c r="E112" s="24">
        <v>44640</v>
      </c>
      <c r="F112" s="6">
        <v>67950</v>
      </c>
      <c r="G112" t="s">
        <v>13</v>
      </c>
      <c r="H112" s="12" t="s">
        <v>204</v>
      </c>
      <c r="I112" s="4">
        <f ca="1">(TODAY()-All_Staff[[#This Row],[Date Joined]])/365</f>
        <v>3.2630136986301368</v>
      </c>
      <c r="J112" s="16">
        <f ca="1">ROUNDUP(IF(All_Staff[[#This Row],[Tenure]]&gt;2,3%,2%)*All_Staff[[#This Row],[Salary]],0)</f>
        <v>2039</v>
      </c>
      <c r="K112" s="12">
        <f>VLOOKUP(G:G,Mapping!$B$4:$C$8,2,FALSE)</f>
        <v>3</v>
      </c>
    </row>
    <row r="113" spans="1:11" x14ac:dyDescent="0.25">
      <c r="A113" t="s">
        <v>38</v>
      </c>
      <c r="B113" t="s">
        <v>15</v>
      </c>
      <c r="C113" t="s">
        <v>17</v>
      </c>
      <c r="D113">
        <v>30</v>
      </c>
      <c r="E113" s="24">
        <v>44389</v>
      </c>
      <c r="F113" s="6">
        <v>67910</v>
      </c>
      <c r="G113" t="s">
        <v>18</v>
      </c>
      <c r="H113" s="12" t="s">
        <v>205</v>
      </c>
      <c r="I113" s="4">
        <f ca="1">(TODAY()-All_Staff[[#This Row],[Date Joined]])/365</f>
        <v>3.9506849315068493</v>
      </c>
      <c r="J113" s="16">
        <f ca="1">ROUNDUP(IF(All_Staff[[#This Row],[Tenure]]&gt;2,3%,2%)*All_Staff[[#This Row],[Salary]],0)</f>
        <v>2038</v>
      </c>
      <c r="K113" s="12">
        <f>VLOOKUP(G:G,Mapping!$B$4:$C$8,2,FALSE)</f>
        <v>2</v>
      </c>
    </row>
    <row r="114" spans="1:11" x14ac:dyDescent="0.25">
      <c r="A114" t="s">
        <v>181</v>
      </c>
      <c r="B114" t="s">
        <v>15</v>
      </c>
      <c r="C114" t="s">
        <v>17</v>
      </c>
      <c r="D114">
        <v>30</v>
      </c>
      <c r="E114" s="24">
        <v>44328</v>
      </c>
      <c r="F114" s="6">
        <v>67910</v>
      </c>
      <c r="G114" t="s">
        <v>18</v>
      </c>
      <c r="H114" s="12" t="s">
        <v>204</v>
      </c>
      <c r="I114" s="4">
        <f ca="1">(TODAY()-All_Staff[[#This Row],[Date Joined]])/365</f>
        <v>4.117808219178082</v>
      </c>
      <c r="J114" s="16">
        <f ca="1">ROUNDUP(IF(All_Staff[[#This Row],[Tenure]]&gt;2,3%,2%)*All_Staff[[#This Row],[Salary]],0)</f>
        <v>2038</v>
      </c>
      <c r="K114" s="12">
        <f>VLOOKUP(G:G,Mapping!$B$4:$C$8,2,FALSE)</f>
        <v>2</v>
      </c>
    </row>
    <row r="115" spans="1:11" x14ac:dyDescent="0.25">
      <c r="A115" t="s">
        <v>141</v>
      </c>
      <c r="B115" t="s">
        <v>15</v>
      </c>
      <c r="C115" t="s">
        <v>17</v>
      </c>
      <c r="D115">
        <v>21</v>
      </c>
      <c r="E115" s="24">
        <v>44256</v>
      </c>
      <c r="F115" s="6">
        <v>65920</v>
      </c>
      <c r="G115" t="s">
        <v>13</v>
      </c>
      <c r="H115" s="12" t="s">
        <v>204</v>
      </c>
      <c r="I115" s="4">
        <f ca="1">(TODAY()-All_Staff[[#This Row],[Date Joined]])/365</f>
        <v>4.3150684931506849</v>
      </c>
      <c r="J115" s="16">
        <f ca="1">ROUNDUP(IF(All_Staff[[#This Row],[Tenure]]&gt;2,3%,2%)*All_Staff[[#This Row],[Salary]],0)</f>
        <v>1978</v>
      </c>
      <c r="K115" s="12">
        <f>VLOOKUP(G:G,Mapping!$B$4:$C$8,2,FALSE)</f>
        <v>3</v>
      </c>
    </row>
    <row r="116" spans="1:11" x14ac:dyDescent="0.25">
      <c r="A116" t="s">
        <v>86</v>
      </c>
      <c r="B116" t="s">
        <v>15</v>
      </c>
      <c r="C116" t="s">
        <v>17</v>
      </c>
      <c r="D116">
        <v>21</v>
      </c>
      <c r="E116" s="24">
        <v>44317</v>
      </c>
      <c r="F116" s="6">
        <v>65920</v>
      </c>
      <c r="G116" t="s">
        <v>13</v>
      </c>
      <c r="H116" s="12" t="s">
        <v>205</v>
      </c>
      <c r="I116" s="4">
        <f ca="1">(TODAY()-All_Staff[[#This Row],[Date Joined]])/365</f>
        <v>4.1479452054794521</v>
      </c>
      <c r="J116" s="16">
        <f ca="1">ROUNDUP(IF(All_Staff[[#This Row],[Tenure]]&gt;2,3%,2%)*All_Staff[[#This Row],[Salary]],0)</f>
        <v>1978</v>
      </c>
      <c r="K116" s="12">
        <f>VLOOKUP(G:G,Mapping!$B$4:$C$8,2,FALSE)</f>
        <v>3</v>
      </c>
    </row>
    <row r="117" spans="1:11" x14ac:dyDescent="0.25">
      <c r="A117" t="s">
        <v>193</v>
      </c>
      <c r="B117" t="s">
        <v>8</v>
      </c>
      <c r="C117" t="s">
        <v>9</v>
      </c>
      <c r="D117">
        <v>25</v>
      </c>
      <c r="E117" s="24">
        <v>44322</v>
      </c>
      <c r="F117" s="6">
        <v>65700</v>
      </c>
      <c r="G117" t="s">
        <v>13</v>
      </c>
      <c r="H117" s="12" t="s">
        <v>204</v>
      </c>
      <c r="I117" s="4">
        <f ca="1">(TODAY()-All_Staff[[#This Row],[Date Joined]])/365</f>
        <v>4.1342465753424653</v>
      </c>
      <c r="J117" s="16">
        <f ca="1">ROUNDUP(IF(All_Staff[[#This Row],[Tenure]]&gt;2,3%,2%)*All_Staff[[#This Row],[Salary]],0)</f>
        <v>1971</v>
      </c>
      <c r="K117" s="12">
        <f>VLOOKUP(G:G,Mapping!$B$4:$C$8,2,FALSE)</f>
        <v>3</v>
      </c>
    </row>
    <row r="118" spans="1:11" x14ac:dyDescent="0.25">
      <c r="A118" t="s">
        <v>28</v>
      </c>
      <c r="B118" t="s">
        <v>8</v>
      </c>
      <c r="C118" t="s">
        <v>9</v>
      </c>
      <c r="D118">
        <v>25</v>
      </c>
      <c r="E118" s="24">
        <v>44383</v>
      </c>
      <c r="F118" s="6">
        <v>65700</v>
      </c>
      <c r="G118" t="s">
        <v>13</v>
      </c>
      <c r="H118" s="12" t="s">
        <v>205</v>
      </c>
      <c r="I118" s="4">
        <f ca="1">(TODAY()-All_Staff[[#This Row],[Date Joined]])/365</f>
        <v>3.967123287671233</v>
      </c>
      <c r="J118" s="16">
        <f ca="1">ROUNDUP(IF(All_Staff[[#This Row],[Tenure]]&gt;2,3%,2%)*All_Staff[[#This Row],[Salary]],0)</f>
        <v>1971</v>
      </c>
      <c r="K118" s="12">
        <f>VLOOKUP(G:G,Mapping!$B$4:$C$8,2,FALSE)</f>
        <v>3</v>
      </c>
    </row>
    <row r="119" spans="1:11" x14ac:dyDescent="0.25">
      <c r="A119" t="s">
        <v>164</v>
      </c>
      <c r="B119" t="s">
        <v>15</v>
      </c>
      <c r="C119" t="s">
        <v>17</v>
      </c>
      <c r="D119">
        <v>33</v>
      </c>
      <c r="E119" s="24">
        <v>44006</v>
      </c>
      <c r="F119" s="6">
        <v>65360</v>
      </c>
      <c r="G119" t="s">
        <v>13</v>
      </c>
      <c r="H119" s="12" t="s">
        <v>204</v>
      </c>
      <c r="I119" s="4">
        <f ca="1">(TODAY()-All_Staff[[#This Row],[Date Joined]])/365</f>
        <v>5</v>
      </c>
      <c r="J119" s="16">
        <f ca="1">ROUNDUP(IF(All_Staff[[#This Row],[Tenure]]&gt;2,3%,2%)*All_Staff[[#This Row],[Salary]],0)</f>
        <v>1961</v>
      </c>
      <c r="K119" s="12">
        <f>VLOOKUP(G:G,Mapping!$B$4:$C$8,2,FALSE)</f>
        <v>3</v>
      </c>
    </row>
    <row r="120" spans="1:11" x14ac:dyDescent="0.25">
      <c r="A120" t="s">
        <v>103</v>
      </c>
      <c r="B120" t="s">
        <v>15</v>
      </c>
      <c r="C120" t="s">
        <v>17</v>
      </c>
      <c r="D120">
        <v>33</v>
      </c>
      <c r="E120" s="24">
        <v>44067</v>
      </c>
      <c r="F120" s="6">
        <v>65360</v>
      </c>
      <c r="G120" t="s">
        <v>13</v>
      </c>
      <c r="H120" s="12" t="s">
        <v>205</v>
      </c>
      <c r="I120" s="4">
        <f ca="1">(TODAY()-All_Staff[[#This Row],[Date Joined]])/365</f>
        <v>4.8328767123287673</v>
      </c>
      <c r="J120" s="16">
        <f ca="1">ROUNDUP(IF(All_Staff[[#This Row],[Tenure]]&gt;2,3%,2%)*All_Staff[[#This Row],[Salary]],0)</f>
        <v>1961</v>
      </c>
      <c r="K120" s="12">
        <f>VLOOKUP(G:G,Mapping!$B$4:$C$8,2,FALSE)</f>
        <v>3</v>
      </c>
    </row>
    <row r="121" spans="1:11" x14ac:dyDescent="0.25">
      <c r="A121" t="s">
        <v>41</v>
      </c>
      <c r="B121" t="s">
        <v>206</v>
      </c>
      <c r="C121" t="s">
        <v>17</v>
      </c>
      <c r="D121">
        <v>30</v>
      </c>
      <c r="E121" s="24">
        <v>44597</v>
      </c>
      <c r="F121" s="6">
        <v>64000</v>
      </c>
      <c r="G121" t="s">
        <v>13</v>
      </c>
      <c r="H121" s="12" t="s">
        <v>205</v>
      </c>
      <c r="I121" s="4">
        <f ca="1">(TODAY()-All_Staff[[#This Row],[Date Joined]])/365</f>
        <v>3.3808219178082193</v>
      </c>
      <c r="J121" s="16">
        <f ca="1">ROUNDUP(IF(All_Staff[[#This Row],[Tenure]]&gt;2,3%,2%)*All_Staff[[#This Row],[Salary]],0)</f>
        <v>1920</v>
      </c>
      <c r="K121" s="12">
        <f>VLOOKUP(G:G,Mapping!$B$4:$C$8,2,FALSE)</f>
        <v>3</v>
      </c>
    </row>
    <row r="122" spans="1:11" x14ac:dyDescent="0.25">
      <c r="A122" t="s">
        <v>165</v>
      </c>
      <c r="B122" t="s">
        <v>206</v>
      </c>
      <c r="C122" t="s">
        <v>17</v>
      </c>
      <c r="D122">
        <v>30</v>
      </c>
      <c r="E122" s="24">
        <v>44535</v>
      </c>
      <c r="F122" s="6">
        <v>64000</v>
      </c>
      <c r="G122" t="s">
        <v>13</v>
      </c>
      <c r="H122" s="12" t="s">
        <v>204</v>
      </c>
      <c r="I122" s="4">
        <f ca="1">(TODAY()-All_Staff[[#This Row],[Date Joined]])/365</f>
        <v>3.5506849315068494</v>
      </c>
      <c r="J122" s="16">
        <f ca="1">ROUNDUP(IF(All_Staff[[#This Row],[Tenure]]&gt;2,3%,2%)*All_Staff[[#This Row],[Salary]],0)</f>
        <v>1920</v>
      </c>
      <c r="K122" s="12">
        <f>VLOOKUP(G:G,Mapping!$B$4:$C$8,2,FALSE)</f>
        <v>3</v>
      </c>
    </row>
    <row r="123" spans="1:11" x14ac:dyDescent="0.25">
      <c r="A123" t="s">
        <v>191</v>
      </c>
      <c r="B123" t="s">
        <v>15</v>
      </c>
      <c r="C123" t="s">
        <v>23</v>
      </c>
      <c r="D123">
        <v>24</v>
      </c>
      <c r="E123" s="24">
        <v>44087</v>
      </c>
      <c r="F123" s="6">
        <v>62780</v>
      </c>
      <c r="G123" t="s">
        <v>13</v>
      </c>
      <c r="H123" s="12" t="s">
        <v>204</v>
      </c>
      <c r="I123" s="4">
        <f ca="1">(TODAY()-All_Staff[[#This Row],[Date Joined]])/365</f>
        <v>4.7780821917808218</v>
      </c>
      <c r="J123" s="16">
        <f ca="1">ROUNDUP(IF(All_Staff[[#This Row],[Tenure]]&gt;2,3%,2%)*All_Staff[[#This Row],[Salary]],0)</f>
        <v>1884</v>
      </c>
      <c r="K123" s="12">
        <f>VLOOKUP(G:G,Mapping!$B$4:$C$8,2,FALSE)</f>
        <v>3</v>
      </c>
    </row>
    <row r="124" spans="1:11" x14ac:dyDescent="0.25">
      <c r="A124" t="s">
        <v>22</v>
      </c>
      <c r="B124" t="s">
        <v>15</v>
      </c>
      <c r="C124" t="s">
        <v>23</v>
      </c>
      <c r="D124">
        <v>24</v>
      </c>
      <c r="E124" s="24">
        <v>44148</v>
      </c>
      <c r="F124" s="6">
        <v>62780</v>
      </c>
      <c r="G124" t="s">
        <v>13</v>
      </c>
      <c r="H124" s="12" t="s">
        <v>205</v>
      </c>
      <c r="I124" s="4">
        <f ca="1">(TODAY()-All_Staff[[#This Row],[Date Joined]])/365</f>
        <v>4.6109589041095891</v>
      </c>
      <c r="J124" s="16">
        <f ca="1">ROUNDUP(IF(All_Staff[[#This Row],[Tenure]]&gt;2,3%,2%)*All_Staff[[#This Row],[Salary]],0)</f>
        <v>1884</v>
      </c>
      <c r="K124" s="12">
        <f>VLOOKUP(G:G,Mapping!$B$4:$C$8,2,FALSE)</f>
        <v>3</v>
      </c>
    </row>
    <row r="125" spans="1:11" x14ac:dyDescent="0.25">
      <c r="A125" t="s">
        <v>88</v>
      </c>
      <c r="B125" t="s">
        <v>8</v>
      </c>
      <c r="C125" t="s">
        <v>12</v>
      </c>
      <c r="D125">
        <v>30</v>
      </c>
      <c r="E125" s="24">
        <v>44666</v>
      </c>
      <c r="F125" s="6">
        <v>60570</v>
      </c>
      <c r="G125" t="s">
        <v>13</v>
      </c>
      <c r="H125" s="12" t="s">
        <v>205</v>
      </c>
      <c r="I125" s="4">
        <f ca="1">(TODAY()-All_Staff[[#This Row],[Date Joined]])/365</f>
        <v>3.1917808219178081</v>
      </c>
      <c r="J125" s="16">
        <f ca="1">ROUNDUP(IF(All_Staff[[#This Row],[Tenure]]&gt;2,3%,2%)*All_Staff[[#This Row],[Salary]],0)</f>
        <v>1818</v>
      </c>
      <c r="K125" s="12">
        <f>VLOOKUP(G:G,Mapping!$B$4:$C$8,2,FALSE)</f>
        <v>3</v>
      </c>
    </row>
    <row r="126" spans="1:11" x14ac:dyDescent="0.25">
      <c r="A126" t="s">
        <v>162</v>
      </c>
      <c r="B126" t="s">
        <v>8</v>
      </c>
      <c r="C126" t="s">
        <v>12</v>
      </c>
      <c r="D126">
        <v>30</v>
      </c>
      <c r="E126" s="24">
        <v>44607</v>
      </c>
      <c r="F126" s="6">
        <v>60570</v>
      </c>
      <c r="G126" t="s">
        <v>13</v>
      </c>
      <c r="H126" s="12" t="s">
        <v>204</v>
      </c>
      <c r="I126" s="4">
        <f ca="1">(TODAY()-All_Staff[[#This Row],[Date Joined]])/365</f>
        <v>3.3534246575342466</v>
      </c>
      <c r="J126" s="16">
        <f ca="1">ROUNDUP(IF(All_Staff[[#This Row],[Tenure]]&gt;2,3%,2%)*All_Staff[[#This Row],[Salary]],0)</f>
        <v>1818</v>
      </c>
      <c r="K126" s="12">
        <f>VLOOKUP(G:G,Mapping!$B$4:$C$8,2,FALSE)</f>
        <v>3</v>
      </c>
    </row>
    <row r="127" spans="1:11" x14ac:dyDescent="0.25">
      <c r="A127" t="s">
        <v>47</v>
      </c>
      <c r="B127" t="s">
        <v>15</v>
      </c>
      <c r="C127" t="s">
        <v>17</v>
      </c>
      <c r="D127">
        <v>34</v>
      </c>
      <c r="E127" s="24">
        <v>44612</v>
      </c>
      <c r="F127" s="6">
        <v>60130</v>
      </c>
      <c r="G127" t="s">
        <v>13</v>
      </c>
      <c r="H127" s="12" t="s">
        <v>205</v>
      </c>
      <c r="I127" s="4">
        <f ca="1">(TODAY()-All_Staff[[#This Row],[Date Joined]])/365</f>
        <v>3.3397260273972602</v>
      </c>
      <c r="J127" s="16">
        <f ca="1">ROUNDUP(IF(All_Staff[[#This Row],[Tenure]]&gt;2,3%,2%)*All_Staff[[#This Row],[Salary]],0)</f>
        <v>1804</v>
      </c>
      <c r="K127" s="12">
        <f>VLOOKUP(G:G,Mapping!$B$4:$C$8,2,FALSE)</f>
        <v>3</v>
      </c>
    </row>
    <row r="128" spans="1:11" x14ac:dyDescent="0.25">
      <c r="A128" t="s">
        <v>183</v>
      </c>
      <c r="B128" t="s">
        <v>15</v>
      </c>
      <c r="C128" t="s">
        <v>17</v>
      </c>
      <c r="D128">
        <v>34</v>
      </c>
      <c r="E128" s="24">
        <v>44550</v>
      </c>
      <c r="F128" s="6">
        <v>60130</v>
      </c>
      <c r="G128" t="s">
        <v>13</v>
      </c>
      <c r="H128" s="12" t="s">
        <v>204</v>
      </c>
      <c r="I128" s="4">
        <f ca="1">(TODAY()-All_Staff[[#This Row],[Date Joined]])/365</f>
        <v>3.5095890410958903</v>
      </c>
      <c r="J128" s="16">
        <f ca="1">ROUNDUP(IF(All_Staff[[#This Row],[Tenure]]&gt;2,3%,2%)*All_Staff[[#This Row],[Salary]],0)</f>
        <v>1804</v>
      </c>
      <c r="K128" s="12">
        <f>VLOOKUP(G:G,Mapping!$B$4:$C$8,2,FALSE)</f>
        <v>3</v>
      </c>
    </row>
    <row r="129" spans="1:11" x14ac:dyDescent="0.25">
      <c r="A129" t="s">
        <v>199</v>
      </c>
      <c r="B129" t="s">
        <v>8</v>
      </c>
      <c r="C129" t="s">
        <v>17</v>
      </c>
      <c r="D129">
        <v>33</v>
      </c>
      <c r="E129" s="24">
        <v>44181</v>
      </c>
      <c r="F129" s="6">
        <v>59430</v>
      </c>
      <c r="G129" t="s">
        <v>13</v>
      </c>
      <c r="H129" s="12" t="s">
        <v>204</v>
      </c>
      <c r="I129" s="4">
        <f ca="1">(TODAY()-All_Staff[[#This Row],[Date Joined]])/365</f>
        <v>4.5205479452054798</v>
      </c>
      <c r="J129" s="16">
        <f ca="1">ROUNDUP(IF(All_Staff[[#This Row],[Tenure]]&gt;2,3%,2%)*All_Staff[[#This Row],[Salary]],0)</f>
        <v>1783</v>
      </c>
      <c r="K129" s="12">
        <f>VLOOKUP(G:G,Mapping!$B$4:$C$8,2,FALSE)</f>
        <v>3</v>
      </c>
    </row>
    <row r="130" spans="1:11" x14ac:dyDescent="0.25">
      <c r="A130" t="s">
        <v>102</v>
      </c>
      <c r="B130" t="s">
        <v>8</v>
      </c>
      <c r="C130" t="s">
        <v>17</v>
      </c>
      <c r="D130">
        <v>33</v>
      </c>
      <c r="E130" s="24">
        <v>44243</v>
      </c>
      <c r="F130" s="6">
        <v>59430</v>
      </c>
      <c r="G130" t="s">
        <v>13</v>
      </c>
      <c r="H130" s="12" t="s">
        <v>205</v>
      </c>
      <c r="I130" s="4">
        <f ca="1">(TODAY()-All_Staff[[#This Row],[Date Joined]])/365</f>
        <v>4.3506849315068497</v>
      </c>
      <c r="J130" s="16">
        <f ca="1">ROUNDUP(IF(All_Staff[[#This Row],[Tenure]]&gt;2,3%,2%)*All_Staff[[#This Row],[Salary]],0)</f>
        <v>1783</v>
      </c>
      <c r="K130" s="12">
        <f>VLOOKUP(G:G,Mapping!$B$4:$C$8,2,FALSE)</f>
        <v>3</v>
      </c>
    </row>
    <row r="131" spans="1:11" x14ac:dyDescent="0.25">
      <c r="A131" t="s">
        <v>67</v>
      </c>
      <c r="B131" t="s">
        <v>8</v>
      </c>
      <c r="C131" t="s">
        <v>12</v>
      </c>
      <c r="D131">
        <v>19</v>
      </c>
      <c r="E131" s="24">
        <v>44277</v>
      </c>
      <c r="F131" s="6">
        <v>58960</v>
      </c>
      <c r="G131" t="s">
        <v>13</v>
      </c>
      <c r="H131" s="12" t="s">
        <v>205</v>
      </c>
      <c r="I131" s="4">
        <f ca="1">(TODAY()-All_Staff[[#This Row],[Date Joined]])/365</f>
        <v>4.2575342465753421</v>
      </c>
      <c r="J131" s="16">
        <f ca="1">ROUNDUP(IF(All_Staff[[#This Row],[Tenure]]&gt;2,3%,2%)*All_Staff[[#This Row],[Salary]],0)</f>
        <v>1769</v>
      </c>
      <c r="K131" s="12">
        <f>VLOOKUP(G:G,Mapping!$B$4:$C$8,2,FALSE)</f>
        <v>3</v>
      </c>
    </row>
    <row r="132" spans="1:11" x14ac:dyDescent="0.25">
      <c r="A132" t="s">
        <v>197</v>
      </c>
      <c r="B132" t="s">
        <v>8</v>
      </c>
      <c r="C132" t="s">
        <v>12</v>
      </c>
      <c r="D132">
        <v>19</v>
      </c>
      <c r="E132" s="24">
        <v>44218</v>
      </c>
      <c r="F132" s="6">
        <v>58960</v>
      </c>
      <c r="G132" t="s">
        <v>13</v>
      </c>
      <c r="H132" s="12" t="s">
        <v>204</v>
      </c>
      <c r="I132" s="4">
        <f ca="1">(TODAY()-All_Staff[[#This Row],[Date Joined]])/365</f>
        <v>4.419178082191781</v>
      </c>
      <c r="J132" s="16">
        <f ca="1">ROUNDUP(IF(All_Staff[[#This Row],[Tenure]]&gt;2,3%,2%)*All_Staff[[#This Row],[Salary]],0)</f>
        <v>1769</v>
      </c>
      <c r="K132" s="12">
        <f>VLOOKUP(G:G,Mapping!$B$4:$C$8,2,FALSE)</f>
        <v>3</v>
      </c>
    </row>
    <row r="133" spans="1:11" x14ac:dyDescent="0.25">
      <c r="A133" t="s">
        <v>155</v>
      </c>
      <c r="B133" t="s">
        <v>15</v>
      </c>
      <c r="C133" t="s">
        <v>17</v>
      </c>
      <c r="D133">
        <v>34</v>
      </c>
      <c r="E133" s="24">
        <v>44594</v>
      </c>
      <c r="F133" s="6">
        <v>58940</v>
      </c>
      <c r="G133" t="s">
        <v>13</v>
      </c>
      <c r="H133" s="12" t="s">
        <v>204</v>
      </c>
      <c r="I133" s="4">
        <f ca="1">(TODAY()-All_Staff[[#This Row],[Date Joined]])/365</f>
        <v>3.3890410958904109</v>
      </c>
      <c r="J133" s="16">
        <f ca="1">ROUNDUP(IF(All_Staff[[#This Row],[Tenure]]&gt;2,3%,2%)*All_Staff[[#This Row],[Salary]],0)</f>
        <v>1769</v>
      </c>
      <c r="K133" s="12">
        <f>VLOOKUP(G:G,Mapping!$B$4:$C$8,2,FALSE)</f>
        <v>3</v>
      </c>
    </row>
    <row r="134" spans="1:11" x14ac:dyDescent="0.25">
      <c r="A134" t="s">
        <v>37</v>
      </c>
      <c r="B134" t="s">
        <v>15</v>
      </c>
      <c r="C134" t="s">
        <v>17</v>
      </c>
      <c r="D134">
        <v>34</v>
      </c>
      <c r="E134" s="24">
        <v>44653</v>
      </c>
      <c r="F134" s="6">
        <v>58940</v>
      </c>
      <c r="G134" t="s">
        <v>13</v>
      </c>
      <c r="H134" s="12" t="s">
        <v>205</v>
      </c>
      <c r="I134" s="4">
        <f ca="1">(TODAY()-All_Staff[[#This Row],[Date Joined]])/365</f>
        <v>3.2273972602739724</v>
      </c>
      <c r="J134" s="16">
        <f ca="1">ROUNDUP(IF(All_Staff[[#This Row],[Tenure]]&gt;2,3%,2%)*All_Staff[[#This Row],[Salary]],0)</f>
        <v>1769</v>
      </c>
      <c r="K134" s="12">
        <f>VLOOKUP(G:G,Mapping!$B$4:$C$8,2,FALSE)</f>
        <v>3</v>
      </c>
    </row>
    <row r="135" spans="1:11" x14ac:dyDescent="0.25">
      <c r="A135" t="s">
        <v>39</v>
      </c>
      <c r="B135" t="s">
        <v>15</v>
      </c>
      <c r="C135" t="s">
        <v>23</v>
      </c>
      <c r="D135">
        <v>31</v>
      </c>
      <c r="E135" s="24">
        <v>44663</v>
      </c>
      <c r="F135" s="6">
        <v>58100</v>
      </c>
      <c r="G135" t="s">
        <v>13</v>
      </c>
      <c r="H135" s="12" t="s">
        <v>205</v>
      </c>
      <c r="I135" s="4">
        <f ca="1">(TODAY()-All_Staff[[#This Row],[Date Joined]])/365</f>
        <v>3.2</v>
      </c>
      <c r="J135" s="16">
        <f ca="1">ROUNDUP(IF(All_Staff[[#This Row],[Tenure]]&gt;2,3%,2%)*All_Staff[[#This Row],[Salary]],0)</f>
        <v>1743</v>
      </c>
      <c r="K135" s="12">
        <f>VLOOKUP(G:G,Mapping!$B$4:$C$8,2,FALSE)</f>
        <v>3</v>
      </c>
    </row>
    <row r="136" spans="1:11" x14ac:dyDescent="0.25">
      <c r="A136" t="s">
        <v>136</v>
      </c>
      <c r="B136" t="s">
        <v>15</v>
      </c>
      <c r="C136" t="s">
        <v>23</v>
      </c>
      <c r="D136">
        <v>31</v>
      </c>
      <c r="E136" s="24">
        <v>44604</v>
      </c>
      <c r="F136" s="6">
        <v>58100</v>
      </c>
      <c r="G136" t="s">
        <v>13</v>
      </c>
      <c r="H136" s="12" t="s">
        <v>204</v>
      </c>
      <c r="I136" s="4">
        <f ca="1">(TODAY()-All_Staff[[#This Row],[Date Joined]])/365</f>
        <v>3.3616438356164382</v>
      </c>
      <c r="J136" s="16">
        <f ca="1">ROUNDUP(IF(All_Staff[[#This Row],[Tenure]]&gt;2,3%,2%)*All_Staff[[#This Row],[Salary]],0)</f>
        <v>1743</v>
      </c>
      <c r="K136" s="12">
        <f>VLOOKUP(G:G,Mapping!$B$4:$C$8,2,FALSE)</f>
        <v>3</v>
      </c>
    </row>
    <row r="137" spans="1:11" x14ac:dyDescent="0.25">
      <c r="A137" t="s">
        <v>34</v>
      </c>
      <c r="B137" t="s">
        <v>8</v>
      </c>
      <c r="C137" t="s">
        <v>12</v>
      </c>
      <c r="D137">
        <v>21</v>
      </c>
      <c r="E137" s="24">
        <v>44762</v>
      </c>
      <c r="F137" s="6">
        <v>57090</v>
      </c>
      <c r="G137" t="s">
        <v>13</v>
      </c>
      <c r="H137" s="12" t="s">
        <v>205</v>
      </c>
      <c r="I137" s="4">
        <f ca="1">(TODAY()-All_Staff[[#This Row],[Date Joined]])/365</f>
        <v>2.9287671232876713</v>
      </c>
      <c r="J137" s="16">
        <f ca="1">ROUNDUP(IF(All_Staff[[#This Row],[Tenure]]&gt;2,3%,2%)*All_Staff[[#This Row],[Salary]],0)</f>
        <v>1713</v>
      </c>
      <c r="K137" s="12">
        <f>VLOOKUP(G:G,Mapping!$B$4:$C$8,2,FALSE)</f>
        <v>3</v>
      </c>
    </row>
    <row r="138" spans="1:11" x14ac:dyDescent="0.25">
      <c r="A138" t="s">
        <v>157</v>
      </c>
      <c r="B138" t="s">
        <v>8</v>
      </c>
      <c r="C138" t="s">
        <v>12</v>
      </c>
      <c r="D138">
        <v>21</v>
      </c>
      <c r="E138" s="24">
        <v>44701</v>
      </c>
      <c r="F138" s="6">
        <v>57090</v>
      </c>
      <c r="G138" t="s">
        <v>13</v>
      </c>
      <c r="H138" s="12" t="s">
        <v>204</v>
      </c>
      <c r="I138" s="4">
        <f ca="1">(TODAY()-All_Staff[[#This Row],[Date Joined]])/365</f>
        <v>3.095890410958904</v>
      </c>
      <c r="J138" s="16">
        <f ca="1">ROUNDUP(IF(All_Staff[[#This Row],[Tenure]]&gt;2,3%,2%)*All_Staff[[#This Row],[Salary]],0)</f>
        <v>1713</v>
      </c>
      <c r="K138" s="12">
        <f>VLOOKUP(G:G,Mapping!$B$4:$C$8,2,FALSE)</f>
        <v>3</v>
      </c>
    </row>
    <row r="139" spans="1:11" x14ac:dyDescent="0.25">
      <c r="A139" t="s">
        <v>115</v>
      </c>
      <c r="B139" t="s">
        <v>15</v>
      </c>
      <c r="C139" t="s">
        <v>9</v>
      </c>
      <c r="D139">
        <v>38</v>
      </c>
      <c r="E139" s="24">
        <v>44268</v>
      </c>
      <c r="F139" s="6">
        <v>56870</v>
      </c>
      <c r="G139" t="s">
        <v>10</v>
      </c>
      <c r="H139" s="12" t="s">
        <v>204</v>
      </c>
      <c r="I139" s="4">
        <f ca="1">(TODAY()-All_Staff[[#This Row],[Date Joined]])/365</f>
        <v>4.2821917808219174</v>
      </c>
      <c r="J139" s="16">
        <f ca="1">ROUNDUP(IF(All_Staff[[#This Row],[Tenure]]&gt;2,3%,2%)*All_Staff[[#This Row],[Salary]],0)</f>
        <v>1707</v>
      </c>
      <c r="K139" s="12">
        <f>VLOOKUP(G:G,Mapping!$B$4:$C$8,2,FALSE)</f>
        <v>4</v>
      </c>
    </row>
    <row r="140" spans="1:11" x14ac:dyDescent="0.25">
      <c r="A140" t="s">
        <v>84</v>
      </c>
      <c r="B140" t="s">
        <v>15</v>
      </c>
      <c r="C140" t="s">
        <v>9</v>
      </c>
      <c r="D140">
        <v>38</v>
      </c>
      <c r="E140" s="24">
        <v>44329</v>
      </c>
      <c r="F140" s="6">
        <v>56870</v>
      </c>
      <c r="G140" t="s">
        <v>10</v>
      </c>
      <c r="H140" s="12" t="s">
        <v>205</v>
      </c>
      <c r="I140" s="4">
        <f ca="1">(TODAY()-All_Staff[[#This Row],[Date Joined]])/365</f>
        <v>4.1150684931506847</v>
      </c>
      <c r="J140" s="16">
        <f ca="1">ROUNDUP(IF(All_Staff[[#This Row],[Tenure]]&gt;2,3%,2%)*All_Staff[[#This Row],[Salary]],0)</f>
        <v>1707</v>
      </c>
      <c r="K140" s="12">
        <f>VLOOKUP(G:G,Mapping!$B$4:$C$8,2,FALSE)</f>
        <v>4</v>
      </c>
    </row>
    <row r="141" spans="1:11" x14ac:dyDescent="0.25">
      <c r="A141" t="s">
        <v>82</v>
      </c>
      <c r="B141" t="s">
        <v>8</v>
      </c>
      <c r="C141" t="s">
        <v>9</v>
      </c>
      <c r="D141">
        <v>27</v>
      </c>
      <c r="E141" s="24">
        <v>44134</v>
      </c>
      <c r="F141" s="6">
        <v>54970</v>
      </c>
      <c r="G141" t="s">
        <v>13</v>
      </c>
      <c r="H141" s="12" t="s">
        <v>205</v>
      </c>
      <c r="I141" s="4">
        <f ca="1">(TODAY()-All_Staff[[#This Row],[Date Joined]])/365</f>
        <v>4.6493150684931503</v>
      </c>
      <c r="J141" s="16">
        <f ca="1">ROUNDUP(IF(All_Staff[[#This Row],[Tenure]]&gt;2,3%,2%)*All_Staff[[#This Row],[Salary]],0)</f>
        <v>1650</v>
      </c>
      <c r="K141" s="12">
        <f>VLOOKUP(G:G,Mapping!$B$4:$C$8,2,FALSE)</f>
        <v>3</v>
      </c>
    </row>
    <row r="142" spans="1:11" x14ac:dyDescent="0.25">
      <c r="A142" t="s">
        <v>130</v>
      </c>
      <c r="B142" t="s">
        <v>8</v>
      </c>
      <c r="C142" t="s">
        <v>9</v>
      </c>
      <c r="D142">
        <v>27</v>
      </c>
      <c r="E142" s="24">
        <v>44073</v>
      </c>
      <c r="F142" s="6">
        <v>54970</v>
      </c>
      <c r="G142" t="s">
        <v>13</v>
      </c>
      <c r="H142" s="12" t="s">
        <v>204</v>
      </c>
      <c r="I142" s="4">
        <f ca="1">(TODAY()-All_Staff[[#This Row],[Date Joined]])/365</f>
        <v>4.816438356164384</v>
      </c>
      <c r="J142" s="16">
        <f ca="1">ROUNDUP(IF(All_Staff[[#This Row],[Tenure]]&gt;2,3%,2%)*All_Staff[[#This Row],[Salary]],0)</f>
        <v>1650</v>
      </c>
      <c r="K142" s="12">
        <f>VLOOKUP(G:G,Mapping!$B$4:$C$8,2,FALSE)</f>
        <v>3</v>
      </c>
    </row>
    <row r="143" spans="1:11" x14ac:dyDescent="0.25">
      <c r="A143" t="s">
        <v>195</v>
      </c>
      <c r="B143" t="s">
        <v>8</v>
      </c>
      <c r="C143" t="s">
        <v>23</v>
      </c>
      <c r="D143">
        <v>33</v>
      </c>
      <c r="E143" s="24">
        <v>44448</v>
      </c>
      <c r="F143" s="6">
        <v>53870</v>
      </c>
      <c r="G143" t="s">
        <v>13</v>
      </c>
      <c r="H143" s="12" t="s">
        <v>204</v>
      </c>
      <c r="I143" s="4">
        <f ca="1">(TODAY()-All_Staff[[#This Row],[Date Joined]])/365</f>
        <v>3.7890410958904108</v>
      </c>
      <c r="J143" s="16">
        <f ca="1">ROUNDUP(IF(All_Staff[[#This Row],[Tenure]]&gt;2,3%,2%)*All_Staff[[#This Row],[Salary]],0)</f>
        <v>1617</v>
      </c>
      <c r="K143" s="12">
        <f>VLOOKUP(G:G,Mapping!$B$4:$C$8,2,FALSE)</f>
        <v>3</v>
      </c>
    </row>
    <row r="144" spans="1:11" x14ac:dyDescent="0.25">
      <c r="A144" t="s">
        <v>24</v>
      </c>
      <c r="B144" t="s">
        <v>8</v>
      </c>
      <c r="C144" t="s">
        <v>23</v>
      </c>
      <c r="D144">
        <v>33</v>
      </c>
      <c r="E144" s="24">
        <v>44509</v>
      </c>
      <c r="F144" s="6">
        <v>53870</v>
      </c>
      <c r="G144" t="s">
        <v>13</v>
      </c>
      <c r="H144" s="12" t="s">
        <v>205</v>
      </c>
      <c r="I144" s="4">
        <f ca="1">(TODAY()-All_Staff[[#This Row],[Date Joined]])/365</f>
        <v>3.6219178082191781</v>
      </c>
      <c r="J144" s="16">
        <f ca="1">ROUNDUP(IF(All_Staff[[#This Row],[Tenure]]&gt;2,3%,2%)*All_Staff[[#This Row],[Salary]],0)</f>
        <v>1617</v>
      </c>
      <c r="K144" s="12">
        <f>VLOOKUP(G:G,Mapping!$B$4:$C$8,2,FALSE)</f>
        <v>3</v>
      </c>
    </row>
    <row r="145" spans="1:11" x14ac:dyDescent="0.25">
      <c r="A145" t="s">
        <v>179</v>
      </c>
      <c r="B145" t="s">
        <v>8</v>
      </c>
      <c r="C145" t="s">
        <v>12</v>
      </c>
      <c r="D145">
        <v>26</v>
      </c>
      <c r="E145" s="24">
        <v>44350</v>
      </c>
      <c r="F145" s="6">
        <v>53540</v>
      </c>
      <c r="G145" t="s">
        <v>13</v>
      </c>
      <c r="H145" s="12" t="s">
        <v>204</v>
      </c>
      <c r="I145" s="4">
        <f ca="1">(TODAY()-All_Staff[[#This Row],[Date Joined]])/365</f>
        <v>4.0575342465753428</v>
      </c>
      <c r="J145" s="16">
        <f ca="1">ROUNDUP(IF(All_Staff[[#This Row],[Tenure]]&gt;2,3%,2%)*All_Staff[[#This Row],[Salary]],0)</f>
        <v>1607</v>
      </c>
      <c r="K145" s="12">
        <f>VLOOKUP(G:G,Mapping!$B$4:$C$8,2,FALSE)</f>
        <v>3</v>
      </c>
    </row>
    <row r="146" spans="1:11" x14ac:dyDescent="0.25">
      <c r="A146" t="s">
        <v>171</v>
      </c>
      <c r="B146" t="s">
        <v>8</v>
      </c>
      <c r="C146" t="s">
        <v>9</v>
      </c>
      <c r="D146">
        <v>32</v>
      </c>
      <c r="E146" s="24">
        <v>44403</v>
      </c>
      <c r="F146" s="6">
        <v>53540</v>
      </c>
      <c r="G146" t="s">
        <v>13</v>
      </c>
      <c r="H146" s="12" t="s">
        <v>204</v>
      </c>
      <c r="I146" s="4">
        <f ca="1">(TODAY()-All_Staff[[#This Row],[Date Joined]])/365</f>
        <v>3.9123287671232876</v>
      </c>
      <c r="J146" s="16">
        <f ca="1">ROUNDUP(IF(All_Staff[[#This Row],[Tenure]]&gt;2,3%,2%)*All_Staff[[#This Row],[Salary]],0)</f>
        <v>1607</v>
      </c>
      <c r="K146" s="12">
        <f>VLOOKUP(G:G,Mapping!$B$4:$C$8,2,FALSE)</f>
        <v>3</v>
      </c>
    </row>
    <row r="147" spans="1:11" x14ac:dyDescent="0.25">
      <c r="A147" t="s">
        <v>19</v>
      </c>
      <c r="B147" t="s">
        <v>8</v>
      </c>
      <c r="C147" t="s">
        <v>9</v>
      </c>
      <c r="D147">
        <v>32</v>
      </c>
      <c r="E147" s="24">
        <v>44465</v>
      </c>
      <c r="F147" s="6">
        <v>53540</v>
      </c>
      <c r="G147" t="s">
        <v>13</v>
      </c>
      <c r="H147" s="12" t="s">
        <v>205</v>
      </c>
      <c r="I147" s="4">
        <f ca="1">(TODAY()-All_Staff[[#This Row],[Date Joined]])/365</f>
        <v>3.7424657534246575</v>
      </c>
      <c r="J147" s="16">
        <f ca="1">ROUNDUP(IF(All_Staff[[#This Row],[Tenure]]&gt;2,3%,2%)*All_Staff[[#This Row],[Salary]],0)</f>
        <v>1607</v>
      </c>
      <c r="K147" s="12">
        <f>VLOOKUP(G:G,Mapping!$B$4:$C$8,2,FALSE)</f>
        <v>3</v>
      </c>
    </row>
    <row r="148" spans="1:11" x14ac:dyDescent="0.25">
      <c r="A148" t="s">
        <v>109</v>
      </c>
      <c r="B148" t="s">
        <v>8</v>
      </c>
      <c r="C148" t="s">
        <v>12</v>
      </c>
      <c r="D148">
        <v>26</v>
      </c>
      <c r="E148" s="24">
        <v>44411</v>
      </c>
      <c r="F148" s="6">
        <v>53540</v>
      </c>
      <c r="G148" t="s">
        <v>13</v>
      </c>
      <c r="H148" s="12" t="s">
        <v>205</v>
      </c>
      <c r="I148" s="4">
        <f ca="1">(TODAY()-All_Staff[[#This Row],[Date Joined]])/365</f>
        <v>3.8904109589041096</v>
      </c>
      <c r="J148" s="16">
        <f ca="1">ROUNDUP(IF(All_Staff[[#This Row],[Tenure]]&gt;2,3%,2%)*All_Staff[[#This Row],[Salary]],0)</f>
        <v>1607</v>
      </c>
      <c r="K148" s="12">
        <f>VLOOKUP(G:G,Mapping!$B$4:$C$8,2,FALSE)</f>
        <v>3</v>
      </c>
    </row>
    <row r="149" spans="1:11" x14ac:dyDescent="0.25">
      <c r="A149" t="s">
        <v>151</v>
      </c>
      <c r="B149" t="s">
        <v>15</v>
      </c>
      <c r="C149" t="s">
        <v>9</v>
      </c>
      <c r="D149">
        <v>28</v>
      </c>
      <c r="E149" s="24">
        <v>44296</v>
      </c>
      <c r="F149" s="6">
        <v>53240</v>
      </c>
      <c r="G149" t="s">
        <v>13</v>
      </c>
      <c r="H149" s="12" t="s">
        <v>204</v>
      </c>
      <c r="I149" s="4">
        <f ca="1">(TODAY()-All_Staff[[#This Row],[Date Joined]])/365</f>
        <v>4.2054794520547949</v>
      </c>
      <c r="J149" s="16">
        <f ca="1">ROUNDUP(IF(All_Staff[[#This Row],[Tenure]]&gt;2,3%,2%)*All_Staff[[#This Row],[Salary]],0)</f>
        <v>1598</v>
      </c>
      <c r="K149" s="12">
        <f>VLOOKUP(G:G,Mapping!$B$4:$C$8,2,FALSE)</f>
        <v>3</v>
      </c>
    </row>
    <row r="150" spans="1:11" x14ac:dyDescent="0.25">
      <c r="A150" t="s">
        <v>14</v>
      </c>
      <c r="B150" t="s">
        <v>15</v>
      </c>
      <c r="C150" t="s">
        <v>9</v>
      </c>
      <c r="D150">
        <v>28</v>
      </c>
      <c r="E150" s="24">
        <v>44357</v>
      </c>
      <c r="F150" s="6">
        <v>53240</v>
      </c>
      <c r="G150" t="s">
        <v>13</v>
      </c>
      <c r="H150" s="12" t="s">
        <v>205</v>
      </c>
      <c r="I150" s="4">
        <f ca="1">(TODAY()-All_Staff[[#This Row],[Date Joined]])/365</f>
        <v>4.0383561643835613</v>
      </c>
      <c r="J150" s="16">
        <f ca="1">ROUNDUP(IF(All_Staff[[#This Row],[Tenure]]&gt;2,3%,2%)*All_Staff[[#This Row],[Salary]],0)</f>
        <v>1598</v>
      </c>
      <c r="K150" s="12">
        <f>VLOOKUP(G:G,Mapping!$B$4:$C$8,2,FALSE)</f>
        <v>3</v>
      </c>
    </row>
    <row r="151" spans="1:11" x14ac:dyDescent="0.25">
      <c r="A151" t="s">
        <v>144</v>
      </c>
      <c r="B151" t="s">
        <v>8</v>
      </c>
      <c r="C151" t="s">
        <v>17</v>
      </c>
      <c r="D151">
        <v>24</v>
      </c>
      <c r="E151" s="24">
        <v>44375</v>
      </c>
      <c r="F151" s="6">
        <v>52610</v>
      </c>
      <c r="G151" t="s">
        <v>18</v>
      </c>
      <c r="H151" s="12" t="s">
        <v>204</v>
      </c>
      <c r="I151" s="4">
        <f ca="1">(TODAY()-All_Staff[[#This Row],[Date Joined]])/365</f>
        <v>3.989041095890411</v>
      </c>
      <c r="J151" s="16">
        <f ca="1">ROUNDUP(IF(All_Staff[[#This Row],[Tenure]]&gt;2,3%,2%)*All_Staff[[#This Row],[Salary]],0)</f>
        <v>1579</v>
      </c>
      <c r="K151" s="12">
        <f>VLOOKUP(G:G,Mapping!$B$4:$C$8,2,FALSE)</f>
        <v>2</v>
      </c>
    </row>
    <row r="152" spans="1:11" x14ac:dyDescent="0.25">
      <c r="A152" t="s">
        <v>58</v>
      </c>
      <c r="B152" t="s">
        <v>8</v>
      </c>
      <c r="C152" t="s">
        <v>17</v>
      </c>
      <c r="D152">
        <v>24</v>
      </c>
      <c r="E152" s="24">
        <v>44436</v>
      </c>
      <c r="F152" s="6">
        <v>52610</v>
      </c>
      <c r="G152" t="s">
        <v>18</v>
      </c>
      <c r="H152" s="12" t="s">
        <v>205</v>
      </c>
      <c r="I152" s="4">
        <f ca="1">(TODAY()-All_Staff[[#This Row],[Date Joined]])/365</f>
        <v>3.8219178082191783</v>
      </c>
      <c r="J152" s="16">
        <f ca="1">ROUNDUP(IF(All_Staff[[#This Row],[Tenure]]&gt;2,3%,2%)*All_Staff[[#This Row],[Salary]],0)</f>
        <v>1579</v>
      </c>
      <c r="K152" s="12">
        <f>VLOOKUP(G:G,Mapping!$B$4:$C$8,2,FALSE)</f>
        <v>2</v>
      </c>
    </row>
    <row r="153" spans="1:11" x14ac:dyDescent="0.25">
      <c r="A153" t="s">
        <v>125</v>
      </c>
      <c r="B153" t="s">
        <v>15</v>
      </c>
      <c r="C153" t="s">
        <v>9</v>
      </c>
      <c r="D153">
        <v>34</v>
      </c>
      <c r="E153" s="24">
        <v>44660</v>
      </c>
      <c r="F153" s="6">
        <v>49630</v>
      </c>
      <c r="G153" t="s">
        <v>18</v>
      </c>
      <c r="H153" s="12" t="s">
        <v>204</v>
      </c>
      <c r="I153" s="4">
        <f ca="1">(TODAY()-All_Staff[[#This Row],[Date Joined]])/365</f>
        <v>3.2082191780821918</v>
      </c>
      <c r="J153" s="16">
        <f ca="1">ROUNDUP(IF(All_Staff[[#This Row],[Tenure]]&gt;2,3%,2%)*All_Staff[[#This Row],[Salary]],0)</f>
        <v>1489</v>
      </c>
      <c r="K153" s="12">
        <f>VLOOKUP(G:G,Mapping!$B$4:$C$8,2,FALSE)</f>
        <v>2</v>
      </c>
    </row>
    <row r="154" spans="1:11" x14ac:dyDescent="0.25">
      <c r="A154" t="s">
        <v>53</v>
      </c>
      <c r="B154" t="s">
        <v>15</v>
      </c>
      <c r="C154" t="s">
        <v>9</v>
      </c>
      <c r="D154">
        <v>34</v>
      </c>
      <c r="E154" s="24">
        <v>44721</v>
      </c>
      <c r="F154" s="6">
        <v>49630</v>
      </c>
      <c r="G154" t="s">
        <v>18</v>
      </c>
      <c r="H154" s="12" t="s">
        <v>205</v>
      </c>
      <c r="I154" s="4">
        <f ca="1">(TODAY()-All_Staff[[#This Row],[Date Joined]])/365</f>
        <v>3.0410958904109591</v>
      </c>
      <c r="J154" s="16">
        <f ca="1">ROUNDUP(IF(All_Staff[[#This Row],[Tenure]]&gt;2,3%,2%)*All_Staff[[#This Row],[Salary]],0)</f>
        <v>1489</v>
      </c>
      <c r="K154" s="12">
        <f>VLOOKUP(G:G,Mapping!$B$4:$C$8,2,FALSE)</f>
        <v>2</v>
      </c>
    </row>
    <row r="155" spans="1:11" x14ac:dyDescent="0.25">
      <c r="A155" t="s">
        <v>40</v>
      </c>
      <c r="B155" t="s">
        <v>8</v>
      </c>
      <c r="C155" t="s">
        <v>17</v>
      </c>
      <c r="D155">
        <v>27</v>
      </c>
      <c r="E155" s="24">
        <v>44567</v>
      </c>
      <c r="F155" s="6">
        <v>48980</v>
      </c>
      <c r="G155" t="s">
        <v>13</v>
      </c>
      <c r="H155" s="12" t="s">
        <v>205</v>
      </c>
      <c r="I155" s="4">
        <f ca="1">(TODAY()-All_Staff[[#This Row],[Date Joined]])/365</f>
        <v>3.463013698630137</v>
      </c>
      <c r="J155" s="16">
        <f ca="1">ROUNDUP(IF(All_Staff[[#This Row],[Tenure]]&gt;2,3%,2%)*All_Staff[[#This Row],[Salary]],0)</f>
        <v>1470</v>
      </c>
      <c r="K155" s="12">
        <f>VLOOKUP(G:G,Mapping!$B$4:$C$8,2,FALSE)</f>
        <v>3</v>
      </c>
    </row>
    <row r="156" spans="1:11" x14ac:dyDescent="0.25">
      <c r="A156" t="s">
        <v>149</v>
      </c>
      <c r="B156" t="s">
        <v>8</v>
      </c>
      <c r="C156" t="s">
        <v>17</v>
      </c>
      <c r="D156">
        <v>27</v>
      </c>
      <c r="E156" s="24">
        <v>44506</v>
      </c>
      <c r="F156" s="6">
        <v>48980</v>
      </c>
      <c r="G156" t="s">
        <v>13</v>
      </c>
      <c r="H156" s="12" t="s">
        <v>204</v>
      </c>
      <c r="I156" s="4">
        <f ca="1">(TODAY()-All_Staff[[#This Row],[Date Joined]])/365</f>
        <v>3.6301369863013697</v>
      </c>
      <c r="J156" s="16">
        <f ca="1">ROUNDUP(IF(All_Staff[[#This Row],[Tenure]]&gt;2,3%,2%)*All_Staff[[#This Row],[Salary]],0)</f>
        <v>1470</v>
      </c>
      <c r="K156" s="12">
        <f>VLOOKUP(G:G,Mapping!$B$4:$C$8,2,FALSE)</f>
        <v>3</v>
      </c>
    </row>
    <row r="157" spans="1:11" x14ac:dyDescent="0.25">
      <c r="A157" t="s">
        <v>167</v>
      </c>
      <c r="B157" t="s">
        <v>8</v>
      </c>
      <c r="C157" t="s">
        <v>23</v>
      </c>
      <c r="D157">
        <v>31</v>
      </c>
      <c r="E157" s="24">
        <v>44450</v>
      </c>
      <c r="F157" s="6">
        <v>48950</v>
      </c>
      <c r="G157" t="s">
        <v>13</v>
      </c>
      <c r="H157" s="12" t="s">
        <v>204</v>
      </c>
      <c r="I157" s="4">
        <f ca="1">(TODAY()-All_Staff[[#This Row],[Date Joined]])/365</f>
        <v>3.7835616438356166</v>
      </c>
      <c r="J157" s="16">
        <f ca="1">ROUNDUP(IF(All_Staff[[#This Row],[Tenure]]&gt;2,3%,2%)*All_Staff[[#This Row],[Salary]],0)</f>
        <v>1469</v>
      </c>
      <c r="K157" s="12">
        <f>VLOOKUP(G:G,Mapping!$B$4:$C$8,2,FALSE)</f>
        <v>3</v>
      </c>
    </row>
    <row r="158" spans="1:11" x14ac:dyDescent="0.25">
      <c r="A158" t="s">
        <v>57</v>
      </c>
      <c r="B158" t="s">
        <v>8</v>
      </c>
      <c r="C158" t="s">
        <v>23</v>
      </c>
      <c r="D158">
        <v>31</v>
      </c>
      <c r="E158" s="24">
        <v>44511</v>
      </c>
      <c r="F158" s="6">
        <v>48950</v>
      </c>
      <c r="G158" t="s">
        <v>13</v>
      </c>
      <c r="H158" s="12" t="s">
        <v>205</v>
      </c>
      <c r="I158" s="4">
        <f ca="1">(TODAY()-All_Staff[[#This Row],[Date Joined]])/365</f>
        <v>3.6164383561643834</v>
      </c>
      <c r="J158" s="16">
        <f ca="1">ROUNDUP(IF(All_Staff[[#This Row],[Tenure]]&gt;2,3%,2%)*All_Staff[[#This Row],[Salary]],0)</f>
        <v>1469</v>
      </c>
      <c r="K158" s="12">
        <f>VLOOKUP(G:G,Mapping!$B$4:$C$8,2,FALSE)</f>
        <v>3</v>
      </c>
    </row>
    <row r="159" spans="1:11" x14ac:dyDescent="0.25">
      <c r="A159" t="s">
        <v>21</v>
      </c>
      <c r="B159" t="s">
        <v>8</v>
      </c>
      <c r="C159" t="s">
        <v>12</v>
      </c>
      <c r="D159">
        <v>33</v>
      </c>
      <c r="E159" s="24">
        <v>44701</v>
      </c>
      <c r="F159" s="6">
        <v>48530</v>
      </c>
      <c r="G159" t="s">
        <v>10</v>
      </c>
      <c r="H159" s="12" t="s">
        <v>205</v>
      </c>
      <c r="I159" s="4">
        <f ca="1">(TODAY()-All_Staff[[#This Row],[Date Joined]])/365</f>
        <v>3.095890410958904</v>
      </c>
      <c r="J159" s="16">
        <f ca="1">ROUNDUP(IF(All_Staff[[#This Row],[Tenure]]&gt;2,3%,2%)*All_Staff[[#This Row],[Salary]],0)</f>
        <v>1456</v>
      </c>
      <c r="K159" s="12">
        <f>VLOOKUP(G:G,Mapping!$B$4:$C$8,2,FALSE)</f>
        <v>4</v>
      </c>
    </row>
    <row r="160" spans="1:11" x14ac:dyDescent="0.25">
      <c r="A160" t="s">
        <v>200</v>
      </c>
      <c r="B160" t="s">
        <v>8</v>
      </c>
      <c r="C160" t="s">
        <v>12</v>
      </c>
      <c r="D160">
        <v>33</v>
      </c>
      <c r="E160" s="24">
        <v>44640</v>
      </c>
      <c r="F160" s="6">
        <v>48530</v>
      </c>
      <c r="G160" t="s">
        <v>10</v>
      </c>
      <c r="H160" s="12" t="s">
        <v>204</v>
      </c>
      <c r="I160" s="4">
        <f ca="1">(TODAY()-All_Staff[[#This Row],[Date Joined]])/365</f>
        <v>3.2630136986301368</v>
      </c>
      <c r="J160" s="16">
        <f ca="1">ROUNDUP(IF(All_Staff[[#This Row],[Tenure]]&gt;2,3%,2%)*All_Staff[[#This Row],[Salary]],0)</f>
        <v>1456</v>
      </c>
      <c r="K160" s="12">
        <f>VLOOKUP(G:G,Mapping!$B$4:$C$8,2,FALSE)</f>
        <v>4</v>
      </c>
    </row>
    <row r="161" spans="1:11" x14ac:dyDescent="0.25">
      <c r="A161" t="s">
        <v>122</v>
      </c>
      <c r="B161" t="s">
        <v>8</v>
      </c>
      <c r="C161" t="s">
        <v>17</v>
      </c>
      <c r="D161">
        <v>28</v>
      </c>
      <c r="E161" s="24">
        <v>43980</v>
      </c>
      <c r="F161" s="6">
        <v>48170</v>
      </c>
      <c r="G161" t="s">
        <v>10</v>
      </c>
      <c r="H161" s="12" t="s">
        <v>204</v>
      </c>
      <c r="I161" s="4">
        <f ca="1">(TODAY()-All_Staff[[#This Row],[Date Joined]])/365</f>
        <v>5.0712328767123287</v>
      </c>
      <c r="J161" s="16">
        <f ca="1">ROUNDUP(IF(All_Staff[[#This Row],[Tenure]]&gt;2,3%,2%)*All_Staff[[#This Row],[Salary]],0)</f>
        <v>1446</v>
      </c>
      <c r="K161" s="12">
        <f>VLOOKUP(G:G,Mapping!$B$4:$C$8,2,FALSE)</f>
        <v>4</v>
      </c>
    </row>
    <row r="162" spans="1:11" x14ac:dyDescent="0.25">
      <c r="A162" t="s">
        <v>69</v>
      </c>
      <c r="B162" t="s">
        <v>8</v>
      </c>
      <c r="C162" t="s">
        <v>17</v>
      </c>
      <c r="D162">
        <v>28</v>
      </c>
      <c r="E162" s="24">
        <v>44041</v>
      </c>
      <c r="F162" s="6">
        <v>48170</v>
      </c>
      <c r="G162" t="s">
        <v>10</v>
      </c>
      <c r="H162" s="12" t="s">
        <v>205</v>
      </c>
      <c r="I162" s="4">
        <f ca="1">(TODAY()-All_Staff[[#This Row],[Date Joined]])/365</f>
        <v>4.904109589041096</v>
      </c>
      <c r="J162" s="16">
        <f ca="1">ROUNDUP(IF(All_Staff[[#This Row],[Tenure]]&gt;2,3%,2%)*All_Staff[[#This Row],[Salary]],0)</f>
        <v>1446</v>
      </c>
      <c r="K162" s="12">
        <f>VLOOKUP(G:G,Mapping!$B$4:$C$8,2,FALSE)</f>
        <v>4</v>
      </c>
    </row>
    <row r="163" spans="1:11" x14ac:dyDescent="0.25">
      <c r="A163" t="s">
        <v>87</v>
      </c>
      <c r="B163" t="s">
        <v>8</v>
      </c>
      <c r="C163" t="s">
        <v>12</v>
      </c>
      <c r="D163">
        <v>26</v>
      </c>
      <c r="E163" s="24">
        <v>44225</v>
      </c>
      <c r="F163" s="6">
        <v>47360</v>
      </c>
      <c r="G163" t="s">
        <v>13</v>
      </c>
      <c r="H163" s="12" t="s">
        <v>205</v>
      </c>
      <c r="I163" s="4">
        <f ca="1">(TODAY()-All_Staff[[#This Row],[Date Joined]])/365</f>
        <v>4.4000000000000004</v>
      </c>
      <c r="J163" s="16">
        <f ca="1">ROUNDUP(IF(All_Staff[[#This Row],[Tenure]]&gt;2,3%,2%)*All_Staff[[#This Row],[Salary]],0)</f>
        <v>1421</v>
      </c>
      <c r="K163" s="12">
        <f>VLOOKUP(G:G,Mapping!$B$4:$C$8,2,FALSE)</f>
        <v>3</v>
      </c>
    </row>
    <row r="164" spans="1:11" x14ac:dyDescent="0.25">
      <c r="A164" t="s">
        <v>140</v>
      </c>
      <c r="B164" t="s">
        <v>8</v>
      </c>
      <c r="C164" t="s">
        <v>12</v>
      </c>
      <c r="D164">
        <v>26</v>
      </c>
      <c r="E164" s="24">
        <v>44164</v>
      </c>
      <c r="F164" s="6">
        <v>47360</v>
      </c>
      <c r="G164" t="s">
        <v>13</v>
      </c>
      <c r="H164" s="12" t="s">
        <v>204</v>
      </c>
      <c r="I164" s="4">
        <f ca="1">(TODAY()-All_Staff[[#This Row],[Date Joined]])/365</f>
        <v>4.5671232876712331</v>
      </c>
      <c r="J164" s="16">
        <f ca="1">ROUNDUP(IF(All_Staff[[#This Row],[Tenure]]&gt;2,3%,2%)*All_Staff[[#This Row],[Salary]],0)</f>
        <v>1421</v>
      </c>
      <c r="K164" s="12">
        <f>VLOOKUP(G:G,Mapping!$B$4:$C$8,2,FALSE)</f>
        <v>3</v>
      </c>
    </row>
    <row r="165" spans="1:11" x14ac:dyDescent="0.25">
      <c r="A165" t="s">
        <v>70</v>
      </c>
      <c r="B165" t="s">
        <v>15</v>
      </c>
      <c r="C165" t="s">
        <v>26</v>
      </c>
      <c r="D165">
        <v>32</v>
      </c>
      <c r="E165" s="24">
        <v>44400</v>
      </c>
      <c r="F165" s="6">
        <v>45510</v>
      </c>
      <c r="G165" t="s">
        <v>13</v>
      </c>
      <c r="H165" s="12" t="s">
        <v>205</v>
      </c>
      <c r="I165" s="4">
        <f ca="1">(TODAY()-All_Staff[[#This Row],[Date Joined]])/365</f>
        <v>3.9205479452054797</v>
      </c>
      <c r="J165" s="16">
        <f ca="1">ROUNDUP(IF(All_Staff[[#This Row],[Tenure]]&gt;2,3%,2%)*All_Staff[[#This Row],[Salary]],0)</f>
        <v>1366</v>
      </c>
      <c r="K165" s="12">
        <f>VLOOKUP(G:G,Mapping!$B$4:$C$8,2,FALSE)</f>
        <v>3</v>
      </c>
    </row>
    <row r="166" spans="1:11" x14ac:dyDescent="0.25">
      <c r="A166" t="s">
        <v>113</v>
      </c>
      <c r="B166" t="s">
        <v>15</v>
      </c>
      <c r="C166" t="s">
        <v>26</v>
      </c>
      <c r="D166">
        <v>32</v>
      </c>
      <c r="E166" s="24">
        <v>44339</v>
      </c>
      <c r="F166" s="6">
        <v>45510</v>
      </c>
      <c r="G166" t="s">
        <v>13</v>
      </c>
      <c r="H166" s="12" t="s">
        <v>204</v>
      </c>
      <c r="I166" s="4">
        <f ca="1">(TODAY()-All_Staff[[#This Row],[Date Joined]])/365</f>
        <v>4.087671232876712</v>
      </c>
      <c r="J166" s="16">
        <f ca="1">ROUNDUP(IF(All_Staff[[#This Row],[Tenure]]&gt;2,3%,2%)*All_Staff[[#This Row],[Salary]],0)</f>
        <v>1366</v>
      </c>
      <c r="K166" s="12">
        <f>VLOOKUP(G:G,Mapping!$B$4:$C$8,2,FALSE)</f>
        <v>3</v>
      </c>
    </row>
    <row r="167" spans="1:11" x14ac:dyDescent="0.25">
      <c r="A167" t="s">
        <v>31</v>
      </c>
      <c r="B167" t="s">
        <v>15</v>
      </c>
      <c r="C167" t="s">
        <v>23</v>
      </c>
      <c r="D167">
        <v>32</v>
      </c>
      <c r="E167" s="24">
        <v>44354</v>
      </c>
      <c r="F167" s="6">
        <v>43840</v>
      </c>
      <c r="G167" t="s">
        <v>10</v>
      </c>
      <c r="H167" s="12" t="s">
        <v>205</v>
      </c>
      <c r="I167" s="4">
        <f ca="1">(TODAY()-All_Staff[[#This Row],[Date Joined]])/365</f>
        <v>4.0465753424657533</v>
      </c>
      <c r="J167" s="16">
        <f ca="1">ROUNDUP(IF(All_Staff[[#This Row],[Tenure]]&gt;2,3%,2%)*All_Staff[[#This Row],[Salary]],0)</f>
        <v>1316</v>
      </c>
      <c r="K167" s="12">
        <f>VLOOKUP(G:G,Mapping!$B$4:$C$8,2,FALSE)</f>
        <v>4</v>
      </c>
    </row>
    <row r="168" spans="1:11" x14ac:dyDescent="0.25">
      <c r="A168" t="s">
        <v>111</v>
      </c>
      <c r="B168" t="s">
        <v>15</v>
      </c>
      <c r="C168" t="s">
        <v>23</v>
      </c>
      <c r="D168">
        <v>32</v>
      </c>
      <c r="E168" s="24">
        <v>44293</v>
      </c>
      <c r="F168" s="6">
        <v>43840</v>
      </c>
      <c r="G168" t="s">
        <v>10</v>
      </c>
      <c r="H168" s="12" t="s">
        <v>204</v>
      </c>
      <c r="I168" s="4">
        <f ca="1">(TODAY()-All_Staff[[#This Row],[Date Joined]])/365</f>
        <v>4.2136986301369861</v>
      </c>
      <c r="J168" s="16">
        <f ca="1">ROUNDUP(IF(All_Staff[[#This Row],[Tenure]]&gt;2,3%,2%)*All_Staff[[#This Row],[Salary]],0)</f>
        <v>1316</v>
      </c>
      <c r="K168" s="12">
        <f>VLOOKUP(G:G,Mapping!$B$4:$C$8,2,FALSE)</f>
        <v>4</v>
      </c>
    </row>
    <row r="169" spans="1:11" x14ac:dyDescent="0.25">
      <c r="A169" t="s">
        <v>101</v>
      </c>
      <c r="B169" t="s">
        <v>8</v>
      </c>
      <c r="C169" t="s">
        <v>9</v>
      </c>
      <c r="D169">
        <v>28</v>
      </c>
      <c r="E169" s="24">
        <v>44820</v>
      </c>
      <c r="F169" s="6">
        <v>43510</v>
      </c>
      <c r="G169" t="s">
        <v>49</v>
      </c>
      <c r="H169" s="12" t="s">
        <v>205</v>
      </c>
      <c r="I169" s="4">
        <f ca="1">(TODAY()-All_Staff[[#This Row],[Date Joined]])/365</f>
        <v>2.7698630136986302</v>
      </c>
      <c r="J169" s="16">
        <f ca="1">ROUNDUP(IF(All_Staff[[#This Row],[Tenure]]&gt;2,3%,2%)*All_Staff[[#This Row],[Salary]],0)</f>
        <v>1306</v>
      </c>
      <c r="K169" s="12">
        <f>VLOOKUP(G:G,Mapping!$B$4:$C$8,2,FALSE)</f>
        <v>1</v>
      </c>
    </row>
    <row r="170" spans="1:11" x14ac:dyDescent="0.25">
      <c r="A170" t="s">
        <v>172</v>
      </c>
      <c r="B170" t="s">
        <v>8</v>
      </c>
      <c r="C170" t="s">
        <v>9</v>
      </c>
      <c r="D170">
        <v>28</v>
      </c>
      <c r="E170" s="24">
        <v>44758</v>
      </c>
      <c r="F170" s="6">
        <v>43510</v>
      </c>
      <c r="G170" t="s">
        <v>49</v>
      </c>
      <c r="H170" s="12" t="s">
        <v>204</v>
      </c>
      <c r="I170" s="4">
        <f ca="1">(TODAY()-All_Staff[[#This Row],[Date Joined]])/365</f>
        <v>2.9397260273972603</v>
      </c>
      <c r="J170" s="16">
        <f ca="1">ROUNDUP(IF(All_Staff[[#This Row],[Tenure]]&gt;2,3%,2%)*All_Staff[[#This Row],[Salary]],0)</f>
        <v>1306</v>
      </c>
      <c r="K170" s="12">
        <f>VLOOKUP(G:G,Mapping!$B$4:$C$8,2,FALSE)</f>
        <v>1</v>
      </c>
    </row>
    <row r="171" spans="1:11" x14ac:dyDescent="0.25">
      <c r="A171" t="s">
        <v>35</v>
      </c>
      <c r="B171" t="s">
        <v>15</v>
      </c>
      <c r="C171" t="s">
        <v>23</v>
      </c>
      <c r="D171">
        <v>31</v>
      </c>
      <c r="E171" s="24">
        <v>44145</v>
      </c>
      <c r="F171" s="6">
        <v>41980</v>
      </c>
      <c r="G171" t="s">
        <v>13</v>
      </c>
      <c r="H171" s="12" t="s">
        <v>205</v>
      </c>
      <c r="I171" s="4">
        <f ca="1">(TODAY()-All_Staff[[#This Row],[Date Joined]])/365</f>
        <v>4.6191780821917812</v>
      </c>
      <c r="J171" s="16">
        <f ca="1">ROUNDUP(IF(All_Staff[[#This Row],[Tenure]]&gt;2,3%,2%)*All_Staff[[#This Row],[Salary]],0)</f>
        <v>1260</v>
      </c>
      <c r="K171" s="12">
        <f>VLOOKUP(G:G,Mapping!$B$4:$C$8,2,FALSE)</f>
        <v>3</v>
      </c>
    </row>
    <row r="172" spans="1:11" x14ac:dyDescent="0.25">
      <c r="A172" t="s">
        <v>175</v>
      </c>
      <c r="B172" t="s">
        <v>15</v>
      </c>
      <c r="C172" t="s">
        <v>23</v>
      </c>
      <c r="D172">
        <v>31</v>
      </c>
      <c r="E172" s="24">
        <v>44084</v>
      </c>
      <c r="F172" s="6">
        <v>41980</v>
      </c>
      <c r="G172" t="s">
        <v>13</v>
      </c>
      <c r="H172" s="12" t="s">
        <v>204</v>
      </c>
      <c r="I172" s="4">
        <f ca="1">(TODAY()-All_Staff[[#This Row],[Date Joined]])/365</f>
        <v>4.7863013698630139</v>
      </c>
      <c r="J172" s="16">
        <f ca="1">ROUNDUP(IF(All_Staff[[#This Row],[Tenure]]&gt;2,3%,2%)*All_Staff[[#This Row],[Salary]],0)</f>
        <v>1260</v>
      </c>
      <c r="K172" s="12">
        <f>VLOOKUP(G:G,Mapping!$B$4:$C$8,2,FALSE)</f>
        <v>3</v>
      </c>
    </row>
    <row r="173" spans="1:11" x14ac:dyDescent="0.25">
      <c r="A173" t="s">
        <v>104</v>
      </c>
      <c r="B173" t="s">
        <v>15</v>
      </c>
      <c r="C173" t="s">
        <v>12</v>
      </c>
      <c r="D173">
        <v>32</v>
      </c>
      <c r="E173" s="24">
        <v>44611</v>
      </c>
      <c r="F173" s="6">
        <v>41570</v>
      </c>
      <c r="G173" t="s">
        <v>13</v>
      </c>
      <c r="H173" s="12" t="s">
        <v>205</v>
      </c>
      <c r="I173" s="4">
        <f ca="1">(TODAY()-All_Staff[[#This Row],[Date Joined]])/365</f>
        <v>3.3424657534246576</v>
      </c>
      <c r="J173" s="16">
        <f ca="1">ROUNDUP(IF(All_Staff[[#This Row],[Tenure]]&gt;2,3%,2%)*All_Staff[[#This Row],[Salary]],0)</f>
        <v>1248</v>
      </c>
      <c r="K173" s="12">
        <f>VLOOKUP(G:G,Mapping!$B$4:$C$8,2,FALSE)</f>
        <v>3</v>
      </c>
    </row>
    <row r="174" spans="1:11" x14ac:dyDescent="0.25">
      <c r="A174" t="s">
        <v>138</v>
      </c>
      <c r="B174" t="s">
        <v>15</v>
      </c>
      <c r="C174" t="s">
        <v>12</v>
      </c>
      <c r="D174">
        <v>32</v>
      </c>
      <c r="E174" s="24">
        <v>44549</v>
      </c>
      <c r="F174" s="6">
        <v>41570</v>
      </c>
      <c r="G174" t="s">
        <v>13</v>
      </c>
      <c r="H174" s="12" t="s">
        <v>204</v>
      </c>
      <c r="I174" s="4">
        <f ca="1">(TODAY()-All_Staff[[#This Row],[Date Joined]])/365</f>
        <v>3.5123287671232877</v>
      </c>
      <c r="J174" s="16">
        <f ca="1">ROUNDUP(IF(All_Staff[[#This Row],[Tenure]]&gt;2,3%,2%)*All_Staff[[#This Row],[Salary]],0)</f>
        <v>1248</v>
      </c>
      <c r="K174" s="12">
        <f>VLOOKUP(G:G,Mapping!$B$4:$C$8,2,FALSE)</f>
        <v>3</v>
      </c>
    </row>
    <row r="175" spans="1:11" x14ac:dyDescent="0.25">
      <c r="A175" t="s">
        <v>95</v>
      </c>
      <c r="B175" t="s">
        <v>8</v>
      </c>
      <c r="C175" t="s">
        <v>12</v>
      </c>
      <c r="D175">
        <v>35</v>
      </c>
      <c r="E175" s="24">
        <v>44727</v>
      </c>
      <c r="F175" s="6">
        <v>40400</v>
      </c>
      <c r="G175" t="s">
        <v>13</v>
      </c>
      <c r="H175" s="12" t="s">
        <v>205</v>
      </c>
      <c r="I175" s="4">
        <f ca="1">(TODAY()-All_Staff[[#This Row],[Date Joined]])/365</f>
        <v>3.0246575342465754</v>
      </c>
      <c r="J175" s="16">
        <f ca="1">ROUNDUP(IF(All_Staff[[#This Row],[Tenure]]&gt;2,3%,2%)*All_Staff[[#This Row],[Salary]],0)</f>
        <v>1212</v>
      </c>
      <c r="K175" s="12">
        <f>VLOOKUP(G:G,Mapping!$B$4:$C$8,2,FALSE)</f>
        <v>3</v>
      </c>
    </row>
    <row r="176" spans="1:11" x14ac:dyDescent="0.25">
      <c r="A176" t="s">
        <v>134</v>
      </c>
      <c r="B176" t="s">
        <v>8</v>
      </c>
      <c r="C176" t="s">
        <v>12</v>
      </c>
      <c r="D176">
        <v>35</v>
      </c>
      <c r="E176" s="24">
        <v>44666</v>
      </c>
      <c r="F176" s="6">
        <v>40400</v>
      </c>
      <c r="G176" t="s">
        <v>13</v>
      </c>
      <c r="H176" s="12" t="s">
        <v>204</v>
      </c>
      <c r="I176" s="4">
        <f ca="1">(TODAY()-All_Staff[[#This Row],[Date Joined]])/365</f>
        <v>3.1917808219178081</v>
      </c>
      <c r="J176" s="16">
        <f ca="1">ROUNDUP(IF(All_Staff[[#This Row],[Tenure]]&gt;2,3%,2%)*All_Staff[[#This Row],[Salary]],0)</f>
        <v>1212</v>
      </c>
      <c r="K176" s="12">
        <f>VLOOKUP(G:G,Mapping!$B$4:$C$8,2,FALSE)</f>
        <v>3</v>
      </c>
    </row>
    <row r="177" spans="1:11" x14ac:dyDescent="0.25">
      <c r="A177" t="s">
        <v>123</v>
      </c>
      <c r="B177" t="s">
        <v>8</v>
      </c>
      <c r="C177" t="s">
        <v>12</v>
      </c>
      <c r="D177">
        <v>21</v>
      </c>
      <c r="E177" s="24">
        <v>44042</v>
      </c>
      <c r="F177" s="6">
        <v>37920</v>
      </c>
      <c r="G177" t="s">
        <v>13</v>
      </c>
      <c r="H177" s="12" t="s">
        <v>204</v>
      </c>
      <c r="I177" s="4">
        <f ca="1">(TODAY()-All_Staff[[#This Row],[Date Joined]])/365</f>
        <v>4.9013698630136986</v>
      </c>
      <c r="J177" s="16">
        <f ca="1">ROUNDUP(IF(All_Staff[[#This Row],[Tenure]]&gt;2,3%,2%)*All_Staff[[#This Row],[Salary]],0)</f>
        <v>1138</v>
      </c>
      <c r="K177" s="12">
        <f>VLOOKUP(G:G,Mapping!$B$4:$C$8,2,FALSE)</f>
        <v>3</v>
      </c>
    </row>
    <row r="178" spans="1:11" x14ac:dyDescent="0.25">
      <c r="A178" t="s">
        <v>33</v>
      </c>
      <c r="B178" t="s">
        <v>8</v>
      </c>
      <c r="C178" t="s">
        <v>12</v>
      </c>
      <c r="D178">
        <v>21</v>
      </c>
      <c r="E178" s="24">
        <v>44104</v>
      </c>
      <c r="F178" s="6">
        <v>37920</v>
      </c>
      <c r="G178" t="s">
        <v>13</v>
      </c>
      <c r="H178" s="12" t="s">
        <v>205</v>
      </c>
      <c r="I178" s="4">
        <f ca="1">(TODAY()-All_Staff[[#This Row],[Date Joined]])/365</f>
        <v>4.7315068493150685</v>
      </c>
      <c r="J178" s="16">
        <f ca="1">ROUNDUP(IF(All_Staff[[#This Row],[Tenure]]&gt;2,3%,2%)*All_Staff[[#This Row],[Salary]],0)</f>
        <v>1138</v>
      </c>
      <c r="K178" s="12">
        <f>VLOOKUP(G:G,Mapping!$B$4:$C$8,2,FALSE)</f>
        <v>3</v>
      </c>
    </row>
    <row r="179" spans="1:11" x14ac:dyDescent="0.25">
      <c r="A179" t="s">
        <v>97</v>
      </c>
      <c r="B179" t="s">
        <v>8</v>
      </c>
      <c r="C179" t="s">
        <v>9</v>
      </c>
      <c r="D179">
        <v>43</v>
      </c>
      <c r="E179" s="24">
        <v>44620</v>
      </c>
      <c r="F179" s="6">
        <v>36040</v>
      </c>
      <c r="G179" t="s">
        <v>13</v>
      </c>
      <c r="H179" s="12" t="s">
        <v>205</v>
      </c>
      <c r="I179" s="4">
        <f ca="1">(TODAY()-All_Staff[[#This Row],[Date Joined]])/365</f>
        <v>3.3178082191780822</v>
      </c>
      <c r="J179" s="16">
        <f ca="1">ROUNDUP(IF(All_Staff[[#This Row],[Tenure]]&gt;2,3%,2%)*All_Staff[[#This Row],[Salary]],0)</f>
        <v>1082</v>
      </c>
      <c r="K179" s="12">
        <f>VLOOKUP(G:G,Mapping!$B$4:$C$8,2,FALSE)</f>
        <v>3</v>
      </c>
    </row>
    <row r="180" spans="1:11" x14ac:dyDescent="0.25">
      <c r="A180" t="s">
        <v>132</v>
      </c>
      <c r="B180" t="s">
        <v>8</v>
      </c>
      <c r="C180" t="s">
        <v>9</v>
      </c>
      <c r="D180">
        <v>43</v>
      </c>
      <c r="E180" s="24">
        <v>44558</v>
      </c>
      <c r="F180" s="6">
        <v>36040</v>
      </c>
      <c r="G180" t="s">
        <v>13</v>
      </c>
      <c r="H180" s="12" t="s">
        <v>204</v>
      </c>
      <c r="I180" s="4">
        <f ca="1">(TODAY()-All_Staff[[#This Row],[Date Joined]])/365</f>
        <v>3.4876712328767123</v>
      </c>
      <c r="J180" s="16">
        <f ca="1">ROUNDUP(IF(All_Staff[[#This Row],[Tenure]]&gt;2,3%,2%)*All_Staff[[#This Row],[Salary]],0)</f>
        <v>1082</v>
      </c>
      <c r="K180" s="12">
        <f>VLOOKUP(G:G,Mapping!$B$4:$C$8,2,FALSE)</f>
        <v>3</v>
      </c>
    </row>
    <row r="181" spans="1:11" x14ac:dyDescent="0.25">
      <c r="A181" t="s">
        <v>45</v>
      </c>
      <c r="B181" t="s">
        <v>15</v>
      </c>
      <c r="C181" t="s">
        <v>23</v>
      </c>
      <c r="D181">
        <v>29</v>
      </c>
      <c r="E181" s="24">
        <v>44023</v>
      </c>
      <c r="F181" s="6">
        <v>34980</v>
      </c>
      <c r="G181" t="s">
        <v>13</v>
      </c>
      <c r="H181" s="12" t="s">
        <v>205</v>
      </c>
      <c r="I181" s="4">
        <f ca="1">(TODAY()-All_Staff[[#This Row],[Date Joined]])/365</f>
        <v>4.9534246575342467</v>
      </c>
      <c r="J181" s="16">
        <f ca="1">ROUNDUP(IF(All_Staff[[#This Row],[Tenure]]&gt;2,3%,2%)*All_Staff[[#This Row],[Salary]],0)</f>
        <v>1050</v>
      </c>
      <c r="K181" s="12">
        <f>VLOOKUP(G:G,Mapping!$B$4:$C$8,2,FALSE)</f>
        <v>3</v>
      </c>
    </row>
    <row r="182" spans="1:11" x14ac:dyDescent="0.25">
      <c r="A182" t="s">
        <v>190</v>
      </c>
      <c r="B182" t="s">
        <v>15</v>
      </c>
      <c r="C182" t="s">
        <v>23</v>
      </c>
      <c r="D182">
        <v>29</v>
      </c>
      <c r="E182" s="24">
        <v>43962</v>
      </c>
      <c r="F182" s="6">
        <v>34980</v>
      </c>
      <c r="G182" t="s">
        <v>13</v>
      </c>
      <c r="H182" s="12" t="s">
        <v>204</v>
      </c>
      <c r="I182" s="4">
        <f ca="1">(TODAY()-All_Staff[[#This Row],[Date Joined]])/365</f>
        <v>5.1205479452054794</v>
      </c>
      <c r="J182" s="16">
        <f ca="1">ROUNDUP(IF(All_Staff[[#This Row],[Tenure]]&gt;2,3%,2%)*All_Staff[[#This Row],[Salary]],0)</f>
        <v>1050</v>
      </c>
      <c r="K182" s="12">
        <f>VLOOKUP(G:G,Mapping!$B$4:$C$8,2,FALSE)</f>
        <v>3</v>
      </c>
    </row>
    <row r="183" spans="1:11" x14ac:dyDescent="0.25">
      <c r="A183" t="s">
        <v>93</v>
      </c>
      <c r="B183" t="s">
        <v>15</v>
      </c>
      <c r="C183" t="s">
        <v>23</v>
      </c>
      <c r="D183">
        <v>21</v>
      </c>
      <c r="E183" s="24">
        <v>44678</v>
      </c>
      <c r="F183" s="6">
        <v>33920</v>
      </c>
      <c r="G183" t="s">
        <v>13</v>
      </c>
      <c r="H183" s="12" t="s">
        <v>205</v>
      </c>
      <c r="I183" s="4">
        <f ca="1">(TODAY()-All_Staff[[#This Row],[Date Joined]])/365</f>
        <v>3.1589041095890411</v>
      </c>
      <c r="J183" s="16">
        <f ca="1">ROUNDUP(IF(All_Staff[[#This Row],[Tenure]]&gt;2,3%,2%)*All_Staff[[#This Row],[Salary]],0)</f>
        <v>1018</v>
      </c>
      <c r="K183" s="12">
        <f>VLOOKUP(G:G,Mapping!$B$4:$C$8,2,FALSE)</f>
        <v>3</v>
      </c>
    </row>
    <row r="184" spans="1:11" x14ac:dyDescent="0.25">
      <c r="A184" t="s">
        <v>153</v>
      </c>
      <c r="B184" t="s">
        <v>15</v>
      </c>
      <c r="C184" t="s">
        <v>23</v>
      </c>
      <c r="D184">
        <v>21</v>
      </c>
      <c r="E184" s="24">
        <v>44619</v>
      </c>
      <c r="F184" s="6">
        <v>33920</v>
      </c>
      <c r="G184" t="s">
        <v>13</v>
      </c>
      <c r="H184" s="12" t="s">
        <v>204</v>
      </c>
      <c r="I184" s="4">
        <f ca="1">(TODAY()-All_Staff[[#This Row],[Date Joined]])/365</f>
        <v>3.3205479452054796</v>
      </c>
      <c r="J184" s="16">
        <f ca="1">ROUNDUP(IF(All_Staff[[#This Row],[Tenure]]&gt;2,3%,2%)*All_Staff[[#This Row],[Salary]],0)</f>
        <v>1018</v>
      </c>
      <c r="K184" s="12">
        <f>VLOOKUP(G:G,Mapping!$B$4:$C$8,2,FALSE)</f>
        <v>3</v>
      </c>
    </row>
  </sheetData>
  <conditionalFormatting sqref="F1:F1048576">
    <cfRule type="colorScale" priority="1">
      <colorScale>
        <cfvo type="min"/>
        <cfvo type="percentile" val="50"/>
        <cfvo type="max"/>
        <color rgb="FFF8696B"/>
        <color rgb="FFFCFCFF"/>
        <color rgb="FF5A8AC6"/>
      </colorScale>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3C3FB-92A1-4A18-AA9B-4E36723ED3F1}">
  <sheetPr>
    <tabColor theme="4" tint="-0.249977111117893"/>
  </sheetPr>
  <dimension ref="A1:S20"/>
  <sheetViews>
    <sheetView showGridLines="0" topLeftCell="A3" workbookViewId="0">
      <selection activeCell="E10" sqref="E10"/>
    </sheetView>
  </sheetViews>
  <sheetFormatPr defaultRowHeight="15" x14ac:dyDescent="0.25"/>
  <cols>
    <col min="3" max="3" width="32.42578125" customWidth="1"/>
    <col min="6" max="6" width="20.5703125" customWidth="1"/>
    <col min="7" max="7" width="10.42578125" bestFit="1" customWidth="1"/>
    <col min="8" max="8" width="12.28515625" bestFit="1" customWidth="1"/>
    <col min="9" max="9" width="12.85546875" customWidth="1"/>
    <col min="10" max="10" width="9.140625" style="12"/>
    <col min="11" max="11" width="19.85546875" customWidth="1"/>
    <col min="15" max="15" width="10.42578125" style="2" bestFit="1" customWidth="1"/>
    <col min="16" max="16" width="12.28515625" style="16" bestFit="1" customWidth="1"/>
  </cols>
  <sheetData>
    <row r="1" spans="1:19" ht="26.25" x14ac:dyDescent="0.4">
      <c r="A1" s="13">
        <v>1</v>
      </c>
      <c r="B1" s="3" t="s">
        <v>207</v>
      </c>
      <c r="K1" s="8" t="s">
        <v>7</v>
      </c>
      <c r="L1" s="8" t="s">
        <v>8</v>
      </c>
      <c r="M1" s="8" t="s">
        <v>9</v>
      </c>
      <c r="N1" s="8">
        <v>22</v>
      </c>
      <c r="O1" s="14">
        <v>44446</v>
      </c>
      <c r="P1" s="15">
        <v>112780</v>
      </c>
      <c r="Q1" s="8" t="s">
        <v>10</v>
      </c>
      <c r="R1" s="8" t="s">
        <v>205</v>
      </c>
      <c r="S1" s="8">
        <v>3.78</v>
      </c>
    </row>
    <row r="2" spans="1:19" x14ac:dyDescent="0.25">
      <c r="K2" s="8" t="s">
        <v>16</v>
      </c>
      <c r="L2" s="8" t="s">
        <v>206</v>
      </c>
      <c r="M2" s="8" t="s">
        <v>17</v>
      </c>
      <c r="N2" s="8">
        <v>37</v>
      </c>
      <c r="O2" s="14">
        <v>44146</v>
      </c>
      <c r="P2" s="15">
        <v>115440</v>
      </c>
      <c r="Q2" s="8" t="s">
        <v>18</v>
      </c>
      <c r="R2" s="8" t="s">
        <v>205</v>
      </c>
      <c r="S2" s="8">
        <v>4.6100000000000003</v>
      </c>
    </row>
    <row r="3" spans="1:19" x14ac:dyDescent="0.25">
      <c r="K3" s="8" t="s">
        <v>20</v>
      </c>
      <c r="L3" s="8" t="s">
        <v>15</v>
      </c>
      <c r="M3" s="8" t="s">
        <v>12</v>
      </c>
      <c r="N3" s="8">
        <v>30</v>
      </c>
      <c r="O3" s="14">
        <v>44861</v>
      </c>
      <c r="P3" s="15">
        <v>112570</v>
      </c>
      <c r="Q3" s="8" t="s">
        <v>13</v>
      </c>
      <c r="R3" s="8" t="s">
        <v>205</v>
      </c>
      <c r="S3" s="8">
        <v>2.65</v>
      </c>
    </row>
    <row r="4" spans="1:19" x14ac:dyDescent="0.25">
      <c r="K4" s="8" t="s">
        <v>25</v>
      </c>
      <c r="L4" s="8" t="s">
        <v>15</v>
      </c>
      <c r="M4" s="8" t="s">
        <v>26</v>
      </c>
      <c r="N4" s="8">
        <v>27</v>
      </c>
      <c r="O4" s="14">
        <v>44122</v>
      </c>
      <c r="P4" s="15">
        <v>119110</v>
      </c>
      <c r="Q4" s="8" t="s">
        <v>13</v>
      </c>
      <c r="R4" s="8" t="s">
        <v>205</v>
      </c>
      <c r="S4" s="8">
        <v>4.67</v>
      </c>
    </row>
    <row r="5" spans="1:19" x14ac:dyDescent="0.25">
      <c r="C5" s="8" t="s">
        <v>208</v>
      </c>
      <c r="D5" s="8">
        <v>183</v>
      </c>
      <c r="K5" s="8" t="s">
        <v>27</v>
      </c>
      <c r="L5" s="8" t="s">
        <v>8</v>
      </c>
      <c r="M5" s="8" t="s">
        <v>23</v>
      </c>
      <c r="N5" s="8">
        <v>29</v>
      </c>
      <c r="O5" s="14">
        <v>44180</v>
      </c>
      <c r="P5" s="15">
        <v>112110</v>
      </c>
      <c r="Q5" s="8" t="s">
        <v>18</v>
      </c>
      <c r="R5" s="8" t="s">
        <v>205</v>
      </c>
      <c r="S5" s="8">
        <v>4.51</v>
      </c>
    </row>
    <row r="6" spans="1:19" x14ac:dyDescent="0.25">
      <c r="C6" s="8" t="s">
        <v>209</v>
      </c>
      <c r="D6" s="8">
        <v>77173.715849999993</v>
      </c>
      <c r="F6" s="8" t="s">
        <v>219</v>
      </c>
      <c r="G6" s="11">
        <v>75000</v>
      </c>
      <c r="K6" s="8" t="s">
        <v>30</v>
      </c>
      <c r="L6" s="8" t="s">
        <v>8</v>
      </c>
      <c r="M6" s="8" t="s">
        <v>23</v>
      </c>
      <c r="N6" s="8">
        <v>20</v>
      </c>
      <c r="O6" s="14">
        <v>44459</v>
      </c>
      <c r="P6" s="15">
        <v>107700</v>
      </c>
      <c r="Q6" s="8" t="s">
        <v>13</v>
      </c>
      <c r="R6" s="8" t="s">
        <v>205</v>
      </c>
      <c r="S6" s="8">
        <v>3.75</v>
      </c>
    </row>
    <row r="7" spans="1:19" x14ac:dyDescent="0.25">
      <c r="C7" s="8" t="s">
        <v>210</v>
      </c>
      <c r="D7" s="8">
        <v>30.426229509999999</v>
      </c>
      <c r="F7" s="8" t="s">
        <v>220</v>
      </c>
      <c r="G7" s="8">
        <v>30</v>
      </c>
      <c r="K7" s="8" t="s">
        <v>32</v>
      </c>
      <c r="L7" s="8" t="s">
        <v>8</v>
      </c>
      <c r="M7" s="8" t="s">
        <v>12</v>
      </c>
      <c r="N7" s="8">
        <v>40</v>
      </c>
      <c r="O7" s="14">
        <v>44263</v>
      </c>
      <c r="P7" s="15">
        <v>99750</v>
      </c>
      <c r="Q7" s="8" t="s">
        <v>13</v>
      </c>
      <c r="R7" s="8" t="s">
        <v>205</v>
      </c>
      <c r="S7" s="8">
        <v>4.28</v>
      </c>
    </row>
    <row r="8" spans="1:19" x14ac:dyDescent="0.25">
      <c r="C8" s="8" t="s">
        <v>211</v>
      </c>
      <c r="D8" s="9">
        <v>3.82</v>
      </c>
      <c r="E8" s="4"/>
      <c r="K8" s="8" t="s">
        <v>50</v>
      </c>
      <c r="L8" s="8" t="s">
        <v>8</v>
      </c>
      <c r="M8" s="8" t="s">
        <v>12</v>
      </c>
      <c r="N8" s="8">
        <v>33</v>
      </c>
      <c r="O8" s="14">
        <v>44164</v>
      </c>
      <c r="P8" s="15">
        <v>115920</v>
      </c>
      <c r="Q8" s="8" t="s">
        <v>13</v>
      </c>
      <c r="R8" s="8" t="s">
        <v>205</v>
      </c>
      <c r="S8" s="8">
        <v>4.5599999999999996</v>
      </c>
    </row>
    <row r="9" spans="1:19" x14ac:dyDescent="0.25">
      <c r="C9" s="8" t="s">
        <v>212</v>
      </c>
      <c r="D9" s="10">
        <v>0.47</v>
      </c>
      <c r="E9" s="5"/>
      <c r="K9" s="8" t="s">
        <v>52</v>
      </c>
      <c r="L9" s="8" t="s">
        <v>8</v>
      </c>
      <c r="M9" s="8" t="s">
        <v>12</v>
      </c>
      <c r="N9" s="8">
        <v>25</v>
      </c>
      <c r="O9" s="14">
        <v>44726</v>
      </c>
      <c r="P9" s="15">
        <v>109190</v>
      </c>
      <c r="Q9" s="8" t="s">
        <v>10</v>
      </c>
      <c r="R9" s="8" t="s">
        <v>205</v>
      </c>
      <c r="S9" s="8">
        <v>3.02</v>
      </c>
    </row>
    <row r="10" spans="1:19" x14ac:dyDescent="0.25">
      <c r="C10" s="8" t="s">
        <v>221</v>
      </c>
      <c r="D10" s="8">
        <v>86</v>
      </c>
      <c r="K10" s="8" t="s">
        <v>54</v>
      </c>
      <c r="L10" s="8" t="s">
        <v>15</v>
      </c>
      <c r="M10" s="8" t="s">
        <v>12</v>
      </c>
      <c r="N10" s="8">
        <v>28</v>
      </c>
      <c r="O10" s="14">
        <v>44630</v>
      </c>
      <c r="P10" s="15">
        <v>99970</v>
      </c>
      <c r="Q10" s="8" t="s">
        <v>13</v>
      </c>
      <c r="R10" s="8" t="s">
        <v>205</v>
      </c>
      <c r="S10" s="8">
        <v>3.28</v>
      </c>
    </row>
    <row r="11" spans="1:19" x14ac:dyDescent="0.25">
      <c r="C11" s="8" t="s">
        <v>222</v>
      </c>
      <c r="D11" s="10">
        <f>D12/D5</f>
        <v>0.34426229508196721</v>
      </c>
      <c r="E11" s="5"/>
      <c r="K11" s="8" t="s">
        <v>55</v>
      </c>
      <c r="L11" s="8" t="s">
        <v>15</v>
      </c>
      <c r="M11" s="8" t="s">
        <v>23</v>
      </c>
      <c r="N11" s="8">
        <v>33</v>
      </c>
      <c r="O11" s="14">
        <v>44190</v>
      </c>
      <c r="P11" s="15">
        <v>96140</v>
      </c>
      <c r="Q11" s="8" t="s">
        <v>13</v>
      </c>
      <c r="R11" s="8" t="s">
        <v>205</v>
      </c>
      <c r="S11" s="8">
        <v>4.4800000000000004</v>
      </c>
    </row>
    <row r="12" spans="1:19" x14ac:dyDescent="0.25">
      <c r="C12" s="8" t="s">
        <v>218</v>
      </c>
      <c r="D12" s="8">
        <v>63</v>
      </c>
      <c r="K12" s="8" t="s">
        <v>56</v>
      </c>
      <c r="L12" s="8" t="s">
        <v>8</v>
      </c>
      <c r="M12" s="8" t="s">
        <v>12</v>
      </c>
      <c r="N12" s="8">
        <v>31</v>
      </c>
      <c r="O12" s="14">
        <v>44724</v>
      </c>
      <c r="P12" s="15">
        <v>103550</v>
      </c>
      <c r="Q12" s="8" t="s">
        <v>13</v>
      </c>
      <c r="R12" s="8" t="s">
        <v>205</v>
      </c>
      <c r="S12" s="8">
        <v>3.02</v>
      </c>
    </row>
    <row r="15" spans="1:19" ht="26.25" x14ac:dyDescent="0.4">
      <c r="A15" s="13">
        <v>2</v>
      </c>
      <c r="B15" s="3" t="s">
        <v>224</v>
      </c>
    </row>
    <row r="17" spans="3:11" x14ac:dyDescent="0.25">
      <c r="C17" s="17" t="s">
        <v>50</v>
      </c>
    </row>
    <row r="20" spans="3:11" x14ac:dyDescent="0.25">
      <c r="D20" s="8" t="str">
        <f>VLOOKUP(C17,K1:S12,2,FALSE)</f>
        <v>Male</v>
      </c>
      <c r="E20" s="8" t="str">
        <f>VLOOKUP(C17,K1:S12,3,FALSE)</f>
        <v>Procurement</v>
      </c>
      <c r="F20" s="22">
        <f>VLOOKUP(C17,K1:S12,4,FALSE)</f>
        <v>33</v>
      </c>
      <c r="G20" s="14">
        <f>VLOOKUP(C17,K1:S12,5,FALSE)</f>
        <v>44164</v>
      </c>
      <c r="H20" s="15">
        <f>VLOOKUP(C17,K1:S12,6,FALSE)</f>
        <v>115920</v>
      </c>
      <c r="I20" s="8" t="str">
        <f>VLOOKUP(C17,K1:S12,7,FALSE)</f>
        <v>Average</v>
      </c>
      <c r="J20" s="22" t="str">
        <f>VLOOKUP(C17,K1:S12,8,FALSE)</f>
        <v>NZ</v>
      </c>
      <c r="K20" s="8">
        <f>VLOOKUP(C17,K1:S12,9,FALSE)</f>
        <v>4.5599999999999996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DD6C2-FD07-4390-9E18-B9BAC9BD82AB}">
  <sheetPr>
    <tabColor rgb="FF00B050"/>
  </sheetPr>
  <dimension ref="A1:D9"/>
  <sheetViews>
    <sheetView showGridLines="0" workbookViewId="0">
      <selection activeCell="C7" sqref="C7"/>
    </sheetView>
  </sheetViews>
  <sheetFormatPr defaultRowHeight="15" x14ac:dyDescent="0.25"/>
  <cols>
    <col min="2" max="2" width="17.5703125" bestFit="1" customWidth="1"/>
    <col min="3" max="3" width="16.28515625" bestFit="1" customWidth="1"/>
    <col min="4" max="4" width="10.7109375" bestFit="1" customWidth="1"/>
    <col min="5" max="6" width="12" bestFit="1" customWidth="1"/>
    <col min="7" max="13" width="17.5703125" bestFit="1" customWidth="1"/>
    <col min="14" max="14" width="19.42578125" bestFit="1" customWidth="1"/>
    <col min="15" max="15" width="19.5703125" bestFit="1" customWidth="1"/>
    <col min="16" max="16" width="21.5703125" bestFit="1" customWidth="1"/>
    <col min="17" max="17" width="22.5703125" bestFit="1" customWidth="1"/>
  </cols>
  <sheetData>
    <row r="1" spans="1:4" x14ac:dyDescent="0.25">
      <c r="A1" s="13">
        <v>3</v>
      </c>
      <c r="B1" t="s">
        <v>225</v>
      </c>
    </row>
    <row r="4" spans="1:4" x14ac:dyDescent="0.25">
      <c r="C4" s="18" t="s">
        <v>228</v>
      </c>
    </row>
    <row r="5" spans="1:4" x14ac:dyDescent="0.25">
      <c r="B5" s="18" t="s">
        <v>233</v>
      </c>
      <c r="C5" t="s">
        <v>15</v>
      </c>
      <c r="D5" t="s">
        <v>8</v>
      </c>
    </row>
    <row r="6" spans="1:4" x14ac:dyDescent="0.25">
      <c r="B6" s="23" t="s">
        <v>230</v>
      </c>
      <c r="C6" s="45">
        <v>43</v>
      </c>
      <c r="D6" s="45">
        <v>44</v>
      </c>
    </row>
    <row r="7" spans="1:4" x14ac:dyDescent="0.25">
      <c r="B7" s="23" t="s">
        <v>229</v>
      </c>
      <c r="C7" s="9">
        <v>31.395348837209301</v>
      </c>
      <c r="D7" s="9">
        <v>29.34090909090909</v>
      </c>
    </row>
    <row r="8" spans="1:4" x14ac:dyDescent="0.25">
      <c r="B8" s="23" t="s">
        <v>231</v>
      </c>
      <c r="C8" s="15">
        <v>78284.186046511633</v>
      </c>
      <c r="D8" s="15">
        <v>74486.363636363632</v>
      </c>
    </row>
    <row r="9" spans="1:4" x14ac:dyDescent="0.25">
      <c r="B9" s="23" t="s">
        <v>232</v>
      </c>
      <c r="C9" s="9">
        <v>3.7382605925453971</v>
      </c>
      <c r="D9" s="9">
        <v>3.7353051058530515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3A09B-A479-463C-B8E3-60110E174B13}">
  <sheetPr>
    <tabColor theme="4" tint="-0.499984740745262"/>
  </sheetPr>
  <dimension ref="A1"/>
  <sheetViews>
    <sheetView showGridLines="0" workbookViewId="0">
      <selection activeCell="S6" sqref="S6"/>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B4CD6-7B95-4210-AFA1-EC3FC18073DB}">
  <sheetPr>
    <tabColor rgb="FF00B0F0"/>
  </sheetPr>
  <dimension ref="A1:L15"/>
  <sheetViews>
    <sheetView showGridLines="0" workbookViewId="0">
      <selection activeCell="F10" sqref="F10"/>
    </sheetView>
  </sheetViews>
  <sheetFormatPr defaultRowHeight="15" x14ac:dyDescent="0.25"/>
  <cols>
    <col min="2" max="2" width="14.28515625" bestFit="1" customWidth="1"/>
    <col min="3" max="3" width="14.42578125" bestFit="1" customWidth="1"/>
    <col min="4" max="4" width="16.42578125" bestFit="1" customWidth="1"/>
    <col min="12" max="12" width="15.5703125" customWidth="1"/>
  </cols>
  <sheetData>
    <row r="1" spans="1:12" ht="21" x14ac:dyDescent="0.35">
      <c r="A1" s="13">
        <v>4</v>
      </c>
      <c r="B1" s="21" t="s">
        <v>235</v>
      </c>
      <c r="D1" s="20" t="s">
        <v>236</v>
      </c>
      <c r="L1" s="20" t="s">
        <v>237</v>
      </c>
    </row>
    <row r="3" spans="1:12" x14ac:dyDescent="0.25">
      <c r="B3" s="18" t="s">
        <v>226</v>
      </c>
      <c r="C3" t="s">
        <v>230</v>
      </c>
      <c r="D3" s="16" t="s">
        <v>231</v>
      </c>
    </row>
    <row r="4" spans="1:12" x14ac:dyDescent="0.25">
      <c r="B4" s="19" t="s">
        <v>43</v>
      </c>
      <c r="C4">
        <v>4</v>
      </c>
      <c r="D4" s="16">
        <v>92080</v>
      </c>
    </row>
    <row r="5" spans="1:12" x14ac:dyDescent="0.25">
      <c r="B5" s="19" t="s">
        <v>10</v>
      </c>
      <c r="C5">
        <v>20</v>
      </c>
      <c r="D5" s="16">
        <v>75933</v>
      </c>
    </row>
    <row r="6" spans="1:12" x14ac:dyDescent="0.25">
      <c r="B6" s="19" t="s">
        <v>13</v>
      </c>
      <c r="C6">
        <v>137</v>
      </c>
      <c r="D6" s="16">
        <v>76798.759124087592</v>
      </c>
    </row>
    <row r="7" spans="1:12" x14ac:dyDescent="0.25">
      <c r="B7" s="19" t="s">
        <v>18</v>
      </c>
      <c r="C7">
        <v>16</v>
      </c>
      <c r="D7" s="16">
        <v>78115</v>
      </c>
    </row>
    <row r="8" spans="1:12" x14ac:dyDescent="0.25">
      <c r="B8" s="19" t="s">
        <v>49</v>
      </c>
      <c r="C8">
        <v>6</v>
      </c>
      <c r="D8" s="16">
        <v>77423.333333333328</v>
      </c>
    </row>
    <row r="9" spans="1:12" x14ac:dyDescent="0.25">
      <c r="B9" s="19" t="s">
        <v>227</v>
      </c>
      <c r="C9">
        <v>183</v>
      </c>
      <c r="D9" s="16">
        <v>77173.715846994543</v>
      </c>
    </row>
    <row r="15" spans="1:12" x14ac:dyDescent="0.25">
      <c r="B15" s="8" t="s">
        <v>241</v>
      </c>
      <c r="C15" s="8" t="s">
        <v>242</v>
      </c>
      <c r="D15" s="8"/>
      <c r="E15" s="8"/>
    </row>
  </sheetData>
  <conditionalFormatting pivot="1" sqref="D5">
    <cfRule type="dataBar" priority="2">
      <dataBar>
        <cfvo type="min"/>
        <cfvo type="max"/>
        <color rgb="FF638EC6"/>
      </dataBar>
      <extLst>
        <ext xmlns:x14="http://schemas.microsoft.com/office/spreadsheetml/2009/9/main" uri="{B025F937-C7B1-47D3-B67F-A62EFF666E3E}">
          <x14:id>{ABD1E6F2-9A1A-4396-A31A-2352F86C7CAA}</x14:id>
        </ext>
      </extLst>
    </cfRule>
  </conditionalFormatting>
  <conditionalFormatting pivot="1" sqref="D6:D8 D4">
    <cfRule type="dataBar" priority="1">
      <dataBar>
        <cfvo type="min"/>
        <cfvo type="max"/>
        <color rgb="FF638EC6"/>
      </dataBar>
      <extLst>
        <ext xmlns:x14="http://schemas.microsoft.com/office/spreadsheetml/2009/9/main" uri="{B025F937-C7B1-47D3-B67F-A62EFF666E3E}">
          <x14:id>{050AEF37-B50F-4C3B-AE70-F7586DCE1072}</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ABD1E6F2-9A1A-4396-A31A-2352F86C7CAA}">
            <x14:dataBar minLength="0" maxLength="100" gradient="0">
              <x14:cfvo type="autoMin"/>
              <x14:cfvo type="autoMax"/>
              <x14:negativeFillColor rgb="FFFF0000"/>
              <x14:axisColor rgb="FF000000"/>
            </x14:dataBar>
          </x14:cfRule>
          <xm:sqref>D5</xm:sqref>
        </x14:conditionalFormatting>
        <x14:conditionalFormatting xmlns:xm="http://schemas.microsoft.com/office/excel/2006/main" pivot="1">
          <x14:cfRule type="dataBar" id="{050AEF37-B50F-4C3B-AE70-F7586DCE1072}">
            <x14:dataBar minLength="0" maxLength="100" gradient="0">
              <x14:cfvo type="autoMin"/>
              <x14:cfvo type="autoMax"/>
              <x14:negativeFillColor rgb="FFFF0000"/>
              <x14:axisColor rgb="FF000000"/>
            </x14:dataBar>
          </x14:cfRule>
          <xm:sqref>D6:D8 D4</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623B3-B18C-4943-96DD-3F63A98A5F8B}">
  <sheetPr>
    <tabColor rgb="FF7030A0"/>
  </sheetPr>
  <dimension ref="A1:E8"/>
  <sheetViews>
    <sheetView showGridLines="0" workbookViewId="0">
      <selection activeCell="F6" sqref="F6"/>
    </sheetView>
  </sheetViews>
  <sheetFormatPr defaultRowHeight="15" x14ac:dyDescent="0.25"/>
  <cols>
    <col min="2" max="2" width="15.28515625" customWidth="1"/>
  </cols>
  <sheetData>
    <row r="1" spans="1:5" ht="21" x14ac:dyDescent="0.35">
      <c r="A1" s="13">
        <v>5</v>
      </c>
      <c r="B1" s="21" t="s">
        <v>238</v>
      </c>
    </row>
    <row r="4" spans="1:5" x14ac:dyDescent="0.25">
      <c r="B4" s="8" t="s">
        <v>43</v>
      </c>
      <c r="C4" s="8">
        <v>5</v>
      </c>
      <c r="E4" t="s">
        <v>240</v>
      </c>
    </row>
    <row r="5" spans="1:5" x14ac:dyDescent="0.25">
      <c r="B5" s="8" t="s">
        <v>10</v>
      </c>
      <c r="C5" s="8">
        <v>4</v>
      </c>
    </row>
    <row r="6" spans="1:5" x14ac:dyDescent="0.25">
      <c r="B6" s="8" t="s">
        <v>13</v>
      </c>
      <c r="C6" s="8">
        <v>3</v>
      </c>
    </row>
    <row r="7" spans="1:5" x14ac:dyDescent="0.25">
      <c r="B7" s="8" t="s">
        <v>18</v>
      </c>
      <c r="C7" s="8">
        <v>2</v>
      </c>
    </row>
    <row r="8" spans="1:5" x14ac:dyDescent="0.25">
      <c r="B8" s="8" t="s">
        <v>49</v>
      </c>
      <c r="C8" s="8">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2835E-DC36-4211-89ED-3362C0EDC472}">
  <sheetPr>
    <tabColor rgb="FFFF0066"/>
  </sheetPr>
  <dimension ref="A1:H39"/>
  <sheetViews>
    <sheetView showGridLines="0" tabSelected="1" workbookViewId="0">
      <selection activeCell="K1" sqref="K1"/>
    </sheetView>
  </sheetViews>
  <sheetFormatPr defaultRowHeight="15" x14ac:dyDescent="0.25"/>
  <cols>
    <col min="6" max="6" width="13.5703125" customWidth="1"/>
    <col min="7" max="7" width="16.85546875" customWidth="1"/>
    <col min="8" max="8" width="17.42578125" style="12" customWidth="1"/>
  </cols>
  <sheetData>
    <row r="1" spans="1:8" ht="26.25" x14ac:dyDescent="0.4">
      <c r="A1" s="13">
        <v>7</v>
      </c>
      <c r="B1" s="3" t="s">
        <v>260</v>
      </c>
    </row>
    <row r="3" spans="1:8" x14ac:dyDescent="0.25">
      <c r="E3" s="26" t="s">
        <v>258</v>
      </c>
      <c r="F3" s="26" t="s">
        <v>255</v>
      </c>
      <c r="G3" s="26" t="s">
        <v>256</v>
      </c>
      <c r="H3" s="26" t="s">
        <v>257</v>
      </c>
    </row>
    <row r="4" spans="1:8" x14ac:dyDescent="0.25">
      <c r="E4" s="8">
        <v>1</v>
      </c>
      <c r="F4" s="27">
        <f>EDATE(DATE(2020,4,1), E4:E39 + 0)</f>
        <v>43952</v>
      </c>
      <c r="G4" s="22">
        <f>COUNTIFS(All_Staff[Date Joined],"&gt;="&amp;'Trend Calculation'!F4,All_Staff[Date Joined],"&lt;="&amp;EOMONTH(F4,0))</f>
        <v>3</v>
      </c>
      <c r="H4" s="22">
        <f>SUM($G$4:G4)</f>
        <v>3</v>
      </c>
    </row>
    <row r="5" spans="1:8" x14ac:dyDescent="0.25">
      <c r="E5" s="8">
        <v>2</v>
      </c>
      <c r="F5" s="27">
        <f t="shared" ref="F5:F39" si="0">EDATE(DATE(2020,4,1), E5:E40 + 0)</f>
        <v>43983</v>
      </c>
      <c r="G5" s="22">
        <f>COUNTIFS(All_Staff[Date Joined],"&gt;="&amp;'Trend Calculation'!F5,All_Staff[Date Joined],"&lt;="&amp;EOMONTH(F5,0))</f>
        <v>1</v>
      </c>
      <c r="H5" s="22">
        <f>SUM($G$4:G5)</f>
        <v>4</v>
      </c>
    </row>
    <row r="6" spans="1:8" x14ac:dyDescent="0.25">
      <c r="E6" s="8">
        <v>3</v>
      </c>
      <c r="F6" s="27">
        <f t="shared" si="0"/>
        <v>44013</v>
      </c>
      <c r="G6" s="22">
        <f>COUNTIFS(All_Staff[Date Joined],"&gt;="&amp;'Trend Calculation'!F6,All_Staff[Date Joined],"&lt;="&amp;EOMONTH(F6,0))</f>
        <v>5</v>
      </c>
      <c r="H6" s="22">
        <f>SUM($G$4:G6)</f>
        <v>9</v>
      </c>
    </row>
    <row r="7" spans="1:8" x14ac:dyDescent="0.25">
      <c r="E7" s="8">
        <v>4</v>
      </c>
      <c r="F7" s="27">
        <f t="shared" si="0"/>
        <v>44044</v>
      </c>
      <c r="G7" s="22">
        <f>COUNTIFS(All_Staff[Date Joined],"&gt;="&amp;'Trend Calculation'!F7,All_Staff[Date Joined],"&lt;="&amp;EOMONTH(F7,0))</f>
        <v>3</v>
      </c>
      <c r="H7" s="22">
        <f>SUM($G$4:G7)</f>
        <v>12</v>
      </c>
    </row>
    <row r="8" spans="1:8" x14ac:dyDescent="0.25">
      <c r="E8" s="8">
        <v>5</v>
      </c>
      <c r="F8" s="27">
        <f t="shared" si="0"/>
        <v>44075</v>
      </c>
      <c r="G8" s="22">
        <f>COUNTIFS(All_Staff[Date Joined],"&gt;="&amp;'Trend Calculation'!F8,All_Staff[Date Joined],"&lt;="&amp;EOMONTH(F8,0))</f>
        <v>6</v>
      </c>
      <c r="H8" s="22">
        <f>SUM($G$4:G8)</f>
        <v>18</v>
      </c>
    </row>
    <row r="9" spans="1:8" x14ac:dyDescent="0.25">
      <c r="E9" s="8">
        <v>6</v>
      </c>
      <c r="F9" s="27">
        <f t="shared" si="0"/>
        <v>44105</v>
      </c>
      <c r="G9" s="22">
        <f>COUNTIFS(All_Staff[Date Joined],"&gt;="&amp;'Trend Calculation'!F9,All_Staff[Date Joined],"&lt;="&amp;EOMONTH(F9,0))</f>
        <v>6</v>
      </c>
      <c r="H9" s="22">
        <f>SUM($G$4:G9)</f>
        <v>24</v>
      </c>
    </row>
    <row r="10" spans="1:8" x14ac:dyDescent="0.25">
      <c r="E10" s="8">
        <v>7</v>
      </c>
      <c r="F10" s="27">
        <f t="shared" si="0"/>
        <v>44136</v>
      </c>
      <c r="G10" s="22">
        <f>COUNTIFS(All_Staff[Date Joined],"&gt;="&amp;'Trend Calculation'!F10,All_Staff[Date Joined],"&lt;="&amp;EOMONTH(F10,0))</f>
        <v>6</v>
      </c>
      <c r="H10" s="22">
        <f>SUM($G$4:G10)</f>
        <v>30</v>
      </c>
    </row>
    <row r="11" spans="1:8" x14ac:dyDescent="0.25">
      <c r="E11" s="8">
        <v>8</v>
      </c>
      <c r="F11" s="27">
        <f t="shared" si="0"/>
        <v>44166</v>
      </c>
      <c r="G11" s="22">
        <f>COUNTIFS(All_Staff[Date Joined],"&gt;="&amp;'Trend Calculation'!F11,All_Staff[Date Joined],"&lt;="&amp;EOMONTH(F11,0))</f>
        <v>7</v>
      </c>
      <c r="H11" s="22">
        <f>SUM($G$4:G11)</f>
        <v>37</v>
      </c>
    </row>
    <row r="12" spans="1:8" x14ac:dyDescent="0.25">
      <c r="E12" s="8">
        <v>9</v>
      </c>
      <c r="F12" s="27">
        <f t="shared" si="0"/>
        <v>44197</v>
      </c>
      <c r="G12" s="22">
        <f>COUNTIFS(All_Staff[Date Joined],"&gt;="&amp;'Trend Calculation'!F12,All_Staff[Date Joined],"&lt;="&amp;EOMONTH(F12,0))</f>
        <v>6</v>
      </c>
      <c r="H12" s="22">
        <f>SUM($G$4:G12)</f>
        <v>43</v>
      </c>
    </row>
    <row r="13" spans="1:8" x14ac:dyDescent="0.25">
      <c r="E13" s="8">
        <v>10</v>
      </c>
      <c r="F13" s="27">
        <f t="shared" si="0"/>
        <v>44228</v>
      </c>
      <c r="G13" s="22">
        <f>COUNTIFS(All_Staff[Date Joined],"&gt;="&amp;'Trend Calculation'!F13,All_Staff[Date Joined],"&lt;="&amp;EOMONTH(F13,0))</f>
        <v>4</v>
      </c>
      <c r="H13" s="22">
        <f>SUM($G$4:G13)</f>
        <v>47</v>
      </c>
    </row>
    <row r="14" spans="1:8" x14ac:dyDescent="0.25">
      <c r="E14" s="8">
        <v>11</v>
      </c>
      <c r="F14" s="27">
        <f t="shared" si="0"/>
        <v>44256</v>
      </c>
      <c r="G14" s="22">
        <f>COUNTIFS(All_Staff[Date Joined],"&gt;="&amp;'Trend Calculation'!F14,All_Staff[Date Joined],"&lt;="&amp;EOMONTH(F14,0))</f>
        <v>9</v>
      </c>
      <c r="H14" s="22">
        <f>SUM($G$4:G14)</f>
        <v>56</v>
      </c>
    </row>
    <row r="15" spans="1:8" x14ac:dyDescent="0.25">
      <c r="E15" s="8">
        <v>12</v>
      </c>
      <c r="F15" s="27">
        <f t="shared" si="0"/>
        <v>44287</v>
      </c>
      <c r="G15" s="22">
        <f>COUNTIFS(All_Staff[Date Joined],"&gt;="&amp;'Trend Calculation'!F15,All_Staff[Date Joined],"&lt;="&amp;EOMONTH(F15,0))</f>
        <v>5</v>
      </c>
      <c r="H15" s="22">
        <f>SUM($G$4:G15)</f>
        <v>61</v>
      </c>
    </row>
    <row r="16" spans="1:8" x14ac:dyDescent="0.25">
      <c r="E16" s="8">
        <v>13</v>
      </c>
      <c r="F16" s="27">
        <f t="shared" si="0"/>
        <v>44317</v>
      </c>
      <c r="G16" s="22">
        <f>COUNTIFS(All_Staff[Date Joined],"&gt;="&amp;'Trend Calculation'!F16,All_Staff[Date Joined],"&lt;="&amp;EOMONTH(F16,0))</f>
        <v>10</v>
      </c>
      <c r="H16" s="22">
        <f>SUM($G$4:G16)</f>
        <v>71</v>
      </c>
    </row>
    <row r="17" spans="5:8" x14ac:dyDescent="0.25">
      <c r="E17" s="8">
        <v>14</v>
      </c>
      <c r="F17" s="27">
        <f t="shared" si="0"/>
        <v>44348</v>
      </c>
      <c r="G17" s="22">
        <f>COUNTIFS(All_Staff[Date Joined],"&gt;="&amp;'Trend Calculation'!F17,All_Staff[Date Joined],"&lt;="&amp;EOMONTH(F17,0))</f>
        <v>6</v>
      </c>
      <c r="H17" s="22">
        <f>SUM($G$4:G17)</f>
        <v>77</v>
      </c>
    </row>
    <row r="18" spans="5:8" x14ac:dyDescent="0.25">
      <c r="E18" s="8">
        <v>15</v>
      </c>
      <c r="F18" s="27">
        <f t="shared" si="0"/>
        <v>44378</v>
      </c>
      <c r="G18" s="22">
        <f>COUNTIFS(All_Staff[Date Joined],"&gt;="&amp;'Trend Calculation'!F18,All_Staff[Date Joined],"&lt;="&amp;EOMONTH(F18,0))</f>
        <v>13</v>
      </c>
      <c r="H18" s="22">
        <f>SUM($G$4:G18)</f>
        <v>90</v>
      </c>
    </row>
    <row r="19" spans="5:8" x14ac:dyDescent="0.25">
      <c r="E19" s="8">
        <v>16</v>
      </c>
      <c r="F19" s="27">
        <f t="shared" si="0"/>
        <v>44409</v>
      </c>
      <c r="G19" s="22">
        <f>COUNTIFS(All_Staff[Date Joined],"&gt;="&amp;'Trend Calculation'!F19,All_Staff[Date Joined],"&lt;="&amp;EOMONTH(F19,0))</f>
        <v>4</v>
      </c>
      <c r="H19" s="22">
        <f>SUM($G$4:G19)</f>
        <v>94</v>
      </c>
    </row>
    <row r="20" spans="5:8" x14ac:dyDescent="0.25">
      <c r="E20" s="8">
        <v>17</v>
      </c>
      <c r="F20" s="27">
        <f t="shared" si="0"/>
        <v>44440</v>
      </c>
      <c r="G20" s="22">
        <f>COUNTIFS(All_Staff[Date Joined],"&gt;="&amp;'Trend Calculation'!F20,All_Staff[Date Joined],"&lt;="&amp;EOMONTH(F20,0))</f>
        <v>11</v>
      </c>
      <c r="H20" s="22">
        <f>SUM($G$4:G20)</f>
        <v>105</v>
      </c>
    </row>
    <row r="21" spans="5:8" x14ac:dyDescent="0.25">
      <c r="E21" s="8">
        <v>18</v>
      </c>
      <c r="F21" s="27">
        <f t="shared" si="0"/>
        <v>44470</v>
      </c>
      <c r="G21" s="22">
        <f>COUNTIFS(All_Staff[Date Joined],"&gt;="&amp;'Trend Calculation'!F21,All_Staff[Date Joined],"&lt;="&amp;EOMONTH(F21,0))</f>
        <v>3</v>
      </c>
      <c r="H21" s="22">
        <f>SUM($G$4:G21)</f>
        <v>108</v>
      </c>
    </row>
    <row r="22" spans="5:8" x14ac:dyDescent="0.25">
      <c r="E22" s="8">
        <v>19</v>
      </c>
      <c r="F22" s="27">
        <f t="shared" si="0"/>
        <v>44501</v>
      </c>
      <c r="G22" s="22">
        <f>COUNTIFS(All_Staff[Date Joined],"&gt;="&amp;'Trend Calculation'!F22,All_Staff[Date Joined],"&lt;="&amp;EOMONTH(F22,0))</f>
        <v>4</v>
      </c>
      <c r="H22" s="22">
        <f>SUM($G$4:G22)</f>
        <v>112</v>
      </c>
    </row>
    <row r="23" spans="5:8" x14ac:dyDescent="0.25">
      <c r="E23" s="8">
        <v>20</v>
      </c>
      <c r="F23" s="27">
        <f t="shared" si="0"/>
        <v>44531</v>
      </c>
      <c r="G23" s="22">
        <f>COUNTIFS(All_Staff[Date Joined],"&gt;="&amp;'Trend Calculation'!F23,All_Staff[Date Joined],"&lt;="&amp;EOMONTH(F23,0))</f>
        <v>7</v>
      </c>
      <c r="H23" s="22">
        <f>SUM($G$4:G23)</f>
        <v>119</v>
      </c>
    </row>
    <row r="24" spans="5:8" x14ac:dyDescent="0.25">
      <c r="E24" s="8">
        <v>21</v>
      </c>
      <c r="F24" s="27">
        <f t="shared" si="0"/>
        <v>44562</v>
      </c>
      <c r="G24" s="22">
        <f>COUNTIFS(All_Staff[Date Joined],"&gt;="&amp;'Trend Calculation'!F24,All_Staff[Date Joined],"&lt;="&amp;EOMONTH(F24,0))</f>
        <v>3</v>
      </c>
      <c r="H24" s="22">
        <f>SUM($G$4:G24)</f>
        <v>122</v>
      </c>
    </row>
    <row r="25" spans="5:8" x14ac:dyDescent="0.25">
      <c r="E25" s="8">
        <v>22</v>
      </c>
      <c r="F25" s="27">
        <f t="shared" si="0"/>
        <v>44593</v>
      </c>
      <c r="G25" s="22">
        <f>COUNTIFS(All_Staff[Date Joined],"&gt;="&amp;'Trend Calculation'!F25,All_Staff[Date Joined],"&lt;="&amp;EOMONTH(F25,0))</f>
        <v>10</v>
      </c>
      <c r="H25" s="22">
        <f>SUM($G$4:G25)</f>
        <v>132</v>
      </c>
    </row>
    <row r="26" spans="5:8" x14ac:dyDescent="0.25">
      <c r="E26" s="8">
        <v>23</v>
      </c>
      <c r="F26" s="27">
        <f t="shared" si="0"/>
        <v>44621</v>
      </c>
      <c r="G26" s="22">
        <f>COUNTIFS(All_Staff[Date Joined],"&gt;="&amp;'Trend Calculation'!F26,All_Staff[Date Joined],"&lt;="&amp;EOMONTH(F26,0))</f>
        <v>9</v>
      </c>
      <c r="H26" s="22">
        <f>SUM($G$4:G26)</f>
        <v>141</v>
      </c>
    </row>
    <row r="27" spans="5:8" x14ac:dyDescent="0.25">
      <c r="E27" s="8">
        <v>24</v>
      </c>
      <c r="F27" s="27">
        <f t="shared" si="0"/>
        <v>44652</v>
      </c>
      <c r="G27" s="22">
        <f>COUNTIFS(All_Staff[Date Joined],"&gt;="&amp;'Trend Calculation'!F27,All_Staff[Date Joined],"&lt;="&amp;EOMONTH(F27,0))</f>
        <v>9</v>
      </c>
      <c r="H27" s="22">
        <f>SUM($G$4:G27)</f>
        <v>150</v>
      </c>
    </row>
    <row r="28" spans="5:8" x14ac:dyDescent="0.25">
      <c r="E28" s="8">
        <v>25</v>
      </c>
      <c r="F28" s="27">
        <f t="shared" si="0"/>
        <v>44682</v>
      </c>
      <c r="G28" s="22">
        <f>COUNTIFS(All_Staff[Date Joined],"&gt;="&amp;'Trend Calculation'!F28,All_Staff[Date Joined],"&lt;="&amp;EOMONTH(F28,0))</f>
        <v>9</v>
      </c>
      <c r="H28" s="22">
        <f>SUM($G$4:G28)</f>
        <v>159</v>
      </c>
    </row>
    <row r="29" spans="5:8" x14ac:dyDescent="0.25">
      <c r="E29" s="8">
        <v>26</v>
      </c>
      <c r="F29" s="27">
        <f t="shared" si="0"/>
        <v>44713</v>
      </c>
      <c r="G29" s="22">
        <f>COUNTIFS(All_Staff[Date Joined],"&gt;="&amp;'Trend Calculation'!F29,All_Staff[Date Joined],"&lt;="&amp;EOMONTH(F29,0))</f>
        <v>7</v>
      </c>
      <c r="H29" s="22">
        <f>SUM($G$4:G29)</f>
        <v>166</v>
      </c>
    </row>
    <row r="30" spans="5:8" x14ac:dyDescent="0.25">
      <c r="E30" s="8">
        <v>27</v>
      </c>
      <c r="F30" s="27">
        <f t="shared" si="0"/>
        <v>44743</v>
      </c>
      <c r="G30" s="22">
        <f>COUNTIFS(All_Staff[Date Joined],"&gt;="&amp;'Trend Calculation'!F30,All_Staff[Date Joined],"&lt;="&amp;EOMONTH(F30,0))</f>
        <v>5</v>
      </c>
      <c r="H30" s="22">
        <f>SUM($G$4:G30)</f>
        <v>171</v>
      </c>
    </row>
    <row r="31" spans="5:8" x14ac:dyDescent="0.25">
      <c r="E31" s="8">
        <v>28</v>
      </c>
      <c r="F31" s="27">
        <f t="shared" si="0"/>
        <v>44774</v>
      </c>
      <c r="G31" s="22">
        <f>COUNTIFS(All_Staff[Date Joined],"&gt;="&amp;'Trend Calculation'!F31,All_Staff[Date Joined],"&lt;="&amp;EOMONTH(F31,0))</f>
        <v>5</v>
      </c>
      <c r="H31" s="22">
        <f>SUM($G$4:G31)</f>
        <v>176</v>
      </c>
    </row>
    <row r="32" spans="5:8" x14ac:dyDescent="0.25">
      <c r="E32" s="8">
        <v>29</v>
      </c>
      <c r="F32" s="27">
        <f t="shared" si="0"/>
        <v>44805</v>
      </c>
      <c r="G32" s="22">
        <f>COUNTIFS(All_Staff[Date Joined],"&gt;="&amp;'Trend Calculation'!F32,All_Staff[Date Joined],"&lt;="&amp;EOMONTH(F32,0))</f>
        <v>2</v>
      </c>
      <c r="H32" s="22">
        <f>SUM($G$4:G32)</f>
        <v>178</v>
      </c>
    </row>
    <row r="33" spans="5:8" x14ac:dyDescent="0.25">
      <c r="E33" s="8">
        <v>30</v>
      </c>
      <c r="F33" s="27">
        <f t="shared" si="0"/>
        <v>44835</v>
      </c>
      <c r="G33" s="22">
        <f>COUNTIFS(All_Staff[Date Joined],"&gt;="&amp;'Trend Calculation'!F33,All_Staff[Date Joined],"&lt;="&amp;EOMONTH(F33,0))</f>
        <v>3</v>
      </c>
      <c r="H33" s="22">
        <f>SUM($G$4:G33)</f>
        <v>181</v>
      </c>
    </row>
    <row r="34" spans="5:8" x14ac:dyDescent="0.25">
      <c r="E34" s="8">
        <v>31</v>
      </c>
      <c r="F34" s="27">
        <f t="shared" si="0"/>
        <v>44866</v>
      </c>
      <c r="G34" s="22">
        <f>COUNTIFS(All_Staff[Date Joined],"&gt;="&amp;'Trend Calculation'!F34,All_Staff[Date Joined],"&lt;="&amp;EOMONTH(F34,0))</f>
        <v>0</v>
      </c>
      <c r="H34" s="22">
        <f>SUM($G$4:G34)</f>
        <v>181</v>
      </c>
    </row>
    <row r="35" spans="5:8" x14ac:dyDescent="0.25">
      <c r="E35" s="8">
        <v>32</v>
      </c>
      <c r="F35" s="27">
        <f t="shared" si="0"/>
        <v>44896</v>
      </c>
      <c r="G35" s="22">
        <f>COUNTIFS(All_Staff[Date Joined],"&gt;="&amp;'Trend Calculation'!F35,All_Staff[Date Joined],"&lt;="&amp;EOMONTH(F35,0))</f>
        <v>0</v>
      </c>
      <c r="H35" s="22">
        <f>SUM($G$4:G35)</f>
        <v>181</v>
      </c>
    </row>
    <row r="36" spans="5:8" x14ac:dyDescent="0.25">
      <c r="E36" s="8">
        <v>33</v>
      </c>
      <c r="F36" s="27">
        <f t="shared" si="0"/>
        <v>44927</v>
      </c>
      <c r="G36" s="22">
        <f>COUNTIFS(All_Staff[Date Joined],"&gt;="&amp;'Trend Calculation'!F36,All_Staff[Date Joined],"&lt;="&amp;EOMONTH(F36,0))</f>
        <v>0</v>
      </c>
      <c r="H36" s="22">
        <f>SUM($G$4:G36)</f>
        <v>181</v>
      </c>
    </row>
    <row r="37" spans="5:8" x14ac:dyDescent="0.25">
      <c r="E37" s="8">
        <v>34</v>
      </c>
      <c r="F37" s="27">
        <f t="shared" si="0"/>
        <v>44958</v>
      </c>
      <c r="G37" s="22">
        <f>COUNTIFS(All_Staff[Date Joined],"&gt;="&amp;'Trend Calculation'!F37,All_Staff[Date Joined],"&lt;="&amp;EOMONTH(F37,0))</f>
        <v>1</v>
      </c>
      <c r="H37" s="22">
        <f>SUM($G$4:G37)</f>
        <v>182</v>
      </c>
    </row>
    <row r="38" spans="5:8" x14ac:dyDescent="0.25">
      <c r="E38" s="8">
        <v>35</v>
      </c>
      <c r="F38" s="27">
        <f t="shared" si="0"/>
        <v>44986</v>
      </c>
      <c r="G38" s="22">
        <f>COUNTIFS(All_Staff[Date Joined],"&gt;="&amp;'Trend Calculation'!F38,All_Staff[Date Joined],"&lt;="&amp;EOMONTH(F38,0))</f>
        <v>0</v>
      </c>
      <c r="H38" s="22">
        <f>SUM($G$4:G38)</f>
        <v>182</v>
      </c>
    </row>
    <row r="39" spans="5:8" x14ac:dyDescent="0.25">
      <c r="E39" s="8">
        <v>36</v>
      </c>
      <c r="F39" s="27">
        <f t="shared" si="0"/>
        <v>45017</v>
      </c>
      <c r="G39" s="22">
        <f>COUNTIFS(All_Staff[Date Joined],"&gt;="&amp;'Trend Calculation'!F39,All_Staff[Date Joined],"&lt;="&amp;EOMONTH(F39,0))</f>
        <v>1</v>
      </c>
      <c r="H39" s="22">
        <f>SUM($G$4:G39)</f>
        <v>183</v>
      </c>
    </row>
  </sheetData>
  <pageMargins left="0.7" right="0.7" top="0.75" bottom="0.75" header="0.3" footer="0.3"/>
  <ignoredErrors>
    <ignoredError sqref="F5 F6:F39" formulaRange="1"/>
  </ignoredErrors>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7 9 c 2 9 9 9 - 7 8 2 c - 4 e 6 8 - 8 5 3 6 - e 5 8 9 2 b f 1 5 6 a e "   x m l n s = " h t t p : / / s c h e m a s . m i c r o s o f t . c o m / D a t a M a s h u p " > A A A A A M o E A A B Q S w M E F A A C A A g A I R H T 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A h E d 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R H T W v n W w N j C A Q A A E A U A A B M A H A B G b 3 J t d W x h c y 9 T Z W N 0 a W 9 u M S 5 t I K I Y A C i g F A A A A A A A A A A A A A A A A A A A A A A A A A A A A M V U T Y v b M B C 9 B / I f h H q x Q Q Q K p Z d 2 C 4 v T l u 1 h C 3 F o o S E U x Z 4 k Y v U R Z K n d Y P z f O 4 r j W E 7 S X d j L + m J 4 8 / F m 3 h u 7 g s I J o 0 n e v t 9 + G I / G o 2 r L L Z T k / t f v 3 P H 1 m t w Q C W 4 8 I v j k x t s C E P n 8 W I C c Z N 5 a 0 O 6 n s Q 8 r Y x 6 S t F 7 c c w U 3 t K u l y 2 a R G e 0 w a c n a F m 9 o t u V 6 g w T z / Q 4 o 9 p r z l Y T J 3 H J d r Y 1 V m Z F e 6 R C s k p a P 1 T U N f S k j D m H i 4 N E 1 j N T 0 K + g S 7 A U 8 h R 2 3 T i H p R e h 2 E 7 r c a f f + 3 S R Q t P n c A f l m h I a y K y g R c k K 1 8 Z x L b v d d S H u 1 A n s I z L g T e t M F u N 4 3 T X p a 8 7 Y s c c n M V 8 6 o f k 1 E 2 w W T M y E Y o Z n x 2 h 2 I g B d b g i r S d D w S + m r H 2 K o 7 X Q r + c r e i 8 t c x 7 K o r Q 3 F 7 c 5 8 x 6 w n z T z 6 e M f W 6 9 / n N Q P m B A r H y a I q U p J X u q v S t V p l R K 5 w 4 q b s P g 8 W e R U c z A 2 X + Y N + p 3 0 l R 4 F 5 V L / h U V K h I 4 T q R y V H k Q f l O 8 g L r f 3 D p I 6 + O + A F N r r I w 7 a V k 9 L v b B n + O + X Z Q y E 7 + R Y x f h H Q Q l J i Z v 9 G s O U j 8 p Q Q s u Z j q e N 7 J I r J y S T 5 + I m G E N H 3 J 2 Z 3 P E Q 7 w P 4 f y p L P / A F B L A Q I t A B Q A A g A I A C E R 0 1 o Q T L w G p g A A A P Y A A A A S A A A A A A A A A A A A A A A A A A A A A A B D b 2 5 m a W c v U G F j a 2 F n Z S 5 4 b W x Q S w E C L Q A U A A I A C A A h E d N a D 8 r p q 6 Q A A A D p A A A A E w A A A A A A A A A A A A A A A A D y A A A A W 0 N v b n R l b n R f V H l w Z X N d L n h t b F B L A Q I t A B Q A A g A I A C E R 0 1 r 5 1 s D Y w g E A A B A F A A A T A A A A A A A A A A A A A A A A A O M B A A B G b 3 J t d W x h c y 9 T Z W N 0 a W 9 u M S 5 t U E s F B g A A A A A D A A M A w g A A A P I 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U X A A A A A A A A M x 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5 a X 1 N 0 Y W Z m P C 9 J d G V t U G F 0 a D 4 8 L 0 l 0 Z W 1 M b 2 N h d G l v b j 4 8 U 3 R h Y m x l R W 5 0 c m l l c z 4 8 R W 5 0 c n k g V H l w Z T 0 i S X N Q c m l 2 Y X R l I i B W Y W x 1 Z T 0 i b D A i I C 8 + P E V u d H J 5 I F R 5 c G U 9 I l F 1 Z X J 5 S U Q i I F Z h b H V l P S J z Y W R h N D U y M z g t Y j E 0 M y 0 0 Y T I w L W J i N j I t Y j g 5 N m Y w O D I 3 M m Z i 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F N 0 Y X R 1 c y I g V m F s d W U 9 I n N D b 2 1 w b G V 0 Z S I g L z 4 8 R W 5 0 c n k g V H l w Z T 0 i R m l s b E x h c 3 R V c G R h d G V k I i B W Y W x 1 Z T 0 i Z D I w M j U t M D Y t M T h U M j A 6 M j c 6 M j Q u M j c 5 M D I 5 M l o i I C 8 + P E V u d H J 5 I F R 5 c G U 9 I k Z p b G x F c n J v c k N v Z G U i I F Z h b H V l P S J z V W 5 r b m 9 3 b i I g L z 4 8 R W 5 0 c n k g V H l w Z T 0 i Q W R k Z W R U b 0 R h d G F N b 2 R l b C I g V m F s d W U 9 I m w w I i A v P j x F b n R y e S B U e X B l P S J G a W x s Z W R D b 2 1 w b G V 0 Z V J l c 3 V s d F R v V 2 9 y a 3 N o Z W V 0 I i B W Y W x 1 Z T 0 i b D A i I C 8 + P C 9 T d G F i b G V F b n R y a W V z P j w v S X R l b T 4 8 S X R l b T 4 8 S X R l b U x v Y 2 F 0 a W 9 u P j x J d G V t V H l w Z T 5 G b 3 J t d W x h P C 9 J d G V t V H l w Z T 4 8 S X R l b V B h d G g + U 2 V j d G l v b j E v T l p f U 3 R h Z m Y v U 2 9 1 c m N l P C 9 J d G V t U G F 0 a D 4 8 L 0 l 0 Z W 1 M b 2 N h d G l v b j 4 8 U 3 R h Y m x l R W 5 0 c m l l c y A v P j w v S X R l b T 4 8 S X R l b T 4 8 S X R l b U x v Y 2 F 0 a W 9 u P j x J d G V t V H l w Z T 5 G b 3 J t d W x h P C 9 J d G V t V H l w Z T 4 8 S X R l b V B h d G g + U 2 V j d G l v b j E v T l p f U 3 R h Z m Y v Q 2 h h b m d l Z C U y M F R 5 c G U 8 L 0 l 0 Z W 1 Q Y X R o P j w v S X R l b U x v Y 2 F 0 a W 9 u P j x T d G F i b G V F b n R y a W V z I C 8 + P C 9 J d G V t P j x J d G V t P j x J d G V t T G 9 j Y X R p b 2 4 + P E l 0 Z W 1 U e X B l P k Z v c m 1 1 b G E 8 L 0 l 0 Z W 1 U e X B l P j x J d G V t U G F 0 a D 5 T Z W N 0 a W 9 u M S 9 O W l 9 T d G F m Z i 9 B Z G R l Z C U y M E N 1 c 3 R v b T w v S X R l b V B h d G g + P C 9 J d G V t T G 9 j Y X R p b 2 4 + P F N 0 Y W J s Z U V u d H J p Z X M g L z 4 8 L 0 l 0 Z W 0 + P E l 0 Z W 0 + P E l 0 Z W 1 M b 2 N h d G l v b j 4 8 S X R l b V R 5 c G U + R m 9 y b X V s Y T w v S X R l b V R 5 c G U + P E l 0 Z W 1 Q Y X R o P l N l Y 3 R p b 2 4 x L 0 l u Z G l h X 1 N 0 Y W Z m P C 9 J d G V t U G F 0 a D 4 8 L 0 l 0 Z W 1 M b 2 N h d G l v b j 4 8 U 3 R h Y m x l R W 5 0 c m l l c z 4 8 R W 5 0 c n k g V H l w Z T 0 i S X N Q c m l 2 Y X R l I i B W Y W x 1 Z T 0 i b D A i I C 8 + P E V u d H J 5 I F R 5 c G U 9 I l F 1 Z X J 5 S U Q i I F Z h b H V l P S J z M z Q 2 M j Q w Z j Q t Z m E 5 Y i 0 0 M T A y L W I 5 Y j U t M T c w N T U z Y 2 U x Y 2 E y 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Y t M T h U M j A 6 M z Y 6 N T A u O D Q w O D A w N V o i I C 8 + P E V u d H J 5 I F R 5 c G U 9 I k Z p b G x T d G F 0 d X M i I F Z h b H V l P S J z Q 2 9 t c G x l d G U i I C 8 + P C 9 T d G F i b G V F b n R y a W V z P j w v S X R l b T 4 8 S X R l b T 4 8 S X R l b U x v Y 2 F 0 a W 9 u P j x J d G V t V H l w Z T 5 G b 3 J t d W x h P C 9 J d G V t V H l w Z T 4 8 S X R l b V B h d G g + U 2 V j d G l v b j E v S W 5 k a W F f U 3 R h Z m Y v U 2 9 1 c m N l P C 9 J d G V t U G F 0 a D 4 8 L 0 l 0 Z W 1 M b 2 N h d G l v b j 4 8 U 3 R h Y m x l R W 5 0 c m l l c y A v P j w v S X R l b T 4 8 S X R l b T 4 8 S X R l b U x v Y 2 F 0 a W 9 u P j x J d G V t V H l w Z T 5 G b 3 J t d W x h P C 9 J d G V t V H l w Z T 4 8 S X R l b V B h d G g + U 2 V j d G l v b j E v S W 5 k a W F f U 3 R h Z m Y v Q 2 h h b m d l Z C U y M F R 5 c G U 8 L 0 l 0 Z W 1 Q Y X R o P j w v S X R l b U x v Y 2 F 0 a W 9 u P j x T d G F i b G V F b n R y a W V z I C 8 + P C 9 J d G V t P j x J d G V t P j x J d G V t T G 9 j Y X R p b 2 4 + P E l 0 Z W 1 U e X B l P k Z v c m 1 1 b G E 8 L 0 l 0 Z W 1 U e X B l P j x J d G V t U G F 0 a D 5 T Z W N 0 a W 9 u M S 9 B b G w l M j B T d G F m Z j w v S X R l b V B h d G g + P C 9 J d G V t T G 9 j Y X R p b 2 4 + P F N 0 Y W J s Z U V u d H J p Z X M + P E V u d H J 5 I F R 5 c G U 9 I k l z U H J p d m F 0 Z S I g V m F s d W U 9 I m w w I i A v P j x F b n R y e S B U e X B l P S J R d W V y e U l E I i B W Y W x 1 Z T 0 i c 2 Y y N z Y 1 N D V m L T M 0 N z Q t N D U x M i 1 h Y 2 U 3 L W R l N j k x M D M 5 Z D Z l N 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T g z I i A v P j x F b n R y e S B U e X B l P S J G a W x s R X J y b 3 J D b 2 R l I i B W Y W x 1 Z T 0 i c 1 V u a 2 5 v d 2 4 i I C 8 + P E V u d H J 5 I F R 5 c G U 9 I k Z p b G x F c n J v c k N v d W 5 0 I i B W Y W x 1 Z T 0 i b D A i I C 8 + P E V u d H J 5 I F R 5 c G U 9 I k Z p b G x M Y X N 0 V X B k Y X R l Z C I g V m F s d W U 9 I m Q y M D I 1 L T A 2 L T E 4 V D I w O j M 5 O j A z L j g z O D A z N T d a I i A v P j x F b n R y e S B U e X B l P S J G a W x s Q 2 9 s d W 1 u V H l w Z X M i I F Z h b H V l P S J z Q m d Z R 0 F 3 a 0 Z B Q U E 9 I i A v P j x F b n R y e S B U e X B l P S J G a W x s Q 2 9 s d W 1 u T m F t Z X M i I F Z h b H V l P S J z W y Z x d W 9 0 O 0 5 h b W U m c X V v d D s s J n F 1 b 3 Q 7 R 2 V u Z G V y J n F 1 b 3 Q 7 L C Z x d W 9 0 O 0 R l c G F y d G 1 l b n Q m c X V v d D s s J n F 1 b 3 Q 7 Q W d l J n F 1 b 3 Q 7 L C Z x d W 9 0 O 0 R h d G U g S m 9 p b m V k J n F 1 b 3 Q 7 L C Z x d W 9 0 O 1 N h b G F y e S Z x d W 9 0 O y w m c X V v d D t S Y X R p b m c m c X V v d D s s J n F 1 b 3 Q 7 Q 2 9 1 b n R y e S Z x d W 9 0 O 1 0 i I C 8 + P E V u d H J 5 I F R 5 c G U 9 I k Z p b G x T d G F 0 d X M i I F Z h b H V l P S J z Q 2 9 t c G x l d G U i I C 8 + P E V u d H J 5 I F R 5 c G U 9 I l J l b G F 0 a W 9 u c 2 h p c E l u Z m 9 D b 2 5 0 Y W l u Z X I i I F Z h b H V l P S J z e y Z x d W 9 0 O 2 N v b H V t b k N v d W 5 0 J n F 1 b 3 Q 7 O j g s J n F 1 b 3 Q 7 a 2 V 5 Q 2 9 s d W 1 u T m F t Z X M m c X V v d D s 6 W y Z x d W 9 0 O 0 5 h b W U m c X V v d D t d L C Z x d W 9 0 O 3 F 1 Z X J 5 U m V s Y X R p b 2 5 z a G l w c y Z x d W 9 0 O z p b X S w m c X V v d D t j b 2 x 1 b W 5 J Z G V u d G l 0 a W V z J n F 1 b 3 Q 7 O l s m c X V v d D t T Z W N 0 a W 9 u M S 9 B b G w g U 3 R h Z m Y v U 2 9 1 c m N l L n t O Y W 1 l L D B 9 J n F 1 b 3 Q 7 L C Z x d W 9 0 O 1 N l Y 3 R p b 2 4 x L 0 F s b C B T d G F m Z i 9 S Z X B s Y W N l Z C B W Y W x 1 Z S 5 7 R 2 V u Z G V y L D F 9 J n F 1 b 3 Q 7 L C Z x d W 9 0 O 1 N l Y 3 R p b 2 4 x L 0 F s b C B T d G F m Z i 9 T b 3 V y Y 2 U u e 0 R l c G F y d G 1 l b n Q s M n 0 m c X V v d D s s J n F 1 b 3 Q 7 U 2 V j d G l v b j E v Q W x s I F N 0 Y W Z m L 1 N v d X J j Z S 5 7 Q W d l L D N 9 J n F 1 b 3 Q 7 L C Z x d W 9 0 O 1 N l Y 3 R p b 2 4 x L 0 F s b C B T d G F m Z i 9 D a G F u Z 2 V k I F R 5 c G U u e 0 R h d G U g S m 9 p b m V k L D R 9 J n F 1 b 3 Q 7 L C Z x d W 9 0 O 1 N l Y 3 R p b 2 4 x L 0 F s b C B T d G F m Z i 9 T b 3 V y Y 2 U u e 1 N h b G F y e S w 1 f S Z x d W 9 0 O y w m c X V v d D t T Z W N 0 a W 9 u M S 9 B b G w g U 3 R h Z m Y v U 2 9 1 c m N l L n t S Y X R p b m c s N n 0 m c X V v d D s s J n F 1 b 3 Q 7 U 2 V j d G l v b j E v Q W x s I F N 0 Y W Z m L 1 N v d X J j Z S 5 7 Q 2 9 1 b n R y e S w 3 f S Z x d W 9 0 O 1 0 s J n F 1 b 3 Q 7 Q 2 9 s d W 1 u Q 2 9 1 b n Q m c X V v d D s 6 O C w m c X V v d D t L Z X l D b 2 x 1 b W 5 O Y W 1 l c y Z x d W 9 0 O z p b J n F 1 b 3 Q 7 T m F t Z S Z x d W 9 0 O 1 0 s J n F 1 b 3 Q 7 Q 2 9 s d W 1 u S W R l b n R p d G l l c y Z x d W 9 0 O z p b J n F 1 b 3 Q 7 U 2 V j d G l v b j E v Q W x s I F N 0 Y W Z m L 1 N v d X J j Z S 5 7 T m F t Z S w w f S Z x d W 9 0 O y w m c X V v d D t T Z W N 0 a W 9 u M S 9 B b G w g U 3 R h Z m Y v U m V w b G F j Z W Q g V m F s d W U u e 0 d l b m R l c i w x f S Z x d W 9 0 O y w m c X V v d D t T Z W N 0 a W 9 u M S 9 B b G w g U 3 R h Z m Y v U 2 9 1 c m N l L n t E Z X B h c n R t Z W 5 0 L D J 9 J n F 1 b 3 Q 7 L C Z x d W 9 0 O 1 N l Y 3 R p b 2 4 x L 0 F s b C B T d G F m Z i 9 T b 3 V y Y 2 U u e 0 F n Z S w z f S Z x d W 9 0 O y w m c X V v d D t T Z W N 0 a W 9 u M S 9 B b G w g U 3 R h Z m Y v Q 2 h h b m d l Z C B U e X B l L n t E Y X R l I E p v a W 5 l Z C w 0 f S Z x d W 9 0 O y w m c X V v d D t T Z W N 0 a W 9 u M S 9 B b G w g U 3 R h Z m Y v U 2 9 1 c m N l L n t T Y W x h c n k s N X 0 m c X V v d D s s J n F 1 b 3 Q 7 U 2 V j d G l v b j E v Q W x s I F N 0 Y W Z m L 1 N v d X J j Z S 5 7 U m F 0 a W 5 n L D Z 9 J n F 1 b 3 Q 7 L C Z x d W 9 0 O 1 N l Y 3 R p b 2 4 x L 0 F s b C B T d G F m Z i 9 T b 3 V y Y 2 U u e 0 N v d W 5 0 c n k s N 3 0 m c X V v d D t d L C Z x d W 9 0 O 1 J l b G F 0 a W 9 u c 2 h p c E l u Z m 8 m c X V v d D s 6 W 1 1 9 I i A v P j x F b n R y e S B U e X B l P S J S Z W N v d m V y e V R h c m d l d F N o Z W V 0 I i B W Y W x 1 Z T 0 i c 0 F s b C B T d G F m Z i I g L z 4 8 R W 5 0 c n k g V H l w Z T 0 i U m V j b 3 Z l c n l U Y X J n Z X R D b 2 x 1 b W 4 i I F Z h b H V l P S J s M S I g L z 4 8 R W 5 0 c n k g V H l w Z T 0 i U m V j b 3 Z l c n l U Y X J n Z X R S b 3 c i I F Z h b H V l P S J s M S I g L z 4 8 R W 5 0 c n k g V H l w Z T 0 i R m l s b F R h c m d l d C I g V m F s d W U 9 I n N B b G x f U 3 R h Z m Y i I C 8 + P C 9 T d G F i b G V F b n R y a W V z P j w v S X R l b T 4 8 S X R l b T 4 8 S X R l b U x v Y 2 F 0 a W 9 u P j x J d G V t V H l w Z T 5 G b 3 J t d W x h P C 9 J d G V t V H l w Z T 4 8 S X R l b V B h d G g + U 2 V j d G l v b j E v Q W x s J T I w U 3 R h Z m Y v U 2 9 1 c m N l P C 9 J d G V t U G F 0 a D 4 8 L 0 l 0 Z W 1 M b 2 N h d G l v b j 4 8 U 3 R h Y m x l R W 5 0 c m l l c y A v P j w v S X R l b T 4 8 S X R l b T 4 8 S X R l b U x v Y 2 F 0 a W 9 u P j x J d G V t V H l w Z T 5 G b 3 J t d W x h P C 9 J d G V t V H l w Z T 4 8 S X R l b V B h d G g + U 2 V j d G l v b j E v Q W x s J T I w U 3 R h Z m Y v U m V t b 3 Z l Z C U y M E R 1 c G x p Y 2 F 0 Z X M 8 L 0 l 0 Z W 1 Q Y X R o P j w v S X R l b U x v Y 2 F 0 a W 9 u P j x T d G F i b G V F b n R y a W V z I C 8 + P C 9 J d G V t P j x J d G V t P j x J d G V t T G 9 j Y X R p b 2 4 + P E l 0 Z W 1 U e X B l P k Z v c m 1 1 b G E 8 L 0 l 0 Z W 1 U e X B l P j x J d G V t U G F 0 a D 5 T Z W N 0 a W 9 u M S 9 B b G w l M j B T d G F m Z i 9 S Z X B s Y W N l Z C U y M F Z h b H V l P C 9 J d G V t U G F 0 a D 4 8 L 0 l 0 Z W 1 M b 2 N h d G l v b j 4 8 U 3 R h Y m x l R W 5 0 c m l l c y A v P j w v S X R l b T 4 8 S X R l b T 4 8 S X R l b U x v Y 2 F 0 a W 9 u P j x J d G V t V H l w Z T 5 G b 3 J t d W x h P C 9 J d G V t V H l w Z T 4 8 S X R l b V B h d G g + U 2 V j d G l v b j E v Q W x s J T I w U 3 R h Z m Y v R m l s d G V y Z W Q l M j B S b 3 d z P C 9 J d G V t U G F 0 a D 4 8 L 0 l 0 Z W 1 M b 2 N h d G l v b j 4 8 U 3 R h Y m x l R W 5 0 c m l l c y A v P j w v S X R l b T 4 8 S X R l b T 4 8 S X R l b U x v Y 2 F 0 a W 9 u P j x J d G V t V H l w Z T 5 G b 3 J t d W x h P C 9 J d G V t V H l w Z T 4 8 S X R l b V B h d G g + U 2 V j d G l v b j E v Q W x s J T I w U 3 R h Z m Y v Q 2 h h b m d l Z C U y M F R 5 c G U 8 L 0 l 0 Z W 1 Q Y X R o P j w v S X R l b U x v Y 2 F 0 a W 9 u P j x T d G F i b G V F b n R y a W V z I C 8 + P C 9 J d G V t P j w v S X R l b X M + P C 9 M b 2 N h b F B h Y 2 t h Z 2 V N Z X R h Z G F 0 Y U Z p b G U + F g A A A F B L B Q Y A A A A A A A A A A A A A A A A A A A A A A A A m A Q A A A Q A A A N C M n d 8 B F d E R j H o A w E / C l + s B A A A A h k C M m k 4 F r U q G z 3 L + f E 0 W / A A A A A A C A A A A A A A Q Z g A A A A E A A C A A A A C l Z T q K h C T e 3 a w m r B W W l v u e M t 8 F 4 r 3 0 S F 8 0 t 9 D G x Q 3 7 R w A A A A A O g A A A A A I A A C A A A A A M d h 0 4 J 7 0 H i R z T u q Z V D H z e G u O y u / k 2 x 7 s 7 e b i K Z R b s W V A A A A B Q D c c V F V z l J D I v / 0 w P t 5 a h B o 9 0 d K 8 O f q d h 2 8 c S G l e m E / a I X D 8 e 1 P N i e 9 w L 3 c h F J G h + M z H O O Z C o T U r y Z e r u B W I b s a f v e C p + v p o L C u x m I u x b l U A A A A A Q m i r m U n s t Z i F Z L V B a M w 6 W T Y K + W B k 1 A x C q R W U b D t f 5 I j l f W L x k H m 0 x P Q g G j 6 4 b w e G 8 x N y M u s s E f / 6 Z d a d C n / i S < / D a t a M a s h u p > 
</file>

<file path=customXml/itemProps1.xml><?xml version="1.0" encoding="utf-8"?>
<ds:datastoreItem xmlns:ds="http://schemas.openxmlformats.org/officeDocument/2006/customXml" ds:itemID="{E9928424-92F4-412D-8689-F0A1FA4A35D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NZ_Staff</vt:lpstr>
      <vt:lpstr>India_Staff</vt:lpstr>
      <vt:lpstr>All Staff</vt:lpstr>
      <vt:lpstr>Basic Problems</vt:lpstr>
      <vt:lpstr>Male VS Female</vt:lpstr>
      <vt:lpstr>Salary Spread</vt:lpstr>
      <vt:lpstr>Salary VS Rating</vt:lpstr>
      <vt:lpstr>Mapping</vt:lpstr>
      <vt:lpstr>Trend Calculation</vt:lpstr>
      <vt:lpstr>Employee Trend</vt:lpstr>
      <vt:lpstr>INDIA vs NZ</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Ashwini Purohith</dc:creator>
  <cp:lastModifiedBy>Ashwini Purohith</cp:lastModifiedBy>
  <dcterms:created xsi:type="dcterms:W3CDTF">2025-06-18T19:46:49Z</dcterms:created>
  <dcterms:modified xsi:type="dcterms:W3CDTF">2025-06-23T08:26:55Z</dcterms:modified>
</cp:coreProperties>
</file>